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<sst xmlns="http://schemas.openxmlformats.org/spreadsheetml/2006/main" count="2353" uniqueCount="2351">
  <si>
    <t>title</t>
  </si>
  <si>
    <t>keywords</t>
  </si>
  <si>
    <t>summary</t>
  </si>
  <si>
    <t>Alberta Blue Cross, not-for-profit, governance, health benefits, public service</t>
  </si>
  <si>
    <t>The ABC Benefits Corporation Act establishes the ABC Benefits Corporation as a not-for-profit entity responsible for administering Alberta Blue Cross health benefit plans. It outlines the corporation's purposes, including initiating and operating health-related projects and programs. The Act defines the governance structure, detailing the roles and responsibilities of the Board of Directors, and emphasizes accountability and transparency in operations. It ensures that the corporation operates in alignment with public service objectives, providing accessible health benefits to Albertans. The legislation also addresses financial management, reporting requirements, and the corporation's relationship with the provincial government, ensuring that it fulfills its mandate effectively and responsibly.</t>
  </si>
  <si>
    <t>transparency, public access, government records, privacy, information rights</t>
  </si>
  <si>
    <t>The Access to Information Act, set to replace the Freedom of Information and Protection of Privacy Act, aims to modernize Alberta's approach to information access. Once proclaimed, it will provide a legal framework for individuals to request and obtain records held by public bodies, enhancing transparency and accountability. The Act outlines the procedures for making information requests, the obligations of public bodies to respond, and the timelines for disclosure. It also delineates exemptions where information may be withheld to protect privacy, security, or other sensitive interests. The legislation establishes oversight mechanisms, including the role of the Information Commissioner, to ensure compliance and address disputes. This Act represents a significant step toward open government and informed citizenry.</t>
  </si>
  <si>
    <t>administrative law, tribunals, procedural fairness, jurisdiction, decision-making</t>
  </si>
  <si>
    <t>The Administrative Procedures and Jurisdiction Act provides a standardized framework for the operation of administrative tribunals in Alberta. It sets out the procedures that tribunals must follow to ensure fair and consistent decision-making processes. The Act covers aspects such as notice requirements, hearing procedures, evidence presentation, and the issuance of decisions. It also addresses jurisdictional matters, clarifying the authority of various tribunals and preventing overlaps or conflicts. By establishing clear guidelines, the Act promotes transparency, accountability, and efficiency in administrative proceedings, ensuring that individuals and entities subject to tribunal decisions are treated justly and in accordance with the rule of law.</t>
  </si>
  <si>
    <t>adult adoption, legal process, consent, court order, parent-child relationship</t>
  </si>
  <si>
    <t>The Adult Adoption Act governs the legal adoption of individuals aged 18 or older in Alberta. It outlines the eligibility criteria for both the adopter and the adoptee, emphasizing the necessity of the adoptee's consent. The Act specifies the court procedures required to formalize an adult adoption, including the submission of necessary documents and the conditions under which a court may grant an adoption order. The legislation ensures that adult adoptions are conducted with transparency and respect for the autonomy of the individuals involved. It also delineates the legal effects of such adoptions, such as the establishment of a parent-child relationship and the associated rights and responsibilities.</t>
  </si>
  <si>
    <t>capacity, guardianship, trusteeship, decision-making, vulnerable adults</t>
  </si>
  <si>
    <t>The Adult Guardianship and Trusteeship Act provides a legal framework for supporting adults in Alberta who lack the capacity to make personal or financial decisions. It introduces a range of decision-making options, from supported decision-making to full guardianship and trusteeship, tailored to the individual's needs. The Act outlines the processes for assessing capacity, appointing guardians or trustees, and reviewing these arrangements. It emphasizes the importance of autonomy, ensuring that interventions are the least restrictive necessary. The legislation also establishes safeguards to protect the rights of adults under guardianship or trusteeship, including regular reviews and the ability to challenge decisions.</t>
  </si>
  <si>
    <t>common-law partnerships, legal recognition, rights and obligations, cohabitation, Alberta law</t>
  </si>
  <si>
    <t>The Adult Interdependent Relationships Act recognizes and defines adult interdependent partnerships in Alberta, encompassing both conjugal and non-conjugal relationships where individuals share lives, shelter, and emotional and economic support. Typically, such relationships are established after three years of cohabitation or immediately if the partners have entered into a formal agreement or have a child together. The Act grants these partners many of the same rights and responsibilities as married couples, including matters related to property division, inheritance, and decision-making in health care. By legally acknowledging these relationships, the Act ensures that individuals in committed partnerships are afforded appropriate legal protections and obligations.</t>
  </si>
  <si>
    <t>disability rights, advocacy, accessibility, inclusion, Alberta legislation</t>
  </si>
  <si>
    <t>The Advocate for Persons with Disabilities Act establishes the role of the Advocate in Alberta, tasked with representing the rights, interests, and well-being of individuals with disabilities. The Advocate serves as an independent officer, providing information, addressing concerns, and promoting systemic change to enhance accessibility and inclusion. The Act outlines the appointment process, duties, and powers of the Advocate, ensuring they can effectively engage with the community, gather input, and advise the government on policies affecting persons with disabilities. Through this legislation, Alberta demonstrates its commitment to supporting and empowering individuals with disabilities, fostering a more inclusive society.</t>
  </si>
  <si>
    <t>legal adulthood, age threshold, rights, responsibilities, Alberta law</t>
  </si>
  <si>
    <t>The Age of Majority Act establishes 18 as the age at which individuals in Alberta attain full legal adulthood. Upon reaching this age, individuals are granted the capacity to enter into contracts, make decisions regarding their personal affairs, and are subject to adult legal responsibilities. The Act provides clarity on the transition from minor to adult status, ensuring consistency across various legal contexts. By defining the age of majority, the legislation delineates the point at which individuals are recognized as fully autonomous under the law, capable of independently managing their rights and obligations.</t>
  </si>
  <si>
    <t>land ownership, agriculture, recreation, regulations, Alberta</t>
  </si>
  <si>
    <t>The Agricultural and Recreational Land Ownership Act governs the ownership and use of agricultural and recreational lands in Alberta. It sets out the criteria and restrictions for acquiring and holding such lands, aiming to preserve their intended purposes and prevent misuse. The Act outlines the processes for land transactions, including sales, leases, and transfers, ensuring that these activities align with provincial policies on land conservation and utilization. By regulating land ownership, the legislation seeks to balance economic development with the sustainable management of Alberta's agricultural and recreational resources.</t>
  </si>
  <si>
    <t>livestock management, environmental standards, manure handling, confined feeding operations, Alberta agriculture</t>
  </si>
  <si>
    <t>The Agricultural Operation Practices Act (AOPA) sets out the standards and regulations for agricultural operations in Alberta, particularly focusing on livestock management and environmental protection. The Act establishes guidelines for manure storage, handling, and application to minimize environmental impacts. It also regulates confined feeding operations (CFOs), requiring operators to obtain permits and adhere to specific siting and operational standards. AOPA aims to balance the growth of Alberta's livestock industry with the need for environmental sustainability, ensuring that agricultural practices do not adversely affect neighboring communities or ecosystems.</t>
  </si>
  <si>
    <t>pest control, municipal responsibility, declared pests, agricultural production, enforcement</t>
  </si>
  <si>
    <t>The Agricultural Pests Act provides a legal framework for managing pests and nuisances that threaten agricultural production in Alberta. It empowers the Minister to declare specific animals, insects, plants, or diseases as pests or nuisances. Municipalities are mandated to take active measures to prevent the establishment and spread of these pests, including appointing inspectors and enforcing control measures. Landowners are responsible for controlling pests on their property, and failure to comply can result in enforcement actions. The Act ensures a coordinated approach to pest management, safeguarding the province's agricultural resources.</t>
  </si>
  <si>
    <t>municipal boards, agricultural policy, weed control, soil conservation, advisory roles</t>
  </si>
  <si>
    <t>The Agricultural Service Board Act enables the formation of Agricultural Service Boards (ASBs) by municipal councils in Alberta. These boards serve as advisory bodies, assisting in the development and implementation of agricultural policies and programs. Their duties include organizing weed and pest control initiatives, promoting soil and water conservation, and advising on matters of mutual concern to the municipality and the Minister of Agriculture. ASBs play a vital role in supporting sustainable agricultural practices and enhancing rural development through local governance and community involvement.</t>
  </si>
  <si>
    <t>community development, agricultural education, non-profit societies, rural engagement, events</t>
  </si>
  <si>
    <t>The Agricultural Societies Act governs the establishment and operation of agricultural societies in Alberta. These non-profit organizations aim to encourage improvements in agriculture and enhance the quality of life in rural communities. Societies can acquire and manage real estate necessary for their activities, such as hosting fairs, exhibitions, and educational programs. The Act outlines the procedures for forming societies, managing bylaws, and ensuring accountability. By fostering community engagement and agricultural education, the Act supports the vitality and sustainability of rural Alberta.</t>
  </si>
  <si>
    <t>financial assistance, insurance programs, agricultural loans, risk management, AFSC</t>
  </si>
  <si>
    <t>The Agriculture Financial Services Act establishes the Agriculture Financial Services Corporation (AFSC), a Crown corporation providing financial services to Alberta's agricultural sector. AFSC offers a range of programs, including loans, insurance products, and income stabilization initiatives, to support farmers and agribusinesses. The Act outlines the corporation's mandate, governance structure, and operational guidelines, ensuring that financial assistance is accessible and effectively managed. By mitigating financial risks and promoting economic stability, the Act plays a crucial role in sustaining Alberta's agricultural industry.</t>
  </si>
  <si>
    <t>professional regulation, agrologists, public interest, certification, Alberta Institute of Agrologists</t>
  </si>
  <si>
    <t>The Agrology Profession Act regulates the practice of agrology in Alberta, ensuring that professionals adhere to established standards and ethics. It establishes the Alberta Institute of Agrologists (AIA) as the governing body responsible for registering agrologists, setting practice standards, and enforcing disciplinary measures. The Act defines the scope of agrology, encompassing the application of scientific principles to agriculture, environmental management, and natural resource development. By safeguarding the public interest and promoting professional competence, the Act maintains the integrity of the agrology profession.</t>
  </si>
  <si>
    <t>legislative alumni, non-partisan organization, public service, democratic engagement, member recognition</t>
  </si>
  <si>
    <t>The Alberta Association of Former MLAs Act establishes a non-partisan organization comprising individuals who have served as Members of the Legislative Assembly (MLAs) in Alberta. The Association aims to promote public understanding of parliamentary democracy, support charitable initiatives, and preserve the history and contributions of former legislators. Membership is open to all former MLAs, and the organization operates under bylaws that govern its activities and governance structure. By fostering continued engagement in public service, the Act honors the legacy of Alberta's legislative members.</t>
  </si>
  <si>
    <t>fundamental freedoms, legal rights, provincial legislation, human rights, civil liberties</t>
  </si>
  <si>
    <t>The Alberta Bill of Rights affirms the fundamental rights and freedoms of individuals within the province. Enacted in 1972, it recognizes rights such as freedom of religion, speech, assembly, and the right to property. The Act serves as a cornerstone for civil liberties in Alberta, guiding the interpretation and application of provincial laws to ensure they align with these fundamental principles. Recent amendments have expanded protections, including rights related to medical consent and property ownership, reinforcing the province's commitment to individual freedoms.</t>
  </si>
  <si>
    <t>commemorative medal, public recognition, centennial celebration, community service, provincial honor</t>
  </si>
  <si>
    <t>The Alberta Centennial Medal Act was enacted to commemorate the province's 100th anniversary by recognizing individuals who have made significant contributions to their communities and the province. The Act outlines the criteria for awarding the medal, the nomination process, and the establishment of a selection committee. Recipients are honored for their achievements in various fields, including arts, education, public service, and volunteerism. The Act symbolizes Alberta's appreciation for its citizens' dedication and service, fostering a sense of pride and unity during the centennial celebrations.</t>
  </si>
  <si>
    <t>corporate income tax, Alberta, tax filing, AT1 return, prescribed corporations</t>
  </si>
  <si>
    <t>The Alberta Corporate Tax Act governs the taxation of corporations operating within Alberta. It mandates that prescribed corporations file the Alberta Corporate Income Tax Return (AT1) electronically, utilizing the net file service. Recent amendments have broadened the definition of 'prescribed corporation' by removing exceptions for entities with gross revenues exceeding $1 million. This Act outlines the calculation of taxable income, applicable tax rates, and available deductions and credits specific to Alberta. It ensures that corporations contribute appropriately to the province's revenue, maintaining fairness and compliance within the corporate tax system.</t>
  </si>
  <si>
    <t>venture capital, knowledge-based industries, economic development, Alberta Enterprise Corporation, investment</t>
  </si>
  <si>
    <t>The Alberta Enterprise Corporation Act establishes the Alberta Enterprise Corporation (AEC) with the primary objective of promoting the development of knowledge-based industries and the venture capital sector in Alberta. The AEC operates at arm's length from the government, focusing on making venture capital available to innovative businesses. By supporting the growth of these industries, the Act aims to diversify Alberta's economy, encourage innovation, and attract investment, thereby fostering long-term economic prosperity within the province.</t>
  </si>
  <si>
    <t>legal proceedings, witness testimony, oaths, affirmations, evidence admissibility</t>
  </si>
  <si>
    <t>The Alberta Evidence Act provides a comprehensive framework for the admissibility and presentation of evidence in legal proceedings within the province. It stipulates that witnesses must affirm or swear an oath to tell the truth before providing testimony. The Act also addresses the admissibility of various forms of evidence, including documents and electronic records, and outlines procedures for compelling witness attendance. By establishing clear guidelines, the Act ensures fairness and consistency in the judicial process, safeguarding the rights of all parties involved.</t>
  </si>
  <si>
    <t>firearms regulation, provincial authority, gun ownership, public safety, Alberta legislation</t>
  </si>
  <si>
    <t>The Alberta Firearms Act was enacted to assert provincial authority over firearms regulation, complementing federal laws. It provides Alberta with the tools to administer and regulate firearms within the province, emphasizing responsible ownership and public safety. The Act allows the province to advocate for the rights of lawful gun owners, including hunters, farmers, Indigenous peoples, and sport shooters. By establishing a provincial framework, Alberta aims to address local concerns and values related to firearms, ensuring that regulations are tailored to the province's unique context.</t>
  </si>
  <si>
    <t>arts promotion, cultural development, funding, Alberta Foundation for the Arts, public agency</t>
  </si>
  <si>
    <t>The Alberta Foundation for the Arts Act establishes the Alberta Foundation for the Arts (AFA) as a public agency dedicated to supporting and promoting the arts within the province. The AFA provides funding, resources, and advocacy to artists and arts organizations, fostering cultural development and enriching the lives of Albertans. The Act outlines the foundation's mandate, governance structure, and responsibilities, ensuring transparency and accountability in its operations. By investing in the arts, Alberta recognizes the sector's significant contribution to the province's social and economic well-being.</t>
  </si>
  <si>
    <t>outdoor recreation, public awareness, health promotion, annual event, Alberta legislation</t>
  </si>
  <si>
    <t>The Alberta Get Outdoors Weekend Act designates the second weekend of April each year as "Alberta Get Outdoors Weekend." This legislation aims to encourage Albertans to engage in outdoor recreational activities, promoting physical health, mental well-being, and a connection with nature. By officially recognizing this weekend, the Act seeks to raise public awareness about the benefits of outdoor pursuits and to foster a culture of active living throughout the province.</t>
  </si>
  <si>
    <t>health system principles, Health Charter, patient rights, public engagement, Alberta health care</t>
  </si>
  <si>
    <t>The Alberta Health Act sets out the foundational principles guiding the province's health care system, emphasizing accessibility, accountability, sustainability, and quality. It mandates the establishment of a Health Charter, which outlines the rights and responsibilities of patients and health care providers. The Act also requires the Minister of Health to engage with the public and health stakeholders in policy development, ensuring that the health system reflects the needs and values of Albertans. By codifying these principles, the Act aims to enhance the effectiveness and responsiveness of health care delivery in Alberta.</t>
  </si>
  <si>
    <t>public health insurance, eligibility, insured services, Alberta Health Care Insurance Plan, administration</t>
  </si>
  <si>
    <t>The Alberta Health Care Insurance Act establishes the Alberta Health Care Insurance Plan, providing residents with access to publicly funded health services. The Act outlines eligibility criteria, defines the scope of insured services, and sets the framework for the plan's administration. It ensures that all eligible Albertans receive necessary medical care without direct charges at the point of service. By legislating the structure and operation of the health insurance system, the Act upholds the principles of universality and accessibility in Alberta's health care delivery.</t>
  </si>
  <si>
    <t>sovereign wealth fund, non-renewable resources, investment, economic diversification, Alberta fund</t>
  </si>
  <si>
    <t>The Alberta Heritage Savings Trust Fund Act establishes the Heritage Fund, a sovereign wealth fund created to manage and invest revenues from the province's non-renewable resources. The Act outlines the fund's objectives: to save for the future, strengthen and diversify the economy, and improve the quality of life for Albertans. It sets the governance structure, investment policies, and reporting requirements, ensuring prudent stewardship of the fund's assets. By converting resource wealth into long-term financial assets, the Act aims to provide enduring benefits for current and future generations.</t>
  </si>
  <si>
    <t>scholarships, academic excellence, student support, Alberta Heritage Fund, education funding</t>
  </si>
  <si>
    <t>The Alberta Heritage Scholarship Act provides for the establishment of scholarships funded by the Alberta Heritage Savings Trust Fund. These scholarships recognize and reward academic excellence among Alberta students, supporting their post-secondary education endeavors. The Act outlines the types of scholarships available, eligibility criteria, and administrative procedures. By investing in the education of its residents, Alberta aims to cultivate a skilled and knowledgeable workforce, contributing to the province's social and economic development.</t>
  </si>
  <si>
    <t>affordable housing, social housing, funding, property management, housing authorities</t>
  </si>
  <si>
    <t>The Alberta Housing Act governs the provision and management of affordable housing throughout the province. It enables the government to fund and oversee public, subsidized, and seniors’ housing programs. The Act authorizes local housing management bodies and municipalities to operate facilities and deliver housing services to low-income Albertans. It sets rules for eligibility, rent calculations, maintenance, and capital funding. The goal is to ensure safe, affordable housing options for vulnerable populations, including seniors, people with disabilities, and those in financial need. The Act supports housing sustainability through cost-sharing models and strategic asset management.</t>
  </si>
  <si>
    <t>discrimination, equality, protected grounds, complaints, remedies</t>
  </si>
  <si>
    <t>The Alberta Human Rights Act promotes fairness and prohibits discrimination in areas such as employment, tenancy, and public services based on protected grounds including race, gender, age, disability, and more. The Act empowers the Alberta Human Rights Commission to receive and investigate complaints and provide resolution through mediation or tribunal hearings. Remedies may include compensation or reinstatement. The legislation aims to foster inclusive communities and ensure equal participation in society. Educational programs and policy development are also supported to prevent future discrimination. The Act balances individual rights with reasonable limits, such as bona fide occupational requirements.</t>
  </si>
  <si>
    <t>Indigenous, investment, economic participation, projects, partnerships</t>
  </si>
  <si>
    <t>This Act establishes the Alberta Indigenous Opportunities Corporation (AIOC), aimed at enabling Indigenous groups to participate in major resource projects by providing loan guarantees and financial backing. It is a key step toward economic reconciliation, helping First Nations and Métis communities invest in energy, agriculture, transportation, and other key industries. The AIOC bridges access to capital, supporting self-sufficiency and long-term economic development. Through strategic partnerships and risk-sharing, it encourages meaningful Indigenous equity participation in Alberta’s economy while promoting consultation and collaboration.</t>
  </si>
  <si>
    <t>investment, economy, diversification, jobs, agency</t>
  </si>
  <si>
    <t>This Act creates the Invest Alberta Corporation, responsible for attracting and supporting high-impact investments into Alberta. It enables the agency to offer concierge services, promote Alberta globally, and facilitate business development. The goal is to diversify the economy, increase competitiveness, and create jobs across key sectors like technology, energy, agriculture, and finance. The agency acts as a central contact point for investors, streamlining government services and fostering long-term economic partnerships. The Act helps position Alberta as a top investment destination.</t>
  </si>
  <si>
    <t>pensions, investments, fund management, public assets, governance</t>
  </si>
  <si>
    <t>The Act establishes the Alberta Investment Management Corporation (AIMCo) as a Crown corporation that manages pension funds and public-sector investments. AIMCo provides independent, professional investment management services for over 30 clients, including government pension plans and endowment funds. The Act outlines AIMCo’s structure, governance, and accountability, ensuring it adheres to sound financial principles while maximizing long-term returns. Transparency and responsible investing are emphasized, aligning portfolio strategies with client needs and risk profiles. AIMCo plays a crucial role in stewarding billions in public assets.</t>
  </si>
  <si>
    <t>land use, environment, planning, regional plans, sustainable development</t>
  </si>
  <si>
    <t>This Act provides the legal foundation for Alberta’s Land-use Framework, promoting integrated and sustainable land management. It authorizes the creation of regional plans that balance environmental, economic, and social goals. The Act enables government to set land-use priorities, manage cumulative effects, and resolve land-use conflicts across sectors. It supports conservation, responsible development, and coordination between municipalities, industries, and Indigenous communities. Tools include conservation offsets, stewardship agreements, and land trusts. The goal is to ensure land and natural resources are used wisely for current and future generations.</t>
  </si>
  <si>
    <t>honor, citizens, public service, recognition, contribution</t>
  </si>
  <si>
    <t>This Act establishes the Alberta Order of Excellence, the province’s highest honor, to recognize Albertans who have made outstanding contributions to the community, province, or nation. Appointees come from all walks of life and are selected for exceptional achievements in fields such as education, health, science, arts, and volunteerism. The Act outlines the eligibility, nomination process, and ceremonial aspects of the honor. The goal is to inspire excellence and acknowledge the role individuals play in shaping Alberta’s future through dedication and leadership.</t>
  </si>
  <si>
    <t>pensions, public sector, fund transfer, safeguards, choice</t>
  </si>
  <si>
    <t>The Alberta Pension Protection Act aims to ensure transparency and safeguard member interests in the event of changes to public pension plan administration. Specifically, it regulates the transfer of pension assets to new administrators, ensuring informed consent and oversight. The Act was introduced during debates over Alberta’s potential exit from the Canada Pension Plan. It outlines conditions under which funds can be withdrawn or moved, and includes public reporting requirements. The Act provides mechanisms for consultation and accountability to protect pensioners and contributors.</t>
  </si>
  <si>
    <t>property rights, fairness, due process, compensation, legal protection</t>
  </si>
  <si>
    <t>This legislation affirms that Albertans have the right to fair treatment regarding personal property matters by provincial government agencies. It ensures that any seizure, expropriation, or regulation that restricts property use must follow due legal process and allow for reasonable compensation. The Act limits arbitrary government interference and establishes principles of clarity, transparency, and accountability. It doesn’t create new rights but formalizes existing ones to reinforce public trust in the justice system and property governance.</t>
  </si>
  <si>
    <t>accountability, public agencies, appointments, transparency, oversight</t>
  </si>
  <si>
    <t>The Act sets governance standards for Alberta’s public agencies, boards, and commissions. It introduces consistent rules for appointments, roles, performance evaluation, and transparency across agencies. The Act ensures that public entities are accountable to government and operate in the public interest. It defines the roles of ministers, agency boards, and executives to prevent conflicts of interest and promote good governance. Clear guidelines help streamline operations, support ethical practices, and maintain public confidence in public sector decision-making.</t>
  </si>
  <si>
    <t>innovation, research, technology, economic growth, coordination</t>
  </si>
  <si>
    <t>This Act establishes a framework for supporting and coordinating Alberta’s research and innovation system. It enables the creation and funding of research organizations to drive technological advancements and economic diversification. The Act fosters collaboration among universities, industry, and government to solve key societal challenges and promote competitiveness. Focus areas include energy, health, environment, and emerging technologies. The legislation aims to maximize the impact of public investment in innovation and support a knowledge-based economy through strategic alignment and governance.</t>
  </si>
  <si>
    <t>school boards, education governance, association, advocacy, collaboration</t>
  </si>
  <si>
    <t>This Act incorporates the Alberta School Boards Association (ASBA) as a legal entity representing school boards across Alberta. The ASBA supports member boards through professional development, policy support, advocacy, and collective representation. It serves as a liaison between local school boards and the provincial government, ensuring that educational priorities reflect local needs. The Act outlines governance structures, member roles, and organizational purposes. The ASBA plays a key role in enhancing the quality and accountability of public education across the province through collaboration and shared leadership.</t>
  </si>
  <si>
    <t>Senate nominees, federal appointments, elections, democratic reform, provincial input</t>
  </si>
  <si>
    <t>The Alberta Senate Election Act enables Alberta to hold non-binding elections for Senate nominees, whose names are submitted to the federal government for potential appointment to the Senate of Canada. While the Prime Minister retains final appointment authority, the Act represents Alberta’s efforts to democratize Senate representation and give citizens a voice in federal institutions. The Act outlines rules for candidate eligibility, election procedures, and campaign financing. It’s part of broader democratic reform efforts and reflects Alberta’s long-standing push for a Triple-E Senate: elected, equal, and effective.</t>
  </si>
  <si>
    <t>federal-provincial relations, autonomy, legislative power, constitutional rights, jurisdiction</t>
  </si>
  <si>
    <t>This Act asserts Alberta’s intention to push back against perceived federal overreach by affirming provincial jurisdiction under the Constitution. It allows the provincial legislature to pass motions identifying federal actions as unconstitutional or harmful, and to authorize provincial entities to refuse enforcement or cooperation. The Act does not enable outright secession but positions Alberta to resist federal laws, programs, or decisions viewed as infringing on provincial rights. Critics argue it may create legal uncertainty, while supporters view it as a tool to protect Alberta’s autonomy within the Canadian federation.</t>
  </si>
  <si>
    <t>stock market, finance, merger, capital markets, regulation</t>
  </si>
  <si>
    <t>This Act facilitated the 1999 merger of the Alberta Stock Exchange with other regional exchanges to form the Canadian Venture Exchange (CDNX), now part of the TSX Venture Exchange. It provided the legal framework for transferring assets, liabilities, and operations during restructuring. The Act aimed to improve market efficiency, increase investor confidence, and enhance capital access for small- and mid-sized enterprises. It marked a shift toward centralization in Canada’s capital markets and helped Alberta-based businesses maintain access to venture capital.</t>
  </si>
  <si>
    <t>tax increases, referendum, accountability, public approval, direct democracy</t>
  </si>
  <si>
    <t>This Act requires that any provincial government proposal to introduce or increase a general sales tax must first be approved by a majority vote in a public referendum. The law strengthens taxpayer rights and ensures transparency and public accountability in fiscal decisions. It was enacted to prevent unilateral tax increases by future governments and to uphold a culture of fiscal responsibility. The Act reflects Alberta's political emphasis on low taxation and direct democratic involvement in major economic policy changes.</t>
  </si>
  <si>
    <t>energy regulation, utilities, market oversight, consumer protection, infrastructure</t>
  </si>
  <si>
    <t>This Act establishes the Alberta Utilities Commission (AUC), an independent agency responsible for regulating the province’s electricity, natural gas, and water utility sectors. The AUC oversees rates, service quality, and market fairness to ensure consumers are treated justly. It also reviews infrastructure projects and environmental impacts related to energy development. The Act outlines procedures for hearings, licensing, and dispute resolution. The AUC plays a vital role in balancing investor confidence, sustainable development, and public interest within Alberta’s dynamic energy sector.</t>
  </si>
  <si>
    <t>tourism, resort development, land use, licensing, environment</t>
  </si>
  <si>
    <t>The All-season Resorts Act provides a legal framework for developing and operating year-round tourism resorts on public land in Alberta. It covers resort designations, leasing arrangements, environmental responsibilities, and licensing requirements. The Act enables government partnerships with private developers while ensuring alignment with land-use and environmental policies. Resorts developed under this Act offer recreational opportunities such as skiing, golfing, and eco-tourism, contributing to economic diversification. Environmental assessments and community consultation are typically required before development.</t>
  </si>
  <si>
    <t>payday loans, interest caps, borrower protection, regulation, consumer rights</t>
  </si>
  <si>
    <t>This Act imposes strict rules on payday lenders to combat exploitative lending practices that trap vulnerable consumers in cycles of debt. It sets maximum interest rates and fees, mandates clear disclosure of loan terms, and limits loan rollovers and borrowing amounts. Lenders are required to assess borrowers’ ability to repay, and violations can result in penalties or license revocation. The Act reflects a commitment to financial fairness, especially for low-income Albertans who may rely on short-term loans. It supports financial literacy and encourages responsible credit use.</t>
  </si>
  <si>
    <t>municipalities, governance, reform, unproclaimed, modernization</t>
  </si>
  <si>
    <t>Though not fully in force, this Act was designed to modernize municipal governance, clarify accountability, and support collaboration among municipalities. Unproclaimed sections proposed reforms such as new municipal powers, stronger conflict-of-interest rules, and updated intermunicipal agreements. The intent was to align municipal legislation with evolving community needs and demographic realities. While some parts are still awaiting proclamation, the Act signals a legislative direction toward greater transparency, efficiency, and local autonomy in Alberta's municipal governance framework.</t>
  </si>
  <si>
    <t>livestock, disease control, biosecurity, reporting, veterinary authority</t>
  </si>
  <si>
    <t>The Animal Health Act governs the protection and surveillance of animal health in Alberta, particularly focusing on livestock and agricultural animals. It grants authorities the power to monitor, report, and respond to disease outbreaks, enforce quarantines, and inspect animal premises. Veterinarians and producers are required to report certain diseases, and there are provisions for emergency response, destruction, or vaccination if needed. The Act promotes biosecurity, supports traceability systems, and helps maintain public health and trade integrity. It aligns with national and international standards on animal health management.</t>
  </si>
  <si>
    <t>boarding, care, liability, permits, animal custody</t>
  </si>
  <si>
    <t>The Animal Keepers Act regulates individuals and businesses that house, board, or care for animals on behalf of others, such as kennels, stables, and pet daycares. It defines the rights and responsibilities of animal keepers, including standards for care, feeding, and shelter. The Act outlines procedures for situations where animals are abandoned or where owners fail to pay for services, giving animal keepers limited rights to retain or dispose of animals under specific conditions. It also covers liability concerns and may require permits or inspections in certain jurisdictions.</t>
  </si>
  <si>
    <t>animal cruelty prevention, enforcement, welfare, humane treatment, seizure</t>
  </si>
  <si>
    <t>The Animal Protection Act is Alberta's primary legislation for preventing cruelty to animals. It prohibits neglect, abuse, and abandonment of animals, and establishes standards for humane care. Peace officers and designated animal protection agencies are empowered to investigate complaints, enter premises, and seize animals in distress. Penalties include fines, imprisonment, and bans on owning animals. The Act supports public education and allows for civil and criminal enforcement. It ensures animals receive food, water, shelter, and veterinary care, and aligns with national animal welfare policies.</t>
  </si>
  <si>
    <t>budget, funding, expenditures, mid-year adjustments, Treasury Board</t>
  </si>
  <si>
    <t>This Act provides additional or supplementary funding for government departments and programs during the 2025 fiscal year. It authorizes the Treasury Board to allocate resources beyond those approved in the main Appropriation Act, often due to unforeseen expenditures or economic changes. Supplementary appropriations are common tools to maintain continuity in public services, respond to emergencies, or launch new initiatives. The Act includes detailed schedules listing ministries, purposes, and amounts. It ensures transparency and legislative oversight of mid-year financial adjustments.</t>
  </si>
  <si>
    <t>budget, public spending, fiscal year, government operations, finance</t>
  </si>
  <si>
    <t>The Appropriation Act, 2025, is the main legislation that authorizes the Alberta government to spend public funds for the fiscal year. It allocates resources to ministries and government programs based on the provincial budget. This includes funding for health care, education, infrastructure, and social services. The Act ensures that all expenditures are approved by the Legislature and fall within authorized amounts. It is a cornerstone of fiscal accountability and enables the operation of government departments throughout the year, based on policy priorities and economic forecasts.</t>
  </si>
  <si>
    <t>dispute resolution, arbitration, contracts, enforceability, legal framework</t>
  </si>
  <si>
    <t>The Arbitration Act provides a legal framework for resolving disputes through arbitration rather than court litigation. It is commonly used in commercial agreements where parties agree to have disputes settled privately by a neutral arbitrator. The Act outlines the procedures for appointing arbitrators, conducting hearings, and enforcing arbitral awards. It ensures decisions are binding and enforceable like court judgments. The Act promotes efficiency, confidentiality, and cost-effectiveness in dispute resolution, while also allowing limited court intervention in cases of procedural fairness or jurisdictional errors.</t>
  </si>
  <si>
    <t>licensing, regulation, professional standards, design, discipline</t>
  </si>
  <si>
    <t>This Act regulates the practice of architecture in Alberta through the Alberta Association of Architects. It sets out requirements for licensing, education, and professional conduct of architects and licensed interior designers. Only those registered under the Act may legally use the title “architect” or offer architectural services. The Act also outlines disciplinary processes for misconduct and supports public safety through enforcement of design standards and ethical practice. It ensures that architectural services in Alberta meet high standards of skill, care, and responsibility.</t>
  </si>
  <si>
    <t>artist status, fair compensation, recognition, creative industries, labour rights</t>
  </si>
  <si>
    <t>The Arts Professions Recognition Act acknowledges the unique economic and professional realities faced by artists in Alberta. It affirms that artists have the right to fair compensation and recognition for their work. The Act encourages public and private organizations to establish equitable contracts with artists and supports professional development in the arts sector. While it doesn't impose specific regulations, it sets guiding principles for cultural policy and highlights the value of artists as vital contributors to Alberta’s economy, identity, and cultural life.</t>
  </si>
  <si>
    <t>disability support, income assistance, eligibility, benefits, social services</t>
  </si>
  <si>
    <t>The AISH Act provides financial and health-related benefits to eligible Albertans with permanent disabilities that severely limit their ability to earn a living. It sets criteria for eligibility, income thresholds, and benefit amounts. AISH includes monthly living allowances, health benefits, and supplemental supports. The Act is designed to promote dignity, independence, and quality of life for persons with disabilities. Administration is handled by provincial authorities, who assess applications and monitor ongoing eligibility. It represents Alberta’s commitment to supporting its most vulnerable residents.</t>
  </si>
  <si>
    <t>banking, Crown corporation, loans, Alberta Treasury Branch, regulation</t>
  </si>
  <si>
    <t>The ATB Financial Act governs the operations of ATB Financial, a Crown-owned banking institution unique to Alberta. Originally created to provide financial services in underserved areas, ATB now operates as a full-service financial institution. The Act defines its corporate structure, governance, lending powers, and regulatory oversight. ATB is accountable to the provincial government and serves both individuals and businesses. While not federally regulated like other banks, ATB adheres to strong financial and risk management standards. The Act ensures ATB remains responsive to Albertans’ financial needs while supporting economic development.</t>
  </si>
  <si>
    <t>accountability, auditing, public funds, transparency, oversight</t>
  </si>
  <si>
    <t>The Auditor General Act establishes the independent Office of the Auditor General, responsible for auditing government departments, Crown corporations, and public agencies in Alberta. The Auditor General assesses the use of public funds and the effectiveness of government programs. Reports are submitted to the Legislature and made public to ensure transparency. The Act provides for unrestricted access to financial records and operational data, enabling objective evaluations. It plays a critical role in ensuring fiscal responsibility and identifying opportunities for improvement in public service delivery.</t>
  </si>
  <si>
    <t>water rights, interprovincial agreement, resource use, Saskatchewan, allocation</t>
  </si>
  <si>
    <t>This Act authorizes Alberta to enter into and uphold an interprovincial agreement with Saskatchewan regarding the use of water from the Beaver River Basin. It formalizes Alberta’s commitment to a set allocation of water to Saskatchewan while ensuring local water needs are met. The Act supports cooperative water management and aligns with broader environmental goals. It provides a legal basis for resource-sharing, respecting natural boundaries and interprovincial relationships, and ensures that water use is sustainable and equitably governed.</t>
  </si>
  <si>
    <t>apiculture, disease control, registration, beekeeping, inspections</t>
  </si>
  <si>
    <t>The Bee Act regulates beekeeping and the apiculture industry in Alberta. It requires all beekeepers to register with the government and comply with regulations to prevent and manage bee diseases, such as American foulbrood. The Act authorizes inspections, quarantines, and destruction of infected hives to protect bee health. It also promotes the maintenance of accurate records on hive locations and movements. Given the importance of bees to agriculture and the environment, the Act supports both economic interests and ecological sustainability.</t>
  </si>
  <si>
    <t>accessibility, service animals, equality, public access, disability rights</t>
  </si>
  <si>
    <t>The Blind Persons' Rights Act ensures that individuals who are blind or visually impaired have equal access to public spaces and services. A key provision protects the right to use guide dogs in restaurants, transit, housing, and other public facilities without discrimination. The Act prohibits denial of services, eviction, or additional charges based solely on the presence of a guide dog. Offenders may face fines or legal action. This legislation reflects Alberta's commitment to inclusivity and supports the independence and dignity of persons with visual impairments.</t>
  </si>
  <si>
    <t>compensation, disability, blind, benefits, financial support</t>
  </si>
  <si>
    <t>This Act provides a specialized compensation framework for blind workers who are injured on the job. It supplements general workers’ compensation laws by recognizing the unique barriers faced by individuals with visual impairments. The Act ensures that blind workers receive fair compensation and continued employment support following workplace injuries. It may offer adjusted benefit calculations or job placement services to reflect pre-existing conditions. This legislation highlights Alberta’s efforts to protect vulnerable workers and promote workplace equity for persons with disabilities.</t>
  </si>
  <si>
    <t>licensing, safety, crime prevention, regulation, enforcement</t>
  </si>
  <si>
    <t>The Body Armour Control Act regulates the possession, sale, and use of body armour in Alberta. It requires individuals to obtain a permit unless exempted (e.g., law enforcement or licensed security personnel). The Act aims to prevent criminal misuse of body armour, particularly in violent or gang-related activities. Retailers must verify buyer credentials, and unauthorized possession can lead to fines or imprisonment. By controlling access to protective gear, Alberta seeks to balance public safety with legitimate uses in high-risk professions.</t>
  </si>
  <si>
    <t>land surveys, property boundaries, legal disputes, government authority,</t>
  </si>
  <si>
    <t>This Act governs the surveying and legal establishment of land boundaries in Alberta. It authorizes government surveyors to define, mark, and maintain property lines and addresses boundary disputes. The Act ensures that land ownership and development are based on accurate, legally recognized survey data. It supports land title systems, infrastructure planning, and conflict resolution. Survey monuments and markers placed under the Act carry legal weight and must not be tampered with. The legislation promotes orderly land use and clarity in property rights.</t>
  </si>
  <si>
    <t>interment, public health, regulation, death registration, dignity</t>
  </si>
  <si>
    <t>The Burial of the Dead Act outlines basic legal and health requirements for the burial or cremation of human remains in Alberta. It mandates proper authorization, timelines for burial, and conditions for transporting bodies. The Act protects public health while ensuring the respectful treatment of the deceased. It applies in cases of unclaimed bodies, public interest, or health emergencies and works alongside vital statistics and cemetery legislation. This law maintains dignity and public order in the management of human remains.</t>
  </si>
  <si>
    <t>incorporation, governance, shareholders, liability, corporate structure</t>
  </si>
  <si>
    <t>The Business Corporations Act governs the formation, operation, and dissolution of corporations in Alberta. It sets out rules for incorporating a company, managing corporate affairs, appointing directors, and protecting shareholder rights. The Act provides flexibility for business structures while ensuring transparency and accountability. It includes provisions on mergers, takeovers, financial disclosures, and director responsibilities. Limited liability protection encourages entrepreneurship. The legislation supports a modern, competitive business environment aligned with both national and international corporate law standards.</t>
  </si>
  <si>
    <t>addiction recovery, mental health, research, policy, provincial strategy</t>
  </si>
  <si>
    <t>This Act establishes the Canadian Centre of Recovery Excellence (CoRE), a government-led institution aimed at improving addiction and mental health recovery outcomes in Alberta. The Centre focuses on research, evidence-based policymaking, and the evaluation of treatment programs. It collaborates with service providers and stakeholders to develop best practices and promote recovery-oriented care. The Act supports Alberta’s broader strategy to address the opioid crisis and other substance use challenges through data-driven, compassionate responses that prioritize long-term recovery and community wellness.</t>
  </si>
  <si>
    <t>energy project, hydroelectricity, infrastructure, public-private partnership, water use</t>
  </si>
  <si>
    <t>The Canyon Creek Hydro Development Act authorizes a specific hydroelectric storage project in Alberta, providing legal approval for the construction and operation of related infrastructure. It outlines land usage rights, environmental obligations, and regulatory exemptions to facilitate project execution. The Act reflects Alberta’s interest in diversifying its energy mix through innovative and renewable sources like pumped hydro storage. It promotes investment and supports grid stability by allowing surplus energy to be stored and released based on demand fluctuations.</t>
  </si>
  <si>
    <t>self-insurance, risk management, regulation, corporations, financial services</t>
  </si>
  <si>
    <t>This Act permits the creation and regulation of captive insurance companies—insurance providers established by corporations to insure their own risks. It offers businesses greater control over insurance costs and coverage, especially in high-risk or underinsured sectors. The Act sets licensing, governance, solvency, and reporting standards for captives operating in Alberta. It aims to attract sophisticated financial operations to the province while maintaining regulatory safeguards. This tool enhances risk management strategies for large organizations, including energy, agriculture, and transportation firms.</t>
  </si>
  <si>
    <t>emissions, carbon storage, environment, energy transition, funding</t>
  </si>
  <si>
    <t>This Act enables the Alberta government to fund and support carbon capture and storage (CCS) initiatives. CCS is a key climate mitigation technology that captures CO₂ from industrial sources and stores it underground. The Act outlines funding eligibility, allocation processes, and oversight mechanisms. It promotes investment in low-carbon technology, especially within the oil and gas sector, and aligns with Alberta’s emissions reduction goals. The legislation supports Alberta’s position as a leader in energy innovation while ensuring environmental accountability.</t>
  </si>
  <si>
    <t>burial grounds, licensing, records, maintenance, consumer rights</t>
  </si>
  <si>
    <t>The Cemeteries Act regulates the operation and management of cemeteries in Alberta. It establishes licensing requirements for cemetery operators, rules for interment, and provisions for maintaining burial records. The Act protects consumer rights, ensures respectful handling of human remains, and requires perpetual care funds for long-term maintenance. It supports religious, cultural, and municipal burial sites, and governs plot sales and transfers. The Act ensures transparency, public safety, and the dignified treatment of the deceased across Alberta’s burial grounds.</t>
  </si>
  <si>
    <t>corporate cemeteries, governance, land management, burial services, regulation</t>
  </si>
  <si>
    <t>This Act provides a legal framework for the incorporation and operation of cemetery companies in Alberta. It outlines how such companies may acquire land, manage burial plots, and provide interment services. The Act complements the Cemeteries Act by focusing specifically on corporations that own or operate cemeteries, including their responsibilities to shareholders and the public. It includes rules on recordkeeping, fees, and service standards. The Act ensures ethical and efficient management of cemetery lands for public and private clients alike.</t>
  </si>
  <si>
    <t>food donation, liability protection, food banks, surplus food, public health</t>
  </si>
  <si>
    <t>The Charitable Donation of Food Act encourages individuals and businesses to donate surplus food by protecting them from liability if the food is donated in good faith. The law applies to grocery stores, restaurants, food producers, and individuals, as long as the food is safe and not knowingly harmful. This Act supports food banks and charitable organizations in reducing food waste while addressing hunger and food insecurity across Alberta. It outlines exemptions from civil liability to promote community sharing and responsible food rescue initiatives.</t>
  </si>
  <si>
    <t>charities, donations, transparency, licensing, public trust</t>
  </si>
  <si>
    <t>This Act regulates the practices of charitable organizations and professional fundraisers in Alberta. It requires certain organizations to register with the province and provide annual financial disclosures. The goal is to promote transparency, ensure ethical fundraising, and maintain public trust. The Act sets out requirements for solicitation practices, advertising, and the use of donor funds. It also allows for investigations into misuse of funds and provides enforcement mechanisms. This law ensures that charitable donations are used responsibly and as intended.</t>
  </si>
  <si>
    <t>CPA, regulation, licensing, ethics, professional standards</t>
  </si>
  <si>
    <t>The Chartered Professional Accountants Act governs the accounting profession in Alberta. It consolidates prior accounting bodies under the CPA designation and establishes the CPA Alberta organization to regulate members. The Act outlines licensing, continuing education, professional conduct, and disciplinary processes. It ensures CPAs maintain high ethical and technical standards to protect the public and enhance confidence in financial reporting. This legislation supports business accountability and strengthens Alberta’s financial ecosystem through professional oversight.</t>
  </si>
  <si>
    <t>advocacy, children, guardians, communication, amendment</t>
  </si>
  <si>
    <t>This 2024 amendment enhances the role of the Child and Youth Advocate by formally enabling the office to engage with parents and guardians in matters affecting children receiving provincial services. It improves transparency, coordination, and support for families, especially when children are involved with child protection or youth justice systems. The amendment balances child privacy with the rights of guardians to be informed and involved. It reflects a more inclusive approach to child advocacy while maintaining a focus on the child’s best interests.</t>
  </si>
  <si>
    <t>child rights, government services, independent office, systemic reviews, accountability</t>
  </si>
  <si>
    <t>The Act establishes the Office of the Child and Youth Advocate (OCYA), an independent office reporting to the Legislature. It ensures that children and youth receiving government services—especially in child welfare, youth justice, and mental health—have a voice. The Advocate can investigate complaints, conduct systemic reviews, and make recommendations to improve outcomes. The OCYA promotes the rights, interests, and well-being of vulnerable youth, ensuring accountability and fairness in service delivery. The office also engages in public education and policy advocacy.</t>
  </si>
  <si>
    <t>child protection, foster care, intervention, guardianship, family services</t>
  </si>
  <si>
    <t>This is Alberta’s primary legislation for child welfare and family enhancement. It outlines government responsibilities in protecting children from abuse, neglect, and abandonment. The Act provides frameworks for child intervention, temporary and permanent guardianship, foster care, adoption, and support services for families. It emphasizes family preservation where possible, cultural sensitivity, and the best interests of the child. The legislation enables early intervention to prevent harm and supports collaboration between service providers and families. Indigenous child welfare provisions are also included.</t>
  </si>
  <si>
    <t>data sharing, child services, early intervention, privacy, well-being</t>
  </si>
  <si>
    <t>The Children First Act facilitates data sharing among government departments and agencies to improve services for children. It allows for proactive identification of risks to child development and aims to support early intervention while safeguarding personal privacy. The Act ensures that information about a child’s education, health, and welfare can be accessed and used by authorized professionals working in the child’s best interest. It supports coordinated care and a holistic approach to child well-being while maintaining clear boundaries for data access.</t>
  </si>
  <si>
    <t>public petitions, direct democracy, referendums, legislative change, electoral reform</t>
  </si>
  <si>
    <t>The Citizen Initiative Act allows Albertans to propose legislative or policy changes through petitions that can lead to referendums or legislative debate. If a petition reaches a defined threshold of valid signatures within a set time, the government must respond. This Act empowers citizens to have a direct voice in governance and policy-making. It outlines procedures for initiating, validating, and responding to citizen-led initiatives. The Act promotes civic engagement and democratic participation beyond elections.</t>
  </si>
  <si>
    <t>interprovincial, municipal governance, Alberta-Saskatchewan, local authority, special provisions</t>
  </si>
  <si>
    <t>This Act governs the City of Lloydminster, which uniquely straddles the Alberta-Saskatchewan border. It provides a legal framework for municipal governance, budgeting, and service delivery within Alberta's jurisdiction while harmonizing operations with Saskatchewan laws. The Act outlines responsibilities for taxation, infrastructure, elections, and municipal services, recognizing the city's interprovincial character. It ensures residents on both sides of the border receive consistent and coordinated governance. Lloydminster’s status is rare, and this Act helps manage its complex legal and administrative environment.</t>
  </si>
  <si>
    <t>debt collection, seizures, court orders, bailiffs, enforcement agencies</t>
  </si>
  <si>
    <t>The Civil Enforcement Act regulates the process of enforcing civil court judgments, such as debt collection or property recovery. It authorizes private civil enforcement agencies and bailiffs to seize property, enforce evictions, and collect on unpaid judgments. The Act ensures these processes are conducted lawfully, fairly, and transparently. It includes provisions on debtor rights, exemptions, notice requirements, and licensing of agencies. The Act streamlines court-ordered enforcement while protecting both creditor and debtor rights in Alberta.</t>
  </si>
  <si>
    <t>crime proceeds, asset seizure, public interest, unlawful activity, property</t>
  </si>
  <si>
    <t>The Civil Forfeiture Act enables the provincial government to seize property suspected of being used in or acquired through unlawful activity, even without a criminal conviction. Funds from forfeited assets can be redirected to crime prevention programs or victim support. The Act establishes civil procedures for asset seizure, appeal rights, and protections for innocent owners. It serves as a tool to disrupt organized crime, reduce financial incentives for illegal behavior, and reinforce public safety through non-criminal legal channels.</t>
  </si>
  <si>
    <t>wage garnishment, civil servants, debt recovery, court orders, salary</t>
  </si>
  <si>
    <t>This Act allows for the garnishment of wages from provincial civil servants in Alberta when ordered by a court. It ensures that public employees are not exempt from civil debt recovery actions. The Act outlines procedures for notifying the employer, calculating garnishment amounts, and remitting funds to creditors. It ensures fairness and legal consistency by applying the same debt collection principles to government employees as to private citizens, while also protecting a portion of wages for essential living expenses.</t>
  </si>
  <si>
    <t>class actions, collective lawsuits, procedural fairness, judicial efficiency, access to justice</t>
  </si>
  <si>
    <t>The Class Proceedings Act allows multiple claimants with similar legal issues to combine their cases into a single class action lawsuit. It streamlines court processes, reduces costs, and improves access to justice, especially for individuals with limited resources. The Act sets out procedures for certifying class actions, notifying members, and distributing awards. It promotes fairness, consistency in judgments, and judicial efficiency. This law is particularly important in cases involving consumer rights, environmental damage, or systemic misconduct.</t>
  </si>
  <si>
    <t>coal resources, regulation, exploration, environmental protection, royalties</t>
  </si>
  <si>
    <t>The Coal Conservation Act regulates the exploration, development, and conservation of coal resources in Alberta. It establishes licensing requirements, environmental standards, and royalty structures for coal mining operations. The Act ensures that coal is developed responsibly, with consideration for public safety, ecological impacts, and long-term resource management. Operators must submit detailed project plans and obtain government approval before commencing activities. The Act supports Alberta’s broader energy strategy while balancing economic, environmental, and public interests in coal development.</t>
  </si>
  <si>
    <t>coal, pricing, sales regulation, royalties, provincial revenue</t>
  </si>
  <si>
    <t>The Coal Sales Act regulates the sale and valuation of coal in Alberta to ensure fair pricing and appropriate royalty payments to the province. It provides authority to the government to determine the selling price of coal, especially in cases where sales occur between affiliated companies or at below-market rates. The Act ensures transparency in transactions and protects the provincial interest by preventing underreporting of revenue. It plays a key role in the equitable management of Alberta’s natural resources and supports accurate royalty collection.</t>
  </si>
  <si>
    <t>education leadership, certification, professional regulation, governance, public</t>
  </si>
  <si>
    <t>This Act establishes the College of Alberta School Superintendents (CASS) as a professional regulatory organization overseeing the conduct and certification of school superintendents. It outlines membership requirements, ethical standards, professional development, and disciplinary processes. The Act ensures that education leaders are held to high standards of competence and integrity, promoting effective governance of Alberta’s K–12 education system. CASS plays a critical role in supporting school improvement and maintaining public confidence in educational leadership.</t>
  </si>
  <si>
    <t>business registry, identification, government services, efficiency, integration</t>
  </si>
  <si>
    <t>The Common Business Number Act facilitates the use of a standardized identification number for businesses interacting with provincial government departments. The number simplifies administrative processes by linking registrations, licenses, and tax accounts under a single ID. This integration improves service delivery, reduces duplication, and enhances efficiency for both businesses and government. The Act supports modernized business regulation and enables better data coordination across agencies. It aligns with the federal business number system to streamline multi-jurisdictional compliance.</t>
  </si>
  <si>
    <t>incorporation, corporate governance, shares, compliance, legal structure</t>
  </si>
  <si>
    <t>The Companies Act governs the incorporation and operation of specific types of corporations in Alberta, including non-profit and unlimited liability companies. While largely replaced for most businesses by the Business Corporations Act, this Act still applies to older or specialized entities. It sets rules for incorporation, director responsibilities, shareholder rights, meetings, and record-keeping. The Act ensures legal recognition and operational clarity for companies, promoting transparency, compliance, and accountability in corporate governance.</t>
  </si>
  <si>
    <t>condominiums, ownership, governance, property management, disputes</t>
  </si>
  <si>
    <t>This Act governs the creation, sale, management, and governance of condominiums in Alberta. It outlines rights and responsibilities for unit owners, condo boards, developers, and property managers. The Act includes provisions for reserve funds, bylaws, common property maintenance, and dispute resolution. It ensures transparency in condo operations and protects the interests of buyers and residents. The legislation supports consumer protection and long-term property value through mandatory reporting, insurance standards, and democratic governance structures within condo communities.</t>
  </si>
  <si>
    <t>ethics, public office, integrity, disclosure, accountability</t>
  </si>
  <si>
    <t>The Conflicts of Interest Act establishes ethical standards for Members of the Legislative Assembly (MLAs) and senior public officials in Alberta. It requires disclosure of financial interests, restricts certain outside activities, and prohibits actions that could lead to personal gain through public office. The Ethics Commissioner oversees compliance and investigates potential violations. The Act promotes transparency, public trust, and the integrity of government operations by ensuring that decisions are made in the public interest rather than for private benefit.</t>
  </si>
  <si>
    <t>constitutional amendment, legislative powers, Alberta governance, legal structure, provincial autonomy</t>
  </si>
  <si>
    <t>This Act amended Alberta’s provincial constitution to modernize and clarify the governance structure and legislative authority of the province. It sets out foundational principles regarding the structure of the Legislature, provincial sovereignty within the Canadian federation, and legislative procedures. While it does not supersede the Constitution Act, 1867, it functions as Alberta’s internal constitutional framework. The 1990 amendment reflects Alberta’s evolving political identity and provides a formal basis for laws affecting the structure and operation of the provincial government.</t>
  </si>
  <si>
    <t>engineering firms, professional association, advocacy, infrastructure, membership</t>
  </si>
  <si>
    <t>The Consulting Engineers of Alberta Act incorporates the Consulting Engineers of Alberta (CEA) as a professional industry association. The Act enables the CEA to represent engineering firms engaged in infrastructure, industrial, and public works projects. It supports collaboration between the engineering sector and government through advocacy, policy input, and industry development. While not a regulatory body, the CEA promotes high standards of practice and ethics. The Act formalizes the association’s structure and its role in shaping Alberta’s built environment.</t>
  </si>
  <si>
    <t>consumers, contracts, deceptive practices, warranties, rights</t>
  </si>
  <si>
    <t>The Consumer Protection Act safeguards Alberta residents from unfair business practices in consumer transactions. It regulates areas such as misleading advertising, door-to-door sales, high-cost credit, warranties, and contracts. The Act provides consumers with the right to cancel certain agreements and receive clear disclosures. It includes enforcement tools like inspections, fines, and penalties for non-compliance. This legislation ensures marketplace fairness, boosts consumer confidence, and establishes rules that businesses must follow when dealing with the public.</t>
  </si>
  <si>
    <t>seniors, long-term care, health services, facilities, oversight</t>
  </si>
  <si>
    <t>The Continuing Care Act provides the legislative framework for Alberta’s continuing care system, including home care, supportive living, and long-term care facilities. It governs service delivery, facility licensing, care standards, and resident rights. The Act ensures that seniors and individuals with chronic or complex needs receive appropriate, respectful, and consistent care across the province. It promotes integration between health and housing services and provides mechanisms for quality assurance and public accountability. The legislation supports Alberta’s aging population through a coordinated continuum of care.</t>
  </si>
  <si>
    <t>liability, shared fault, damages, civil litigation, compensation</t>
  </si>
  <si>
    <t>The Contributory Negligence Act addresses situations in civil lawsuits where more than one party is at fault for a loss or injury. It allows courts to apportion damages based on the degree of responsibility of each party. For example, if a plaintiff is found partially responsible for their injury, their compensation may be reduced proportionally. This Act ensures fairness in legal proceedings and replaces the older all-or-nothing approach with a more nuanced assessment of fault and liability.</t>
  </si>
  <si>
    <t>member-owned, business organization, governance, community enterprise, profits</t>
  </si>
  <si>
    <t>The Cooperatives Act provides a legal structure for the formation and operation of cooperatives in Alberta—organizations owned and controlled by their members who share in profits and decision-making. The Act outlines incorporation procedures, governance rules, capital structures, and dissolution processes. It promotes democratic control, economic participation, and community benefit. Cooperatives can operate in various sectors such as agriculture, housing, retail, and energy. The Act supports local economic development and provides an alternative business model focused on member needs over shareholder profit.</t>
  </si>
  <si>
    <t>incarceration, rehabilitation, correctional facilities, offender management, probation</t>
  </si>
  <si>
    <t>The Corrections Act governs the operation of correctional institutions and the administration of adult offender programs in Alberta. It covers incarceration, probation, parole supervision, and rehabilitation services. The Act authorizes correctional officers, outlines inmate rights and responsibilities, and sets standards for safety and humane treatment. It supports rehabilitation and reintegration, allowing for community supervision and alternatives to custody when appropriate. The legislation reflects Alberta's approach to balancing public safety with offender accountability and rehabilitation within the justice system.</t>
  </si>
  <si>
    <t>water rights, intermunicipal agreement, resource use, irrigation, authorization</t>
  </si>
  <si>
    <t>This private Act authorizes the County of Westlock to draw, use, and manage specific water resources, typically for municipal or agricultural purposes. It outlines the legal framework under which water can be diverted, stored, or distributed, often in cooperation with provincial water management policies. The Act ensures that water use is sustainable, documented, and regulated in accordance with broader environmental and public interest goals. It supports local water infrastructure and agricultural productivity in the region.</t>
  </si>
  <si>
    <t>appellate court, legal process, appeals, procedures, judicial authority</t>
  </si>
  <si>
    <t>The Court of Appeal Act outlines the structure, powers, and procedures of Alberta’s highest appellate court. It governs how appeals are brought forward from lower courts and tribunals, and defines the court's jurisdiction. The Act ensures consistency and fairness in the legal system by enabling the review of legal errors. It also specifies the appointment and conduct of justices, filing requirements, and hearing protocols. The Act upholds judicial independence and provides a mechanism for correcting lower court decisions.</t>
  </si>
  <si>
    <t>judicial training, sexual assault, awareness, amendment, unproclaimed</t>
  </si>
  <si>
    <t>This unproclaimed amendment proposes mandatory sexual assault awareness training for Alberta’s provincial court justices. It aims to improve sensitivity and understanding in handling sexual assault cases, enhancing fairness and victim protection in judicial proceedings. The training would cover trauma-informed approaches, consent law, and the social context of sexual violence. While not yet in effect, the Act reflects growing concern about judicial decision-making in such cases and seeks to prevent re-traumatization of victims through better-informed legal processes.</t>
  </si>
  <si>
    <t>provincial court, criminal justice, family court, civil division, judicial roles</t>
  </si>
  <si>
    <t>This Act governs the Alberta Court of Justice (formerly Provincial Court), outlining its jurisdiction, divisions, and administrative structure. It deals with matters including criminal law, family disputes, youth justice, civil claims, and traffic cases. The Act defines the roles and appointment of judges, court clerks, and procedures. It ensures access to justice for everyday legal matters and promotes fair, efficient dispute resolution at the first level of Alberta’s court system. The Act is essential to the daily functioning of the justice system.</t>
  </si>
  <si>
    <t>superior court, civil and criminal law, jurisdiction, judges, appeals</t>
  </si>
  <si>
    <t>The Court of King's Bench Act establishes Alberta’s superior trial court, responsible for major civil, criminal, and family law matters. It outlines the court’s jurisdiction, judicial appointments, case procedures, and administrative operations. The Court hears appeals from lower courts and has authority in serious criminal trials, divorce cases, and complex civil litigation. It also exercises inherent jurisdiction, meaning it can hear any matter not specifically assigned elsewhere. The Act ensures a high standard of justice through a structured and impartial legal process.</t>
  </si>
  <si>
    <t>pandemic, emergency response, temporary laws, public health, economic support</t>
  </si>
  <si>
    <t>This Act consolidates and continues certain temporary measures introduced during the COVID-19 pandemic to support public health and economic stability. It authorizes extensions or adaptations of specific regulations—such as virtual notarizations, modified healthcare rules, and business relief programs—beyond the official state of emergency. The Act allows for flexible response mechanisms in future health emergencies. It reflects Alberta’s attempt to institutionalize lessons learned from the pandemic while winding down emergency powers in a structured manner.</t>
  </si>
  <si>
    <t>financial institutions, member-owned, regulation, lending, deposits</t>
  </si>
  <si>
    <t>The Credit Union Act governs the establishment, operation, and regulation of credit unions in Alberta. These are cooperative financial institutions owned by their members and focused on local economic development. The Act defines rules for membership, board governance, capital requirements, lending limits, and financial reporting. It also outlines the role of the Credit Union Deposit Guarantee Corporation in protecting member deposits. This legislation enables credit unions to provide competitive banking services while promoting democratic control and community engagement.</t>
  </si>
  <si>
    <t>crime profits, media, compensation, victims, public interest</t>
  </si>
  <si>
    <t>The Criminal Notoriety Act prohibits criminals from profiting from the notoriety of their crimes through book deals, interviews, or other commercial activities. Any revenue generated must be paid to the Crown and can be used to compensate victims. The Act ensures that crime does not become a source of income and reinforces the principle that illegal actions should not lead to fame or financial gain. It protects the dignity of victims and deters the glorification of criminal behavior in media.</t>
  </si>
  <si>
    <t>infrastructure, protests, protection, penalties, essential services</t>
  </si>
  <si>
    <t>This Act protects critical infrastructure—such as pipelines, railways, highways, and utilities—from interference, obstruction, or damage. It was introduced in response to protests and blockades targeting essential infrastructure. The law imposes significant penalties, including fines and imprisonment, for unauthorized activities on protected sites. While intended to safeguard public safety and economic interests, critics argue it may infringe on peaceful protest rights. The Act prioritizes uninterrupted service of key systems vital to Alberta’s economy and daily life.</t>
  </si>
  <si>
    <t>agriculture, compensation, crop failure, producer support, financial aid</t>
  </si>
  <si>
    <t>The Crop Payments Act provides financial relief to farmers in the event of crop loss or price collapse. It enables the provincial government to make direct payments or provide subsidies to agricultural producers under specified conditions. The Act is often used in coordination with federal programs and supports Alberta’s commitment to agricultural stability and food security. By protecting farmers from devastating financial impacts due to weather, pests, or market disruption, the Act sustains rural economies and food production.</t>
  </si>
  <si>
    <t>healthcare costs, civil claims, insurance, injury recovery, Crown compensation</t>
  </si>
  <si>
    <t>This Act allows the Alberta government (the Crown) to recover healthcare costs it incurs when a person is injured due to the negligence or wrongdoing of another party. For example, if someone is injured in a car accident, the government can seek reimbursement from the at-fault driver or their insurer for medical expenses paid by the public system. The Act ensures that taxpayers are not unfairly burdened by costs arising from private legal disputes. It reinforces the principle that those responsible for causing harm must also bear the cost of resulting public services.</t>
  </si>
  <si>
    <t>milk regulation, licensing, inspection, quality standards, dairy marketing</t>
  </si>
  <si>
    <t>The Dairy Industry Act governs Alberta’s milk production and distribution system. It sets standards for the quality, handling, and marketing of milk and milk products. Producers, processors, and distributors must be licensed, and all dairy operations are subject to regular inspections. The Act protects public health by ensuring sanitary conditions and safe dairy products, while also supporting fair pricing and orderly marketing. It provides authority to Alberta Milk (a producer-led board) to administer quotas and coordinate supply management in alignment with national systems.</t>
  </si>
  <si>
    <t>dog attacks, public safety, court orders, destruction, control</t>
  </si>
  <si>
    <t>The Dangerous Dogs Act allows courts to issue orders concerning dogs that have seriously injured people or animals. If a dog is deemed dangerous, the court can mandate destruction, confinement, or special control conditions. The Act balances public safety with animal welfare by allowing due process, including evidence and owner representation. It applies when prosecution under other laws is insufficient and provides communities with legal recourse to manage aggressive dogs. Penalties may apply for non-compliance with court orders.</t>
  </si>
  <si>
    <t>hazardous materials, transport safety, permits, enforcement, compliance</t>
  </si>
  <si>
    <t>This Act regulates the safe transport, storage, and handling of dangerous goods in Alberta. It aligns with federal regulations and applies to substances like explosives, flammable liquids, toxic chemicals, and radioactive materials. Carriers must be trained, licensed, and equipped to handle such materials. The Act authorizes inspections, emergency response protocols, and enforcement actions to prevent environmental damage and protect public safety. Violations can result in heavy penalties, and municipalities often collaborate with the province to enforce these rules on highways and rail.</t>
  </si>
  <si>
    <t>time change, clocks, standard time, seasonal adjustment, alignment</t>
  </si>
  <si>
    <t>The Daylight Saving Time Act provides Alberta’s legal authority to observe or modify the practice of changing clocks in spring and fall. It aligns provincial timekeeping with national and international systems, facilitating business, travel, and broadcasting. The Act allows the government to make regulations related to advancing or retarding clocks by one hour. While Alberta currently observes daylight saving time, the Act provides flexibility for future changes through public consultation or legislative amendment. The goal is to ensure consistency and minimal disruption in time-related coordination.</t>
  </si>
  <si>
    <t>financial hardship, legal aid, debt relief, advice, enforcement</t>
  </si>
  <si>
    <t>The Debtors’ Assistance Act helps financially distressed individuals understand and navigate their legal options related to debt. It enables court-appointed advisors to provide guidance on negotiating settlements, understanding rights, and avoiding predatory practices. The Act also facilitates access to programs that help prevent bankruptcy or loss of essential assets. While it doesn’t eliminate debt, it provides vulnerable individuals with tools to resolve their obligations through legal and fair means. The goal is to support economic recovery while preventing exploitation and undue hardship.</t>
  </si>
  <si>
    <t>libel, slander, reputation, legal remedies, media law</t>
  </si>
  <si>
    <t>The Defamation Act outlines the rules for civil claims related to harm caused by false or damaging statements. It distinguishes between libel (written) and slander (spoken), and clarifies when defamation may be justified or excused (e.g., fair comment, truth, privilege). The Act provides individuals with legal recourse to protect their reputation, including claims for damages. It also establishes protections for media reporting in matters of public interest. The legislation balances freedom of expression with the right to personal and professional reputation.</t>
  </si>
  <si>
    <t>domestic abuse, disclosure, police authority, prevention, risk assessment</t>
  </si>
  <si>
    <t>Clare’s Law allows individuals in intimate relationships, or concerned third parties, to request information from police about a partner’s history of domestic violence. Authorities can disclose relevant information if it's deemed necessary to protect someone at risk. The Act includes privacy safeguards and structured procedures for applications, assessments, and disclosures. It empowers individuals to make informed decisions in potentially abusive relationships and aims to prevent domestic violence through proactive transparency and intervention. Alberta was one of the first provinces in Canada to adopt this model.</t>
  </si>
  <si>
    <t>marital rights, property protection, consent, surviving spouse, home rights</t>
  </si>
  <si>
    <t>The Dower Act protects the property rights of married spouses by requiring consent before one spouse can sell or mortgage the family home if it’s solely in their name. It also guarantees a surviving spouse the right to live in the home after the other's death. The Act is rooted in historical legal principles but remains relevant in safeguarding spouses—typically in single-title situations—from being dispossessed. While considered outdated by some, it remains in force unless replaced by updated matrimonial property legislation.</t>
  </si>
  <si>
    <t>water management, land improvement, local governance, irrigation, agricultural infrastructure</t>
  </si>
  <si>
    <t>This Act governs the creation and operation of drainage districts in Alberta—local entities established to manage water flow and drainage on agricultural land. It allows for collective funding, maintenance, and construction of drainage infrastructure such as ditches and culverts. Landowners benefit from improved crop yields and reduced flooding. The Act outlines governance, assessment of costs, elections for district boards, and coordination with provincial water authorities. It ensures efficient land use and sustainable water practices in rural communities.</t>
  </si>
  <si>
    <t>prescription drugs, coverage, benefits, public programs, formulary</t>
  </si>
  <si>
    <t>The Drug Program Act governs Alberta’s publicly funded drug benefit programs. It authorizes the province to maintain a drug formulary, set eligibility criteria, and manage subsidies for prescription medications. The Act supports low-income Albertans, seniors, and people with chronic conditions in accessing essential medications. It also provides for special authorization processes, generic substitutions, and coordination with healthcare providers. The Act ensures cost-effective delivery of pharmaceuticals while maintaining patient access and clinical standards in Alberta’s healthcare system.</t>
  </si>
  <si>
    <t>child protection, drug exposure, intervention, abuse, police authority</t>
  </si>
  <si>
    <t>This Act allows police and child protection workers to intervene when a child is found in an environment where illicit drugs are used, manufactured, or trafficked. It recognizes drug exposure as a form of endangerment and authorizes immediate removal of children from harmful situations. The Act facilitates rapid intervention, medical assessment, and protective custody. It reinforces Alberta’s child welfare framework by specifically addressing the risks of drug environments, including meth labs and drug houses, to children’s health and safety.</t>
  </si>
  <si>
    <t>hydroelectricity, energy project, river use, infrastructure, special approval</t>
  </si>
  <si>
    <t>The Dunvegan Hydro Development Act grants legal approval for a specific hydroelectric project on the Peace River near Dunvegan, Alberta. It enables project proponents to construct and operate necessary infrastructure while adhering to environmental and safety regulations. The Act outlines land access, water usage, and operational terms. While tailored to a particular project, the legislation reflects Alberta’s broader efforts to diversify its energy mix with renewable sources. It promotes clean energy development while balancing ecological and community considerations.</t>
  </si>
  <si>
    <t>childcare, early education, licensing, affordability, program standards</t>
  </si>
  <si>
    <t>The Early Learning and Child Care Act regulates childcare services for children under the age of 13 in Alberta. It sets licensing requirements for childcare facilities and family day homes, including staff qualifications, health and safety standards, and child-to-staff ratios. The Act supports accessible, high-quality early childhood education and allows for public funding and subsidies. It aims to ensure all children receive nurturing care and learning opportunities that support development. The Act also enables government oversight to maintain program integrity and protect child welfare.</t>
  </si>
  <si>
    <t>childcare reform, licensing, government funding, unproclaimed, system enhancement</t>
  </si>
  <si>
    <t>This 2024 amendment to the Early Learning and Child Care Act proposes changes to improve program quality, affordability, and oversight. While unproclaimed, the changes would strengthen licensing enforcement, increase flexibility in program delivery, and update subsidy models. The amendment reflects Alberta’s ongoing efforts to modernize its early learning system in alignment with federal agreements and changing family needs. Once proclaimed, these sections will enhance support for working parents and improve developmental outcomes for children.</t>
  </si>
  <si>
    <t>water rights, infrastructure, regional supply, authorization, intermunicipal cooperation</t>
  </si>
  <si>
    <t>This private Act authorizes the East Central Regional Water Services Commission to divert and distribute water from provincial sources to municipalities in the region. It supports the development and operation of shared infrastructure, ensuring safe and reliable water access for residents and businesses. The Act facilitates coordinated water management and economic development while protecting environmental resources. It includes provisions for construction, maintenance, and governance of pipelines and treatment facilities, promoting intermunicipal collaboration.</t>
  </si>
  <si>
    <t>public education, school governance, student rights, curriculum, accountability</t>
  </si>
  <si>
    <t>The Education Act is Alberta’s foundational legislation for K–12 education. It defines the roles of school boards, the provincial government, teachers, and parents. The Act sets out student rights and responsibilities, attendance requirements, curriculum delivery, and education funding. It also governs charter schools, private schools, and homeschooling. The Act aims to ensure equitable access to quality education while promoting inclusivity, parental choice, and local autonomy. It serves as the legal basis for school operations, discipline, and performance standards across the province.</t>
  </si>
  <si>
    <t>education policy, amendments, inclusive learning, governance, unproclaimed</t>
  </si>
  <si>
    <t>This unproclaimed 2024 amendment proposes updates to the Education Act, including changes to student supports, school board operations, and parental involvement in education policy. Though not yet in effect, the changes are intended to improve transparency, enhance inclusive education practices, and clarify administrative roles. The amendment reflects the province’s efforts to evolve the education system in response to social and demographic shifts. Once proclaimed, it will modernize school governance and help ensure responsive and equitable education delivery.</t>
  </si>
  <si>
    <t>voting, electoral process, voter registration, provincial elections, Elections Alberta</t>
  </si>
  <si>
    <t>The Election Act governs the conduct of provincial elections in Alberta. It outlines procedures for voter registration, voting methods, advance and special ballots, candidate nomination, and vote counting. The Act ensures the integrity, transparency, and accessibility of democratic elections. Elections Alberta is the independent agency responsible for enforcing the Act and overseeing election logistics. The legislation also includes provisions for recounts, by-elections, and handling electoral offences. It promotes fair representation and upholds public confidence in Alberta’s electoral system.</t>
  </si>
  <si>
    <t>campaign finance, political donations, transparency, contribution limits, reporting</t>
  </si>
  <si>
    <t>This Act regulates political party and candidate financing in Alberta. It sets limits on contributions, bans corporate and union donations, and requires detailed disclosure of campaign finances. Political entities must report all donations and expenditures, including third-party advertising. The Act promotes transparency, accountability, and fairness in political fundraising and spending. Elections Alberta enforces compliance and investigates violations. It aims to prevent undue influence in the political process and foster public trust in democratic institutions.</t>
  </si>
  <si>
    <t>constituency review, population equality, commission, electoral fairness, representation</t>
  </si>
  <si>
    <t>The Electoral Boundaries Commission Act establishes an independent body tasked with reviewing and redrawing Alberta’s electoral boundaries. The commission considers factors such as population shifts, community interests, geographic size, and effective representation. The Act mandates reviews at regular intervals to maintain fairness in electoral districts. It outlines procedures for public consultation, reporting, and final approval. The goal is to ensure every Albertan has equal voting power and that constituencies reflect demographic realities and local identities.</t>
  </si>
  <si>
    <t>constituencies, representation, electoral map, legislation, districts</t>
  </si>
  <si>
    <t>This Act formally defines Alberta’s 87 electoral divisions based on recommendations from the Electoral Boundaries Commission. It establishes the legal boundaries of each provincial constituency and is updated periodically to reflect population changes. The Act ensures fair and balanced representation in the Legislative Assembly by maintaining electoral parity across divisions. It complements the Electoral Boundaries Commission Act and is essential for organizing provincial elections. The Act safeguards democratic principles by ensuring each vote carries equal weight.</t>
  </si>
  <si>
    <t>electricity market, regulation, transmission, consumer choice, energy pricing</t>
  </si>
  <si>
    <t>The Electric Utilities Act structures Alberta’s deregulated electricity market. It separates generation, transmission, and retail services to promote competition and consumer choice. The Alberta Electric System Operator (AESO) oversees system reliability and market operations. The Act ensures that customers have access to competitively priced electricity while maintaining the integrity and safety of the grid. It provides a legal foundation for retail choice, energy procurement, and long-term infrastructure investment. The legislation supports innovation and private-sector participation in Alberta’s power sector.</t>
  </si>
  <si>
    <t>digital signatures, e-commerce, legal recognition, secure communication, contracts</t>
  </si>
  <si>
    <t>The Electronic Transactions Act gives legal validity to electronic documents, contracts, and signatures in Alberta. It facilitates e-commerce, digital communication, and online services by ensuring that electronic records are as enforceable as paper-based ones. The Act supports government and business modernization while ensuring privacy, security, and consent in digital interactions. Certain legal areas (e.g., wills, real estate transfers) may be excluded or require specific safeguards. The Act aligns with federal and international standards, promoting confidence in Alberta’s digital economy.</t>
  </si>
  <si>
    <t>provincial symbols, heritage, identity, cultural recognition, official emblems</t>
  </si>
  <si>
    <t>The Emblems of Alberta Act designates and protects the official symbols that represent Alberta’s natural heritage, culture, and identity. These include the provincial flag, flower, tree, bird, tartan, and other recognized emblems. The Act formally recognizes these symbols for ceremonial, educational, and government use. It promotes provincial pride and cultural awareness by preserving symbols that reflect Alberta's history and diversity. The legislation does not impose restrictions on public use but provides a legal foundation for their official status and respectful representation.</t>
  </si>
  <si>
    <t>emergency response, 911 service, funding, public safety, telecommunications</t>
  </si>
  <si>
    <t>This Act regulates the operation and funding of Alberta’s 911 emergency call system. It establishes service standards, designates Public Safety Answering Points (PSAPs), and supports consistent response protocols across jurisdictions. The Act authorizes a levy on phone services to fund 911 infrastructure and upgrades. It ensures reliability, accessibility (including for those with disabilities), and rapid coordination during emergencies. The legislation strengthens Alberta’s emergency communication system and enhances public safety by ensuring residents can access help when needed.</t>
  </si>
  <si>
    <t>ambulance, EMS, regulation, dispatch, emergency care</t>
  </si>
  <si>
    <t>The Emergency Health Services Act governs Alberta’s emergency medical services (EMS), including ground and air ambulance operations. It outlines licensing, training standards, dispatch protocols, and the roles of Alberta Health Services and service providers. The Act ensures timely and safe emergency health care across urban and rural areas. It includes provisions for integration with hospitals, medical oversight, and cost recovery. The legislation supports a coordinated system that meets health needs during emergencies, disasters, or day-to-day medical crises.</t>
  </si>
  <si>
    <t>disasters, preparedness, municipal planning, authority, response coordination</t>
  </si>
  <si>
    <t>The Emergency Management Act outlines Alberta’s framework for responding to emergencies and disasters. It grants municipalities and the provincial government authority to develop emergency plans, declare states of emergency, and coordinate resources. The Act covers natural disasters, pandemics, and other critical incidents. It enables emergency powers such as evacuations, commandeering property, and restricting movement. The legislation aims to protect public safety, infrastructure, and essential services. It ensures Alberta is prepared for large-scale threats through local and provincial collaboration.</t>
  </si>
  <si>
    <t>Good Samaritan, liability protection, first aid, emergencies, bystander help</t>
  </si>
  <si>
    <t>The Emergency Medical Aid Act provides legal protection to individuals who voluntarily assist someone in a medical emergency. Known as Alberta’s “Good Samaritan” law, it shields bystanders from civil liability as long as they act in good faith and without gross negligence. The Act encourages people to provide CPR, first aid, or other immediate help without fear of legal consequences. It promotes community responsibility and timely intervention in emergencies, potentially saving lives before professional help arrives.</t>
  </si>
  <si>
    <t>climate change, carbon pricing, emissions, technology fund, environmental policy</t>
  </si>
  <si>
    <t>This Act provides Alberta’s legislative framework for reducing greenhouse gas emissions and enhancing climate resilience. It authorizes carbon levies on large industrial emitters, establishes emissions intensity targets, and enables the use of offsets and performance credits. Funds collected under the Act support green technologies, energy efficiency, and adaptation projects. The legislation aims to balance economic development with environmental protection and aligns with Alberta’s broader climate strategy. It reflects Alberta’s approach to addressing climate change while maintaining competitiveness in energy markets.</t>
  </si>
  <si>
    <t>pensions, employer-sponsored plans, regulation, retirement security, compliance</t>
  </si>
  <si>
    <t>This Act regulates private and public sector employer-sponsored pension plans in Alberta. It outlines requirements for plan registration, funding, reporting, and governance. The Act protects employee benefits by ensuring plans are financially sound and managed in accordance with fiduciary duties. It also covers member rights, benefit entitlements, and dispute resolution. The legislation provides oversight through the Superintendent of Pensions and harmonizes with national standards. It supports long-term retirement security for Albertans in both defined benefit and defined contribution plans.</t>
  </si>
  <si>
    <t>labour rights, minimum wage, overtime, vacation, workplace protections</t>
  </si>
  <si>
    <t>The Employment Standards Code sets minimum employment standards for most workplaces in Alberta. It covers areas such as hours of work, overtime pay, minimum wage, holidays, termination notice, parental leave, and youth employment. Employers must comply with the Code’s provisions unless a collective agreement or contract offers greater benefits. The Code is enforced by Employment Standards officers who investigate complaints and issue penalties. It ensures fair treatment of workers and provides a legal foundation for employer-employee relationships.</t>
  </si>
  <si>
    <t>innovation, value-added energy, petrochemicals, investment, job creation</t>
  </si>
  <si>
    <t>The Energy Diversification Act supports Alberta’s efforts to grow its value-added energy sector beyond traditional oil and gas extraction. It enables programs and incentives for upgrading, refining, petrochemical production, and partial bitumen processing. The Act encourages private investment in projects that expand Alberta’s energy value chain, create jobs, and increase market resilience. It complements the province’s long-term energy strategy by fostering innovation and reducing reliance on raw exports. The legislation positions Alberta as a leader in advanced energy manufacturing.</t>
  </si>
  <si>
    <t>professional regulation, licensing, ethics, safety, APEGA</t>
  </si>
  <si>
    <t>This Act regulates the engineering and geoscience professions through the Association of Professional Engineers and Geoscientists of Alberta (APEGA). It defines who may practice, sets licensing requirements, and enforces ethical and technical standards. The Act protects the public by ensuring only qualified individuals provide services in critical fields such as infrastructure, mining, and energy. It includes disciplinary procedures for misconduct and outlines continuing education obligations. The legislation supports professional accountability and safeguards health, safety, and environmental integrity.</t>
  </si>
  <si>
    <t>fiscal policy, budget control, wage restraint, unproclaimed, spending reform</t>
  </si>
  <si>
    <t>This 2019 legislation was intended to help Alberta restore fiscal balance by introducing wage moderation and spending control measures. Unproclaimed sections include provisions to limit arbitration awards, delay wage increases in public-sector contracts, and amend pension laws. While not in force, these sections signal the government's intent to manage public finances more tightly amid economic pressure. The Act was controversial for its impact on labour rights and union negotiations. If proclaimed, the measures would apply across the broader public service and affect fiscal planning in future budgets.</t>
  </si>
  <si>
    <t>pollution control, environmental assessment, regulation, sustainability, enforcement</t>
  </si>
  <si>
    <t>This is Alberta’s primary environmental legislation, designed to support sustainable development while protecting air, land, and water. The Environmental Protection and Enhancement Act (EPEA) requires environmental impact assessments for industrial projects and establishes rules for emissions, waste management, and reclamation. It provides for monitoring, inspection, enforcement, and public reporting of environmental performance. The Act enables the designation of environmentally significant areas and supports education, stewardship, and innovation. It balances development with ecological protection, ensuring future generations can benefit from Alberta’s natural resources.</t>
  </si>
  <si>
    <t>executor duties, probate, inheritance, estate assets, legal process</t>
  </si>
  <si>
    <t>The Estate Administration Act outlines the legal responsibilities of personal representatives (executors) in managing and distributing a deceased person’s estate. It consolidates previous laws into a clear framework for handling wills, debts, and property. The Act defines roles, timelines, notice requirements, and duties such as asset valuation, paying debts, and distributing inheritances. It provides clarity and protection for executors, beneficiaries, and creditors, reducing confusion and conflict. The legislation promotes efficient and fair estate settlement in Alberta.</t>
  </si>
  <si>
    <t>land acquisition, compensation, public interest, hearings, property rights</t>
  </si>
  <si>
    <t>The Expropriation Act governs the process by which the government or authorized bodies can take private land for public purposes, such as highways, pipelines, or schools. It ensures property owners are fairly compensated and outlines procedures for notices, objections, and compensation hearings. The Act protects landowners’ rights while allowing for necessary public development. It includes provisions for interest on compensation and recovery of legal costs. The Act ensures transparency, due process, and fairness in the expropriation process.</t>
  </si>
  <si>
    <t>custody orders, interjurisdictional, family law, enforcement, child access</t>
  </si>
  <si>
    <t>This Act allows for the enforcement of valid child custody and access orders issued by courts in other Canadian provinces or territories. It simplifies legal procedures for parents relocating or dealing with cross-border custody disputes. The Act ensures that custody determinations are recognized and respected across provincial lines, protecting the best interests of the child. Alberta courts may refuse enforcement only under specific exceptions, such as if enforcement would harm the child. It supports cooperation between jurisdictions in family law matters.</t>
  </si>
  <si>
    <t>accounts receivable, commercial law, assignment of debts, secured transactions, notice</t>
  </si>
  <si>
    <t>The Factors Act governs the transfer or "assignment" of debts and accounts receivable from one party to another. It is primarily used in commercial financing arrangements where a business sells its receivables to a third party (the factor) for immediate cash. The Act sets rules for notice to debtors and protects the rights of both original and new creditors. It ensures transparency and security in commercial transactions involving the transfer of financial claims and promotes efficient business financing.</t>
  </si>
  <si>
    <t>licensing, foreign credentials, fairness, professional regulation, workforce integration</t>
  </si>
  <si>
    <t>This Act requires professional regulatory bodies in Alberta to ensure registration processes are transparent, objective, and fair—especially for internationally trained applicants. It aims to reduce systemic barriers in credential recognition and supports faster workforce integration for newcomers. The Act mandates regular reporting, audits, and reviews of licensing procedures. It also allows for government oversight and recommendations to improve fairness. The legislation supports Alberta’s economic growth by making it easier for qualified professionals to contribute to the labour market.</t>
  </si>
  <si>
    <t>athlete protection, safe sport, abuse prevention, transparency, accountability</t>
  </si>
  <si>
    <t>This Act establishes standards to ensure Alberta’s amateur sports organizations operate with fairness, transparency, and safety. It mandates complaint procedures, codes of conduct, and screening for coaches and volunteers. The legislation addresses harassment, abuse, and discrimination, supporting a safe environment for athletes of all ages. It may also require reporting mechanisms and third-party investigations. The Act reflects Alberta’s commitment to building inclusive and accountable sport systems where participant well-being is prioritized alongside competition and excellence.</t>
  </si>
  <si>
    <t>community programs, local funding, prevention, social services, municipal partnerships</t>
  </si>
  <si>
    <t>This Act enables municipalities to partner with the province in delivering preventive social services that enhance community well-being. Programs funded under the Family and Community Support Services (FCSS) Act include youth support, parent education, volunteer initiatives, and services for seniors. Municipalities contribute a portion of the funding, with the rest provided by Alberta. The Act focuses on strengthening individuals and families before problems become crises, reducing the need for costly interventions. It supports locally driven solutions tailored to community needs.</t>
  </si>
  <si>
    <t>statutory holiday, families, February, public recognition, work-life balance</t>
  </si>
  <si>
    <t>The Family Day Act designates the third Monday of February as a statutory holiday in Alberta. It was introduced to recognize the importance of family and encourage Albertans to spend time together. The Act entitles most employees to a paid day off, subject to employment conditions, and ensures consistency in holiday observance across sectors. Family Day promotes work-life balance, community bonding, and appreciation for family values. Alberta was the first province in Canada to introduce this holiday in 1990.</t>
  </si>
  <si>
    <t>custody, support, parenting, guardianship, family disputes</t>
  </si>
  <si>
    <t>The Family Law Act governs key legal issues in Alberta relating to parenting, guardianship, child and spousal support, and contact between children and extended family members. It focuses on the best interests of the child and provides mechanisms for resolving family disputes through the courts or alternative resolution processes. The Act outlines parental responsibilities, legal decision-making authority, and enforcement of support orders. It also allows for flexibility in modern family structures. The legislation ensures clarity, fairness, and consistency in family relationships.</t>
  </si>
  <si>
    <t>property division, separation, common-law relationships, matrimonial assets, court orders</t>
  </si>
  <si>
    <t>The Family Property Act governs how property is divided when spouses or adult interdependent partners separate in Alberta. It replaced the Matrimonial Property Act in 2020 and applies to both married and common-law couples. The Act sets out rules for identifying and valuing property, dividing assets, and recognizing financial contributions. It also addresses prenuptial agreements and judicial discretion. The goal is to ensure equitable distribution of property and promote fairness during relationship breakdowns. The Act modernizes Alberta’s approach to family asset division.</t>
  </si>
  <si>
    <t>disability support, families, services, funding, child development</t>
  </si>
  <si>
    <t>This Act provides the legal foundation for the Family Support for Children with Disabilities (FSCD) program in Alberta. It offers financial and service-based support to families raising children with disabilities. Eligible services include respite care, therapies, specialized equipment, and assistance with accessing community programs. The Act emphasizes individualized planning and parental involvement in decision-making. It aims to reduce caregiving strain and promote healthy development for children with disabilities, enabling families to support their children’s needs while maintaining quality of life.</t>
  </si>
  <si>
    <t>farm equipment, warranty, dealer rights, repair standards, agriculture</t>
  </si>
  <si>
    <t>The Farm Implement and Dealership Act regulates the sale, leasing, repair, and distribution of farm equipment in Alberta. It protects both farmers and dealers by setting standards for warranties, repairs, parts availability, and business relationships between manufacturers and dealers. The Act ensures timely repairs during peak agricultural seasons and prevents unfair contract cancellations. It supports Alberta’s agriculture sector by promoting fair access to reliable equipment and ensuring that farming operations are not disrupted by supply chain or service issues.</t>
  </si>
  <si>
    <t>wrongful death, compensation, family claims, negligence, civil liability</t>
  </si>
  <si>
    <t>The Fatal Accidents Act allows certain family members to seek compensation when a person dies due to the wrongful act, negligence, or default of another. Eligible claimants include spouses, children, and parents of the deceased. The Act provides for damages related to loss of support, guidance, companionship, and funeral expenses. It does not cover criminal liability but enables civil claims for financial and emotional loss. The Act aims to support families who suffer harm due to preventable deaths and holds wrongdoers financially accountable.</t>
  </si>
  <si>
    <t>coroner, death investigation, public inquiry, prevention, recommendations</t>
  </si>
  <si>
    <t>The Fatality Inquiries Act provides the legal framework for investigating unexpected, unexplained, or preventable deaths in Alberta. The Act authorizes medical examiners to investigate causes of death and mandates public fatality inquiries in specific cases (e.g., in-custody deaths, child welfare cases). Judges preside over inquiries to determine the facts and make recommendations to prevent future fatalities. While the findings do not assign blame, they promote systemic improvements in public safety, healthcare, law enforcement, and social services.</t>
  </si>
  <si>
    <t>livestock financing, agriculture, loan guarantee, associations, cattle producers</t>
  </si>
  <si>
    <t>This Act supports Alberta’s livestock industry by guaranteeing loans to members of Feeder Associations—cooperative groups of cattle producers. It enables associations to obtain financing for purchasing and feeding livestock, with government backing reducing lender risk. The Act outlines eligibility, security requirements, and oversight by Agriculture Financial Services Corporation (AFSC). It helps stabilize the livestock sector by improving cash flow and enabling producers to manage feeding operations efficiently. The legislation encourages cooperative risk-sharing and supports rural economic development.</t>
  </si>
  <si>
    <t>tax incentive, film industry, Alberta investment, cultural production, media growth</t>
  </si>
  <si>
    <t>The Film and Television Tax Credit Act provides refundable tax credits to eligible film, television, and digital media productions in Alberta. The credits are based on eligible labour or production expenditures within the province. The Act aims to attract domestic and international productions, stimulate job creation, and grow Alberta’s creative economy. It includes criteria for eligibility, application processes, and audit provisions. The legislation positions Alberta as a competitive destination for media production, supporting artistic talent and local businesses.</t>
  </si>
  <si>
    <t>media content, ratings, public protection, viewer guidance, enforcement</t>
  </si>
  <si>
    <t>This Act regulates the classification of films and videos distributed or shown in Alberta. It ensures that content is rated appropriately based on age suitability, violence, sexual content, and language. Classifications help inform consumers and protect minors from harmful material. The Act authorizes Alberta’s film classification office to review and assign ratings, and mandates that distributors and exhibitors comply with classification labels. It includes penalties for non-compliance and supports informed viewing choices for families and individuals.</t>
  </si>
  <si>
    <t>public funds, budgeting, financial reporting, treasury management, accountability</t>
  </si>
  <si>
    <t>The Financial Administration Act governs the management of Alberta’s public finances. It outlines the roles and responsibilities of the Treasury Board, ministers, and departments in budgeting, spending, and reporting. The Act includes provisions for appropriations, special warrants, financial controls, and debt issuance. It ensures transparency and accountability in the handling of public funds and supports sound fiscal policy. The legislation also empowers the Auditor General to audit government accounts, enhancing public trust in financial governance.</t>
  </si>
  <si>
    <t>consumer rights, financial services, disclosure, complaints, fair treatment</t>
  </si>
  <si>
    <t>This Act promotes fairness and transparency in the delivery of financial services to consumers in Alberta. It outlines expectations for institutions regarding disclosure of fees, terms, and risks, and provides mechanisms for complaints and dispute resolution. The Act applies to sectors such as insurance, investment, and credit. It empowers regulators to enforce compliance and penalize deceptive or unfair practices. The legislation strengthens consumer confidence by ensuring that financial products and services are provided in a clear, ethical, and accessible manner.</t>
  </si>
  <si>
    <t>fintech, regulatory sandbox, innovation, compliance flexibility, pilot programs</t>
  </si>
  <si>
    <t>The Financial Innovation Act creates a “regulatory sandbox” that allows financial technology (fintech) companies to test innovative products and services under temporary, relaxed regulatory requirements. The goal is to support innovation while maintaining consumer protection. Companies must apply and meet eligibility criteria. The Act enables Alberta to attract cutting-edge financial solutions, such as blockchain-based services or digital lending platforms, by offering a controlled environment for experimentation. It balances risk with opportunity in the evolving financial sector.</t>
  </si>
  <si>
    <t>financial legislation, technical amendments, unproclaimed, public accounts, fiscal policy</t>
  </si>
  <si>
    <t>This amendment act from 2023 proposes changes to various financial laws, including adjustments to terminology, reporting requirements, and financial authorities. The unproclaimed section may relate to provisions affecting budgeting processes or fiscal control mechanisms that have not yet been activated. While not currently in force, the changes reflect efforts to streamline Alberta’s financial administration and align statutes with updated practices. Once proclaimed, these changes would enhance oversight and modernize financial operations.</t>
  </si>
  <si>
    <t>fiscal updates, government spending, modernization, pending law, finance</t>
  </si>
  <si>
    <t>This 2024 amendment act includes multiple updates to Alberta’s financial legislation. Certain sections remain not in force, pending proclamation by the Lieutenant Governor. These may involve adjustments to budgeting procedures, borrowing authority, or financial reporting obligations. The legislation is part of Alberta’s ongoing effort to modernize its fiscal framework, ensure clarity across statutes, and respond to evolving economic conditions. Once enacted, the unproclaimed sections would further refine public finance governance and legislative coherence.</t>
  </si>
  <si>
    <t>infrastructure, transportation projects, government funding, loans, development</t>
  </si>
  <si>
    <t>This Act enables the Alberta government to provide financing for strategic transportation projects that support economic growth and regional development. It authorizes the use of loans, grants, and guarantees to fund major infrastructure initiatives such as highways, interchanges, and trade corridors. The Act outlines criteria for project selection, financial terms, and oversight mechanisms. It allows public and private sector partnerships and supports long-term investment in Alberta’s transportation network. The legislation aims to improve mobility, reduce congestion, and enhance market access.</t>
  </si>
  <si>
    <t>Indigenous rights, cultural heritage, museum collections, reconciliation, spiritual property</t>
  </si>
  <si>
    <t>This Act supports the repatriation of sacred ceremonial objects from government and museum collections back to First Nations communities in Alberta. It acknowledges the cultural, spiritual, and historical importance of these objects and enables legal transfers in collaboration with Indigenous leaders. The Act represents a step toward reconciliation by respecting Indigenous traditions and sovereignty. It establishes a framework for respectful return and ongoing relationships between institutions and First Nations. The legislation strengthens cultural preservation and honors Alberta’s commitment to Indigenous partnerships.</t>
  </si>
  <si>
    <t>tax reform, fiscal policy, unproclaimed sections, economic measures, budget tools</t>
  </si>
  <si>
    <t>The Fiscal Measures and Taxation Act, 2019 introduces a variety of changes aimed at modernizing Alberta's taxation and fiscal frameworks. Unproclaimed sections of the Act may involve revisions to tax credits, levies, and corporate taxation structures that have not yet been enacted. These provisions were designed to enhance budget flexibility, streamline tax administration, and support Alberta’s long-term financial sustainability. Although not in force, the unproclaimed sections reflect future legislative direction and potential tools the government may use to adapt to evolving economic conditions.</t>
  </si>
  <si>
    <t>fishing regulations, conservation, licensing, aquatic species, enforcement</t>
  </si>
  <si>
    <t>The Fisheries (Alberta) Act governs recreational and commercial fishing in Alberta’s lakes and rivers. It establishes licensing requirements, catch limits, and seasonal restrictions to protect fish populations and aquatic ecosystems. The Act supports conservation by regulating invasive species, habitat protection, and scientific research. Enforcement powers are granted to conservation officers, and penalties apply for illegal fishing practices. The Act works in tandem with federal fisheries laws to manage Alberta’s freshwater resources responsibly and sustainably.</t>
  </si>
  <si>
    <t>immigrant integration, credential recognition, employment, professional regulation, workforce</t>
  </si>
  <si>
    <t>This Act establishes the Foreign Credential Advisory Committee to provide guidance to the government on improving recognition of international credentials in Alberta. The committee identifies barriers faced by immigrants in entering regulated professions and advises on best practices for fair, transparent, and efficient evaluation processes. The Act supports economic integration by helping newcomers use their qualifications effectively in Alberta’s labour market. It promotes diversity, reduces underemployment, and strengthens the province’s skilled workforce.</t>
  </si>
  <si>
    <t>cultural exchange, legal protection, immunity, international artifacts, exhibitions</t>
  </si>
  <si>
    <t>The Foreign Cultural Property Immunity Act protects cultural property on temporary loan to Alberta museums or galleries from seizure or legal claims. It ensures that art and historical objects loaned from other countries for public display cannot be confiscated while in Alberta. The Act promotes international cultural exchange by offering legal assurances to foreign institutions. It aligns with federal policies and international agreements, encouraging Alberta’s participation in global exhibitions and strengthening museum programming and diplomacy.</t>
  </si>
  <si>
    <t>wildfire prevention, burning permits, emergency response, landowners, enforcement</t>
  </si>
  <si>
    <t>This Act governs wildfire prevention, control, and response across Alberta’s forest and prairie zones. It outlines the responsibilities of landowners, municipalities, and the province in reducing fire risk, such as through fire bans and controlled burns. Permits are required for open burning, and violations may result in fines or liability for firefighting costs. The Act provides authority to declare fire control zones and mobilize resources during wildfire emergencies. It plays a crucial role in safeguarding communities, ecosystems, and economic assets from wildfires.</t>
  </si>
  <si>
    <t>protected forests, public lands, regulation, grazing, conservation</t>
  </si>
  <si>
    <t>The Forest Reserves Act governs specific areas of public land designated as forest reserves in Alberta. These lands are set aside primarily for forest conservation, watershed protection, and regulated use such as grazing or recreation. The Act limits industrial activity to ensure long-term sustainability of forest ecosystems. It provides mechanisms for issuing permits, managing access, and enforcing rules to prevent environmental degradation. The Act supports Alberta’s land stewardship goals and preserves biodiversity in sensitive forested areas.</t>
  </si>
  <si>
    <t>forest sector, modernization, unproclaimed, resource management, competitiveness</t>
  </si>
  <si>
    <t>This amendment Act, though partially unproclaimed, proposes updates to Alberta’s forest legislation to encourage innovation, streamline tenure processes, and enhance competitiveness in the forestry sector. Unproclaimed sections may include changes to forest management agreements, data reporting, and tenure flexibility. These reforms aim to reduce red tape and promote responsible, value-added forest product development. Once in force, the provisions would modernize forest governance and support sustainable economic growth in Alberta’s forestry industry.</t>
  </si>
  <si>
    <t>timber rights, forest management, permits, sustainability, reforestation</t>
  </si>
  <si>
    <t>The Forests Act governs the allocation, management, and harvesting of timber on public land in Alberta. It sets out licensing systems such as Forest Management Agreements (FMAs), Timber Quotas, and Timber Permits, balancing economic development with ecological responsibility. The Act requires companies to develop forest management plans, conduct reforestation, and report on activities. It supports long-term sustainability of forest resources while enabling industry growth, Indigenous partnerships, and employment in rural communities. Enforcement ensures adherence to environmental standards and public interest goals.</t>
  </si>
  <si>
    <t>franchising, disclosure, fair dealing, franchisee protection, contracts</t>
  </si>
  <si>
    <t>The Franchises Act protects franchisees in Alberta by requiring franchisors to provide full, accurate disclosure before agreements are signed. It ensures fair dealing and transparency in franchise relationships, addressing issues like misrepresentation, terminations, and dispute resolution. The Act grants franchisees the right to rescind agreements in cases of inadequate disclosure. It levels the playing field in business arrangements, ensuring that prospective franchisees can make informed decisions. The legislation strengthens confidence in Alberta’s franchise industry and reduces legal conflicts.</t>
  </si>
  <si>
    <t>bankruptcy, creditor protection, debt repayment, insolvency, legal reversal</t>
  </si>
  <si>
    <t>The Fraudulent Preferences Act prevents debtors from unfairly favoring certain creditors over others before declaring bankruptcy or insolvency. It allows courts to reverse transactions made to preferred creditors if they occurred shortly before insolvency, ensuring equitable distribution among all creditors. The Act upholds fairness in financial collapse scenarios and protects the integrity of Alberta’s commercial and debt recovery systems. It works alongside federal bankruptcy laws to prevent abuse and ensure creditor rights are respected.</t>
  </si>
  <si>
    <t>transparency, privacy, public records, data access, government accountability</t>
  </si>
  <si>
    <t>The FOIP Act governs access to records held by public bodies in Alberta while protecting personal privacy. It grants individuals the right to request government documents and requires public institutions to manage personal data responsibly. The Act balances open government with individual privacy by regulating data collection, use, and disclosure. It applies to provincial ministries, municipalities, school boards, and other public institutions. The FOIP Commissioner oversees compliance, and complaints can lead to formal reviews. The Act promotes government transparency and public trust.</t>
  </si>
  <si>
    <t>nonprofit sector, liability relief, red tape reduction, social innovation, volunteerism</t>
  </si>
  <si>
    <t>The Freedom to Care Act helps nonprofit and volunteer organizations in Alberta by providing temporary regulatory exemptions and liability protections under certain conditions. It enables organizations to apply for exemptions from rules that hinder service delivery, particularly in emergencies or underserved areas. The Act also provides limited civil liability protection for volunteers and nonprofit staff acting in good faith. It encourages innovation in community care and reduces barriers for social initiatives. The legislation reflects Alberta’s commitment to supporting compassionate, flexible service delivery through grassroots organizations.</t>
  </si>
  <si>
    <t>mineral rights, tax, royalty, oil and gas, freehold owners</t>
  </si>
  <si>
    <t>This Act imposes a tax on oil and gas production from freehold mineral rights—privately owned subsurface resources—in Alberta. Unlike Crown-owned minerals, freehold minerals require a separate taxation structure. The Act ensures that owners of freehold mineral rights contribute to public revenues similarly to lessees of Crown resources. It sets rates, reporting requirements, and payment deadlines. The legislation supports fiscal fairness and aligns private resource development with broader provincial energy policy.</t>
  </si>
  <si>
    <t>contract termination, unforeseen events, impossibility, legal relief, fairness</t>
  </si>
  <si>
    <t>The Frustrated Contracts Act provides legal rules for when a contract becomes impossible to perform due to unforeseeable events outside the parties’ control—such as natural disasters or legal prohibitions. The Act enables the fair distribution of losses and the return of any advance payments or benefits. It applies to both individuals and businesses, ensuring that parties are not unfairly penalized for circumstances beyond their control. The legislation promotes fairness in commercial and personal contractual relationships.</t>
  </si>
  <si>
    <t>fuel levy, transportation, exemptions, compliance, provincial revenue</t>
  </si>
  <si>
    <t>The Fuel Tax Act imposes a tax on fuels used for transportation in Alberta, such as gasoline and diesel. It outlines registration and reporting requirements for fuel sellers, wholesalers, and users, while also providing exemptions for agriculture, First Nations, and other qualifying uses. The tax contributes to provincial infrastructure and services. The Act ensures proper collection, audits, and enforcement of tax obligations. It aligns with Alberta’s fiscal strategy and energy market structure.</t>
  </si>
  <si>
    <t>funeral homes, licensing, consumer protection, cremation, service regulation</t>
  </si>
  <si>
    <t>The Funeral Services Act regulates funeral homes, crematoriums, and related service providers in Alberta. It ensures that these businesses operate with professionalism, sensitivity, and transparency. The Act requires licensing, pricing disclosure, and compliance with standards for the handling of human remains. It protects consumers by outlining their rights, regulating contracts, and providing recourse for complaints. The legislation balances industry integrity with respect for grieving families and public health requirements.</t>
  </si>
  <si>
    <t>animal farming, fur production, licensing, inspections, regulations</t>
  </si>
  <si>
    <t>The Fur Farms Act governs the operation of farms that raise animals—like mink or foxes—for their fur in Alberta. It sets licensing requirements, standards for animal care, facility inspections, and record-keeping. The Act supports humane treatment, biosecurity, and environmental stewardship in fur farming. It also regulates marketing and disease control to protect public interest and international trade. The legislation balances agricultural production with animal welfare and ethical concerns.</t>
  </si>
  <si>
    <t>regulation, AGLC, licensing, retail, responsible use</t>
  </si>
  <si>
    <t>This Act governs Alberta’s gaming, liquor, and cannabis industries under the oversight of the Alberta Gaming, Liquor and Cannabis Commission (AGLC). It establishes rules for licensing, retail operations, age restrictions, and advertising. The Act supports responsible use, public health, and crime prevention, while enabling controlled economic participation. It regulates casinos, liquor stores, cannabis retailers, and charitable gaming. The legislation ensures safety, consumer protection, and provincial revenue from these sectors.</t>
  </si>
  <si>
    <t>vehicle repair, lien, unpaid bills, mechanic rights, possession</t>
  </si>
  <si>
    <t>The Garage Keepers’ Lien Act allows mechanics and service providers to retain possession of a vehicle until payment is received for repair or storage services. It gives garage keepers a legal lien over the vehicle and provides processes for registration, enforcement, and sale if debts remain unpaid. The Act protects businesses from losses and ensures clarity in service transactions. It also outlines the rights of vehicle owners, balancing fairness for both parties.</t>
  </si>
  <si>
    <t>utility franchise, municipalities, gas supply, infrastructure, consumer access</t>
  </si>
  <si>
    <t>The Gas Distribution Act governs how natural gas is distributed to municipalities and other areas in Alberta. It authorizes franchise agreements between municipalities and utility companies, regulating infrastructure development, pricing, and service quality. The Act ensures that residents and businesses receive reliable access to gas services. It also provides for dispute resolution and government oversight. The legislation supports the expansion and regulation of Alberta’s gas distribution network.</t>
  </si>
  <si>
    <t>resource conservation, export controls, domestic supply, gas permits, energy security</t>
  </si>
  <si>
    <t>This Act protects Alberta’s natural gas supply by regulating gas exports and ensuring that domestic needs are met before resources are sent out of province. It requires gas producers to obtain permits for export and allows the government to deny applications if local supply could be jeopardized. The Act plays a key role in Alberta’s energy security, balancing economic development with long-term resource planning. It helps maintain stable access to gas for homes, businesses, and industry.</t>
  </si>
  <si>
    <t>utility regulation, natural gas, rates, public interest, AUC</t>
  </si>
  <si>
    <t>The Gas Utilities Act regulates natural gas utilities in Alberta. It defines the role of the Alberta Utilities Commission (AUC) in approving rates, service standards, and infrastructure projects. Utilities must provide reliable and non-discriminatory access to gas services. The Act ensures consumers are treated fairly while enabling companies to earn a reasonable return on investments. It governs pipeline safety, franchise agreements, and consumer protection. The legislation is central to Alberta’s regulated natural gas market structure.</t>
  </si>
  <si>
    <t>remembrance, genocide, education, awareness, human rights</t>
  </si>
  <si>
    <t>This Act designates April as Genocide Remembrance, Condemnation, and Prevention Month in Alberta. It aims to honor victims of genocide, educate the public, and promote awareness to prevent future atrocities. The Act encourages schools, communities, and institutions to reflect on past tragedies—including the Holocaust, Rwandan genocide, and others—and commit to human rights and justice. It supports reconciliation, multicultural understanding, and social cohesion. The Act symbolizes Alberta’s commitment to memory, dignity, and prevention of crimes against humanity.</t>
  </si>
  <si>
    <t>renewable energy, geothermal, resource rights, licensing, sustainability</t>
  </si>
  <si>
    <t>This Act provides the legal framework for developing geothermal energy—heat extracted from the earth—as a renewable resource in Alberta. It defines rights to explore and produce geothermal energy and outlines licensing, regulatory oversight, and environmental protections. The Act distinguishes geothermal resources from oil and gas, enabling dedicated policies for their development. It supports clean energy diversification and encourages investment in Alberta’s low-carbon energy future. The legislation ensures sustainable development while protecting land and water systems.</t>
  </si>
  <si>
    <t>museum, cultural preservation, Glenbow, governance, heritage</t>
  </si>
  <si>
    <t>The Glenbow-Alberta Institute Act establishes the Glenbow Museum as a legal entity and outlines its governance, purpose, and operational framework. The Act empowers the Institute to collect, preserve, and exhibit artifacts that reflect Alberta’s history, culture, and natural heritage. It defines the role of the Board of Governors, financial reporting requirements, and the Institute’s relationship with the provincial government. The legislation ensures that Glenbow operates as a steward of knowledge and a public educational resource, supporting Alberta’s broader cultural and historical legacy.</t>
  </si>
  <si>
    <t>public fees, review, transparency, accountability, cost recovery</t>
  </si>
  <si>
    <t>This Act mandates regular reviews of government-imposed fees and charges to ensure they are fair, necessary, and aligned with the cost of delivering services. It enhances transparency in how fees are set and provides a framework for periodic evaluation by ministries. The Act aims to prevent hidden taxation and ensure that fees serve public interest without being overly burdensome. It supports responsible fiscal management and helps ensure that Albertans receive value for services funded through user fees.</t>
  </si>
  <si>
    <t>ministries, public agencies, delegation, reorganization, legislative authority</t>
  </si>
  <si>
    <t>The Government Organization Act provides the legal foundation for structuring and reorganizing Alberta’s government ministries and departments. It authorizes the Lieutenant Governor in Council to assign powers, duties, and responsibilities among ministers, create or dissolve departments, and delegate authority. The Act streamlines public service delivery and facilitates government efficiency. It also governs the transfer of assets and personnel when departments are restructured. This legislation supports flexible and accountable governance in response to changing priorities and needs.</t>
  </si>
  <si>
    <t>guarantor, legal acknowledgment, witness, surety, financial contracts</t>
  </si>
  <si>
    <t>The Guarantees Acknowledgment Act requires individuals who agree to act as guarantors for someone else’s debt to formally acknowledge their obligation before a lawyer or commissioner. This legal safeguard ensures the guarantor understands the nature and seriousness of the commitment. The lawyer must certify that the person signed voluntarily and with informed consent. The Act prevents fraud and misunderstandings in loan agreements and promotes responsible financial practices by protecting guarantors from being bound to agreements they did not fully understand.</t>
  </si>
  <si>
    <t>mandatory reporting, hospitals, law enforcement, public safety, injury disclosure</t>
  </si>
  <si>
    <t>This Act requires health care facilities and providers in Alberta to report gunshot and stab wounds to law enforcement as soon as reasonably possible. The purpose is to assist police in responding to violent incidents, protecting victims, and ensuring community safety. The Act balances privacy concerns with the public interest in crime prevention and emergency response. It includes provisions for limited disclosure and does not apply to self-inflicted or accidental injuries in some cases. The legislation strengthens collaboration between healthcare and policing.</t>
  </si>
  <si>
    <t>chartered surgical facilities; accreditation; facility designation; insured services; ministerial authority</t>
  </si>
  <si>
    <t>The Health Facilities Act protects Alberta’s publicly funded health care by governing the provision of insured and uninsured surgical services performed by physicians and dentists in chartered surgical facilities. Under the Act, the Minister may designate facilities that meet prescribed accreditation standards, including requirements for staffing, hygiene, equipment, and patient care protocols. Designated facilities must undergo regular inspections, maintain specified records, and comply with reporting requirements. The Act establishes procedures for decisions on facility designation and accreditation to be reviewed through internal appeals and, ultimately, judicial review for jurisdictional error or patent unreasonableness, ensuring procedural fairness. It also prescribes offences and penalties—ranging from fines to licence suspension—for operating without designation or breaching operational standards. By consolidating authority for facility oversight and enforcement, the Act ensures consistent delivery of safe surgical services while safeguarding the integrity of Alberta’s health system.</t>
  </si>
  <si>
    <t>privacy, health records, data sharing, consent, electronic health</t>
  </si>
  <si>
    <t>The Health Information Act (HIA) governs the collection, use, and disclosure of health information in Alberta. It applies to health care providers, custodians, and affiliated organizations. The Act protects patient privacy while enabling data sharing for care coordination, research, and system management. It requires informed consent for certain uses and allows patients to access and correct their health records. The Office of the Information and Privacy Commissioner enforces the Act. It supports secure, ethical, and effective use of health data.</t>
  </si>
  <si>
    <t>premium, health coverage, repeal, Alberta Health Care, legacy legislation</t>
  </si>
  <si>
    <t>The Health Insurance Premiums Act once authorized the collection of premiums from Alberta residents for health insurance coverage. Although premiums were eliminated in 2009, the legislation remains on the books. The Act outlines who must pay, how payments are assessed, and consequences for non-payment. While currently inactive, it could be reactivated by regulation. The Act reflects the historical funding structure of Alberta’s public health care system and remains part of the legal framework for potential future policy changes.</t>
  </si>
  <si>
    <t>regulation, licensing, health colleges, professional conduct, accountability</t>
  </si>
  <si>
    <t>This comprehensive Act regulates health professions in Alberta through self-governing colleges. It establishes consistent rules for licensing, complaints, discipline, and continuing competency across over 30 health professions, including physicians, nurses, and pharmacists. The Act promotes public safety by holding practitioners accountable to ethical and professional standards. Colleges are responsible for registering members, investigating complaints, and enforcing discipline. The legislation fosters trust in the healthcare system and ensures only qualified individuals provide regulated health services.</t>
  </si>
  <si>
    <t>patient safety, health system review, quality improvement, independence, research</t>
  </si>
  <si>
    <t>This Act establishes the Health Quality Council of Alberta (HQCA) as an independent body to monitor, assess, and improve the quality of health care delivery. The HQCA conducts system reviews, engages in research, and provides recommendations to government and healthcare organizations. The Act grants the Council authority to collect data and engage with patients and providers. Its work promotes transparency, accountability, and continuous improvement in Alberta’s healthcare system. The HQCA plays a key role in supporting evidence-based health policy.</t>
  </si>
  <si>
    <t>health reform, legislation update, system efficiency, unproclaimed, healthcare governance</t>
  </si>
  <si>
    <t>This 2020 amendment Act introduced various changes to Alberta’s health legislation, including the Health Facilities Act and Health Information Act. The unproclaimed sections are not yet in force but may include provisions for data integration, organizational restructuring, or oversight enhancements. These changes are intended to streamline healthcare delivery and improve system performance. Once proclaimed, these sections would contribute to greater efficiency, transparency, and innovation in Alberta’s healthcare landscape.</t>
  </si>
  <si>
    <t>legislative reform, healthcare integration, modernization, pending law, unproclaimed</t>
  </si>
  <si>
    <t>This recent amendment package includes updates to Alberta’s health laws aimed at improving service coordination, accountability, and digital transformation. The unproclaimed sections may introduce new structures for data use, inter-agency cooperation, or patient-focused reforms. While not yet in force, the provisions signal Alberta’s evolving approach to healthcare modernization. The legislation aligns with broader efforts to streamline services and enhance health outcomes through policy agility and technological adoption.</t>
  </si>
  <si>
    <t>energy affordability, rebate program, heating assistance, rural support, cost relief</t>
  </si>
  <si>
    <t>The Heating Oil and Propane Rebate Act authorizes the Alberta government to provide rebates to residents and businesses that rely on heating oil or propane—particularly in rural and remote areas where other heating options are limited. The Act supports energy affordability by offsetting high fuel costs during cold seasons. It includes provisions for eligibility, application procedures, and funding limits. The legislation reflects Alberta’s commitment to energy equity and provides cost-of-living relief to households facing high heating expenses.</t>
  </si>
  <si>
    <t>first responders, death benefit, families, public service, financial support</t>
  </si>
  <si>
    <t>The Heroes' Compensation Act provides a one-time tax-free payment to the families of Alberta first responders—including police, firefighters, and paramedics—who die in the line of duty. The benefit honors the sacrifice made by individuals who serve and protect the public. The Act outlines eligibility, application processes, and the role of the responsible minister in administering payments. It supports grieving families with immediate financial relief and reflects Alberta’s commitment to recognizing the risks faced by emergency personnel.</t>
  </si>
  <si>
    <t>highways, land use, permits, right-of-way, transportation planning</t>
  </si>
  <si>
    <t>This Act regulates development along Alberta’s highway corridors to ensure public safety, traffic efficiency, and future expansion potential. It establishes control lines along highways and requires permits for nearby development, including signage, access roads, or land use changes. The Act empowers Alberta Transportation to protect transportation infrastructure and coordinate land development. It balances economic growth with long-term transportation planning and prevents encroachment that could compromise future highway upgrades or safety.</t>
  </si>
  <si>
    <t>heritage, preservation, archeology, museums, designation</t>
  </si>
  <si>
    <t>The Historical Resources Act enables Alberta to identify, protect, and manage sites, structures, and artifacts of historical significance. It supports the designation of Provincial Historic Resources and regulates archeological excavations. The Act empowers municipalities to protect local heritage and establishes penalties for unauthorized alterations. It also governs museums, archives, and collections. The Act helps preserve Alberta’s cultural identity and history for future generations while allowing for responsible development and public engagement in heritage conservation.</t>
  </si>
  <si>
    <t>Holocaust, remembrance, genocide awareness, education, human rights</t>
  </si>
  <si>
    <t>This Act designates Yom HaShoah (Holocaust Memorial Day) as a day of remembrance in Alberta, honoring the victims of the Holocaust and other genocides. It encourages educational activities and reflection on the dangers of hatred, racism, and intolerance. The legislation promotes awareness, supports human rights, and strengthens Alberta’s commitment to preventing future atrocities. It reflects solidarity with Jewish communities and all groups affected by genocide, fostering compassion and historical consciousness.</t>
  </si>
  <si>
    <t>horse racing, regulation, industry development, wagering, licensing</t>
  </si>
  <si>
    <t>This Act establishes Horse Racing Alberta (HRA) as the regulatory body responsible for overseeing and promoting horse racing in the province. HRA licenses race tracks, jockeys, trainers, and owners, and ensures integrity in racing and pari-mutuel wagering. The Act supports economic development, employment, and tourism in Alberta’s horse racing industry. It mandates the use of revenues to enhance breeding programs and infrastructure. The legislation provides structure, transparency, and accountability within the racing sector.</t>
  </si>
  <si>
    <t>hospital regulation, funding, classification, health facilities, patient care</t>
  </si>
  <si>
    <t>The Hospitals Act governs the operation, classification, and funding of hospitals in Alberta. It sets rules for establishing hospitals, managing staff and facilities, and delivering inpatient services. The Act also outlines funding mechanisms, patient billing, and hospital board responsibilities (where applicable). It complements broader healthcare legislation by regulating how hospitals function within the provincial health system. The Act helps ensure Albertans have access to standardized, high-quality hospital services across the province.</t>
  </si>
  <si>
    <t>organ donation, consent, transplantation, ethics, medical authorization</t>
  </si>
  <si>
    <t>This Act regulates the donation and use of human tissue and organs for transplantation, education, and research in Alberta. It defines consent requirements, including presumed consent or opt-in models depending on jurisdictional policy changes. The Act governs how medical professionals obtain, handle, and use donated tissues, ensuring ethical practices and respect for donors and their families. It supports life-saving transplant procedures while maintaining oversight, privacy protections, and public trust in the donation system.</t>
  </si>
  <si>
    <t>heritage, outdoor traditions, conservation, recognition, recreation</t>
  </si>
  <si>
    <t>This Act formally recognizes hunting, fishing, and trapping as part of Alberta’s cultural heritage and affirms the rights of Albertans to engage in these activities, subject to laws and regulations. It underscores the role of these traditions in conservation, wildlife management, and rural identity. The Act does not override existing regulations but acknowledges the historic and contemporary importance of sustainable resource use. It promotes outdoor recreation and environmental stewardship.</t>
  </si>
  <si>
    <t>electricity generation, transmission, regulation, energy projects, AUC</t>
  </si>
  <si>
    <t>This Act provides the legal framework for the development, generation, and transmission of hydro and electric energy in Alberta. It requires approval from the Alberta Utilities Commission (AUC) for construction and operation of power plants and transmission lines. The Act supports both public and private energy projects and ensures that they meet environmental, technical, and safety standards. It plays a key role in Alberta’s electricity market by balancing supply needs, infrastructure development, and regulatory oversight.</t>
  </si>
  <si>
    <t>social assistance, income support, employment services, eligibility, welfare</t>
  </si>
  <si>
    <t>The Income and Employment Supports Act provides financial assistance and employment supports to Albertans in need, including those unable to work or in transition between jobs. It establishes eligibility criteria, benefit types, and program delivery mechanisms. Services include job training, basic needs coverage, and support for persons with barriers to employment. The Act aims to reduce poverty, promote workforce participation, and support individuals in achieving independence and stability. It is a cornerstone of Alberta’s social support system.</t>
  </si>
  <si>
    <t>trust units, investor protection, limited liability, financial instruments, unitholders</t>
  </si>
  <si>
    <t>This Act clarifies that unitholders in income trusts are not personally liable for the debts or obligations of the trust, unless specifically stated in the trust agreement. It protects investors who purchase trust units by limiting their exposure to financial risk beyond their investment. The Act encourages confidence in Alberta’s capital markets and ensures consistent legal treatment of trust structures. It supports financial innovation while safeguarding public investment in such vehicles.</t>
  </si>
  <si>
    <t>infrastructure planning, transparency, project prioritization, public reporting, capital investment</t>
  </si>
  <si>
    <t>The Infrastructure Accountability Act improves transparency and consistency in how Alberta plans and delivers major infrastructure projects. It requires the government to develop a long-term capital plan, publish project rankings, and report on spending decisions. The Act promotes evidence-based investment and fiscal responsibility, ensuring that infrastructure spending aligns with public needs and economic goals. It enhances public trust by making the planning process more accountable and less influenced by political priorities.</t>
  </si>
  <si>
    <t>hotel liability, guest property, liens, lodging, loss protection</t>
  </si>
  <si>
    <t>The Innkeepers Act governs the responsibilities and rights of innkeepers—owners or operators of hotels, motels, and lodging facilities—in Alberta. It limits their liability for loss or damage to guest property unless negligence is involved. The Act also grants innkeepers a lien on guest property for unpaid charges. It sets conditions for safe custody of valuables and outlines legal remedies for unpaid stays. The Act balances guest protections with innkeeper rights, supporting a fair and transparent hospitality industry.</t>
  </si>
  <si>
    <t>insurance regulation, licensing, consumer protection, contracts, solvency</t>
  </si>
  <si>
    <t>The Insurance Act is Alberta’s comprehensive law regulating life, health, and property insurance. It governs the licensing of insurers and agents, policy terms, claims handling, and financial solvency requirements. The Act protects policyholders through disclosure standards, dispute resolution processes, and oversight by the Superintendent of Insurance. It includes special provisions for group insurance, accident and sickness benefits, and reinsurance. The legislation ensures a stable insurance market while safeguarding consumer interests.</t>
  </si>
  <si>
    <t>tax credit, digital media, gaming, software, innovation</t>
  </si>
  <si>
    <t>This Act offers tax incentives to eligible companies that develop interactive digital media products in Alberta, such as video games and educational software. The credit is based on eligible labor and production costs. The Act promotes innovation, supports tech startups, and attracts investment to Alberta’s growing digital media sector. It includes application requirements, audit provisions, and eligibility conditions. The legislation aims to diversify Alberta’s economy and foster job creation in high-tech industries.</t>
  </si>
  <si>
    <t>child support, spousal support, cross-border enforcement, family law, reciprocity</t>
  </si>
  <si>
    <t>This Act facilitates the registration and enforcement of child and spousal support orders across Canadian provinces and participating countries. It allows Alberta courts to recognize and enforce support decisions made elsewhere and to send Alberta orders for enforcement abroad. The Act simplifies cross-border family support enforcement, ensuring that obligations are upheld regardless of where parties live. It streamlines applications, hearings, and modifications, helping families receive consistent financial support across jurisdictions.</t>
  </si>
  <si>
    <t>Hague Convention, child return, custody, abduction, international law</t>
  </si>
  <si>
    <t>The International Child Abduction Act implements the Hague Convention on the Civil Aspects of International Child Abduction in Alberta. It provides a legal framework for the prompt return of children wrongfully removed to or retained in Alberta from another country. The Act outlines court procedures and cooperation mechanisms with other countries. Its goal is to protect custody rights, deter international abductions, and ensure decisions are made in the appropriate jurisdiction under international law.</t>
  </si>
  <si>
    <t>arbitration, international disputes, UNCITRAL, enforcement, commercial law</t>
  </si>
  <si>
    <t>This Act governs arbitration of international commercial disputes in Alberta, incorporating the UNCITRAL Model Law and the New York Convention. It enables parties from different countries to resolve conflicts through neutral, enforceable arbitration rather than domestic litigation. The Act outlines procedures for arbitration agreements, tribunal powers, and enforcement of awards. It enhances Alberta’s reputation as an arbitration-friendly jurisdiction and supports fair, efficient resolution of cross-border business disputes.</t>
  </si>
  <si>
    <t>treaties, implementation, international law, federal-provincial, compliance</t>
  </si>
  <si>
    <t>This Act allows Alberta to implement international treaties and conventions in areas under provincial jurisdiction, such as education, culture, or property rights. It provides a legal mechanism to adopt treaty provisions into Alberta law when Canada is a signatory. The Act supports Alberta’s alignment with global standards and facilitates federal-provincial cooperation in treaty implementation. It ensures that international commitments can be effectively enforced at the provincial level.</t>
  </si>
  <si>
    <t>aircraft, security interests, international registry, Cape Town Convention, enforcement</t>
  </si>
  <si>
    <t>This Act enacts the Cape Town Convention on International Interests in Mobile Equipment for aircraft objects in Alberta. It governs the registration and enforcement of security interests in aircraft, engines, and helicopters. The Act ensures Alberta's aviation financing practices align with international standards, offering lenders legal certainty. It protects creditors and reduces financing costs by enabling reliable enforcement of interests in mobile aircraft assets across jurisdictions.</t>
  </si>
  <si>
    <t>trade agreements, implementation, provincial obligations, economic policy, investment</t>
  </si>
  <si>
    <t>This Act enables Alberta to implement and comply with Canada’s international trade and investment agreements, such as CETA or CUSMA, within provincial jurisdiction. It gives the province authority to make necessary regulations, amend laws, and ensure that Alberta meets its treaty obligations. The Act supports Alberta businesses by aligning provincial policies with global trade frameworks and facilitating access to international markets. It reflects Alberta’s role in Canada’s trade landscape while maintaining control over local economic regulation.</t>
  </si>
  <si>
    <t>statutory definitions, legal clarity, legislative terms, timelines, default rules</t>
  </si>
  <si>
    <t>The Interpretation Act provides default definitions and rules for interpreting all Alberta statutes and regulations. It standardizes how terms like “person,” “holiday,” or “month” are understood in law and clarifies timelines, powers, and repeals. The Act ensures consistency and avoids redundancy across legislation by setting general principles for interpretation. It is an essential reference tool for legal professionals, courts, and lawmakers, promoting clarity and efficiency in legal drafting and application.</t>
  </si>
  <si>
    <t>subpoenas, cross-border, witness attendance, court orders, legal cooperation</t>
  </si>
  <si>
    <t>This Act allows Alberta courts to issue and enforce subpoenas requiring individuals in other provinces to appear as witnesses in Alberta court proceedings—and vice versa. It streamlines legal cooperation across Canada, ensuring that essential evidence and testimony can be secured in civil, criminal, or family cases. The Act aligns with similar laws in other provinces and strengthens interprovincial access to justice. It includes safeguards for reasonable notice and accommodations for out-of-province witnesses.</t>
  </si>
  <si>
    <t>tax credits, investment, economic diversification, innovation, growth sectors</t>
  </si>
  <si>
    <t>This Act provides tax incentives to attract private investment into emerging sectors such as tech, clean energy, and manufacturing. It aims to reduce Alberta’s economic reliance on oil and gas by encouraging growth in high-potential industries. The Act outlines criteria for eligibility, reporting, and fund allocation under programs like the Innovation Employment Grant. It supports job creation, entrepreneurship, and long-term economic resilience. The legislation aligns with Alberta’s strategic goals for innovation and diversification.</t>
  </si>
  <si>
    <t>water management, agriculture, irrigation boards, landowners, infrastructure</t>
  </si>
  <si>
    <t>This Act governs the creation, operation, and regulation of irrigation districts in Alberta. These districts manage water delivery systems for agricultural use, serving thousands of farms and rural communities. The Act outlines the powers and responsibilities of irrigation boards, water rights, cost-sharing, and infrastructure maintenance. It allows landowners within districts to vote on key decisions and supports sustainable agriculture through coordinated water management. The legislation is vital to Alberta’s agricultural productivity and rural development.</t>
  </si>
  <si>
    <t>pensions, joint governance, public sector, boards, fiduciary duty</t>
  </si>
  <si>
    <t>This Act establishes joint governance for major Alberta public sector pension plans, such as LAPP and PSPP. It shifts control from the government to independent boards composed of employer and employee representatives. These boards manage plan design, funding, and investment oversight. The Act ensures that pension decisions are made in the best interest of beneficiaries and stakeholders, with clear fiduciary responsibilities. It promotes transparency, shared accountability, and long-term sustainability of public pensions.</t>
  </si>
  <si>
    <t>legal judgments, interest rates, damages, compensation, enforcement</t>
  </si>
  <si>
    <t>The Judgment Interest Act sets rules for the calculation of interest on court-ordered monetary awards, from the date a cause of action arises until the judgment is paid. It ensures fair compensation for the time between injury or breach and the final payment. The Act specifies annual interest rates and allows courts to adjust them based on circumstances. It applies to civil litigation and helps enforce judgments by adding financial incentive for prompt payment.</t>
  </si>
  <si>
    <t>court jurisdiction, civil procedure, remedies, legal framework, judicial powers</t>
  </si>
  <si>
    <t>The Judicature Act outlines the jurisdiction, powers, and procedures of Alberta’s superior courts, including the Court of King’s Bench. It harmonizes legal and equitable remedies and provides rules on injunctions, stays, and judgments. The Act allows courts to manage proceedings efficiently and fairly, including matters of appeal and enforcement. It is foundational to Alberta’s civil justice system and ensures that courts have the necessary tools to resolve disputes justly.</t>
  </si>
  <si>
    <t>jury duty, selection, exemptions, civic responsibility, court process</t>
  </si>
  <si>
    <t>The Jury Act governs the selection and management of jurors in Alberta. It outlines eligibility, exemptions, and procedures for jury summons, as well as employer obligations and protections for those called to serve. The Act ensures that jury pools are drawn fairly from the population and that jury trials—used in serious criminal and some civil cases—are conducted with impartiality and public participation. It supports the right to a fair trial and upholds a key democratic institution.</t>
  </si>
  <si>
    <t>judicial officers, appointments, minor offences, warrants, court authority</t>
  </si>
  <si>
    <t>This Act defines the roles and powers of Justices of the Peace (JPs) in Alberta. JPs are judicial officers authorized to issue warrants, hear bail applications, and adjudicate certain provincial offences. The Act outlines qualifications, appointments, terms of office, and oversight mechanisms. It ensures JPs function independently and effectively within Alberta’s justice system, especially in rural and remote areas where quick legal decisions are often necessary.</t>
  </si>
  <si>
    <t>legal reform, courts, justice system, unproclaimed, administrative changes</t>
  </si>
  <si>
    <t>This 2024 omnibus amendment updates several justice-related statutes in Alberta. The unproclaimed section may involve changes to judicial appointments, court procedures, or administrative structures. While not yet in force, the amendment reflects the province’s intent to modernize and streamline legal processes. Once proclaimed, these updates will likely enhance system efficiency, access to justice, or governance in Alberta’s legal framework.</t>
  </si>
  <si>
    <t>honorary title, legal distinction, appointments, lawyers, recognition</t>
  </si>
  <si>
    <t>The King’s Counsel Act allows the Lieutenant Governor in Council to designate distinguished lawyers as King’s Counsel (KC), an honorary title recognizing excellence in the legal profession. Criteria include professional integrity, experience, and contributions to the justice system. The Act outlines the nomination process and restrictions on usage. KC appointments symbolize respect for legal leadership and serve as a mark of distinction in Alberta’s legal community.</t>
  </si>
  <si>
    <t>official publications, government printing, legal documents, public access, legislation</t>
  </si>
  <si>
    <t>The King’s Printer Act establishes the office responsible for publishing Alberta’s laws, regulations, and official government documents. It ensures public access to legal information through printed and digital formats. The King’s Printer serves as the authoritative source for statutes, enabling transparency and consistency in legal reference materials. The Act outlines powers for copyright, pricing, and publication standards, supporting informed public discourse and legal compliance.</t>
  </si>
  <si>
    <t>interprovincial mobility, certified workers, credentials, workforce access, Red Seal</t>
  </si>
  <si>
    <t>The Labour Mobility Act enables certified professionals from other Canadian provinces and territories to work in Alberta without having to recertify. It applies to trades, regulated professions, and Red Seal occupations. The Act supports national labour market mobility, reduces barriers to employment, and aligns with the Canadian Free Trade Agreement. It ensures Alberta can attract talent and meet workforce demands while maintaining professional standards and public safety.</t>
  </si>
  <si>
    <t>unions, collective bargaining, strikes, certification, employer-employee rights</t>
  </si>
  <si>
    <t>The Labour Relations Code governs union-management relations in Alberta, including certification of unions, collective bargaining, strikes, and dispute resolution. It protects the rights of workers to organize and employers to manage operations. The Code sets out procedures for labour board hearings, unfair labour practice complaints, and essential services. It balances industrial peace with workers’ rights and is fundamental to labour relations in both public and private sectors.</t>
  </si>
  <si>
    <t>land access, licensing, negotiation, compensation, private landowners</t>
  </si>
  <si>
    <t>This Act requires individuals who negotiate land access agreements on behalf of energy, utility, or infrastructure companies to be licensed as land agents. It sets educational, ethical, and professional standards for agents to ensure fair dealings with landowners. The Act protects property rights by requiring agents to be knowledgeable about relevant laws and compensation practices. It promotes transparency and accountability in land use negotiations.</t>
  </si>
  <si>
    <t>land disputes, expropriation, surface rights, appeals, administrative tribunal</t>
  </si>
  <si>
    <t>This Act creates the Land and Property Rights Tribunal, which hears disputes related to land use, expropriation, surface rights, and property assessments in Alberta. The Tribunal consolidates several former boards into a single body for efficiency and consistency. It resolves conflicts between landowners, industry, and government through quasi-judicial proceedings. The Act ensures fair, timely, and expert resolution of property-related issues affecting both rural and urban development.</t>
  </si>
  <si>
    <t>professional regulation, boundaries, licensing, ethics, surveying</t>
  </si>
  <si>
    <t>The Land Surveyors Act regulates the practice of land surveying in Alberta through the Alberta Land Surveyors’ Association. It governs licensing, standards of practice, discipline, and education for surveyors. The Act ensures that property boundaries are measured and recorded accurately and professionally. Land surveyors play a key role in real estate, construction, and municipal planning. The legislation protects public and private property rights through reliable and accountable surveying practices.</t>
  </si>
  <si>
    <t>land ownership, Torrens system, registration, title security, legal interests</t>
  </si>
  <si>
    <t>The Land Titles Act establishes Alberta’s land title system, based on the Torrens model, which provides guaranteed title to registered landowners. The Act defines how land transactions—such as transfers, mortgages, and easements—are registered and protected. It ensures accuracy and legal certainty in property ownership, backed by the government. The Act supports Alberta’s real estate market by providing a secure and transparent system for managing land interests.</t>
  </si>
  <si>
    <t>bankruptcy, landlord claims, rent arrears, tenant insolvency, priority</t>
  </si>
  <si>
    <t>This Act protects landlords' rights when a tenant declares bankruptcy. It allows landlords to claim for unpaid rent and retain priority over some tenant property for a limited time. The Act enables landlords to recover certain losses even when a tenant's assets are subject to insolvency proceedings. It works alongside federal bankruptcy law and ensures fair treatment for landlords while balancing the rights of other creditors. The Act supports stability in commercial leasing by reducing financial risks from tenant insolvency.</t>
  </si>
  <si>
    <t>English, French, language rights, legal interpretation, official use</t>
  </si>
  <si>
    <t>The Languages Act establishes English as Alberta’s official language while recognizing the right to use French in certain legal contexts. The Act ensures that statutes, regulations, and court decisions may be printed and interpreted in either language, but English remains the authoritative version unless specified otherwise. It reflects Alberta’s multicultural heritage while emphasizing clarity and uniformity in legal communication. The Act supports accessibility for Francophones within key public services and legal proceedings.</t>
  </si>
  <si>
    <t>français, droit linguistique, traduction juridique, reconnaissance, bilinguisme limité</t>
  </si>
  <si>
    <t>La version française de la Languages Act confirme le statut de l’anglais comme langue officielle de l’Alberta, tout en permettant l’usage du français dans certains contextes juridiques et administratifs. Elle autorise la publication de lois et règlements en français, tout en précisant que les versions anglaises font foi. Cette loi reflète l'engagement de l’Alberta envers le respect du patrimoine linguistique francophone, tout en conservant un système juridique unilingue anglais dans ses décisions officielles.</t>
  </si>
  <si>
    <t>property law, land rights, easements, leases, legal interests</t>
  </si>
  <si>
    <t>The Law of Property Act consolidates key aspects of property law in Alberta, covering ownership, land transfers, leases, easements, mortgages, and co-ownership. It provides legal certainty in land transactions and resolves issues related to joint tenancies, trusts, and conveyances. The Act complements the Land Titles Act by governing legal interests beyond registration. It plays a foundational role in real estate, development, and property-related litigation. The legislation promotes fair and orderly land use and ownership.</t>
  </si>
  <si>
    <t>Law Society, licensing, discipline, lawyer regulation, public interest</t>
  </si>
  <si>
    <t>The Legal Profession Act governs the regulation of lawyers in Alberta through the Law Society of Alberta. It outlines licensing, ethical conduct, continuing education, and disciplinary proceedings. The Act ensures that lawyers act with integrity, competence, and in the public interest. It provides mechanisms for investigating complaints, imposing sanctions, and protecting clients. The legislation supports the independence and accountability of the legal profession and ensures access to competent legal services.</t>
  </si>
  <si>
    <t>MLAs, legislative procedures, compensation, governance, assembly rules</t>
  </si>
  <si>
    <t>The Legislative Assembly Act sets out the framework for Alberta’s Legislature, defining the rights and duties of Members of the Legislative Assembly (MLAs), procedural rules, and administrative functions. It governs compensation, resignation, privileges, and responsibilities of elected officials. The Act also outlines the organization of legislative sessions, voting procedures, and the Speaker’s role. It is essential to the democratic functioning of Alberta’s government and ensures transparency, accountability, and effective legislative debate.</t>
  </si>
  <si>
    <t>public libraries, governance, funding, library boards, access</t>
  </si>
  <si>
    <t>The Libraries Act governs the establishment, funding, and operation of public libraries in Alberta. It allows municipalities to create library boards, set policies, and collaborate regionally. The Act ensures equitable access to information, literacy programs, and cultural resources across communities. It outlines roles for municipal and provincial governments in supporting library services. The legislation supports life-long learning, civic engagement, and access to knowledge for all Albertans through well-managed and accessible public libraries.</t>
  </si>
  <si>
    <t>time limits, civil claims, legal deadlines, discovery rule, court access</t>
  </si>
  <si>
    <t>The Limitations Act sets legal time limits for starting civil lawsuits in Alberta. It standardizes most limitation periods to two years from when the plaintiff knew or should have known about the claim, and ten years as an ultimate cap. Exceptions apply for minors or individuals under disability. The Act promotes timely resolution of disputes, legal certainty, and fairness. It ensures that defendants are not exposed to indefinite legal risk and encourages diligence in pursuing legal rights.</t>
  </si>
  <si>
    <t>fencing, property boundaries, cost-sharing, rural disputes, agriculture</t>
  </si>
  <si>
    <t>The Line Fence Act governs the construction and maintenance of fences between adjoining rural properties in Alberta. It allows landowners to share responsibilities and costs for boundary fences and provides a dispute resolution process through local fence-viewers. The Act ensures fairness in managing fencing obligations and helps resolve conflicts between neighbors. It supports agricultural operations, livestock control, and property protection in rural communities.</t>
  </si>
  <si>
    <t>marketing, livestock sales, inspection, grading, industry regulation</t>
  </si>
  <si>
    <t>This Act regulates the sale, marketing, and handling of livestock and livestock products in Alberta. It ensures product quality through standards for grading, weighing, and inspection. The Act allows the government to establish marketing boards, control movement, and support traceability. It protects producers, consumers, and the industry by maintaining consistent practices and public confidence in Alberta’s livestock sector. It supports both domestic trade and export opportunities.</t>
  </si>
  <si>
    <t>branding, animal movement, traceability, livestock theft, market access</t>
  </si>
  <si>
    <t>This Act governs livestock identification, branding, transportation, and commerce in Alberta. It supports traceability and security in the buying and selling of animals such as cattle and horses. The Act requires brand inspection for animal movement and regulates sales at livestock markets. It deters theft, protects property rights, and ensures compliance with health and trade standards. The legislation is critical to Alberta’s cattle industry and supports market trust and regulatory integrity.</t>
  </si>
  <si>
    <t>alternative livestock, elk, bison, farming regulation, exotic species</t>
  </si>
  <si>
    <t>The Livestock Industry Diversification Act regulates the farming of non-traditional livestock in Alberta, including elk, bison, and deer. It sets out licensing, containment, health, and movement standards for producers. The Act supports industry innovation while protecting public safety, native species, and disease control. It encourages the responsible growth of alternative agriculture sectors and allows for product development in meat, hides, and antler-based products. The legislation fosters diversification while ensuring environmental and biosecurity safeguards.</t>
  </si>
  <si>
    <t>financial institutions, licensing, trust companies, regulatory oversight, deposits</t>
  </si>
  <si>
    <t>This Act regulates loan and trust corporations operating in Alberta. It outlines licensing requirements, capital adequacy, corporate governance, and fiduciary duties. The Act governs institutions that accept deposits, administer estates or trusts, and offer financial services. It protects consumers and depositors by ensuring financial stability and ethical management. The Act aligns with federal financial policies and supports confidence in Alberta’s financial services sector through strong regulatory oversight.</t>
  </si>
  <si>
    <t>lobbying, transparency, public registry, ethics, government influence</t>
  </si>
  <si>
    <t>The Lobbyists Act promotes transparency in government by requiring individuals or organizations that lobby public officials to register and report their activities. It defines lobbying, registration obligations, and restrictions, including cooling-off periods for former public office holders. The Act supports ethical engagement between stakeholders and government and allows public scrutiny through an online registry. It helps ensure that decision-making is open and accountable while still allowing for advocacy and representation in policy-making.</t>
  </si>
  <si>
    <t>municipal borrowing, infrastructure, capital projects, loans, Alberta Capital Finance Authority</t>
  </si>
  <si>
    <t>This Act provides a framework for municipalities, school boards, and other local authorities to borrow funds for infrastructure and capital projects. It authorizes the Alberta Capital Finance Authority (ACFA) to issue loans at competitive interest rates. The Act ensures fiscal responsibility by setting borrowing limits, approval procedures, and repayment conditions. It supports investment in public infrastructure like schools, roads, and utilities, while protecting taxpayer interests and promoting sound financial planning at the local level.</t>
  </si>
  <si>
    <t>municipal elections, school boards, voting, candidacy, campaign rules</t>
  </si>
  <si>
    <t>The Local Authorities Election Act governs municipal and school board elections in Alberta. It outlines rules for voter eligibility, nomination of candidates, campaign financing, election advertising, voting procedures, and recounts. The Act ensures fair and transparent local elections and defines the roles of returning officers and municipalities in conducting elections. It supports democratic participation at the community level and promotes integrity in the local electoral process. Amendments have modernized procedures to reflect online and advance voting options.</t>
  </si>
  <si>
    <t>municipal funding, capital grants, budgeting, infrastructure, provincial transfers</t>
  </si>
  <si>
    <t>This Act establishes a long-term funding arrangement between the provincial government and Alberta municipalities, replacing previous grant programs like the Municipal Sustainability Initiative (MSI). It outlines how provincial funds are allocated for infrastructure and operating expenses, based on formulas tied to provincial revenues. The Act ensures predictable, sustainable funding to support local priorities, growth, and infrastructure development. It strengthens financial planning for municipalities and enhances transparency in the provincial-municipal fiscal relationship.</t>
  </si>
  <si>
    <t>research funding, medical science, charitable organization, governance, health innovation</t>
  </si>
  <si>
    <t>The M.S.I. Foundation Act incorporates the Medical Services Incorporated Foundation, a charitable body that supports medical research and education in Alberta. The Act outlines the Foundation’s structure, objectives, and board governance. It enables the organization to receive donations, manage funds, and support research projects and health-related initiatives. The Foundation contributes to health innovation and system improvement in Alberta. The Act provides legal authority for its operation as a key partner in advancing medical science.</t>
  </si>
  <si>
    <t>child support, spousal support, enforcement, garnishment, court orders</t>
  </si>
  <si>
    <t>This Act enables Alberta's Maintenance Enforcement Program (MEP) to collect court-ordered child and spousal support payments. It grants broad enforcement powers, including wage garnishment, license suspension, and asset seizure, for payors who fall into arrears. The Act ensures that recipients—often custodial parents—receive timely and consistent financial support. It simplifies the enforcement process and reduces the burden on courts. The legislation strengthens accountability and promotes financial responsibility in family support obligations.</t>
  </si>
  <si>
    <t>labour relations, managers, union eligibility, exclusions, public service</t>
  </si>
  <si>
    <t>The Managerial Exclusion Act excludes certain managerial and confidential positions from union representation within Alberta’s public service. The Act defines criteria for exclusion and grants the government authority to designate roles as managerial or confidential. It aims to prevent conflicts of interest in labour negotiations and ensure the neutrality of senior personnel. The legislation clarifies the boundary between unionized and excluded employees and helps maintain balance in public-sector labour relations.</t>
  </si>
  <si>
    <t>bodily fluids, exposure, testing, emergency responders, consent override</t>
  </si>
  <si>
    <t>This Act permits Alberta courts to order mandatory testing of bodily fluids from individuals when emergency workers, police officers, or other persons are exposed to them during the course of duty. The goal is to determine the risk of communicable diseases (e.g., HIV, Hepatitis). The Act balances public safety with privacy rights by establishing strict criteria for applications and court oversight. It protects first responders and others from undue anxiety or health risks following exposure incidents.</t>
  </si>
  <si>
    <t>marketing boards, agriculture, producer regulation, commodity management, levies</t>
  </si>
  <si>
    <t>This Act provides the legal framework for the establishment and operation of agricultural marketing boards and commissions in Alberta. It enables producers to collectively regulate production, pricing, transportation, and marketing of their commodities. The Act supports orderly marketing, quality standards, and stable incomes for farmers. It allows boards to collect levies and administer marketing programs. The legislation promotes producer-led decision-making and ensures competitiveness and sustainability in Alberta’s agricultural sector.</t>
  </si>
  <si>
    <t>legal marriage, age of consent, ceremonies, officiants, licensing</t>
  </si>
  <si>
    <t>The Marriage Act regulates the legal requirements for marriage in Alberta. It outlines eligibility criteria, including minimum age, consent, and the prohibition of close relatives marrying. The Act governs the licensing of marriage commissioners and religious officiants and sets procedural rules for solemnization and registration. It ensures that marriages are legally recognized and properly documented. The Act also provides a framework for dealing with irregular marriages or technical errors without invalidating legal unions.</t>
  </si>
  <si>
    <t>maternal liability, prenatal injury, tort immunity, unborn child, legal protection</t>
  </si>
  <si>
    <t>The Maternal Tort Liability Act provides legal immunity to mothers from civil lawsuits for unintentional harm caused to their children during pregnancy. It prevents claims from being brought against mothers for actions—such as substance use or negligence—that may have affected the fetus. The Act balances protection for children with respect for maternal autonomy and recognizes the unique nature of the mother-child relationship. It clarifies legal liability boundaries in prenatal injury cases.</t>
  </si>
  <si>
    <t>marital assets, property division, divorce, equitable distribution, family law</t>
  </si>
  <si>
    <t>The Matrimonial Property Act governed the division of property between spouses upon divorce or separation. It provided rules for identifying marital and exempt property and outlined how courts could divide assets equitably. The Act focused on fairness and financial justice for both parties. As of 2020, this Act was replaced by the Family Property Act, which expanded property division rights to include adult interdependent (common-law) partners and modernized asset-sharing rules in Alberta.</t>
  </si>
  <si>
    <t>food safety, slaughterhouses, meat processing, public health, inspection</t>
  </si>
  <si>
    <t>This Act regulates the inspection of meat processing facilities in Alberta to ensure meat products are safe, sanitary, and properly labeled. It applies to provincial slaughterhouses and butcher shops but excludes federal facilities. Inspectors enforce standards related to hygiene, animal handling, record-keeping, and product quality. The Act protects consumers and supports public health by preventing contaminated meat from entering the food supply. It ensures Alberta's meat products meet domestic and export requirements.</t>
  </si>
  <si>
    <t>MLA pensions, retirement benefits, contributions, governance, plan rules</t>
  </si>
  <si>
    <t>This Act governs the pension plan for Members of the Legislative Assembly (MLAs) in Alberta. It sets out contribution rates, eligibility criteria, benefit calculations, and survivor benefits. The plan is funded through MLA contributions and the Legislative Assembly Office. The Act promotes financial security for public servants post-tenure while ensuring transparency and accountability in pension administration. It is periodically reviewed to reflect fiscal sustainability and public interest.</t>
  </si>
  <si>
    <t>psychiatric care, involuntary admission, patient rights, treatment, health facilities</t>
  </si>
  <si>
    <t>The Mental Health Act provides legal authority for the assessment, treatment, and hospitalization of individuals with serious mental health disorders in Alberta. It outlines criteria for involuntary admission, safeguards for patient rights, and procedures for reviews and appeals. The Act allows designated professionals to issue admission certificates when individuals pose a risk to themselves or others. It supports timely intervention while balancing care needs with civil liberties. The legislation is central to Alberta’s mental health care framework.</t>
  </si>
  <si>
    <t>mental health, legal reform, patient rights, involuntary admission, unproclaimed</t>
  </si>
  <si>
    <t>This 2020 amendment updates Alberta’s Mental Health Act with provisions aimed at enhancing patient protections, particularly around involuntary admissions. The unproclaimed sections introduce clearer criteria for detentions, strengthen review procedures, and expand notification rights for patients and their families. These changes align with Charter rights and respond to court rulings challenging existing procedures. While not yet in force, the amendments indicate Alberta’s direction toward greater procedural fairness and transparency in psychiatric care.</t>
  </si>
  <si>
    <t>mental health, regulation, unlicensed providers, public safety, accountability</t>
  </si>
  <si>
    <t>This Act protects vulnerable individuals by regulating unlicensed mental health service providers. It prohibits misleading claims about qualifications, ensures transparency in advertising, and allows the government to investigate and penalize non-compliance. It does not apply to regulated health professionals but targets alternative practitioners who might operate without oversight. The Act promotes safe access to mental health services and helps the public distinguish between licensed professionals and unregulated individuals offering therapeutic care.</t>
  </si>
  <si>
    <t>Métis rights, agreement, governance, implementation, recognition</t>
  </si>
  <si>
    <t>This Act gives legal force to the Alberta-Metis Settlements Accord, which formalized a historic agreement between the province and Métis people regarding land, governance, and funding. It affirms Alberta’s commitment to reconciliation and the unique legal and cultural status of Métis Settlements. The Act supports self-governance, economic development, and long-term partnerships by implementing the obligations laid out in the Accord. It is a cornerstone of Indigenous rights recognition in Alberta.</t>
  </si>
  <si>
    <t>Métis communities, governance, land management, self-determination, elections</t>
  </si>
  <si>
    <t>The Metis Settlements Act provides the legal framework for the governance of Alberta’s eight Métis Settlements. It outlines powers related to local government, land allocation, financial management, and member eligibility. Settlement councils are elected and function similarly to municipal governments. The Act enables self-determination while preserving cultural identity and traditional land use. It supports economic development, infrastructure, and community decision-making on Métis-controlled lands, ensuring long-term stability and representation.</t>
  </si>
  <si>
    <t>Métis land, transfer restrictions, cultural preservation, title, community control</t>
  </si>
  <si>
    <t>This Act protects Métis Settlement land from being sold, mortgaged, or transferred without approval from the Métis Settlements General Council. It ensures that land remains under community control and preserves it for future generations. The Act reinforces collective ownership, cultural continuity, and resistance to external exploitation. It is a key component of Alberta’s commitment to respecting Indigenous autonomy and land rights within the framework of provincial law.</t>
  </si>
  <si>
    <t>mineral rights, development regulation, infrastructure, economic growth, resource access</t>
  </si>
  <si>
    <t>The Mineral Resource Development Act facilitates the efficient development of Alberta’s mineral resources—excluding oil and gas—such as lithium, potash, and rare earth elements. It streamlines the regulatory process, supports infrastructure development, and sets out rules for industry engagement. The Act promotes investment in critical minerals while ensuring environmental and community considerations are addressed. It is part of Alberta’s strategy to diversify its resource economy and respond to growing global demand for clean-tech minerals.</t>
  </si>
  <si>
    <t>mineral rights, royalties, exploration, leasing, resource regulation</t>
  </si>
  <si>
    <t>This foundational Act governs the development and extraction of Alberta’s Crown-owned mineral resources, including oil, gas, coal, and metallic minerals. It outlines leasing systems, royalties, exploration rights, and land access provisions. The Act balances economic development with environmental stewardship and public interest. It is administered by Alberta Energy and plays a central role in the province’s resource-based economy by providing structure, predictability, and legal certainty for developers and investors.</t>
  </si>
  <si>
    <t>child property, trusteeship, court orders, asset protection, guardianship</t>
  </si>
  <si>
    <t>The Minors' Property Act governs the management of money or property that belongs to minors (under 18). It allows courts to appoint trustees or authorize guardians to manage assets on the minor’s behalf. The Act ensures that property is preserved and used only for the minor’s benefit. It provides oversight mechanisms to prevent misuse and supports responsible financial decisions until the minor reaches legal adulthood. The Act protects vulnerable individuals and their inheritance or awards.</t>
  </si>
  <si>
    <t>omnibus bill, legal updates, unproclaimed provisions, technical changes, statute reform</t>
  </si>
  <si>
    <t>This omnibus bill contains minor amendments to various Alberta laws. The unproclaimed sections likely include technical or administrative updates not yet enacted. These may address clarifications, repeals, or procedural adjustments across different sectors. While not yet in force, the changes reflect Alberta’s efforts to modernize its legal framework, align with federal laws, or correct inconsistencies. Once proclaimed, these provisions will take effect with minimal disruption to existing processes.</t>
  </si>
  <si>
    <t>disappearance, information requests, law enforcement, privacy, investigation</t>
  </si>
  <si>
    <t>The Missing Persons Act enables police to access certain personal information—such as phone records, health data, and school records—when investigating a disappearance, even without a warrant. It balances investigative needs with privacy by requiring that requests be specific and time-limited. The Act is used when no crime is suspected but urgent action is needed to locate the individual. It improves law enforcement’s ability to respond quickly to missing person cases while respecting privacy protections.</t>
  </si>
  <si>
    <t>Member pay, benefits, salary review, transparency, public accountability</t>
  </si>
  <si>
    <t>This Act governs the salaries, allowances, and benefits of Members of Alberta’s Legislative Assembly (MLAs). It includes rules for base pay, expense reimbursements, severance, and pension eligibility. The Act establishes a framework for periodic reviews and may involve the Ethics Commissioner or an independent committee. It ensures transparency in compensation practices and aligns MLA benefits with public expectations and fiscal responsibility. The Act supports trust and accountability in elected office.</t>
  </si>
  <si>
    <t>mobile homes, leases, landlord-tenant rights, evictions, rental agreements</t>
  </si>
  <si>
    <t>This Act governs the rental of mobile home sites in Alberta, covering relationships between landlords and mobile home owners who lease the land. It outlines rights and responsibilities for both parties, including rent increases, lease termination, dispute resolution, and eviction notices. The Act provides stability and legal protections for mobile home residents while respecting landowner interests. It is tailored to the unique nature of mobile home communities and ensures fair, consistent rental practices.</t>
  </si>
  <si>
    <t>uninsured drivers, compensation, injury claims, victim protection, public fund</t>
  </si>
  <si>
    <t>The Motor Vehicle Accident Claims Act establishes a compensation program for people injured in accidents involving uninsured or unknown drivers. Administered by the Motor Vehicle Accident Claims Fund, the Act provides financial relief for victims who would otherwise be unable to recover damages. It includes claim limits and procedures for legal action. The Act ensures that injured individuals are not left without recourse and reinforces fairness in Alberta’s motor vehicle liability system.</t>
  </si>
  <si>
    <t>municipal borrowing, bonds, infrastructure, repayment, financial authority</t>
  </si>
  <si>
    <t>The Municipal Debentures Act allows Alberta municipalities to issue debentures (a type of bond) to finance long-term infrastructure projects such as roads, utilities, and public buildings. The Act outlines conditions for issuing debt, repayment terms, and interest limits. It ensures that municipalities borrow responsibly and have the means to fund vital community infrastructure while protecting taxpayers. The Act works in tandem with the Municipal Government Act to support local autonomy and capital investment.</t>
  </si>
  <si>
    <t>local governance, municipalities, bylaws, taxation, planning</t>
  </si>
  <si>
    <t>The MGA is Alberta’s primary law governing municipalities, including cities, towns, villages, counties, and municipal districts. It outlines powers and responsibilities in areas like taxation, land-use planning, service delivery, and governance. The Act enables municipalities to pass bylaws, manage infrastructure, and collect property taxes. It provides rules for municipal councils, elections, and intermunicipal collaboration. As a foundational piece of legislation, it supports local democracy, accountability, and community development across Alberta.</t>
  </si>
  <si>
    <t>gas sales, consumer protection, retail market, fair pricing, contracts</t>
  </si>
  <si>
    <t>This Act regulates the marketing and sale of natural gas in Alberta’s retail energy market. It ensures transparency and fair practices by requiring gas marketers to be licensed and comply with consumer protection rules. The Act includes provisions for contract disclosures, cancellation rights, and complaint mechanisms. It supports a competitive marketplace while safeguarding consumers from deceptive sales tactics. The legislation also allows the government to monitor market trends and intervene when necessary.</t>
  </si>
  <si>
    <t>land use, environmental review, development approval, agriculture, conservation</t>
  </si>
  <si>
    <t>This Act establishes the Natural Resources Conservation Board (NRCB), which reviews major non-energy developments like large-scale livestock operations or landfills. The NRCB conducts environmental assessments, holds public hearings, and issues approvals under the Agricultural Operation Practices Act and other laws. The Act ensures balanced decision-making that considers environmental, social, and economic impacts. It promotes sustainable development and supports Alberta’s goals in land stewardship, rural planning, and environmental protection.</t>
  </si>
  <si>
    <t>home warranty, construction, buyer protection, defects, compliance</t>
  </si>
  <si>
    <t>The New Home Buyer Protection Act mandates that all new homes built in Alberta include a warranty covering defects in labor, materials, and structural integrity. The Act sets minimum coverage periods (e.g., 1 year for labor, 10 years for structure) and applies to builders, developers, and owners. It protects consumers from construction deficiencies and provides recourse through mandatory warranty providers. The legislation enhances confidence in Alberta’s housing market and improves construction standards.</t>
  </si>
  <si>
    <t>water diversion, infrastructure, municipal supply, authorization, Red Deer River</t>
  </si>
  <si>
    <t>This private Act authorizes the North Red Deer Regional Water Services Commission to divert and use water from the Red Deer River for municipal supply. It supports the development of shared regional water infrastructure for communities such as Blackfalds, Lacombe, and Ponoka. The Act ensures legal compliance with Alberta’s water allocation framework and promotes safe, reliable access to drinking water. It reflects intermunicipal cooperation and long-term regional planning.</t>
  </si>
  <si>
    <t>water use, regional supply, environmental regulation, authorization, river basin</t>
  </si>
  <si>
    <t>This Act authorizes the use and diversion of water from the North Saskatchewan River Basin for municipal, industrial, or agricultural purposes. It provides the legal foundation for infrastructure development in areas relying on the river for water supply. The Act ensures that water usage aligns with Alberta’s environmental and watershed management goals. It supports economic development while preserving ecosystem health in one of the province’s key river systems.</t>
  </si>
  <si>
    <t>regional development, northern Alberta, economic planning, council, rural growth</t>
  </si>
  <si>
    <t>This Act establishes the Northern Alberta Development Council (NADC), which advises the provincial government on issues affecting northern Alberta. The Council promotes economic diversification, education, infrastructure, and social services in rural and remote communities. The Act outlines the Council’s composition, responsibilities, and reporting requirements. It supports policy development that addresses unique regional challenges and promotes sustainable development in Alberta’s northern regions through research, consultation, and advocacy.</t>
  </si>
  <si>
    <t>Indigenous education, school governance, northern communities, local boards, public schools</t>
  </si>
  <si>
    <t>The Northland School Division Act establishes a specialized school division serving primarily Indigenous and remote communities in northern Alberta. It outlines governance, board structure, and funding mechanisms tailored to the unique cultural and geographic needs of the region. The Act promotes local input and accountability in education delivery and supports student success through culturally relevant programming and community partnerships. It plays a vital role in ensuring educational equity for northern students.</t>
  </si>
  <si>
    <t>legal authorization, oaths, affidavits, document certification, appointments</t>
  </si>
  <si>
    <t>This Act governs the appointment and regulation of notaries public and commissioners for oaths in Alberta. It outlines eligibility criteria, powers, duties, and limitations for certifying documents, administering oaths, and witnessing signatures. The Act ensures the integrity of legal documents used in court, contracts, and government services. It provides a clear framework for accountability and professional conduct, maintaining public trust in notarized and sworn documents.</t>
  </si>
  <si>
    <t>public officials, declarations, allegiance, accountability, swearing-in</t>
  </si>
  <si>
    <t>The Oaths of Office Act requires elected and appointed public officials in Alberta to swear or affirm allegiance to the Crown and faithfully perform their duties before assuming office. It includes standardized oath wording and applies to MLAs, ministers, judges, and other designated positions. The Act formalizes the commitment to uphold laws and serve the public interest, reinforcing integrity and constitutional responsibility in public service.</t>
  </si>
  <si>
    <t>workplace safety, employer duties, inspections, worker rights, compliance</t>
  </si>
  <si>
    <t>The OHS Act establishes the legal framework for workplace health and safety in Alberta. It outlines responsibilities for employers, supervisors, and workers to prevent injuries and ensure safe working environments. The Act grants inspectors authority to investigate incidents, issue orders, and enforce compliance. It includes protections for workers who refuse unsafe work or report violations. The legislation promotes a proactive, collaborative safety culture and applies to most workplaces, including construction, manufacturing, and office settings.</t>
  </si>
  <si>
    <t>premises safety, injury, legal duty, trespassers, liability</t>
  </si>
  <si>
    <t>The Occupiers' Liability Act outlines the legal responsibilities of those who control property (occupiers) to ensure the safety of visitors, licensees, and even certain trespassers. The Act requires occupiers to take reasonable care to prevent harm to individuals on their premises. It applies to public spaces, private homes, and commercial properties. The Act also defines the level of care owed based on the visitor’s status and circumstances. It supports fairness in personal injury claims and encourages proactive risk management.</t>
  </si>
  <si>
    <t>data collection, evidence-based policy, statistics, government information, transparency</t>
  </si>
  <si>
    <t>This Act establishes the legal authority for Alberta to collect, analyze, and publish statistical data across areas like health, education, labour, and the economy. The Office provides evidence-based information to support policymaking, public reporting, and research. The Act sets rules for confidentiality, data sharing, and the use of administrative records. It enhances transparency, public planning, and the development of programs based on reliable provincial statistics.</t>
  </si>
  <si>
    <t>resource regulation, drilling, safety, conservation, Alberta Energy Regulator</t>
  </si>
  <si>
    <t>This Act governs the exploration, production, and conservation of oil and gas resources in Alberta. Administered by the Alberta Energy Regulator (AER), it ensures safe and efficient recovery of hydrocarbons while protecting the environment and correlative rights. It requires licensing, regulates drilling and production techniques, and enforces compliance. The Act supports sustainable resource management, balances industry needs with environmental stewardship, and maintains Alberta’s leadership in responsible energy development.</t>
  </si>
  <si>
    <t>oil sands, environmental protection, development approval, resource conservation, AER</t>
  </si>
  <si>
    <t>This Act regulates the exploration and development of Alberta’s oil sands resources. It requires companies to obtain approvals for projects and ensures efficient recovery, environmental protection, and conservation of bitumen and heavy oil resources. The Alberta Energy Regulator oversees compliance, including reclamation and waste management. The Act supports long-term planning and responsible development in one of Alberta’s most economically significant sectors while safeguarding public and ecological interests.</t>
  </si>
  <si>
    <t>emissions cap, climate policy, greenhouse gases, oil sands, 100 Mt limit</t>
  </si>
  <si>
    <t>This Act sets a legislative cap of 100 megatonnes (Mt) per year on greenhouse gas emissions from Alberta’s oil sands sector. It provides mechanisms for monitoring and regulation while allowing for exemptions related to new technologies. The Act reflects Alberta’s commitment to balancing environmental responsibility with economic development. While the cap is well above current emission levels, it signals a policy ceiling for future growth and forms part of Alberta’s broader climate and energy strategy.</t>
  </si>
  <si>
    <t>public complaints, fairness, government oversight, investigations, accountability</t>
  </si>
  <si>
    <t>The Ombudsman Act establishes the Office of the Alberta Ombudsman, which investigates complaints about unfair treatment by provincial government departments, agencies, and regulated professions. The Ombudsman can review administrative decisions, recommend corrective actions, and promote fairness in public service. While not a court, the Ombudsman has authority to investigate systemic issues and ensure transparent governance. The Act supports public trust and helps Albertans hold public bodies accountable.</t>
  </si>
  <si>
    <t>opioid crisis, cost recovery, lawsuits, health care, liability</t>
  </si>
  <si>
    <t>This Act allows Alberta to initiate legal action to recover health care costs related to opioid use and addiction from manufacturers, distributors, or consultants that contributed to the crisis. It enables the province to join national class actions and strengthens its position in negotiating settlements. The Act supports accountability for corporate misconduct, offsets public expenses, and reinforces Alberta’s response to the opioid epidemic. It helps fund treatment and prevention by recovering damages from responsible parties.</t>
  </si>
  <si>
    <t>resort towns, special governance, recreational areas, Banff, Jasper</t>
  </si>
  <si>
    <t>This Act applies to towns within or adjacent to national parks—like Banff and Jasper—providing them with specific governance powers different from regular municipalities. It supports the unique needs of communities heavily influenced by tourism, federal park regulations, and environmental considerations. The Act outlines governance, land use, and service delivery mechanisms that respect national park mandates while addressing local residents’ needs. It ensures efficient, sustainable management in Alberta’s iconic resort towns.</t>
  </si>
  <si>
    <t>business partnership, liability, firm dissolution, profit sharing, agreements</t>
  </si>
  <si>
    <t>The Partnership Act governs the formation, operation, and dissolution of business partnerships in Alberta. It defines partners’ rights, duties, and liabilities—especially in the absence of a written agreement. The Act includes rules for profit sharing, joint liability, dispute resolution, and the authority of individual partners. It also provides for limited partnerships and limited liability partnerships (LLPs). The legislation supports legal clarity and fairness in commercial collaborations between individuals and firms.</t>
  </si>
  <si>
    <t>law enforcement, public safety, appointment, roles, oversight</t>
  </si>
  <si>
    <t>This Act provides the framework for appointing and regulating peace officers in Alberta who are not police officers but have limited enforcement authority—such as transit officers, bylaw officers, and sheriffs. It sets training, conduct, and jurisdictional requirements and empowers the Solicitor General to revoke appointments. The Act ensures public safety while maintaining accountability and professionalism among various enforcement roles. It also enables clear boundaries between police and peace officer responsibilities.</t>
  </si>
  <si>
    <t>property rights, trusts, time limits, legal certainty, estate law</t>
  </si>
  <si>
    <t>The Perpetuities Act limits how long property interests—such as trusts or future estates—can remain legally valid. It incorporates the “wait-and-see” rule, allowing flexibility while ensuring interests vest within 80 years. The Act prevents indefinite restrictions on property use, promoting circulation of assets and legal clarity in estate planning. It reflects modern reforms in property law and ensures Alberta’s system aligns with national standards for long-term asset control.</t>
  </si>
  <si>
    <t>advance care, personal decisions, incapacity, agent, health care</t>
  </si>
  <si>
    <t>This Act allows Albertans to create personal directives—legal documents naming someone to make non-financial personal decisions (e.g., health care, housing) on their behalf if they lose decision-making capacity. It outlines how directives are created, activated, and reviewed. The Act ensures that individuals’ wishes are respected in situations of illness, injury, or dementia. It provides guidance for families, caregivers, and health professionals and helps avoid legal uncertainty during critical life events.</t>
  </si>
  <si>
    <t>privacy, private sector, data handling, consent, personal information</t>
  </si>
  <si>
    <t>PIPA governs how Alberta’s private-sector organizations collect, use, and disclose personal information. It requires organizations to obtain consent, inform individuals of data practices, and protect information through reasonable safeguards. The Act allows individuals to access and correct their data and file complaints with the Information and Privacy Commissioner. It balances business needs with privacy rights and aligns with federal standards. PIPA is vital for consumer trust in Alberta’s digital and commercial sectors.</t>
  </si>
  <si>
    <t>secured lending, collateral, registration, repossession, creditor rights</t>
  </si>
  <si>
    <t>The PPSA governs the use of personal property (e.g., vehicles, equipment, inventory) as collateral in secured transactions. It establishes rules for creating, registering, and enforcing security interests and sets priority among competing claims. Lenders register interests in Alberta’s Personal Property Registry. The Act promotes legal certainty in credit markets, supports business financing, and protects creditor and debtor rights. It’s essential for commerce, leasing, and asset-based lending.</t>
  </si>
  <si>
    <t>disability support, services, eligibility, government funding, inclusion</t>
  </si>
  <si>
    <t>This Act establishes Alberta’s framework for providing services and funding to adults with developmental disabilities. It outlines eligibility criteria, types of support (e.g., housing, employment, community access), and the role of service providers and government agencies. The Act promotes inclusion, independence, and dignity. It reflects Alberta’s commitment to supporting individuals with disabilities and their families by enabling person-centered planning and flexible service delivery models.</t>
  </si>
  <si>
    <t>oil royalties, Crown production, marketing, pricing, Alberta Petroleum Marketing Commission</t>
  </si>
  <si>
    <t>The Petroleum Marketing Act establishes the Alberta Petroleum Marketing Commission (APMC), which manages the Crown’s share of oil and gas royalties. The Act authorizes the APMC to market petroleum, enter into commercial contracts, and support government policy on energy pricing and logistics. It plays a key role in maximizing returns on provincially owned resources and stabilizing market access for Alberta oil. The Act enables Alberta to act as a strategic market participant in its energy sector.</t>
  </si>
  <si>
    <t>trespassing, private property, access restrictions, signage, penalties</t>
  </si>
  <si>
    <t>The Petty Trespass Act makes it an offence to enter private land without permission or to remain on land after being asked to leave. It applies to both enclosed lands and areas marked with signage or verbal notice. Recent amendments enhanced protections for rural landowners and increased fines for violations. The Act promotes respect for property rights while balancing access for legitimate uses like utility work or emergency response.</t>
  </si>
  <si>
    <t>pharmacy licensing, drug distribution, inspections, regulated health services, patient safety</t>
  </si>
  <si>
    <t>The Pharmacy and Drug Act governs the operation, licensing, and inspection of pharmacies in Alberta. It sets standards for handling, storing, and dispensing prescription and non-prescription drugs. The Act distinguishes between licensed pharmacies and regulated members (pharmacists), requiring both to meet specific health and safety standards. It supports the Alberta College of Pharmacy’s role in oversight and promotes safe, accessible, and ethical pharmaceutical services to the public.</t>
  </si>
  <si>
    <t>pipelines, licensing, construction, safety, Alberta Energy Regulator</t>
  </si>
  <si>
    <t>This Act regulates the construction and operation of pipelines for transporting oil, gas, and other hydrocarbons within Alberta. It mandates licensing, inspection, environmental protection, and incident reporting. Administered by the Alberta Energy Regulator (AER), the Act ensures pipelines are built and maintained safely. It includes provisions for land access, reclamation, and emergency response. The Act is vital to Alberta’s energy infrastructure and public safety.</t>
  </si>
  <si>
    <t>law enforcement, governance, complaints, municipal policing, civilian oversight</t>
  </si>
  <si>
    <t>The Police Act governs policing in Alberta, including the roles and responsibilities of police services, commissions, and civilian oversight bodies. It sets out processes for public complaints, discipline, and operational standards. The Act covers municipal forces, the RCMP (under provincial contracts), and Indigenous policing agreements. It ensures accountability, transparency, and public confidence in Alberta’s law enforcement institutions.</t>
  </si>
  <si>
    <t>police reform, oversight, complaints process, unproclaimed, transparency</t>
  </si>
  <si>
    <t>This amendment to the Police Act introduces changes to improve oversight and complaint-handling procedures, including the creation of a new independent oversight agency. While key sections remain unproclaimed, the intent is to modernize Alberta’s police accountability framework. The changes respond to public demand for increased transparency and fairness in how misconduct and public complaints are addressed. Once in force, these provisions will shift oversight away from internal investigations to an external model.</t>
  </si>
  <si>
    <t>police unions, collective agreements, bargaining rights, arbitration, public safety</t>
  </si>
  <si>
    <t>This Act grants police officers in Alberta the right to form associations and negotiate collective agreements. It outlines the framework for resolving disputes through mediation and arbitration, prohibiting strikes to maintain public safety. The Act balances labour rights with the essential nature of police work, providing a fair system for addressing wages, working conditions, and disciplinary procedures. It supports effective workforce management in Alberta’s police services.</t>
  </si>
  <si>
    <t>cultural recognition, Polish heritage, community celebration, October, multiculturalism</t>
  </si>
  <si>
    <t>This Act declares the second Saturday in October as Polish-Canadian Heritage Day in Alberta. It recognizes the contributions of Polish Albertans to the province’s cultural, social, and economic fabric. The Act encourages communities, schools, and institutions to celebrate Polish traditions, language, and history. It reflects Alberta’s commitment to multiculturalism and fosters pride and understanding among diverse communities.</t>
  </si>
  <si>
    <t>liens, unpaid services, property retention, legal claim, possession rights</t>
  </si>
  <si>
    <t>The Possessory Liens Act allows individuals or businesses to retain possession of goods they have worked on until payment is received. It applies to services such as repair, improvement, or safekeeping of personal property. The Act establishes lienholder rights, procedures for notice, and steps for selling the item if debts remain unpaid. It protects service providers from non-payment and ensures fair commercial practices in sectors like auto repair, storage, and equipment servicing.</t>
  </si>
  <si>
    <t>universities, colleges, student governance, academic freedom, institutions</t>
  </si>
  <si>
    <t>This Act governs Alberta’s public post-secondary institutions, including universities, colleges, and technical schools. It outlines institutional autonomy, board governance, academic councils, and the role of the Minister of Advanced Education. The Act supports accessible, high-quality learning and research while allowing institutions to manage internal affairs. It also defines student associations, tuition regulation, and degree-granting authority. The legislation underpins Alberta’s post-secondary system and helps shape its future direction.</t>
  </si>
  <si>
    <t>mental health, PTSD, awareness, June 27, support services</t>
  </si>
  <si>
    <t>This Act designates June 27 as PTSD Awareness Day in Alberta. It aims to raise public understanding of post-traumatic stress disorder and the challenges faced by those living with it, including first responders, veterans, and survivors of trauma. The Act encourages education, empathy, and action to improve access to mental health support and reduce stigma. It aligns with broader health awareness initiatives and supports community resilience.</t>
  </si>
  <si>
    <t>legal authority, financial decisions, enduring power, incapacity, representation</t>
  </si>
  <si>
    <t>The Powers of Attorney Act allows individuals to appoint another person (an attorney) to manage their financial affairs, either immediately or upon loss of mental capacity. The Act distinguishes between general and enduring powers of attorney and sets rules for validity, revocation, and duties. It ensures that individuals can plan for incapacity and that attorneys act in the best interests of the donor. The Act provides legal certainty and protection for vulnerable individuals and their assets.</t>
  </si>
  <si>
    <t>disability advocacy, policy advice, inclusion, government advisory body, accessibility</t>
  </si>
  <si>
    <t>This Act creates the Premier’s Council to advise the Alberta government on issues affecting persons with disabilities. The Council promotes inclusion, accessibility, and equitable participation in all aspects of society. It consults with the disability community and provides feedback on legislation, programs, and public awareness efforts. The Act ensures that people with disabilities have a voice in provincial decision-making and that policies reflect their needs and rights.</t>
  </si>
  <si>
    <t>energy exports, interprovincial trade, pipeline access, strategic controls, oil regulation</t>
  </si>
  <si>
    <t>This Act empowers Alberta to regulate the export of crude oil, natural gas, and refined fuels to other provinces if Alberta’s energy interests are threatened. Often referred to as the “turn off the taps” law, it was created in response to pipeline access disputes. The Act allows the Minister of Energy to issue licenses for exports and control shipments during trade disruptions. It supports Alberta’s energy sovereignty and economic leverage within Canada.</t>
  </si>
  <si>
    <t>career colleges, licensing, student protection, education quality, oversight</t>
  </si>
  <si>
    <t>The Private Vocational Training Act regulates private career colleges that offer employment-focused programs in Alberta. It requires institutions to be licensed, adhere to curriculum standards, and disclose tuition and program outcomes. The Act protects students from misleading practices and ensures quality education aligned with labour market needs. It provides mechanisms for complaints, refunds, and oversight by the Minister. The legislation supports workforce development while safeguarding students’ interests.</t>
  </si>
  <si>
    <t>government liability, lawsuits, civil claims, compensation, legal process</t>
  </si>
  <si>
    <t>This Act governs legal proceedings brought against the Alberta government. It allows individuals and entities to sue the Crown (the provincial government) for damages or breaches of contract, much like private parties. The Act outlines procedures for initiating claims, serving documents, and enforcing judgments. It ensures that the government can be held legally accountable while maintaining procedural safeguards. The legislation balances citizens’ rights to seek redress with the orderly administration of public legal matters.</t>
  </si>
  <si>
    <t>professional bodies, registration, transparency, accountability, governance</t>
  </si>
  <si>
    <t>This Act enables professional and occupational associations in Alberta to register officially, providing them with legal recognition. It outlines requirements for governance, financial reporting, and member standards. The Act ensures that associations operate transparently and serve their members’ interests while upholding public trust. Though it does not regulate professions directly (unlike other statutes), it supports administrative structure and accountability in professional self-governance.</t>
  </si>
  <si>
    <t>economic growth, investment incentives, industry support, job creation, policy tools</t>
  </si>
  <si>
    <t>This Act gives the Alberta government tools to promote economic diversification and job creation. It allows for financial incentives, grants, and partnerships aimed at attracting investment in sectors like technology, manufacturing, and green energy. The Act enables flexible support for emerging industries and regional development. It is part of Alberta’s strategy to reduce dependence on oil and gas by fostering a more resilient, innovative economy with expanded employment opportunities.</t>
  </si>
  <si>
    <t>construction industry, timely payment, liens, dispute resolution, contractors</t>
  </si>
  <si>
    <t>This Act ensures that contractors, subcontractors, and suppliers in Alberta’s construction industry are paid promptly for their work. It establishes mandatory timelines for invoicing and payments and creates an adjudication process to resolve disputes quickly. The Act strengthens lien rights and improves cash flow for businesses in the sector. It reduces litigation and builds fairness into construction contracts, supporting economic stability and trust across all levels of the construction supply chain.</t>
  </si>
  <si>
    <t>landowner rights, expropriation, advocacy, government oversight, legal advice</t>
  </si>
  <si>
    <t>This Act establishes the Office of the Property Rights Advocate to support landowners in Alberta. The Advocate provides information, reviews complaints, and reports to the Legislature on laws affecting property rights—particularly expropriation or regulatory restrictions. While the office cannot reverse decisions, it promotes awareness and transparency around land use and government authority. The Act helps ensure that Albertans’ property rights are respected and informs policy through independent analysis.</t>
  </si>
  <si>
    <t>safe zones, abortion access, protest restrictions, patient protection, health care facilities</t>
  </si>
  <si>
    <t>This Act establishes “access zones” around clinics and health facilities that provide abortion services to prevent harassment, protests, or interference with patients and staff. It prohibits certain activities like intimidation or recording within designated perimeters. The Act protects individuals’ rights to access legal health care services without fear or disruption. It balances freedom of expression with the safety and dignity of patients and providers, reinforcing Alberta’s commitment to reproductive rights.</t>
  </si>
  <si>
    <t>human trafficking, victim protection, restraining orders, support services, enforcement</t>
  </si>
  <si>
    <t>This Act provides legal tools to support and protect survivors of human trafficking in Alberta. It enables victims to seek protection orders without criminal charges, restricts traffickers’ contact with victims, and allows victims to sue for damages. The Act emphasizes trauma-informed processes and confidentiality. It complements federal criminal law by offering civil remedies and reducing barriers to support. Alberta uses this legislation to fight exploitation and empower survivors.</t>
  </si>
  <si>
    <t>revenge porn, privacy, image removal, court orders, compensation</t>
  </si>
  <si>
    <t>This Act allows individuals to seek civil remedies if intimate images of them are shared without consent. Victims can apply for court orders to stop distribution, have images removed, and claim financial damages. The Act shifts the burden of proof to the alleged distributor, strengthening protections. It addresses a growing concern in the digital age and provides a legal framework to protect privacy, dignity, and reputation in cases of image-based abuse.</t>
  </si>
  <si>
    <t>family violence, emergency protection orders, legal safeguards, abuse prevention, courts</t>
  </si>
  <si>
    <t>This Act provides swift legal protection to Albertans experiencing family violence. It allows courts or police to issue Emergency Protection Orders (EPOs) that impose conditions on abusers, such as removing them from the home or prohibiting contact. The Act defines family violence broadly, including physical, emotional, and financial abuse. It empowers victims to seek help and ensures fast, accessible support through the justice system. The legislation is central to Alberta’s domestic violence response framework.</t>
  </si>
  <si>
    <t>abuse prevention, vulnerable adults, care facilities, reporting, investigation</t>
  </si>
  <si>
    <t>This Act protects adults in publicly funded care facilities (e.g., hospitals, nursing homes) from abuse and neglect. It mandates reporting of suspected abuse by anyone who witnesses or suspects it and provides procedures for investigation and enforcement. The Act defines abuse broadly and prioritizes the safety, dignity, and rights of vulnerable individuals. It is a key part of Alberta’s safeguarding framework for seniors, people with disabilities, and other dependent adults.</t>
  </si>
  <si>
    <t>drug addiction, youth intervention, court orders, involuntary care, treatment</t>
  </si>
  <si>
    <t>Also known as PChAD, this Act allows parents or guardians to apply for a court order to have a child (under 18) who is abusing drugs taken into protective custody for detox and assessment. The Act provides short-term, involuntary placements in secure facilities for stabilization and referral to treatment. It aims to intervene before drug use escalates and protect youth from harm. While controversial for balancing autonomy with protection, the Act offers a legal avenue for desperate families.</t>
  </si>
  <si>
    <t>surveillance, personal privacy, civil remedies, intrusion, private individuals</t>
  </si>
  <si>
    <t>This Act provides civil remedies for individuals whose privacy has been violated through unauthorized surveillance, intrusion, or public disclosure of private facts. It allows victims to sue for damages and seeks to deter invasions of privacy by individuals or organizations. The Act complements other privacy laws by covering conduct outside of government or commercial data collection. It promotes respect for personal dignity and autonomy in private life.</t>
  </si>
  <si>
    <t>child protection, exploitation, intervention, safe houses, court orders</t>
  </si>
  <si>
    <t>This Act enables law enforcement and child welfare workers to apprehend and protect children involved in sexual exploitation. It allows for short-term custody in protective facilities and mandates access to support services. The Act does not criminalize the child but treats them as victims in need of care. It provides legal tools to disrupt exploitation, involve parents or guardians, and facilitate rehabilitation. The legislation is central to Alberta’s response to youth exploitation.</t>
  </si>
  <si>
    <t>student health, anaphylaxis, school safety, education policy, emergency response</t>
  </si>
  <si>
    <t>Also known as “Sabrina’s Law,” this Act requires Alberta schools to implement policies that protect students with severe allergies. It mandates staff training, emergency action plans, communication protocols, and allergen avoidance strategies. Schools must ensure that epinephrine auto-injectors are available and that staff know how to use them. The Act helps prevent fatal allergic reactions and ensures that students with life-threatening allergies are safe and included in school communities.</t>
  </si>
  <si>
    <t>traffic offences, administrative process, ticket appeals, efficiency, non-criminal</t>
  </si>
  <si>
    <t>This Act establishes a streamlined, non-court process for handling certain provincial offences, such as traffic violations. Instead of appearing before a judge, individuals can contest tickets through an administrative review process. The goal is to reduce court backlogs and speed up resolution. The Act outlines time limits, adjudicator powers, and appeal mechanisms. It enhances access to justice, reduces costs, and modernizes Alberta’s approach to handling minor regulatory infractions.</t>
  </si>
  <si>
    <t>health governance, agencies, Alberta Health Services, efficiency, board structure</t>
  </si>
  <si>
    <t>This Act governs Alberta’s health-related agencies, including Alberta Health Services (AHS) and Alberta Health Quality Council. It standardizes governance, reporting, and oversight structures to improve efficiency and accountability. The Act allows for the creation or dissolution of health agencies and outlines board appointments and responsibilities. It aims to ensure Alberta’s health agencies function effectively, with a clear mandate and alignment with provincial health priorities.</t>
  </si>
  <si>
    <t>tickets, minor offences, court procedure, fines, adjudication</t>
  </si>
  <si>
    <t>This Act sets out procedures for prosecuting provincial and municipal offences, including traffic tickets, bylaw violations, and minor regulatory breaches. It governs how tickets are issued, contested, and resolved in court. It includes rules on service, appearance, and default convictions. The Act ensures fairness in the handling of non-criminal offences and provides consistent processes across the province. It is often used in conjunction with other Acts like the Traffic Safety Act.</t>
  </si>
  <si>
    <t>parks, conservation, recreation, land use, enforcement</t>
  </si>
  <si>
    <t>This Act governs the creation, management, and protection of Alberta’s provincial parks and recreation areas. It supports both conservation and public enjoyment by regulating land use, commercial activities, and visitor conduct. The Act allows for enforcement through park officers and outlines penalties for violations. It ensures the preservation of natural environments while supporting tourism, education, and outdoor recreation. The Act also enables the designation of new parks and protected areas.</t>
  </si>
  <si>
    <t>federal funding, agreements, provincial oversight, approval process, accountability</t>
  </si>
  <si>
    <t>This Act requires Alberta government approval before municipalities or post-secondary institutions enter into funding agreements with the federal government. It ensures that such agreements align with provincial priorities and constitutional responsibilities. The Act provides transparency and coordination in intergovernmental funding, especially in politically sensitive areas. Critics view it as centralizing; supporters argue it protects Alberta’s autonomy. The legislation aims to maintain control over how federal funds influence provincial institutions.</t>
  </si>
  <si>
    <t>teachers, union bargaining, employer associations, collective agreements, school boards</t>
  </si>
  <si>
    <t>This Act outlines the collective bargaining process for Alberta’s public school teachers. It divides responsibilities between the provincial government (for salary and benefits) and local school boards (for working conditions). The Act designates the Teachers' Employer Bargaining Association and the Alberta Teachers’ Association as the official bargaining parties. It streamlines negotiations and ensures standardized agreements across the education system while allowing local flexibility. The legislation promotes labour stability in Alberta’s public education sector.</t>
  </si>
  <si>
    <t>disease control, health orders, outbreaks, quarantine, public safety</t>
  </si>
  <si>
    <t>The Public Health Act provides broad powers to respond to health emergencies, such as disease outbreaks, food safety incidents, or environmental hazards. It allows medical officers to issue health orders, enforce quarantines, and investigate public health threats. The Act also governs sanitation, vaccination programs, and communicable disease reporting. It is Alberta’s foundational legislation for protecting public health and was heavily relied upon during the COVID-19 pandemic.</t>
  </si>
  <si>
    <t>investigations, government review, public hearings, transparency, recommendations</t>
  </si>
  <si>
    <t>This Act allows the Alberta government to launch public inquiries into significant matters of public interest, such as systemic failures, scandals, or tragedies. It defines the powers of commissioners, procedures for hearings, and reporting requirements. The Act ensures that inquiries are transparent, impartial, and guided by evidence. It helps restore public confidence by uncovering facts and recommending reforms, though inquiry findings are not legally binding.</t>
  </si>
  <si>
    <t>whistleblower, wrongdoing, protection, public service, investigations</t>
  </si>
  <si>
    <t>This Act protects Alberta public sector employees who report serious wrongdoing, such as fraud, abuse of authority, or danger to public health. It prohibits retaliation and provides procedures for confidential disclosures and investigations through designated officers or the Public Interest Commissioner. The Act promotes transparency, accountability, and ethical governance in the public service. It also strengthens public trust by encouraging employees to speak up without fear of reprisal.</t>
  </si>
  <si>
    <t>Crown land, leases, resource development, land use, enforcement</t>
  </si>
  <si>
    <t>The Public Lands Act regulates the use and management of Crown land in Alberta, covering grazing, recreation, industry, and conservation. It authorizes leases, permits, and dispositions and sets rules for environmental stewardship and land reclamation. The Act provides enforcement mechanisms for unauthorized use and supports sustainable development. It plays a critical role in balancing access, economic activity, and environmental protection across Alberta’s vast public land base.</t>
  </si>
  <si>
    <t>salary disclosure, public employees, sunshine list, accountability, transparency</t>
  </si>
  <si>
    <t>Often referred to as the “Sunshine List,” this Act requires public-sector employers in Alberta to disclose compensation details for employees earning above a certain threshold. It applies to government departments, agencies, post-secondary institutions, health authorities, and Crown corporations. The Act enhances fiscal transparency, deters excessive pay practices, and increases public accountability in the use of taxpayer funds.</t>
  </si>
  <si>
    <t>labour relations, policy coordination, employer oversight, compensation control, government directives</t>
  </si>
  <si>
    <t>This Act provides the Alberta government with oversight authority over public sector employers—such as school boards, universities, and health entities—especially regarding collective bargaining and compensation. It allows the government to set mandates and guidelines to ensure consistency across the public sector. The Act centralizes labour policy coordination, especially during fiscal restraint periods. It aims to ensure responsible stewardship of public funds in labour negotiations.</t>
  </si>
  <si>
    <t>pension governance, public employees, plan administration, fiduciary duties, sustainability</t>
  </si>
  <si>
    <t>This Act outlines the rules and governance structures for Alberta’s public sector pension plans, including LAPP, PSPP, and SFPP. It establishes boards of trustees, sets contribution and benefit formulas, and provides for funding oversight. The Act supports joint governance and long-term sustainability. It ensures that pensions for public employees are managed prudently and transparently while maintaining intergenerational fairness and financial health of the plans.</t>
  </si>
  <si>
    <t>wage freezes, arbitration delay, public sector, fiscal restraint, temporary measure</t>
  </si>
  <si>
    <t>This Act temporarily delayed wage arbitration hearings for unionized public-sector workers in Alberta in 2019–2020, citing the need for a fiscal review. It applied to health, education, and government employees with expired contracts. The Act was controversial, with unions challenging its impact on fair bargaining. It reflected the government’s short-term effort to control spending amid economic pressures and sparked broader debates about labour rights and fiscal responsibility.</t>
  </si>
  <si>
    <t>civil service, appointments, employment standards, ethics, human resources</t>
  </si>
  <si>
    <t>The Public Service Act governs the structure and operation of Alberta’s provincial civil service. It outlines hiring, promotions, discipline, and termination procedures, as well as ethical conduct expectations. The Act empowers the Public Service Commissioner to oversee HR policies and ensure merit-based staffing. It supports a professional, impartial, and efficient public service that delivers government programs and services. It is foundational to the integrity and effectiveness of Alberta’s public administration.</t>
  </si>
  <si>
    <t>collective bargaining, unions, public service, dispute resolution, labour law</t>
  </si>
  <si>
    <t>This Act governs labour relations between the Alberta government and its employees. It provides a framework for union certification, collective bargaining, grievance handling, and dispute resolution. The Act designates which employees can unionize and outlines the role of the Alberta Labour Relations Board. It ensures orderly negotiations and protects workers' rights to representation while balancing the government’s operational needs. The Act is foundational for managing labour relations within Alberta’s public service.</t>
  </si>
  <si>
    <t>infrastructure, federal funding, transit, green economy, government approval</t>
  </si>
  <si>
    <t>This Act requires Alberta government approval before municipalities or other entities accept federal funding for public transit or green infrastructure projects. It ensures alignment with provincial priorities and prevents duplication or policy conflict. The Act aims to protect provincial jurisdiction and coordinate investments in environmentally focused infrastructure. Critics argue it limits municipal autonomy, while supporters emphasize fiscal oversight and provincial leadership in major project planning.</t>
  </si>
  <si>
    <t>fiduciary duty, estates, financial management, vulnerable individuals, guardianship</t>
  </si>
  <si>
    <t>The Public Trustee Act governs the role of the Public Trustee in managing property and financial affairs for individuals who are incapable of doing so themselves. This includes children, adults under guardianship, and deceased persons without a will. The Act outlines the Trustee’s powers, responsibilities, and accountability. It ensures that vulnerable Albertans' interests are protected and that their assets are managed with integrity, care, and in accordance with the law.</t>
  </si>
  <si>
    <t>utility regulation, rates, service standards, electricity, Alberta Utilities Commission</t>
  </si>
  <si>
    <t>This Act regulates public utilities in Alberta, including electricity, water, and gas providers. It authorizes the Alberta Utilities Commission (AUC) to oversee utility operations, approve rate structures, and ensure fair and reliable service for consumers. The Act balances investor interests with consumer protection and provides a framework for utility planning, cost recovery, and infrastructure investment. It is essential for regulating Alberta’s utility services and supporting energy affordability.</t>
  </si>
  <si>
    <t>government infrastructure, procurement, construction, project authority, public assets</t>
  </si>
  <si>
    <t>The Public Works Act empowers the Alberta government to acquire land and build, maintain, or demolish public infrastructure such as government buildings, highways, and bridges. It outlines the authority to enter contracts, manage projects, and ensure compliance with safety and building standards. The Act supports Alberta’s long-term infrastructure development and maintenance by granting administrative powers to efficiently deliver capital projects that serve the public.</t>
  </si>
  <si>
    <t>crime statistics, transparency, community safety, public reporting, law enforcement</t>
  </si>
  <si>
    <t>This Act requires the government to publish crime statistics and public safety information to keep Albertans informed. It aims to promote transparency and accountability in law enforcement and government decision-making. The Act ensures timely access to relevant data about crime trends, enforcement actions, and community safety initiatives. It supports informed public discourse and trust in justice institutions by providing consistent, accessible reporting.</t>
  </si>
  <si>
    <t>commemoration, Jubilee, public service, Queen Elizabeth II, celebration</t>
  </si>
  <si>
    <t>This ceremonial Act commemorates the Platinum Jubilee of Queen Elizabeth II’s 70-year reign. It formally recognizes her service and contributions to Canada and Alberta. The Act invites public recognition and reflection, including community celebrations and educational programming. While it does not create legal rights or obligations, it symbolizes Alberta’s historical and cultural ties to the Crown and promotes civic awareness of the monarchy's legacy.</t>
  </si>
  <si>
    <t>railway regulation, safety, freight, infrastructure, licensing</t>
  </si>
  <si>
    <t>This Act governs the construction, operation, and safety of short-line railways operating solely within Alberta. It outlines licensing requirements, liability rules, land use, and inspection authority. The Act enables the development of regional rail infrastructure while ensuring public safety and environmental compliance. It supports industrial and agricultural transportation, particularly in rural areas, and facilitates regulatory alignment with federal railway laws.</t>
  </si>
  <si>
    <t>electricity rates, price protection, consumers, utilities, regulated rate option</t>
  </si>
  <si>
    <t>This Act allows the Alberta government to temporarily cap electricity rates under the Regulated Rate Option (RRO) to protect consumers from price spikes. It ensures affordability and market stability during volatile energy conditions. The Act outlines how deferred costs are recovered and sets rules for implementation and public reporting. It balances short-term consumer relief with long-term market considerations and supports fairness in the electricity sector.</t>
  </si>
  <si>
    <t>realtors, licensing, consumer protection, RECA, property transactions</t>
  </si>
  <si>
    <t>The Real Estate Act regulates the real estate industry in Alberta through the Real Estate Council of Alberta (RECA). It governs licensing, conduct standards, trust account rules, and discipline for realtors, mortgage brokers, and property managers. The Act protects consumers by ensuring professionals meet education and ethical standards. It also provides mechanisms for resolving complaints and enforcing accountability within the industry. It is critical to the transparency and integrity of Alberta’s property market.</t>
  </si>
  <si>
    <t>land titles, property administration, efficiency, modernization, registry</t>
  </si>
  <si>
    <t>This Act streamlines Alberta’s laws governing land titles, surveys, and property registration. It consolidates several statutes to simplify land administration and improve client services. The Act enables electronic processing, standardizes procedures, and supports innovation in property management systems. It enhances efficiency in Alberta’s land title system and supports real estate development, financing, and legal certainty in property rights.</t>
  </si>
  <si>
    <t>elected officials, voter accountability, petitions, recall process, democracy</t>
  </si>
  <si>
    <t>The Recall Act gives Albertans the ability to initiate recall petitions to remove elected officials—such as MLAs, municipal councillors, or school trustees—before the end of their term. The Act outlines eligibility, petition requirements, timelines, and verification processes. If enough valid signatures are collected, a recall vote may be triggered. The Act promotes democratic accountability and citizen empowerment while ensuring safeguards against frivolous or politically motivated actions.</t>
  </si>
  <si>
    <t>foreign judgments, civil enforcement, interprovincial, court orders, recognition</t>
  </si>
  <si>
    <t>This Act allows Alberta courts to recognize and enforce civil money judgments from other provinces, territories, and certain foreign jurisdictions. It streamlines the legal process for collecting on out-of-province court awards. The Act ensures fairness and legal continuity across jurisdictions, facilitating cross-border commerce and dispute resolution. It does not apply to criminal or family law orders but supports confidence in the enforceability of court decisions.</t>
  </si>
  <si>
    <t>court transcripts, evidence preservation, technology, legal records, appeals</t>
  </si>
  <si>
    <t>This Act governs the recording of testimony and proceedings in Alberta courts and tribunals. It ensures accurate, official transcripts are produced for trials, hearings, and appeals. The Act sets standards for audio, video, and written recording methods and protects the integrity of judicial records. It is essential for legal transparency, due process, and effective appellate review in Alberta’s justice system.</t>
  </si>
  <si>
    <t>deregulation, business efficiency, review process, modernization, regulatory burden</t>
  </si>
  <si>
    <t>This Act mandates the Alberta government to identify, review, and reduce unnecessary regulations that hinder economic growth or public service delivery. It establishes metrics, reporting requirements, and ministerial responsibilities for red tape reduction across departments. The goal is to streamline processes, lower compliance costs, and improve regulatory efficiency. It supports business competitiveness and service responsiveness while maintaining essential protections.</t>
  </si>
  <si>
    <t>legislative reform, efficiency, unproclaimed changes, administrative updates, modernization</t>
  </si>
  <si>
    <t>This omnibus Act implements red tape reduction by amending multiple statutes to eliminate duplicative or outdated provisions. Some sections remain unproclaimed, pending future implementation or further review. The Act supports Alberta’s broader goal of modernizing governance, reducing delays, and fostering a more responsive regulatory environment. Once proclaimed, these sections are expected to further streamline administrative processes and align public policy with economic efficiency goals.</t>
  </si>
  <si>
    <t>deregulation, efficiency, pending laws, modernization, legislative update</t>
  </si>
  <si>
    <t>This omnibus Act contains legislative changes aimed at reducing red tape and streamlining government processes across multiple statutes. The unproclaimed sections have not yet been enacted but are intended to simplify administrative procedures and eliminate outdated or duplicative provisions. The Act is part of Alberta’s ongoing regulatory modernization strategy. Once proclaimed, the remaining provisions will further enhance efficiency in public services, industry oversight, and business regulation.</t>
  </si>
  <si>
    <t>regulatory reform, simplification, pending amendment, administrative burden, future proclamation</t>
  </si>
  <si>
    <t>This Act includes changes to various Alberta laws to reduce regulatory complexity and support economic growth. One section remains unproclaimed and therefore not yet in force. Once proclaimed, it is expected to complete the intended modernization goals for that legislative year. The Act continues Alberta’s effort to improve competitiveness, reduce compliance costs, and make government more responsive and efficient.</t>
  </si>
  <si>
    <t>modernization, unproclaimed laws, deregulation, efficiency, government reform</t>
  </si>
  <si>
    <t>This 2024 Act includes legislative amendments to further Alberta’s red tape reduction initiative. Several sections remain unproclaimed, awaiting further policy review or administrative readiness. Once enacted, these provisions will help eliminate redundant regulations and improve service delivery in both public and private sectors. The Act reflects Alberta’s ongoing commitment to regulatory efficiency and economic responsiveness while maintaining necessary protections.</t>
  </si>
  <si>
    <t>direct democracy, public vote, electoral process, binding decisions, provincial issues</t>
  </si>
  <si>
    <t>The Referendum Act allows Alberta to hold province-wide referenda on significant public policy or constitutional matters. It outlines procedures for initiating, conducting, and certifying referendum results. The Act provides the legal framework for direct public input on contentious or high-impact issues, such as equalization or constitutional reform. Results can be binding or advisory depending on context. The legislation empowers citizens to directly influence major decisions.</t>
  </si>
  <si>
    <t>airport governance, public transportation, boards, autonomy, aviation</t>
  </si>
  <si>
    <t>This Act governs the establishment and operation of regional airport authorities in Alberta. It provides a legal framework for local airports—like Calgary and Edmonton—to function independently with their own boards. The Act outlines authority powers, accountability measures, and reporting requirements. It promotes regional economic development, tourism, and transportation by ensuring airports are efficiently managed with local input and financial transparency.</t>
  </si>
  <si>
    <t>forestry, professional licensing, forest management, regulation, standards</t>
  </si>
  <si>
    <t>This Act establishes a self-regulating professional body for forest management practitioners in Alberta. It governs certification, ethical standards, and discipline of regulated members. The goal is to ensure that forest professionals—such as foresters and forest technologists—are qualified and accountable. The Act promotes sustainable forest use, public trust, and effective land stewardship through professional oversight and competency assurance.</t>
  </si>
  <si>
    <t>regulation filing, publication, transparency, legislative authority, Alberta Gazette</t>
  </si>
  <si>
    <t>The Regulations Act governs the creation, filing, and publication of Alberta’s regulations made under various statutes. It requires all regulations to be filed with the Registrar and published in the Alberta Gazette to become legally effective. The Act ensures transparency, public access, and legal certainty in how subordinate laws are managed. It supports democratic oversight by requiring clarity on the rules that implement Acts passed by the Legislature.</t>
  </si>
  <si>
    <t>church land, trustees, religious use, property rights, incorporation</t>
  </si>
  <si>
    <t>This historical Act allows religious societies in Alberta to acquire, hold, and manage land for religious, burial, or educational purposes. It enables such societies to incorporate, appoint trustees, and hold property in their name. The Act provides legal clarity and structure for faith-based organizations to build places of worship, cemeteries, and schools. It supports religious freedom and organizational autonomy in managing land-based assets.</t>
  </si>
  <si>
    <t>public holiday, military service, ceremonies, schools, November 11</t>
  </si>
  <si>
    <t>The Remembrance Day Act designates November 11 as a statutory holiday in Alberta to honor the service and sacrifice of military personnel. The Act requires schools and public institutions to recognize the day with appropriate educational activities or commemorations. While some sectors remain open, most employees are entitled to the day off with pay. The Act reflects Alberta’s commitment to acknowledging Canadian veterans and promoting historical awareness.</t>
  </si>
  <si>
    <t>clean energy, auctions, capacity, emissions reduction, diversification</t>
  </si>
  <si>
    <t>The Renewable Electricity Act supports Alberta’s transition to clean energy by establishing a competitive auction system for renewable electricity projects. The Act aims to add significant capacity from wind, solar, and other renewable sources while phasing out coal-fired generation. It defines eligibility, contract terms, and oversight. The Act complements climate policy goals by reducing emissions and promoting investment in Alberta’s green energy economy.</t>
  </si>
  <si>
    <t>military leave, employment rights, reservists, job protection, recognition</t>
  </si>
  <si>
    <t>This Act requires Alberta employers to grant unpaid leave to employees who serve as military reservists and are called to duty for training or deployment. It ensures job protection during their service and promotes fair treatment upon return. The Act acknowledges the contributions of reservists to national security and supports their ability to serve without risking their civilian employment. It reflects Alberta’s commitment to Canada’s armed forces and veterans.</t>
  </si>
  <si>
    <t>landlords, tenants, leases, evictions, rental rights</t>
  </si>
  <si>
    <t>The Residential Tenancies Act governs rental agreements for residential properties in Alberta. It outlines the rights and responsibilities of both landlords and tenants, including lease terms, deposits, rent increases, maintenance, and termination of tenancies. The Act provides mechanisms for dispute resolution through the Residential Tenancy Dispute Resolution Service (RTDRS). It promotes fairness, stability, and clarity in Alberta’s rental housing market, protecting both property owners and renters.</t>
  </si>
  <si>
    <t>Alberta Energy Regulator, permitting, oil and gas, environmental protection, stakeholder input</t>
  </si>
  <si>
    <t>This Act establishes the Alberta Energy Regulator (AER) as the single authority responsible for regulating the development of energy resources, including oil, gas, and coal. It consolidates permitting, compliance, and enforcement under one agency. The Act streamlines approval processes while integrating environmental oversight and public consultation. It supports efficient resource development and aligns economic growth with responsible stewardship and stakeholder transparency.</t>
  </si>
  <si>
    <t>co-ops, utility services, rural areas, electricity, water</t>
  </si>
  <si>
    <t>The Rural Utilities Act allows residents in Alberta’s rural areas to form co-operatives to provide utility services such as electricity, water, and gas. It outlines the formation, governance, and regulation of these utility co-ops. The Act empowers rural communities to access essential services independently, especially in areas underserved by traditional utilities. It supports economic development and quality of life in Alberta’s rural regions.</t>
  </si>
  <si>
    <t>nuisance properties, drug activity, public safety, closure orders, civil enforcement</t>
  </si>
  <si>
    <t>The SCAN Act allows Alberta law enforcement to address properties used for illegal activities—such as drug trafficking, prostitution, or gang operations—through civil rather than criminal means. Investigators can apply for community safety orders to shut down or clean up problem properties. The Act protects neighbourhoods, deters crime, and empowers residents to report concerns. It focuses on disrupting environments that contribute to criminal behavior.</t>
  </si>
  <si>
    <t>building codes, fire safety, inspections, permits, public protection</t>
  </si>
  <si>
    <t>This Act governs Alberta’s safety codes system, covering construction, fire protection, plumbing, electrical systems, and elevators. It sets standards for permits, inspections, enforcement, and accredited agencies. The Act protects public health and safety by ensuring buildings and equipment meet regulated standards. It empowers local authorities and safety codes officers to enforce compliance. The legislation plays a crucial role in Alberta’s public infrastructure, housing safety, and emergency preparedness.</t>
  </si>
  <si>
    <t>contracts, goods, buyer rights, warranties, commercial transactions</t>
  </si>
  <si>
    <t>The Sale of Goods Act governs contracts for the sale and purchase of goods in Alberta. It outlines rules on ownership transfer, delivery, payment, and remedies for breach of contract. The Act defines implied conditions and warranties—such as fitness for purpose and merchantable quality—protecting both buyers and sellers. It applies to both consumer and commercial transactions unless explicitly excluded in contract terms. The legislation ensures fair trade and consistency in the sale of tangible products.</t>
  </si>
  <si>
    <t>metal theft, seller ID, regulation, public safety, reporting</t>
  </si>
  <si>
    <t>This Act requires scrap metal dealers and recyclers in Alberta to collect and report identification information from individuals selling regulated metal items. It aims to deter metal theft by making it harder to anonymously sell stolen materials, such as copper wiring or catalytic converters. The Act enhances law enforcement’s ability to track transactions and recover stolen property. It improves public safety while supporting legitimate recycling businesses.</t>
  </si>
  <si>
    <t>capital markets, investor protection, securities regulation, Alberta Securities Commission, disclosure</t>
  </si>
  <si>
    <t>The Securities Act regulates the offering and trading of securities in Alberta to protect investors and ensure fair, efficient capital markets. It governs registration of dealers, disclosure requirements, takeovers, insider trading, and enforcement actions. The Alberta Securities Commission administers the Act and enforces compliance. It supports investor confidence and provides oversight for public and private offerings, mutual funds, and stock market activity within the province.</t>
  </si>
  <si>
    <t>securities ownership, transfer rules, financial instruments, legal certainty, registration</t>
  </si>
  <si>
    <t>This Act governs how securities (e.g., stocks, bonds) are legally transferred in Alberta. It supports electronic and paper-based transactions, clarifies the rights of buyers and intermediaries, and aligns with national securities infrastructure. The Act ensures legal certainty in financial transfers, particularly in clearing and settlement processes. It complements the Securities Act by focusing on the mechanics of ownership transfer rather than capital market regulation.</t>
  </si>
  <si>
    <t>private security, licensing, investigators, training standards, public safety</t>
  </si>
  <si>
    <t>This Act regulates Alberta’s private security and investigation industry. It requires guards, patrol agents, private investigators, and related businesses to be licensed and trained according to provincial standards. The Act aims to protect the public by ensuring professionalism, ethical conduct, and accountability. It prohibits impersonation of police and outlines disciplinary actions for misconduct. The legislation balances industry growth with safety and trust in private enforcement services.</t>
  </si>
  <si>
    <t>income support, low-income seniors, benefits, eligibility, provincial assistance</t>
  </si>
  <si>
    <t>This Act establishes the Alberta Seniors Benefit program, providing monthly financial assistance to low-income seniors. It supplements federal pensions and considers factors like income, marital status, and residency. The Act ensures economic stability and dignity for older adults, helping with basic needs like housing and health-related expenses. The program plays a key role in Alberta’s senior care framework and reflects the province’s commitment to supporting aging populations.</t>
  </si>
  <si>
    <t>home repair loans, aging in place, low-interest financing, senior safety, accessibility</t>
  </si>
  <si>
    <t>This Act allows eligible seniors to apply for low-interest, government-backed loans to adapt or repair their homes. Covered expenses include accessibility modifications, essential repairs, and upgrades that support aging in place. The loan is secured by the home and repayable when it is sold or transferred. The Act helps seniors remain independent and safe in their homes while easing financial burdens. It supports aging with dignity and promotes housing stability.</t>
  </si>
  <si>
    <t>property taxes, deferral, senior homeowners, low income, home equity</t>
  </si>
  <si>
    <t>This Act enables eligible senior homeowners to defer their annual property taxes through a low-interest loan program administered by the province. The loan is secured against the home and repayable upon sale, transfer, or death. The Act eases financial pressure on fixed-income seniors, allowing them to stay in their homes longer. It supports independent living and protects long-term affordability for aging Albertans.</t>
  </si>
  <si>
    <t>legislative update, modernization, Service Alberta, unproclaimed changes, administrative reform</t>
  </si>
  <si>
    <t>This amendment package updates several statutes administered by Service Alberta, focusing on improving consumer services, digital access, and business efficiency. Some sections remain unproclaimed, meaning they are not yet legally in force. Once enacted, these changes will modernize registry services, administrative procedures, and government transparency. The Act reflects Alberta’s efforts to streamline service delivery and enhance regulatory clarity.</t>
  </si>
  <si>
    <t>service animals, accessibility, certification, disability rights, public accommodation</t>
  </si>
  <si>
    <t>This Act protects the rights of individuals with qualified service dogs by ensuring access to public spaces, transportation, and housing. It defines eligibility, sets certification standards, and penalizes those who deny access or falsely represent pets as service animals. The Act promotes inclusion and independence for Albertans with disabilities, ensuring that service dog handlers can fully participate in society without discrimination or interference.</t>
  </si>
  <si>
    <t>international arbitration, investment disputes, ICSID, enforcement, global trade</t>
  </si>
  <si>
    <t>This Act allows Alberta to recognize and enforce arbitration awards made under the ICSID Convention, which facilitates resolution of disputes between investors and foreign states. It ensures that Alberta courts treat ICSID awards as enforceable like local judgments. The Act supports investor confidence, promotes international trade, and aligns Alberta with global standards for investment dispute settlement under treaties such as NAFTA or CETA.</t>
  </si>
  <si>
    <t>trades training, apprenticeships, certification, workforce development, competency-based learning</t>
  </si>
  <si>
    <t>This Act modernizes Alberta’s skilled trades and apprenticeship system. It supports a flexible, competency-based approach to certification, reduces barriers to training, and expands pathways into the trades. The Act establishes a new governance structure and allows for faster updates to training standards in response to industry needs. It ensures Alberta’s tradespeople are well-prepared, and helps address labour shortages in construction, manufacturing, and technical sectors.</t>
  </si>
  <si>
    <t>tanning beds, youth protection, health regulation, cancer prevention, age restrictions</t>
  </si>
  <si>
    <t>This Act prohibits individuals under 18 from using artificial tanning equipment (like tanning beds) in Alberta. It also requires tanning businesses to post health warnings and follow hygiene and equipment maintenance rules. The Act aims to reduce the risk of skin cancer and educate the public about ultraviolet exposure. It reflects Alberta’s commitment to proactive public health measures, especially for youth and other high-risk populations.</t>
  </si>
  <si>
    <t>non-profits, incorporation, governance, registration, annual filings</t>
  </si>
  <si>
    <t>The Societies Act provides the legal framework for incorporating non-profit organizations in Alberta. It governs formation, board responsibilities, membership rules, and financial reporting. Societies must pursue cultural, recreational, religious, charitable, or educational purposes and file annual returns. The Act ensures transparency, good governance, and legal accountability while allowing flexibility for diverse organizations. It underpins Alberta’s vibrant non-profit sector and community development.</t>
  </si>
  <si>
    <t>erosion control, land management, agriculture, conservation, municipal enforcement</t>
  </si>
  <si>
    <t>The Soil Conservation Act empowers Alberta landowners and municipalities to prevent and control soil erosion and degradation. It allows municipal authorities to issue notices requiring landowners to take corrective measures such as planting cover crops or building windbreaks. If the landowner fails to comply, the municipality may take action and recover costs. The Act supports sustainable agriculture, long-term land productivity, and environmental protection by ensuring that soil is managed responsibly across Alberta’s rural and agricultural landscapes.</t>
  </si>
  <si>
    <t>governance, rural Alberta, Special Areas Board, land management, municipal services</t>
  </si>
  <si>
    <t>This Act governs the Special Areas—three unique rural regions in southeast Alberta—by establishing the Special Areas Board as their administrative authority. The Board performs municipal functions, manages Crown lands, and oversees grazing leases and infrastructure. The Act provides a tailored governance model for sparsely populated areas with special economic and environmental challenges. It ensures local service delivery, sustainable land use, and regional planning in remote Alberta communities.</t>
  </si>
  <si>
    <t>commemorative days, cultural recognition, annual observance, education, provincial acknowledgment</t>
  </si>
  <si>
    <t>The Special Days Act allows the Alberta Legislature to designate specific days for public recognition of significant historical events, cultural contributions, or social causes (e.g., Holocaust Memorial Day, Black History Month). While largely symbolic, these designations promote public awareness, education, and celebration of Alberta’s diverse communities and shared values. The Act fosters inclusion and historical reflection across the province.</t>
  </si>
  <si>
    <t>financial claims, government compensation, ex gratia payments, discretionary, settlement</t>
  </si>
  <si>
    <t>The Special Payment Act authorizes the Alberta government to make payments to individuals, organizations, or businesses in situations not covered by existing programs or legislation. These payments are typically discretionary and may be used to resolve claims, support emergency recovery, or provide one-time compensation. The Act ensures financial flexibility and responsiveness while maintaining oversight and accountability through Cabinet approval processes.</t>
  </si>
  <si>
    <t>education governance, regional school districts, Catholic schools, public system, board structure</t>
  </si>
  <si>
    <t>This Act established separate school jurisdictions in the St. Albert and Sturgeon Valley areas, enabling both public and Catholic boards to operate independently in the same geographic region. It outlines governance, funding, and administrative boundaries for the districts. The Act was part of restructuring efforts to reflect constitutional education rights and community needs. It ensures fair and effective delivery of both public and Catholic education in those municipalities.</t>
  </si>
  <si>
    <t>legislative cleanup, language modernization, repeal, consolidation, statutory reform</t>
  </si>
  <si>
    <t>The Statute Revision Act allows the Alberta government to revise, consolidate, or repeal outdated, redundant, or obsolete statutes. It enables the preparation of revised versions of existing laws for clarity, consistency, and accessibility—without changing legal substance. The Act supports legal modernization and simplifies the statutory framework. It’s typically used by legislative counsel to maintain the usability and readability of Alberta’s law books.</t>
  </si>
  <si>
    <t>legislative housekeeping, dormant laws, automatic repeal, review process, legal efficiency</t>
  </si>
  <si>
    <t>This Act provides for the regular review and automatic repeal of statutes or sections of laws that are no longer in force or are unproclaimed after a certain period. It prevents legislative clutter and ensures Alberta’s laws remain relevant and active. The Act supports transparency by publishing lists of laws due for repeal and enables efficient legal maintenance and review by the government and Legislature.</t>
  </si>
  <si>
    <t>aviation, advisory body, economic strategy, transportation policy, competitiveness</t>
  </si>
  <si>
    <t>This Act establishes the Strategic Aviation Advisory Council to advise the Alberta government on policies and initiatives that promote growth and innovation in the aviation sector. The Council includes industry and government representatives and provides input on airport infrastructure, air service development, and aviation training. The Act supports Alberta’s efforts to enhance global competitiveness, regional connectivity, and economic diversification through a coordinated aviation strategy.</t>
  </si>
  <si>
    <t>livestock, animal control, trespassing animals, impoundment, farmer rights</t>
  </si>
  <si>
    <t>The Stray Animals Act provides rules for managing livestock that stray onto private property or public roads. It allows landowners to impound stray animals and requires owners to retrieve and compensate for any damage. The Act outlines procedures for notices, care during impoundment, and animal auctions if unclaimed. It helps maintain order in rural areas, protects property, and promotes responsible livestock ownership.</t>
  </si>
  <si>
    <t>student loans, grants, education funding, eligibility, repayment</t>
  </si>
  <si>
    <t>This Act provides the framework for Alberta’s student loan and financial assistance programs. It authorizes the government to issue loans, grants, and bursaries to eligible post-secondary students and outlines terms for repayment, interest, and forgiveness. The Act ensures equitable access to higher education by supporting students with financial need. It supports workforce development and lifelong learning across the province.</t>
  </si>
  <si>
    <t>local food, agriculture, marketing, regional producers, sustainability</t>
  </si>
  <si>
    <t>This Act promotes the growth and recognition of Alberta’s local food economy. It designates an annual Local Food Week, encourages public institutions to procure local food, and supports marketing and business development for local producers. The Act fosters community sustainability, reduces environmental impact through shorter supply chains, and strengthens connections between consumers and Alberta farmers. It highlights the economic and cultural value of buying local.</t>
  </si>
  <si>
    <t>land access, compensation, energy development, dispute resolution, surface leases</t>
  </si>
  <si>
    <t>The Surface Rights Act governs the rights of landowners and companies when surface land is used for subsurface resource development (e.g., oil, gas, utilities). It establishes compensation mechanisms, terms for entry, and dispute resolution through the Surface Rights Board. The Act balances landowner interests with public infrastructure and resource development needs. It ensures fairness and legal recourse in situations where land is accessed without outright ownership change.</t>
  </si>
  <si>
    <t>land boundaries, legal surveys, cadastral data, surveying standards, registration</t>
  </si>
  <si>
    <t>This Act governs land surveys in Alberta, ensuring accuracy and consistency in defining property boundaries. It outlines the roles of Alberta Land Surveyors, rules for boundary establishment, and procedures for dispute resolution. The Act supports the legal land title system by providing reliable geographic data. It is essential for land development, infrastructure, and real estate transactions across the province.</t>
  </si>
  <si>
    <t>lawsuits, death of party, continuation of claims, estates, tort law</t>
  </si>
  <si>
    <t>The Survival of Actions Act allows certain legal claims—such as those for damages or contract breaches—to continue after the death of either party. The right to sue or be sued passes to the deceased’s estate or personal representative. The Act ensures fairness in civil litigation and protects rights that would otherwise be lost upon death. It supports justice for estates and beneficiaries in ongoing legal matters.</t>
  </si>
  <si>
    <t>budgeting, fiscal discipline, transparency, multi-year plans, deficit rules</t>
  </si>
  <si>
    <t>This Act requires the Alberta government to develop and publish multi-year fiscal plans, annual budgets, and financial updates. It promotes long-term fiscal sustainability by mandating rules on deficit reporting, spending forecasts, and contingency planning. The Act supports public accountability and responsible management of taxpayer dollars. It aims to prevent structural deficits and ensure transparent financial governance, particularly during economic fluctuations.</t>
  </si>
  <si>
    <t>pension, teachers, retirement, contribution, governance</t>
  </si>
  <si>
    <t>This Act governs the pension plans for Alberta’s teachers, including the Alberta Teachers’ Retirement Fund. It outlines contribution rates, retirement eligibility, benefit calculations, and plan governance. The Act supports retirement income security for public educators while ensuring financial sustainability. It provides for joint governance between the Alberta government and the Alberta Teachers’ Association, including oversight by an appointed board. The legislation is essential to managing pension obligations and fostering trust among educators.</t>
  </si>
  <si>
    <t>certification, professional conduct, Alberta Teachers’ Association, discipline, education standards</t>
  </si>
  <si>
    <t>This Act defines the legal framework for the teaching profession in Alberta. It recognizes the Alberta Teachers’ Association (ATA) as the professional organization representing teachers and sets out rules for certification, professional conduct, and disciplinary procedures. The Act ensures that teachers meet ethical and competency standards while promoting high-quality education. It supports the integrity of the profession and provides mechanisms to address misconduct or incompetence.</t>
  </si>
  <si>
    <t>tax, tobacco products, revenue, cigarettes, enforcement</t>
  </si>
  <si>
    <t>This Act imposes a provincial tax on the sale, purchase, and possession of tobacco products in Alberta, including cigarettes, cigars, and smokeless tobacco. The tax helps discourage tobacco use while generating revenue for public services. The Act includes enforcement measures, licensing requirements, and penalties for tax evasion or illegal sales. It supports public health goals and aligns with Alberta’s broader strategies to reduce tobacco-related harm.</t>
  </si>
  <si>
    <t>public health, smoking, vaping, age restrictions, advertising bans</t>
  </si>
  <si>
    <t>This Act restricts the use, sale, and advertising of tobacco and vaping products in Alberta. It bans sales to individuals under 18, regulates product displays and packaging, and prohibits smoking or vaping in public places like schools and hospitals. The Act aims to protect youth and non-smokers, reduce health risks, and promote smoke-free environments. It complements federal tobacco laws and aligns with Alberta’s long-term public health strategy.</t>
  </si>
  <si>
    <t>joint liability, damages, civil law, torts, contribution</t>
  </si>
  <si>
    <t>This Act allows one tort-feasor (a person who has committed a civil wrong) who has paid more than their fair share of damages in a lawsuit to recover contributions from other responsible parties. It governs joint and several liability in tort actions, ensuring fairness in how financial responsibility is shared among multiple wrongdoers. The Act promotes equitable outcomes in civil litigation and prevents undue burden on a single defendant.</t>
  </si>
  <si>
    <t>hotel tax, short-term accommodation, tourism funding, levy, reporting</t>
  </si>
  <si>
    <t>This Act imposes a tourism levy (typically 4%) on temporary accommodation providers in Alberta, including hotels, motels, and short-term rentals. The revenue supports Travel Alberta and tourism promotion. The Act includes rules for registration, collection, remittance, and penalties for non-compliance. It ensures consistent funding for Alberta’s tourism industry and aligns with efforts to boost the province’s economy through travel and hospitality.</t>
  </si>
  <si>
    <t>driving laws, licensing, road safety, penalties, vehicle regulation</t>
  </si>
  <si>
    <t>The Traffic Safety Act is Alberta’s primary legislation for regulating vehicles and drivers. It covers driver licensing, vehicle registration, impaired and distracted driving, demerit points, speed limits, and enforcement. The Act aims to ensure public safety on roads through education, regulation, and deterrence. It provides authority to law enforcement and administrative bodies to issue tickets, suspend licenses, and remove unsafe vehicles. The Act supports Alberta’s transportation infrastructure and safety culture.</t>
  </si>
  <si>
    <t>legislative update, impaired driving, demerits, penalties, enforcement</t>
  </si>
  <si>
    <t>This amendment updates the Traffic Safety Act to enhance road safety and streamline enforcement. It strengthens penalties for impaired and distracted driving, updates procedures for vehicle seizures, and improves interjurisdictional enforcement. The 2022 changes also reflect technological advancements and public concerns about road hazards. Once fully proclaimed, these amendments are expected to reduce collisions and improve compliance with Alberta’s road laws.</t>
  </si>
  <si>
    <t>trail development, recreation, public land, access, regulation</t>
  </si>
  <si>
    <t>The Trails Act provides a framework for the designation, management, and protection of trail systems on Alberta’s public lands. It supports recreational activities such as hiking, biking, and off-highway vehicle (OHV) use, while balancing conservation and land stewardship. The Act allows the government to partner with non-profits and municipalities for trail maintenance and provides enforcement tools for illegal use or damage. It aims to enhance outdoor recreation and sustainable land access.</t>
  </si>
  <si>
    <t>tourism promotion, marketing, provincial agency, economic development, branding</t>
  </si>
  <si>
    <t>This Act establishes Travel Alberta as a Crown corporation responsible for promoting Alberta as a tourist destination. It outlines the organization’s mandate, governance, and funding structure. Travel Alberta markets the province locally and internationally, supporting economic development, cultural awareness, and rural revitalization. The Act enables Alberta to compete globally for visitors while preserving the province’s natural and cultural assets.</t>
  </si>
  <si>
    <t>unauthorized entry, property protection, signage, enforcement, criminal offence</t>
  </si>
  <si>
    <t>This Act prohibits unauthorized entry onto private or restricted premises, including residential, commercial, and agricultural land. It defines when notice—either oral, written, or by signage—is sufficient to establish legal boundaries. The Act is distinct from the Petty Trespass Act in that it targets specific premises and includes enhanced enforcement provisions. It helps landowners and businesses protect their property and clarifies legal remedies for trespassing incidents.</t>
  </si>
  <si>
    <t>trusts, fiduciary duty, estate administration, investment powers, legal protection</t>
  </si>
  <si>
    <t>The Trustee Act outlines the duties, powers, and protections for trustees managing trusts or estates in Alberta. It provides guidance on investment standards, recordkeeping, beneficiary communication, and conflict resolution. The Act ensures that trustees act in good faith, prudently, and in the best interests of beneficiaries. It also includes provisions for court supervision, trustee replacement, and liability limitations. The Act is fundamental to estate planning, family trusts, and charitable fund management.</t>
  </si>
  <si>
    <t>oilfield coordination, Turner Valley, unitization, resource development, historical act</t>
  </si>
  <si>
    <t>This historical Act authorizes coordinated oil production in the Turner Valley oilfield through a unitized operation, improving efficiency and reducing resource waste. It outlines how stakeholders share production, costs, and revenues across the field. Though largely of historical significance today, it marked a shift toward more sustainable and regulated energy extraction in Alberta. The Act helped establish early principles of coordinated reservoir development in the province’s oil industry.</t>
  </si>
  <si>
    <t>commemoration, genocide, Ukraine, history, remembrance</t>
  </si>
  <si>
    <t>This Act designates the fourth Saturday in November as Holodomor Memorial Day in Alberta, commemorating the Ukrainian famine-genocide of 1932–33. It recognizes the suffering of millions of Ukrainians and raises awareness of human rights abuses. The Act promotes education and remembrance of past atrocities to prevent future genocides. It reflects Alberta’s strong Ukrainian heritage and commitment to historical justice.</t>
  </si>
  <si>
    <t>cultural recognition, Ukrainian heritage, multiculturalism, July 7, celebration</t>
  </si>
  <si>
    <t>This Act proclaims July 7 as Ukrainian-Canadian Heritage Day in Alberta, recognizing the significant contributions of Ukrainian Canadians to the province’s history, culture, and economy. It encourages educational and cultural celebrations that highlight Ukrainian traditions and identity. The Act fosters inclusivity and strengthens Alberta’s multicultural landscape by honoring one of its most prominent immigrant communities.</t>
  </si>
  <si>
    <t>abandoned property, public trustee, asset recovery, escheat, claim process</t>
  </si>
  <si>
    <t>This Act governs the handling of personal property that is unclaimed or without legal heirs in Alberta. It allows the Public Trustee to take control of unclaimed or vested property (e.g., bank accounts, safety deposit boxes) and outlines procedures for claiming or disposing of such assets. The Act protects owner rights, supports transparency, and ensures abandoned property is managed responsibly while giving rightful owners or heirs an opportunity to reclaim it.</t>
  </si>
  <si>
    <t>unfair contracts, lending, debt relief, court intervention, exploitative terms</t>
  </si>
  <si>
    <t>This Act allows Alberta courts to set aside or modify credit and loan agreements that are found to be grossly unfair or exploitative. It applies to transactions where the borrower is taken advantage of due to ignorance, distress, or other vulnerabilities. The court may cancel or adjust interest rates, fees, or repayment terms. The Act protects consumers from predatory lending practices and ensures fairness in financial dealings, especially for low-income or desperate borrowers.</t>
  </si>
  <si>
    <t>electricity rebate, natural gas, utility bills, consumer relief, government support</t>
  </si>
  <si>
    <t>This Act authorizes the Alberta government to provide rebates on electricity and natural gas bills to households and businesses. The rebates help offset high utility costs, especially during periods of price volatility. The Act outlines eligibility, rebate mechanisms, and reporting obligations. It supports affordability and economic relief for Albertans, especially during extreme weather or energy market disruptions.</t>
  </si>
  <si>
    <t>veterinary licensing, animal care, Alberta Veterinary Medical Association, regulation, professional standards</t>
  </si>
  <si>
    <t>This Act governs the practice of veterinary medicine in Alberta. It establishes the Alberta Veterinary Medical Association (ABVMA) as the regulatory body responsible for licensing, setting standards of practice, and disciplining members. The Act ensures that veterinary professionals are qualified and accountable, promoting high standards of animal care and public safety. It also governs the use of veterinary titles and practice facilities.</t>
  </si>
  <si>
    <t>victims’ rights, financial compensation, public safety, offender accountability, crime prevention</t>
  </si>
  <si>
    <t>This Act supports victims of crime by providing financial benefits and access to support services. It also funds programs that promote public safety and crime prevention. The Act includes provisions for collecting surcharges from offenders to finance these initiatives. It balances victim support with community safety efforts and reflects Alberta’s commitment to justice and rehabilitation. It replaced the previous Victims of Crime Act in 2020 to expand its focus.</t>
  </si>
  <si>
    <t>birth registration, death certificates, marriage, official records, registry services</t>
  </si>
  <si>
    <t>This Act governs the recording and certification of vital life events in Alberta, including births, deaths, marriages, stillbirths, and name changes. It sets out responsibilities for individuals and service providers to register these events and outlines how certificates may be issued. The Act ensures legal identity, accurate records, and access to essential services. It is administered by Alberta Vital Statistics through Service Alberta.</t>
  </si>
  <si>
    <t>goods storage, receipts, bailment, transfer of title, commercial law</t>
  </si>
  <si>
    <t>This Act governs warehouse receipts issued for goods stored in a warehouse. These receipts serve as legal proof of ownership and can be used in commercial transactions. The Act outlines the rights and liabilities of warehouse operators and receipt holders, including rules for transfer, loss, or fraud. It supports commerce by ensuring trust and clarity in the storage and movement of goods.</t>
  </si>
  <si>
    <t>storage fees, lien, enforcement, unpaid charges, possession rights</t>
  </si>
  <si>
    <t>This Act allows warehouse operators to place a lien on goods stored in their facilities if storage fees are unpaid. It enables them to retain the goods and, after proper notice, sell them to recover costs. The Act protects the interests of service providers and ensures compensation for commercial storage services. It complements the Warehouse Receipts Act and reinforces secure storage contracts.</t>
  </si>
  <si>
    <t>water rights, allocation, licensing, watershed management, environmental protection</t>
  </si>
  <si>
    <t>The Water Act regulates Alberta’s use, allocation, and protection of water resources. It requires licenses for water withdrawals, governs water diversion projects, and ensures that aquatic ecosystems are considered in planning. The Act supports integrated watershed management and conservation. It is enforced by Alberta Environment and Protected Areas and plays a central role in balancing environmental sustainability with agricultural, industrial, and municipal water needs.</t>
  </si>
  <si>
    <t>utilities, corporate powers, municipal franchises, infrastructure, energy delivery</t>
  </si>
  <si>
    <t>This Act governs the formation, operation, and powers of private companies providing water, gas, and electricity services in Alberta. It allows companies to acquire land, enter agreements with municipalities, and build necessary infrastructure. The Act supports utility expansion while maintaining municipal oversight and public interest protections. Though largely historical, it continues to apply in specific contexts involving franchised utility services.</t>
  </si>
  <si>
    <t>invasive species, agriculture, enforcement, noxious weeds, landowner responsibility</t>
  </si>
  <si>
    <t>This Act mandates the control and destruction of noxious and prohibited weeds to protect Alberta’s agriculture and ecosystems. Landowners and occupiers are legally required to prevent the spread of regulated weed species. The Act grants inspection and enforcement powers to municipalities and sets fines for non-compliance. It supports biosecurity, crop health, and biodiversity through coordinated weed management strategies.</t>
  </si>
  <si>
    <t>protected areas, conservation, biodiversity, recreation, land classification</t>
  </si>
  <si>
    <t>This Act establishes and protects various categories of conservation lands in Alberta, including Wilderness Areas, Ecological Reserves, Natural Areas, and Heritage Rangelands. Each classification serves different purposes—ranging from strict ecological preservation to limited recreational access or traditional grazing. The Act supports biodiversity, scientific research, and sustainable land use. It plays a key role in Alberta’s environmental stewardship and land protection strategy.</t>
  </si>
  <si>
    <t>park protection, backcountry access, ecological integrity, recreation, public land</t>
  </si>
  <si>
    <t>This Act designates and protects the Willmore Wilderness Park in west-central Alberta. It preserves the park’s natural state for ecological conservation, traditional use, and wilderness recreation. The Act prohibits industrial development while allowing activities like hunting, horseback riding, and hiking. It maintains the park’s remote and undeveloped character, ensuring that future generations can experience Alberta’s backcountry wilderness.</t>
  </si>
  <si>
    <t>estate law, wills, inheritance, intestacy, executors</t>
  </si>
  <si>
    <t>This Act consolidates and modernizes Alberta’s laws on wills, estate distribution, and succession. It outlines how wills must be made, revoked, or contested and what happens if someone dies without a valid will (intestacy). The Act defines the rights of spouses, children, and dependents, and clarifies the role of executors and personal representatives. It ensures orderly and fair distribution of assets and reflects modern family structures and estate planning needs.</t>
  </si>
  <si>
    <t>witness protection, legal proceedings, anonymity, safety, law enforcement</t>
  </si>
  <si>
    <t>This Act enables Alberta to offer protection to witnesses whose safety is at risk due to their cooperation in legal proceedings. It allows for confidentiality, relocation, identity change, and coordination with police. The Act supports the integrity of the justice system by encouraging witness participation in high-risk cases like organized crime. It complements federal protection programs and strengthens Alberta’s ability to prosecute serious criminal activity.</t>
  </si>
  <si>
    <t>rural women, community development, education, agriculture, nonprofit incorporation</t>
  </si>
  <si>
    <t>This Act provides for the incorporation and operation of Women’s Institutes in Alberta—community-based organizations that promote education, leadership, and development among rural women. It outlines governance, financial reporting, and program objectives. The Act supports social, cultural, and agricultural initiatives and reflects Alberta’s history of empowering women in rural communities. Women’s Institutes continue to contribute to local engagement and public service.</t>
  </si>
  <si>
    <t>logging, unpaid wages, liens, forestry workers, legal claim</t>
  </si>
  <si>
    <t>This Act gives forestry workers (referred to as “woodmen”) the legal right to place a lien on logs or timber they’ve worked on if they are not paid. The lien ensures workers can recover wages by claiming against the value of the timber itself. The Act outlines procedures for filing, enforcement, and priorities in cases of multiple claims. It protects vulnerable labourers in Alberta’s logging industry and supports fairness in resource-based employment.</t>
  </si>
  <si>
    <t>workplace injury, compensation, rehabilitation, WCB, no-fault insurance</t>
  </si>
  <si>
    <t>This foundational Act establishes Alberta’s workers’ compensation system, managed by the Workers’ Compensation Board (WCB). It provides no-fault insurance for employees who are injured on the job, offering medical coverage, wage replacement, and rehabilitation services. Employers fund the system through premiums. The Act outlines employer obligations, worker rights, and appeals processes. It ensures injured workers receive timely support while limiting lawsuits, promoting safe workplaces, and balancing stakeholder interests.</t>
  </si>
  <si>
    <t>young offenders, provincial offences, rehabilitation, court procedures, privacy</t>
  </si>
  <si>
    <t>The Youth Justice Act governs how youth aged 12 to 17 are treated under Alberta law for provincial offences. It complements the federal Youth Criminal Justice Act and focuses on rehabilitation, accountability, and community reintegration. The Act emphasizes privacy protections, parental involvement, and diversion programs over incarceration. It allows for age-appropriate sentencing and ensures fair treatment of young people in conflict with the law, while supporting public safety and youth development.</t>
  </si>
  <si>
    <t>health benefits, governance, ABC Corporation, insurance, compliance</t>
  </si>
  <si>
    <t>This regulation governs the operations of ABC Benefits Corporation, a non-profit providing supplemental health benefit plans in Alberta. It sets out governance rules, financial reporting requirements, and compliance expectations. The regulation ensures transparency, member representation, and alignment with the corporation’s founding mandate. It protects consumers and supports the integrity of Alberta’s non-profit insurance sector.</t>
  </si>
  <si>
    <t>privacy, vehicle data, authorized access, transportation, consumer protection</t>
  </si>
  <si>
    <t>This regulation outlines who can access personal and vehicle-related information held by Alberta’s motor vehicle registry. It defines authorized purposes—such as law enforcement, insurance, or lien searches—and sets restrictions to protect individual privacy. The regulation ensures sensitive vehicle data is disclosed only for legitimate uses, balancing transparency with data security in Alberta’s transportation system.</t>
  </si>
  <si>
    <t>environmental approvals, industrial activities, project classification, EPEA, regulatory scope</t>
  </si>
  <si>
    <t>Under the Environmental Protection and Enhancement Act (EPEA), this regulation lists industrial and commercial activities requiring environmental assessments or approvals. It classifies operations such as landfills, factories, and oil sands developments based on environmental impact. The regulation helps streamline regulatory processes by clarifying which projects need formal authorization, ensuring Alberta’s environmental laws are applied consistently and effectively.</t>
  </si>
  <si>
    <t>acupuncture, health regulation, licensing, professional conduct, CAAA</t>
  </si>
  <si>
    <t>This regulation governs the practice of acupuncture in Alberta under the Health Professions Act. It defines registration requirements, professional titles, conduct standards, and the role of the College and Association of Acupuncturists of Alberta (CAAA). The regulation protects patients by ensuring only qualified practitioners can provide acupuncture services and that practitioners follow ethical and safe practices.</t>
  </si>
  <si>
    <t>document filing, public registry, procedural rules, regulatory forms, legal compliance</t>
  </si>
  <si>
    <t>This general regulation outlines filing procedures, publication standards, and administrative requirements for various government processes under multiple statutes. It covers forms, fees, timelines, and registry details. While technical in nature, the regulation ensures legal and procedural consistency in how regulatory items are handled across Alberta’s ministries. It plays a key role in regulatory transparency and operational efficiency.</t>
  </si>
  <si>
    <t>consumer protection, fines, enforcement, business compliance, penalties</t>
  </si>
  <si>
    <t>This regulation allows for administrative penalties to be issued to businesses that violate Alberta’s Consumer Protection Act. It outlines penalty amounts, notice procedures, and appeal rights. The regulation enhances enforcement without needing court action and supports timely resolution of consumer disputes. It helps deter unfair practices and encourages business compliance with Alberta’s marketplace standards.</t>
  </si>
  <si>
    <t>safety codes, building enforcement, fines, compliance, inspections</t>
  </si>
  <si>
    <t>This regulation empowers Alberta’s safety code officers to issue administrative penalties for violations related to building, electrical, plumbing, or fire codes. It defines when penalties may be issued, how they are calculated, and the appeal process. The regulation promotes timely compliance and public safety by offering an alternative to prosecution for safety violations.</t>
  </si>
  <si>
    <t>climate regulation, GHG emissions, penalties, compliance, environmental enforcement</t>
  </si>
  <si>
    <t>This regulation supports Alberta’s climate laws by authorizing administrative penalties for breaches of greenhouse gas reporting and reduction rules. It sets fine amounts, reporting timelines, and enforcement mechanisms under the Emissions Management and Climate Resilience Act. It strengthens Alberta’s ability to manage industrial emissions and achieve environmental goals through regulatory accountability.</t>
  </si>
  <si>
    <t>environmental compliance, pollution, fines, enforcement, EPEA</t>
  </si>
  <si>
    <t>This regulation enables the government to issue fines for non-compliance with Alberta’s Environmental Protection and Enhancement Act. It applies to pollution, waste disposal, reporting failures, and other breaches. It outlines penalty amounts, discretion factors, and appeal rights. The regulation enhances enforcement flexibility and ensures polluters are held accountable without lengthy legal processes.</t>
  </si>
  <si>
    <t>adoption process, eligibility, child welfare, agency licensing, post-placement supervision</t>
  </si>
  <si>
    <t>This regulation details the procedures and requirements for adopting children in Alberta, including home studies, consent, and agency roles. It covers private, public, and international adoptions. The regulation ensures that children are placed in safe, suitable homes and that adoptive parents meet strict screening and follow-up standards. It is central to child welfare and family formation in the province.</t>
  </si>
  <si>
    <t>adult adoptees, legal procedures, consent, identity change, court process</t>
  </si>
  <si>
    <t>This regulation provides procedures for adopting a person over 18 in Alberta. It outlines consent requirements, court application steps, and effects on legal identity. Adult adoption is often used to formalize long-standing family relationships. The regulation ensures clarity and legal recognition of adult family ties, including inheritance and name changes.</t>
  </si>
  <si>
    <t>guardianship, decision-making, financial care, public trustee, consent</t>
  </si>
  <si>
    <t>This Ministerial regulation supplements Alberta’s Adult Guardianship and Trusteeship Act by specifying forms, fees, timelines, and decision-making criteria. It supports consistent application of guardianship and trusteeship appointments for adults unable to make personal or financial decisions. The regulation ensures that vulnerable Albertans receive appropriate support and oversight from guardians or trustees.</t>
  </si>
  <si>
    <t>capacity assessment, guardianship, trusteeship, court orders, safeguards</t>
  </si>
  <si>
    <t>This regulation outlines the procedures for assessing mental capacity, applying for guardianship or trusteeship, and ensuring ongoing review. It defines assessment standards, roles of professionals, and rights of represented adults. The regulation balances protection with autonomy and ensures decisions are made in the adult’s best interest. It is a key part of Alberta’s legal framework for protecting adults with diminished capacity.</t>
  </si>
  <si>
    <t>adult partners, legal relationship, agreement form, cohabitation, spousal rights</t>
  </si>
  <si>
    <t>This regulation outlines the legal form and requirements for two adults to enter into an Adult Interdependent Partner Agreement in Alberta. It allows individuals—related or unrelated—to formally recognize their relationship as equivalent to a common-law partnership. The regulation sets rules for completion, signing, and witness requirements. It supports legal recognition for shared finances, decision-making authority, and inheritance rights, offering an alternative to marriage under Alberta law.</t>
  </si>
  <si>
    <t>insurance, contract changes, cancellation, disclosure, consumer protection</t>
  </si>
  <si>
    <t>This regulation, under the Insurance Act, defines what constitutes "adverse contractual action"—such as cancellation, refusal to renew, or premium increases—and outlines the insurer's obligations to disclose these changes to the consumer. It ensures transparency and fairness in insurance relationships and provides the insured with notice and reasons for negative decisions. The regulation helps protect consumers and promotes responsible practices in Alberta’s insurance industry.</t>
  </si>
  <si>
    <t>aviation, federal-provincial agreement, airport management, regulatory alignment, jurisdiction</t>
  </si>
  <si>
    <t>This regulation enables Alberta to enter into agreements with the federal government under the Aeronautics Act for aviation-related matters, including airport development and operation. It facilitates shared jurisdiction, especially for regional and municipal airports, allowing for coordinated infrastructure planning and compliance. The regulation supports Alberta’s strategic transportation goals and improves governance in aviation sectors.</t>
  </si>
  <si>
    <t>financial agents, licensing exemption, insurance, regulatory relief, limited activity</t>
  </si>
  <si>
    <t>Under Alberta’s insurance regulations, these rules allow certain individuals or businesses to operate without a full insurance agent’s license in limited or specific scenarios. Examples include travel agents offering travel insurance or retailers offering warranty coverage. The rules define criteria and limits for exemption, ensuring consumer protection while reducing regulatory burden for low-risk agents. They promote flexibility and accessibility in the insurance marketplace.</t>
  </si>
  <si>
    <t>AOPA, compliance, complaint process, inspection, regulatory procedure</t>
  </si>
  <si>
    <t>This regulation outlines the administrative processes under the Agricultural Operation Practices Act (AOPA), including how complaints about farming practices are handled and how inspections and enforcement are carried out. It defines timelines, investigation protocols, and appeal mechanisms. The regulation ensures transparency and fairness in managing issues like odour, noise, or runoff from agricultural operations and protects both agricultural producers and nearby residents.</t>
  </si>
  <si>
    <t>confined feeding, manure management, environmental standards, livestock operations, Part 1 farms</t>
  </si>
  <si>
    <t>This regulation supports Part 0.1 and Part 1 of the Agricultural Operation Practices Act by setting standards for confined feeding operations and manure management. It governs facility siting, construction, and operational practices to protect soil and water quality. The regulation helps balance environmental sustainability with the economic viability of livestock agriculture in Alberta and guides the Natural Resources Conservation Board in permitting and enforcement decisions.</t>
  </si>
  <si>
    <t>nutrient management, soil protection, recordkeeping, water safety, environmental practices</t>
  </si>
  <si>
    <t>This regulation complements Part 2 of the Agricultural Operation Practices Act, focusing on manure application and nutrient management practices for non-confined farms. It includes standards for spreading manure, protecting water bodies, and maintaining soil fertility. Farmers must follow setback distances, recordkeeping rules, and environmental protection measures. The regulation promotes sustainable land use and environmental protection in Alberta’s agricultural sector.</t>
  </si>
  <si>
    <t>governance, non-profit, rural communities, events, funding</t>
  </si>
  <si>
    <t>This regulation provides the framework for incorporating and operating agricultural societies in Alberta. These non-profit organizations promote rural development through fairs, exhibitions, and educational programming. The regulation outlines governance standards, financial reporting, and eligibility for provincial funding. It supports rural revitalization, agricultural awareness, and community engagement across Alberta through well-regulated, community-led organizations.</t>
  </si>
  <si>
    <t>farm credit, loans, insurance, AFSC, risk management</t>
  </si>
  <si>
    <t>This regulation supports the operation of Agriculture Financial Services Corporation (AFSC), Alberta’s Crown corporation that provides loans, insurance, and financial services to farmers and agribusinesses. It outlines eligibility, loan terms, and insurance program rules. The regulation supports risk management, promotes agricultural development, and helps Alberta producers remain resilient in the face of market fluctuations and natural disasters.</t>
  </si>
  <si>
    <t>tax credit, agribusiness, processing investment, eligibility, incentive</t>
  </si>
  <si>
    <t>This regulation details the criteria and procedures for accessing Alberta’s Agri-processing Investment Tax Credit. It provides eligible agribusinesses with a 12% non-refundable tax credit on capital investments over a set threshold. The regulation supports growth in the agri-food processing sector by encouraging new facilities, expansions, and modernization. It fosters economic diversification and adds value to Alberta’s agricultural outputs.</t>
  </si>
  <si>
    <t>agrologists, certification, professional conduct, regulatory body, agriculture science</t>
  </si>
  <si>
    <t>This regulation, under the Agrology Profession Act, governs the practice of agrology—the application of scientific principles to agriculture, land use, and environmental management. It outlines registration categories, practice standards, and disciplinary procedures overseen by the Alberta Institute of Agrologists. The regulation ensures agrologists are qualified, accountable, and working in the public interest in areas such as soil conservation, crop management, and sustainable development.</t>
  </si>
  <si>
    <t>affordability payments, cost of living, support program, eligibility, income thresholds</t>
  </si>
  <si>
    <t>This regulation administers Alberta’s affordability relief payments to individuals and families struggling with rising living costs. It outlines eligibility criteria, income limits, payment amounts, and application procedures. The program provides direct financial relief to low- and middle-income Albertans, seniors, and families with children. The regulation supports household financial stability during inflationary periods and reflects Alberta’s response to affordability challenges.</t>
  </si>
  <si>
    <t>medical benefits, disability support, mobility aids, health funding, seniors</t>
  </si>
  <si>
    <t>This regulation governs Alberta’s AADL and extended health benefits programs, which provide financial assistance for medical equipment and supplies such as wheelchairs, hearing aids, and incontinence products. It outlines eligibility, vendor authorization, and benefit limits. The regulation ensures vulnerable Albertans—especially seniors and people with disabilities—have access to essential health-related supports, enhancing quality of life and independence.</t>
  </si>
  <si>
    <t>governance, beef industry, producer representation, commission elections, funding</t>
  </si>
  <si>
    <t>This regulation establishes the governance and operation of the Alberta Beef Producers Commission, including rules for electing delegates and setting check-off fees. The commission represents cattle producers in advocacy, research, and marketing initiatives. The regulation ensures accountability and fair representation within Alberta’s beef industry, supporting producer-led decision-making and industry sustainability.</t>
  </si>
  <si>
    <t>check-off, beef promotion, research funding, producer levy, marketing strategy</t>
  </si>
  <si>
    <t>This regulation outlines the Alberta Beef Producers’ plan for using levies collected from cattle producers to fund research, marketing, and industry development. It sets objectives, administrative procedures, and financial reporting requirements. The plan supports market growth, consumer education, and innovation in Alberta’s beef sector, reinforcing the province’s leadership in cattle production.</t>
  </si>
  <si>
    <t>beekeeping, marketing plan, honey producers, levy, governance</t>
  </si>
  <si>
    <t>This regulation establishes the marketing plan for the Alberta Beekeepers Commission. It outlines how levies collected from honey producers are used to support research, education, industry promotion, and disease control. The plan strengthens Alberta’s apiculture sector by enabling coordinated action and producer-driven strategy. The regulation also sets financial reporting requirements and goals for pollinator health and market development.</t>
  </si>
  <si>
    <t>beekeepers, commission structure, board election, representation, administration</t>
  </si>
  <si>
    <t>This regulation governs the internal operations of the Alberta Beekeepers Commission, including the election of directors, voting procedures, and financial oversight. It ensures fair representation of honey producers and transparent management of industry funds. The regulation supports an organized, accountable framework for the Commission to serve Alberta’s beekeeping community and promote sector sustainability.</t>
  </si>
  <si>
    <t>fundraising, cancer research, health foundation, governance, donations</t>
  </si>
  <si>
    <t>This regulation outlines the structure and operations of the Alberta Cancer Foundation, a key fundraising body supporting cancer care, research, and innovation. It details the foundation’s governance, accountability standards, and its partnership with Alberta Health Services. The regulation ensures public donations are used transparently and effectively to improve outcomes for cancer patients across Alberta.</t>
  </si>
  <si>
    <t>federal marketing, canola producers, authorization, interprovincial trade, regulation alignment</t>
  </si>
  <si>
    <t>This order grants federal authorization for the Alberta Canola Producers Commission to regulate interprovincial and export trade in canola. It aligns Alberta’s marketing regime with federal authorities, enabling consistent oversight beyond provincial boundaries. The regulation supports national coordination, market stability, and effective levy collection in the Canadian canola industry.</t>
  </si>
  <si>
    <t>marketing strategy, levies, research funding, producer organization, canola</t>
  </si>
  <si>
    <t>This regulation outlines the official marketing plan for Alberta canola producers, including objectives, levy administration, and funding use. It supports industry-led investment in research, innovation, market development, and communication with producers. The plan ensures that levy funds are directed toward activities that enhance competitiveness and sustainability in Alberta’s canola sector.</t>
  </si>
  <si>
    <t>registration, levy collection, reporting, producer responsibilities, compliance</t>
  </si>
  <si>
    <t>This regulation implements the operational elements of the Alberta Canola Producers marketing plan. It sets rules for producer registration, levy remittance, recordkeeping, and compliance with reporting obligations. It ensures fair participation in the collective marketing system and enables the Commission to function efficiently. It’s essential for the integrity and transparency of canola industry governance.</t>
  </si>
  <si>
    <t>tax credit, manufacturing, investment incentive, application process, job creation</t>
  </si>
  <si>
    <t>This regulation supports Alberta’s economic development strategy by providing tax credits for large-scale capital investments in manufacturing and processing industries. It defines eligibility criteria, application procedures, and claim limits. The incentive is designed to attract private sector investment, create jobs, and diversify Alberta’s economy by encouraging modernization and expansion in key sectors.</t>
  </si>
  <si>
    <t>federal oversight, chicken marketing, interprovincial trade, producer regulation, authority</t>
  </si>
  <si>
    <t>This order gives federal-level authorization to the Alberta Chicken Producers to regulate the marketing of chicken beyond provincial borders. It ensures consistency with national frameworks and supports coordinated control over production quotas and trade. The order strengthens Alberta’s position within Canada’s supply-managed poultry system.</t>
  </si>
  <si>
    <t>marketing rules, chicken production, levy, registration, compliance</t>
  </si>
  <si>
    <t>This regulation operationalizes the Alberta Chicken Producers’ marketing plan. It sets rules on producer registration, levy collection, quota management, and reporting obligations. It ensures effective administration of supply management policies and promotes fairness and transparency across Alberta’s poultry sector.</t>
  </si>
  <si>
    <t>industry planning, producer funding, board governance, chicken market, supply management</t>
  </si>
  <si>
    <t>This regulation sets out the strategic objectives and governance framework for Alberta’s chicken industry under the Chicken Producers Plan. It supports collective action on issues like research, disease management, market access, and producer advocacy. The plan guides long-term industry stability and supports regulated growth aligned with provincial and national policies.</t>
  </si>
  <si>
    <t>family law, child support, income calculation, parenting arrangements, financial obligations</t>
  </si>
  <si>
    <t>These guidelines outline how child support amounts are calculated in Alberta based on parental income and custody arrangements. They ensure consistency, fairness, and transparency in family law proceedings. The guidelines mirror the federal model but may contain province-specific nuances. They provide a standard framework for courts, lawyers, and parents to resolve support issues.</t>
  </si>
  <si>
    <t>corporate tax, administration, reporting, ministerial discretion, filing rules</t>
  </si>
  <si>
    <t>This regulation provides detailed administrative rules for corporate income tax under ministerial authority. It governs aspects such as tax return filing, instalments, interest, and penalties. It complements the Alberta Corporate Tax Act and ensures efficient and consistent application of tax policy and procedures across the province.</t>
  </si>
  <si>
    <t>corporate income tax, rules, deductions, credits, business compliance</t>
  </si>
  <si>
    <t>This regulation outlines detailed provisions under the Alberta Corporate Tax Act, including calculation methods, allowable deductions, and eligibility for tax credits. It provides essential definitions, rules for filing, and standards for assessment. The regulation ensures consistency and fairness in Alberta’s corporate tax system and supports businesses in meeting their obligations.</t>
  </si>
  <si>
    <t>health data, EHR, access control, privacy, interoperability</t>
  </si>
  <si>
    <t>This regulation governs the operation of Alberta’s Electronic Health Record (EHR) system. It outlines access permissions, privacy safeguards, and responsibilities of health service providers using the shared digital record platform. The regulation supports real-time, secure access to patient information across healthcare settings, improving care coordination and system efficiency while maintaining strict data protection standards.</t>
  </si>
  <si>
    <t>elk farming, governance, commission structure, producer representation, elections</t>
  </si>
  <si>
    <t>This regulation establishes the Alberta Elk Commission, which represents elk producers across the province. It outlines governance procedures, including board elections, membership eligibility, and reporting duties. The Commission advocates for the elk industry and manages levies collected from producers to fund research, marketing, and disease management. The regulation ensures producer-led oversight of Alberta’s elk farming sector.</t>
  </si>
  <si>
    <t>marketing plan, elk industry, levies, research, sustainable growth</t>
  </si>
  <si>
    <t>This regulation defines the marketing plan for Alberta elk producers, setting out how funds collected through levies are used to support industry development. It focuses on research, market access, animal health, and advocacy. The regulation ensures that resources are allocated toward priorities that sustain and grow Alberta’s elk production industry.</t>
  </si>
  <si>
    <t>energy regulation, cost recovery, industry fees, annual levy, AER funding</t>
  </si>
  <si>
    <t>These rules authorize the Alberta Energy Regulator (AER) to collect administrative fees from companies engaged in oil, gas, coal, and pipeline activities. The fees help fund AER’s operations, allowing it to carry out its mandate without full reliance on government funding. The rules include calculation formulas and payment deadlines, ensuring transparency and consistent financial support for Alberta’s energy regulation framework.</t>
  </si>
  <si>
    <t>hearings, regulatory process, procedural fairness, stakeholder input, AER</t>
  </si>
  <si>
    <t>This regulation establishes the procedures for hearings and decisions conducted by the Alberta Energy Regulator (AER). It includes rules on filing applications, public participation, evidence submission, and appeals. The regulation ensures transparency, fairness, and consistency in AER’s quasi-judicial proceedings, supporting stakeholder engagement in energy-related decisions across Alberta.</t>
  </si>
  <si>
    <t>venture capital, investment, tech sector, governance, diversification</t>
  </si>
  <si>
    <t>This regulation governs the Alberta Enterprise Corporation, which promotes venture capital investment in Alberta-based tech and innovation companies. It outlines the Corporation’s mandate, structure, reporting requirements, and investment focus. The regulation supports economic diversification by helping high-potential companies access the funding they need to scale and innovate.</t>
  </si>
  <si>
    <t>licensing, restricted areas, firearms ranges, provincial oversight, safety</t>
  </si>
  <si>
    <t>This regulation provides provincial guidance on the licensing and operation of firearms ranges, shooting clubs, and public officials authorized to carry firearms. It defines restricted areas and outlines additional rules beyond federal firearms legislation. The regulation supports responsible firearms use while protecting public safety in Alberta’s jurisdictional areas.</t>
  </si>
  <si>
    <t>commission governance, elections, grain industry, producer oversight, transparency</t>
  </si>
  <si>
    <t>This regulation establishes the governance structure of the Alberta Grains Commission, responsible for overseeing wheat and barley marketing in Alberta. It outlines board elections, member duties, and financial accountability standards. The Commission acts on behalf of producers to support innovation, policy advocacy, and market development in Alberta’s grain sector.</t>
  </si>
  <si>
    <t>marketing plan, grain producers, levy use, industry development, wheat and barley</t>
  </si>
  <si>
    <t>This regulation sets the official marketing plan for Alberta grain producers, detailing the use of producer levies for research, advocacy, market promotion, and sustainability initiatives. It supports unified action by wheat and barley farmers to strengthen Alberta’s position in domestic and global grain markets.</t>
  </si>
  <si>
    <t>poultry, hatchery regulation, producer planning, levy system, quota management</t>
  </si>
  <si>
    <t>This regulation outlines the marketing plan for Alberta’s hatching egg producers. It includes provisions for levy collection, quota allocation, disease control, and research funding. The plan ensures coordinated development of the poultry breeding industry and supports a stable supply of high-quality hatching eggs for Alberta’s broiler chicken sector.</t>
  </si>
  <si>
    <t>public health, eligibility, benefits, out-of-province care, registration</t>
  </si>
  <si>
    <t>This regulation defines who is eligible for coverage under the Alberta Health Care Insurance Plan (AHCIP), what services are insured, and how health cards are issued and maintained. It also outlines provisions for out-of-country care and reciprocal billing with other provinces. The regulation ensures equitable access to publicly funded health services and supports the administration of Alberta’s universal healthcare system.</t>
  </si>
  <si>
    <t>governance, health delivery, AHS, restructuring, public health</t>
  </si>
  <si>
    <t>This unproclaimed regulation is intended to further formalize the governance and operational structure of Alberta Health Services (AHS) as a provincial health corporation. It outlines ministerial oversight, reporting obligations, and corporate powers. Once proclaimed, the regulation will help enhance governance consistency and align AHS operations more closely with government priorities in healthcare delivery.</t>
  </si>
  <si>
    <t>scholarships, academic excellence, post-secondary, student support, eligibility</t>
  </si>
  <si>
    <t>This regulation governs the Alberta Heritage Scholarship Program, which provides financial awards to high-achieving students pursuing post-secondary education in Alberta. It defines eligibility, award amounts, and application procedures. Funded by the Alberta Heritage Savings Trust Fund, the program recognizes academic excellence and encourages youth to contribute to Alberta’s social and economic future.</t>
  </si>
  <si>
    <t>Indigenous investment, economic development, partnerships, equity, project financing</t>
  </si>
  <si>
    <t>This regulation governs the Alberta Indigenous Opportunities Corporation (AIOC), which helps Indigenous communities invest in major natural resource and infrastructure projects. It outlines eligibility, governance, and financial mechanisms like loan guarantees. The regulation supports economic reconciliation and Indigenous participation in Alberta’s economic growth, especially in energy and resource development.</t>
  </si>
  <si>
    <t>investment promotion, global markets, incentive programs, governance, Alberta Economy</t>
  </si>
  <si>
    <t>This regulation establishes operational rules for the Alberta Investment Attraction agency, which markets the province as a destination for international business. It includes governance, reporting, and partnership frameworks to promote Alberta’s competitive advantages. The regulation supports job creation, diversification, and inbound capital by attracting foreign direct investment to key sectors.</t>
  </si>
  <si>
    <t>AIMCo, executive pay, compensation limits, transparency, oversight</t>
  </si>
  <si>
    <t>This regulation sets out the compensation framework for executives and board members of the Alberta Investment Management Corporation (AIMCo). It outlines salary caps, performance incentives, and reporting requirements to ensure alignment with public accountability and fiduciary responsibility. The regulation ensures that AIMCo operates competitively while safeguarding the integrity of pension and investment fund management.</t>
  </si>
  <si>
    <t>AIMCo, investment funds, asset management, Crown corporation, oversight</t>
  </si>
  <si>
    <t>This regulation outlines the operational and administrative structure of the Alberta Investment Management Corporation (AIMCo), a Crown agency that manages public funds, including pension plans, endowments, and the Alberta Heritage Savings Trust Fund. It details the corporation’s responsibilities, governance, and financial reporting obligations. AIMCo is mandated to invest client assets prudently and cost-effectively while achieving strong long-term returns. The regulation ensures transparency and accountability through structured oversight, annual reporting, and performance review. It also defines the relationship between AIMCo and its clients, which include public-sector pension boards and government entities. This regulation is central to Alberta’s investment strategy, ensuring sound fiscal management of public assets while maintaining a professional, arms-length management approach. By establishing clear guidelines for governance, risk management, and corporate conduct, it enables AIMCo to operate in global markets with credibility while safeguarding the interests of Albertans whose retirement or savings depend on its performance.</t>
  </si>
  <si>
    <t>tax credit, innovation, small business, angel investors, eligibility</t>
  </si>
  <si>
    <t>This regulation implements the Alberta Investor Tax Credit (AITC), which offers a non-refundable tax credit to individuals and corporations that invest in eligible Alberta-based small businesses, particularly those focused on innovation, technology, and clean energy. The regulation outlines eligibility criteria for investors and businesses, maximum credit limits, timelines for applications, and reporting obligations. The goal is to stimulate capital investment in early-stage companies by reducing financial risk for private investors. By encouraging angel and venture investments in high-growth sectors, the regulation supports Alberta’s economic diversification and job creation efforts. It is administered in conjunction with the provincial tax system, ensuring transparency and ease of access for participants. The regulation complements other innovation funding mechanisms and demonstrates Alberta’s commitment to fostering entrepreneurship and technological advancement. It serves as a critical tool in strengthening the province’s startup ecosystem and attracting long-term private capital to drive growth.</t>
  </si>
  <si>
    <t>marketing plan, lamb industry, producer levy, research, industry growth</t>
  </si>
  <si>
    <t>This regulation establishes the official marketing plan for Alberta’s lamb industry. It authorizes the Alberta Lamb Producers (ALP) to collect levies from lamb and sheep producers to fund industry initiatives such as research, producer education, and market development. The regulation outlines the objectives of the plan, including improving production efficiency, increasing consumer awareness, and enhancing industry competitiveness. It also defines administrative procedures, reporting standards, and financial controls to ensure transparency and accountability. The regulation empowers producers to take collective action to advance their sector while maintaining provincial oversight. It supports the long-term sustainability of Alberta’s lamb industry by fostering innovation, quality standards, and responsive marketing strategies. By giving producers a voice in how industry funds are managed and invested, the plan regulation strengthens the economic viability of sheep farming and helps meet growing consumer demand for locally produced lamb.</t>
  </si>
  <si>
    <t>commission governance, producer representation, levy collection, elections, transparency</t>
  </si>
  <si>
    <t>This regulation governs the structure and operations of the Alberta Lamb Producers (ALP), the organization representing Alberta’s lamb and sheep producers. It outlines procedures for the election of directors, eligibility for voting, levy collection, and financial accountability. The regulation ensures that producer levies are collected fairly and used to advance the objectives of the Alberta Lamb Producers Plan Regulation, including research, education, and marketing. It mandates transparent governance and regular reporting to stakeholders, enabling producers to influence how industry initiatives are prioritized. The regulation also sets disciplinary procedures and mechanisms for appeal in case of disputes. By formalizing the ALP’s operations, it ensures democratic representation, responsible use of funds, and effective advocacy for Alberta’s lamb producers. The regulation plays a key role in supporting a well-organized, productive, and competitive lamb industry that reflects the needs and voices of its contributing members.</t>
  </si>
  <si>
    <t>land-use planning, regional plans, environmental protection, public consultation, implementation</t>
  </si>
  <si>
    <t>This regulation supports the Alberta Land Stewardship Act by outlining the framework for creating and implementing regional land-use plans. It provides detailed procedures for developing, amending, and enforcing these plans, which guide decisions on land, air, water, and biodiversity across Alberta. The regulation defines the roles of the Land Use Secretariat, government departments, stakeholders, and the public in the planning process. It ensures that land-use decisions align with economic, environmental, and social priorities. The regulation also includes mechanisms for public consultation, plan monitoring, and compliance enforcement. It enables cross-sector coordination and helps resolve land-use conflicts between agriculture, industry, and conservation. The Alberta Land Stewardship Regulation is essential for sustainable development, balancing growth with ecological integrity. It gives legal weight to regional plans, making them binding on government and regulated entities, and supports transparent, evidence-based management of Alberta’s natural resources.</t>
  </si>
  <si>
    <t>federal trade, milk marketing, interprovincial regulation, quota, supply management</t>
  </si>
  <si>
    <t>This Order authorizes Alberta Milk, the province’s milk marketing board, to regulate the production and marketing of milk for interprovincial and export trade. It aligns Alberta’s supply management system with national frameworks administered by the Canadian Dairy Commission and federal regulators. The Order ensures that Alberta producers can participate in interprovincial milk pooling, maintain access to national markets, and follow consistent rules on production quotas and quality standards. By integrating federal and provincial regulatory authority, the Order strengthens coordination across Canada’s dairy sector. It allows Alberta Milk to represent producers in national policy discussions and supports orderly marketing practices that stabilize prices and ensure consistent supply. The Order also ensures that milk marketed across provincial lines meets the same standards as within Alberta, reinforcing consumer protection and industry confidence. It plays a crucial role in sustaining the economic health of Alberta’s dairy industry within a broader national context.</t>
  </si>
  <si>
    <t>dairy regulation, milk sales, levy collection, milk classes, payment system</t>
  </si>
  <si>
    <t>This regulation operationalizes Alberta’s milk marketing framework by governing the collection of levies, classification of milk, pricing systems, and producer-payment procedures. It gives Alberta Milk the authority to regulate how fluid and industrial milk is marketed within the province. The regulation ensures equitable distribution of pooled revenues among producers and maintains consistent milk quality standards. It also outlines licensing procedures, reporting requirements, and compliance enforcement mechanisms. The classification system allows milk to be allocated for different end uses—such as fluid milk, cheese, or yogurt—each with distinct pricing. The regulation supports transparency and fairness in the dairy industry by balancing producer interests with consumer demand and processing needs. By facilitating a structured and accountable system for marketing milk, it promotes the long-term sustainability and competitiveness of Alberta’s dairy sector within both domestic and national supply-managed frameworks.</t>
  </si>
  <si>
    <t>dispute resolution, processors, price negotiation, arbitration, dairy industry</t>
  </si>
  <si>
    <t>This regulation provides a formal framework for negotiating milk prices and supply conditions between Alberta Milk and milk processors. It mandates structured negotiation periods and, if necessary, arbitration proceedings to resolve disputes. The regulation ensures fair and efficient resolution of pricing and delivery disagreements, minimizing disruptions in milk supply chains. It helps maintain good-faith relationships between producers and processors while upholding the principles of Alberta’s regulated dairy system. Arbitration panels are required to be impartial and follow established timelines and procedures. The regulation contributes to sector stability by encouraging cooperation and providing legal recourse when parties cannot agree. It reflects Alberta’s commitment to supporting a collaborative and functional dairy industry where the interests of all stakeholders—farmers, processors, and consumers—are respected. The process reinforces transparency, predictability, and confidence in how milk pricing is determined in the province.</t>
  </si>
  <si>
    <t>milk marketing, producer organization, levy, industry planning, supply management</t>
  </si>
  <si>
    <t>This regulation sets out the marketing plan for Alberta’s dairy industry, empowering Alberta Milk to manage milk production, pricing, promotion, and distribution. It authorizes the collection of levies from licensed producers and outlines how funds are allocated toward marketing campaigns, research, education, and administration. The regulation supports coordinated growth and stability in Alberta’s dairy sector while aligning with federal supply management policies. It defines the roles and responsibilities of Alberta Milk, ensures transparent governance, and establishes processes for plan amendments or termination. The plan enables producers to respond to market trends, maintain high-quality production, and uphold consumer trust. It also provides a legal foundation for collaboration among producers, processors, and regulators. By giving dairy producers a structured voice and shared strategy, the regulation helps maintain a robust and competitive industry that serves local, national, and international markets.</t>
  </si>
  <si>
    <t>oat producers, marketing plan, levy use, research funding, advocacy</t>
  </si>
  <si>
    <t>This regulation defines the official marketing plan for Alberta’s oat growers, enabling the Alberta Oat Growers Commission to collect levies and invest in industry priorities. It outlines the plan’s objectives—such as funding agronomic research, promoting oat-based health benefits, and advocating for producers’ interests at provincial and national levels. The regulation also includes provisions for plan amendments, producer accountability, and reporting requirements. By creating a structured and democratic process for setting industry goals, it empowers oat producers to influence research directions and marketing efforts. The plan supports sustainability, yield improvement, and access to export markets. It also aligns with broader agricultural policy initiatives to diversify Alberta’s crop base and add value to agricultural production. Overall, the regulation ensures the oat industry is producer-led, financially transparent, and well-positioned to grow in both domestic and international food markets.</t>
  </si>
  <si>
    <t>commission governance, elections, levy collection, producer representation, transparency</t>
  </si>
  <si>
    <t>This regulation establishes the governance and operational procedures of the Alberta Oat Growers Commission. It outlines rules for electing directors, holding meetings, setting levies, and reporting to stakeholders. The Commission is responsible for administering the Alberta Oat Growers Plan, advocating for the industry, and managing resources transparently. The regulation ensures that oat producers have direct representation in decisions that affect their industry and that financial contributions through levies are used efficiently. It supports long-term planning, industry development, and alignment with federal and provincial agriculture initiatives. The regulation enables producers to work collaboratively on key issues such as export growth, climate resilience, and consumer outreach. It also fosters a sense of ownership and accountability within Alberta’s oat sector by requiring regular financial disclosures, democratic governance, and strategic alignment with producer interests. The regulation strengthens Alberta’s reputation as a reliable supplier of high-quality oats.</t>
  </si>
  <si>
    <t>oil sands, royalty credit, exploration incentive, tax relief, energy development</t>
  </si>
  <si>
    <t>This regulation provides a framework for issuing resource credits to oil sands developers in Alberta to encourage early-stage exploration and investment. It allows companies to earn credits against future royalty obligations when they undertake eligible development activities such as pilot projects, delineation drilling, or technological innovation. The regulation outlines eligibility criteria, application processes, credit limits, and reporting requirements. It supports Alberta’s economic development by de-risking capital investment and incentivizing responsible exploration of oil sands resources. Credits are calculated based on the type and cost of approved activities and can be applied toward reducing future royalties owed to the Crown. By encouraging investment during uncertain market conditions or in frontier areas, the regulation helps maintain Alberta’s competitiveness as a global energy hub. It aligns with the province’s broader strategy of balancing economic growth, energy security, and responsible resource development.</t>
  </si>
  <si>
    <t>forage seed, producer commission, governance, elections, levy</t>
  </si>
  <si>
    <t>This regulation governs the structure and operations of the Alberta Peace Region Forage Seed Growers Commission, which represents seed producers in northern Alberta. It outlines procedures for board elections, financial administration, levy collection, and reporting obligations. The Commission is responsible for managing funds collected from producers to support market development, research, and advocacy. The regulation ensures democratic representation, transparency, and accountability in decision-making. It allows the Commission to collaborate with government, researchers, and industry stakeholders to improve production practices, pest resistance, and seed quality. The regulation is tailored to the unique needs of the Peace Region, where forage seed is a significant crop. By providing producers with a strong, unified voice, the regulation supports the long-term sustainability and competitiveness of the region’s forage seed sector in both domestic and international markets.</t>
  </si>
  <si>
    <t>marketing plan, forage seed, research funding, levy use, industry growth</t>
  </si>
  <si>
    <t>This regulation establishes the marketing plan for forage seed producers in Alberta’s Peace Region. It outlines how funds collected through producer levies are allocated to support agronomic research, extension services, market access initiatives, and education. The plan empowers the Alberta Peace Region Forage Seed Growers Commission to coordinate strategic investments and represent producer interests effectively. It supports continuous improvement in seed quality, yield, and environmental resilience. The regulation also includes mechanisms for plan amendments, stakeholder engagement, and financial accountability. The marketing plan helps ensure that producers benefit from collective action and industry-driven initiatives, enabling them to remain competitive in niche and global markets. By fostering collaboration between growers, researchers, and policy-makers, the plan strengthens Alberta’s reputation as a leader in high-quality forage seed production.</t>
  </si>
  <si>
    <t>pork industry, levy, commission governance, producer representation, marketing</t>
  </si>
  <si>
    <t>This regulation governs the Alberta Pork Producers’ Commission, outlining its mandate, governance, and financial structure. It establishes procedures for electing board members, holding meetings, setting levies, and maintaining transparency in fund usage. The Commission represents pork producers in areas such as research funding, animal health programs, market development, and government relations. The regulation ensures that the organization operates democratically and that producer contributions through levies are used to advance shared goals. It also provides mechanisms for plan amendments and stakeholder engagement. The Commission plays a vital role in improving sector productivity, expanding export opportunities, and managing industry challenges such as biosecurity and consumer demand shifts. Through this regulation, Alberta pork producers have a unified voice and a formal structure to collaborate, innovate, and advocate for their interests in a dynamic agricultural economy.</t>
  </si>
  <si>
    <t>pork marketing, federal authority, interprovincial trade, supply management, authorization</t>
  </si>
  <si>
    <t>This order grants federal authorization to the Alberta Pork Producers Development Corporation (commonly Alberta Pork) to regulate pork marketing across provincial and national borders. It aligns provincial pork marketing operations with federal regulations, allowing the Corporation to participate in interprovincial trade and national pork industry discussions. The regulation ensures that Alberta Pork has the legal authority to manage pricing, quotas, and industry standards beyond the province. This authorization supports coordinated supply management across Canada and ensures Alberta’s pork producers remain competitive in the national and export markets. It promotes consistency in pork quality, improves market access, and allows Alberta Pork to enforce regulations that align with federal agricultural policy. The order enhances the ability of Alberta’s pork industry to function as part of a broader, well-integrated national system.</t>
  </si>
  <si>
    <t>pork producers, marketing plan, levies, advocacy, industry development</t>
  </si>
  <si>
    <t>This regulation outlines the official marketing plan for Alberta Pork, detailing how funds from producer levies are used to advance the pork industry. The plan focuses on research, animal health, market expansion, producer education, and representation. It sets the foundation for long-term planning and supports Alberta pork producers in navigating market changes, regulatory shifts, and biosecurity challenges. The regulation ensures the Commission’s decisions are made democratically and transparently, with mechanisms for stakeholder consultation and plan amendments. It also defines the scope of authority for Alberta Pork in setting industry policy and engaging with government bodies. The plan strengthens Alberta’s pork industry by enhancing productivity, ensuring food safety, and building domestic and international market access. It reflects a strategic approach to maintaining a competitive, sustainable, and producer-driven pork sector in the province.</t>
  </si>
  <si>
    <t>governance exemption, public agencies, appointments, transparency, oversight</t>
  </si>
  <si>
    <t>This regulation lists specific public agencies that are exempt from certain governance requirements under the Alberta Public Agencies Governance Act. Exemptions may apply to appointment processes, remuneration rules, or reporting obligations. The regulation ensures flexibility for agencies with unique mandates, operational models, or legal structures that make full compliance impractical. Despite the exemptions, accountability is maintained through alternative oversight mechanisms. The regulation balances administrative efficiency with the principles of good governance and public trust. It allows specialized boards, commissions, and advisory bodies to function effectively without unnecessary red tape, while still aligning with broader government standards on transparency and performance.</t>
  </si>
  <si>
    <t>pulse crops, federal trade, marketing authority, interprovincial regulation, alignment</t>
  </si>
  <si>
    <t>This order provides federal authorization for the Alberta Pulse Growers Commission to regulate interprovincial and export marketing of pulse crops, including lentils, peas, beans, and chickpeas. It aligns Alberta’s producer-driven marketing plan with national regulatory frameworks, enabling cross-border consistency and effective coordination. The order enhances Alberta’s participation in national policy-making and market access efforts while reinforcing the authority of the Commission to oversee levy collection and promotional activities. It supports strategic planning, advocacy, and research efforts beyond provincial boundaries and ensures that Alberta’s pulse sector has a unified presence in the national agricultural economy.</t>
  </si>
  <si>
    <t>marketing strategy, levy allocation, research, producer education, export support</t>
  </si>
  <si>
    <t>This regulation establishes the strategic marketing plan for Alberta’s pulse growers. It authorizes the Alberta Pulse Growers Commission to collect levies and allocate funds for research, education, market access, and international promotion. The plan supports innovation in agronomy, builds global demand for Alberta-grown pulses, and enhances competitiveness. It includes mechanisms for consultation, plan review, and amendment, ensuring that the strategy remains relevant to evolving industry needs. The regulation encourages collaboration among producers, researchers, and government, reinforcing Alberta’s leadership in the global pulse market. It also empowers growers to respond proactively to sustainability, trade, and food security challenges.</t>
  </si>
  <si>
    <t>levy collection, compliance, registration, reporting, Commission operations</t>
  </si>
  <si>
    <t>This regulation supports the Alberta Pulse Growers Marketing Plan by outlining the operational requirements for producers and dealers. It governs levy collection, producer registration, reporting timelines, and compliance mechanisms. The regulation ensures transparency and accountability in how funds are collected and used by the Alberta Pulse Growers Commission. It enables efficient administration of producer-led initiatives and strengthens Alberta’s role in research, market development, and policy advocacy for pulse crops. The regulation fosters a fair and effective environment for growers, supporting economic growth and sector resilience.</t>
  </si>
  <si>
    <t>funding, research programs, innovation strategy, eligibility, performance metrics</t>
  </si>
  <si>
    <t>This regulation supports Alberta’s research and innovation agenda by outlining the framework for funding programs, eligibility criteria, performance monitoring, and priority areas. It guides public investments in science, technology, and applied research, especially in sectors like energy, health, agriculture, and clean tech. The regulation ensures that funding decisions align with provincial economic and social goals and that recipients are accountable for outcomes. It enables partnerships between government, industry, and academia and encourages commercialization of discoveries. Through structured oversight and strategic alignment, this regulation strengthens Alberta’s innovation ecosystem.</t>
  </si>
  <si>
    <t>civil procedure, court process, litigation rules, efficiency, justice system</t>
  </si>
  <si>
    <t>The Alberta Rules of Court govern the procedure for civil and family cases in the Alberta Court of King’s Bench and the Alberta Court of Appeal. The rules address all stages of legal proceedings—filing claims, service of documents, discovery, pretrial conferences, and trials. They promote fairness, efficiency, and accessibility in the justice system. Updated regularly, the rules are designed to reduce unnecessary delays and costs while ensuring that litigants receive a just outcome. The framework supports clarity for both legal professionals and self-represented parties. It is a foundational component of Alberta’s court system.</t>
  </si>
  <si>
    <t>safety authority, delegated agency, building codes, inspection, administration</t>
  </si>
  <si>
    <t>This Order designates the Alberta Safety Codes Authority as an administrator responsible for implementing and enforcing portions of Alberta’s safety codes system. It outlines the agency’s authority to issue permits, conduct inspections, and enforce compliance in sectors like construction, plumbing, electrical, and gas. The order supports consistent application of safety regulations across jurisdictions and promotes public safety. It provides the legal basis for the Authority’s operation and partnership with municipalities and accredited organizations.</t>
  </si>
  <si>
    <t>education funding, mill rate, property tax, allocation, equalization</t>
  </si>
  <si>
    <t>This regulation governs the operation of the Alberta School Foundation Fund (ASFF), which collects and distributes property tax revenue for public education. It sets the mill rates for residential and non-residential properties, outlines collection processes, and establishes how funds are allocated to school boards. The regulation supports equitable access to education by redistributing resources based on student enrolment and local capacity. It ensures transparency, fiscal responsibility, and alignment with Alberta’s commitment to universal public schooling.</t>
  </si>
  <si>
    <t>court reporting, certification, licensing, standards, legal transcription</t>
  </si>
  <si>
    <t>This regulation governs the certification and practice standards of shorthand reporters—professionals who provide verbatim transcripts for Alberta courts and tribunals. It establishes licensing requirements, continuing education, and codes of conduct. The regulation ensures that court reporters maintain accuracy, impartiality, and confidentiality. It supports the integrity of the legal system by enabling reliable record-keeping of judicial proceedings, which is vital for appeals and justice transparency.</t>
  </si>
  <si>
    <t>sugar beets, contracts, price negotiation, dispute resolution, arbitration</t>
  </si>
  <si>
    <t>This regulation outlines the formal process for negotiating prices and contracts between Alberta sugar beet growers and processors. It establishes timelines and procedures for mediation and arbitration if parties cannot reach agreement. The regulation ensures fair bargaining practices and supports a stable relationship between producers and buyers. It provides legal mechanisms to resolve disputes, protect grower interests, and maintain consistent sugar beet supply chains.</t>
  </si>
  <si>
    <t>emblems, provincial symbols, recognition, awards, heritage</t>
  </si>
  <si>
    <t>This regulation designates official Alberta symbols such as the wild rose, provincial tartan, and emblems of military or civilian distinction. It outlines criteria for establishing new symbols and their authorized use. The regulation promotes provincial pride, historical awareness, and cultural identity. It ensures symbols are used respectfully and consistently in public communication, education, and ceremonial events.</t>
  </si>
  <si>
    <t>transportation, appeals, fee schedule, driver licensing, administrative costs</t>
  </si>
  <si>
    <t>This regulation sets the fees for filing appeals with the Alberta Transportation Safety Board (ATSB), which hears cases related to driver licensing suspensions, vehicle seizures, and commercial transportation offences. The fee structure helps recover the administrative costs of running the Board's operations while deterring frivolous appeals. The regulation ensures fairness by allowing individuals to contest decisions affecting their driving privileges, but also maintains efficiency by requiring applicants to demonstrate commitment through a standardized fee. Waivers or reductions may be available in certain hardship cases. The appeal process supports public confidence in Alberta’s transportation enforcement system by providing transparency, accountability, and the right to be heard. This regulation works in tandem with broader transportation safety legislation to ensure responsible road use, uphold traffic laws, and protect both public and commercial interests across Alberta.</t>
  </si>
  <si>
    <t>ATSB, transition, dissolution, case management, regulatory continuity</t>
  </si>
  <si>
    <t>This regulation provides transitional rules following the dissolution of the Alberta Transportation Safety Board (ATSB). It ensures that any ongoing appeals, decisions, or administrative processes are properly concluded or transferred to the appropriate authority. The regulation includes provisions for record-keeping, transfer of responsibilities, and final disposition of unresolved cases. It ensures that affected individuals retain access to justice during the transition and that regulatory oversight continues without gaps. By preserving the legal validity of past ATSB actions and providing a path forward for pending matters, the regulation promotes stability and public trust. It is a key part of administrative continuity, especially as Alberta modernizes its approach to transportation regulation and safety enforcement. The regulation minimizes disruption for citizens and industry stakeholders by clarifying how existing rights, appeals, and enforcement matters are handled after the Board’s closure.</t>
  </si>
  <si>
    <t>federal marketing, turkey industry, interprovincial trade, quota system, authorization</t>
  </si>
  <si>
    <t>This order grants federal authority to the Alberta Turkey Producers to regulate the interprovincial and export marketing of turkeys. It aligns Alberta’s supply-managed turkey industry with national frameworks overseen by the Turkey Farmers of Canada and the federal government. The regulation authorizes Alberta’s board to enforce quotas, pricing, and licensing across provincial borders, ensuring coordination with other provinces in managing domestic production and trade. This federal authorization is vital for Alberta turkey producers to participate in pooled systems, maintain national standards, and access broader markets. It supports long-term industry planning and reinforces stability within Canada’s supply management structure. The order is essential for ensuring that turkey marketing in Alberta remains consistent, competitive, and strategically aligned with both consumer demand and regulatory requirements at the national level.</t>
  </si>
  <si>
    <t>processed vegetables, marketing, levy, licensing, compliance</t>
  </si>
  <si>
    <t>This regulation governs the marketing of vegetables grown for processing in Alberta, including crops like sweet corn, peas, and carrots. It allows the Alberta Vegetable Growers (Processing) to administer licensing, levy collection, and reporting requirements. The regulation ensures producers comply with marketing rules and provides a structured framework for funding research, promotion, and industry development. It supports consistent supply for processors while protecting producer interests and maintaining product quality standards. The regulation also includes enforcement measures for non-compliance and outlines reporting timelines and administrative procedures. It enables collective planning and advocacy within Alberta’s processing vegetable industry, fostering stable production and sustainable growth.</t>
  </si>
  <si>
    <t>contract negotiation, processors, arbitration, dispute resolution, pricing</t>
  </si>
  <si>
    <t>This regulation establishes a formal process for resolving disputes between vegetable producers and processing companies in Alberta. It governs contract negotiations, price setting, delivery conditions, and provides a mechanism for arbitration if agreements cannot be reached. It supports fair and transparent negotiations and ensures that disputes are resolved without resorting to litigation. The regulation strengthens relationships within the processing vegetable sector and protects the economic interests of both growers and processors. It promotes cooperative bargaining, pricing stability, and long-term planning while fostering trust within Alberta’s agri-food sector.</t>
  </si>
  <si>
    <t>marketing plan, vegetable producers, levy use, industry planning, governance</t>
  </si>
  <si>
    <t>This regulation outlines the marketing plan for Alberta’s vegetable growers who produce crops for processing. It enables the collection of producer levies and defines how these funds are used for research, promotion, advocacy, and quality control. The plan supports innovation and economic resilience in Alberta’s agri-processing sector. It also includes governance structures for elections, financial reporting, and plan amendments. The regulation ensures transparency, democratic decision-making, and collaborative planning across the processing vegetable industry. It empowers growers to influence how their sector adapts to changing market demands and regulatory environments.</t>
  </si>
  <si>
    <t>governance, alfalfa producers, commission elections, levy collection, transparency</t>
  </si>
  <si>
    <t>This regulation governs the structure and functioning of the Alfalfa Seed Commission in Alberta. It outlines how board members are elected, how producer levies are collected, and the commission’s reporting requirements. The Commission represents the interests of alfalfa seed growers, managing funds for industry research, marketing, and development projects. The regulation ensures democratic participation and transparency in decision-making. It also provides mechanisms for handling disputes, financial audits, and adjustments to governance. The regulation plays a key role in strengthening Alberta’s reputation as a producer of high-quality alfalfa seed, particularly for export markets.</t>
  </si>
  <si>
    <t>marketing plan, alfalfa seed, levy use, research, producer support</t>
  </si>
  <si>
    <t>This regulation outlines the official marketing plan for Alberta’s alfalfa seed industry. It authorizes the Alfalfa Seed Commission to collect levies from producers and use those funds for research, promotion, and market development. The plan helps improve crop yields, address disease resistance, and expand domestic and international markets. It also sets financial transparency standards and reporting obligations to ensure producer accountability. The plan regulation enables long-term planning and fosters cooperation among growers. It supports the sustainability and competitiveness of Alberta’s alfalfa seed sector while promoting science-based innovation and industry advocacy.</t>
  </si>
  <si>
    <t>post-secondary, private colleges, academic governance, program approval, standards</t>
  </si>
  <si>
    <t>This regulation establishes an Alternative Academic Council to provide academic oversight for private institutions offering degree programs in Alberta. It outlines the Council’s structure, responsibilities, and authority to review curricula, monitor quality, and approve academic programs. The regulation ensures private institutions meet the same standards of academic excellence and integrity as public universities. It promotes consistency across Alberta’s post-secondary system while encouraging innovation and choice. The regulation supports student protection, employer confidence, and international recognition of Alberta’s educational credentials.</t>
  </si>
  <si>
    <t>ammonite shell, fossil rights, permitting, First Nations, mineral resource</t>
  </si>
  <si>
    <t>This regulation controls the excavation, collection, and sale of ammonite shell (a fossilized gemstone found only in southern Alberta). It requires permits for extraction and outlines guidelines for landowner rights, reclamation, and resource protection. The regulation recognizes the cultural and spiritual significance of ammonite (also known as “Iniskim”) to Indigenous communities and ensures respectful, regulated access. It balances commercial use with environmental and cultural conservation. The regulation helps preserve Alberta’s unique paleontological resources while supporting responsible economic activity.</t>
  </si>
  <si>
    <t>amusement parks, safety inspections, ride certification, public protection, mechanical standards</t>
  </si>
  <si>
    <t>This regulation sets the technical and safety standards for amusement rides and devices in Alberta. It outlines inspection requirements, operator responsibilities, maintenance protocols, and incident reporting. Rides must be certified by qualified safety codes officers before operation. The regulation protects the public by minimizing the risk of injury and ensuring mechanical reliability. It also aligns with national safety standards and enables consistent enforcement through Alberta’s Safety Codes framework. It applies to everything from rollercoasters to inflatable structures, and is vital for fairgrounds, amusement parks, and travelling carnivals.</t>
  </si>
  <si>
    <t>livestock disease, biosecurity, reporting, movement control, surveillance</t>
  </si>
  <si>
    <t>This regulation supports Alberta’s Animal Health Act by detailing procedures for disease reporting, surveillance, animal movement restrictions, and emergency response. It defines reportable and notifiable diseases and outlines responsibilities for veterinarians, producers, and animal owners. The regulation ensures timely detection and containment of outbreaks, protecting animal welfare, food safety, and Alberta’s livestock economy. It also enables traceability systems and collaboration with national animal health frameworks. The regulation is a key part of Alberta’s agricultural biosecurity strategy.</t>
  </si>
  <si>
    <t>cruelty prevention, enforcement, standards of care, animal seizure, welfare</t>
  </si>
  <si>
    <t>This regulation supports Alberta’s Animal Protection Act by establishing standards for animal care, neglect prevention, and humane treatment. It authorizes peace officers and animal protection agencies to investigate complaints, enter premises, and seize animals in distress. It defines what constitutes adequate food, shelter, and veterinary care. The regulation promotes animal welfare and ensures enforcement is consistent and accountable. It is essential for safeguarding companion animals, livestock, and animals in shelters or commercial settings.</t>
  </si>
  <si>
    <t>appeals, administrative justice, board procedures, timelines, fair hearing</t>
  </si>
  <si>
    <t>This regulation governs the structure and procedures of various administrative appeal boards in Alberta. It sets rules for filing appeals, conducting hearings, decision timelines, and publishing outcomes. The regulation ensures fair, accessible, and timely resolution of disputes involving licensing, health services, land use, and other regulated areas. It promotes procedural fairness and reinforces public trust in Alberta’s quasi-judicial processes. It may apply across multiple sectors depending on the enabling legislation.</t>
  </si>
  <si>
    <t>RHAs, governance, oversight, application procedures, health system integration</t>
  </si>
  <si>
    <t>This regulation outlines the procedures and requirements for making applications related to the establishment, amendment, or dissolution of regional health authorities (RHAs) in Alberta. It governs how applications are reviewed by the Minister of Health, including public consultation and service integration criteria. The regulation ensures Alberta’s health regions are managed efficiently and aligned with provincial health priorities. It supports responsive healthcare governance and streamlined service delivery.</t>
  </si>
  <si>
    <t>public lands, enforcement, legal application, land use, jurisdiction</t>
  </si>
  <si>
    <t>This regulation clarifies how the Public Lands Act applies to various types of land in Alberta, including Crown lands, road allowances, and grazing leases. It defines specific zones and scenarios in which the Act’s provisions take effect and explains how enforcement actions—such as fines or removal orders—may be carried out. The regulation provides clarity on jurisdictional overlaps and ensures consistency across departments involved in land management. It supports sustainable public land use by outlining legal responsibilities and operational boundaries for industry, recreational users, and government agencies. The regulation is essential for managing access, conservation, and development of Alberta’s vast public land resources.</t>
  </si>
  <si>
    <t>administrative appeals, timelines, ministerial decisions, application process, procedural fairness</t>
  </si>
  <si>
    <t>This regulation governs how individuals and organizations submit applications or appeals to ministers under various Alberta statutes. It sets rules for documentation, timelines, response procedures, and the format of decisions. The regulation promotes fairness and transparency in administrative decision-making and ensures that applicants are informed of their rights and obligations throughout the process. It applies across multiple ministries and is essential for consistent governance in regulatory systems involving licensing, land use, education, and environmental approvals.</t>
  </si>
  <si>
    <t>apprenticeships, trade certification, training standards, program approval, industry partnership</t>
  </si>
  <si>
    <t>This regulation outlines the structure, approval process, and governance of Alberta’s apprenticeship and industry training programs. It defines eligibility criteria, technical training requirements, employer responsibilities, and the role of the Apprenticeship and Industry Training Board. The regulation ensures that apprentices receive high-quality, relevant instruction and that certified tradespeople meet provincial standards. It fosters collaboration between government, industry, and educational institutions to maintain a responsive and skilled workforce in Alberta’s trades and technical sectors.</t>
  </si>
  <si>
    <t>environmental permits, short-term activities, approvals, regulatory process, compliance</t>
  </si>
  <si>
    <t>This regulation sets the conditions under which short-term permits can be issued for activities affecting Alberta’s natural environment—such as temporary water use, low-impact construction, or exploratory work. It defines the permit application process, duration limits, and assessment criteria. The regulation ensures that even time-limited projects undergo appropriate environmental review, balancing economic activity with ecological protection. It streamlines approvals while maintaining accountability and enforcement standards.</t>
  </si>
  <si>
    <t>environmental approvals, licensing, procedures, compliance, EPEA</t>
  </si>
  <si>
    <t>Under the Environmental Protection and Enhancement Act (EPEA), this regulation governs how approvals and registrations for regulated activities (e.g., waste management, industrial operations) are processed. It outlines application formats, public notice requirements, timelines, and review procedures. The regulation ensures transparency, consistency, and environmental due diligence. It also supports public engagement by requiring proponents to disclose key project information. It’s a key part of Alberta’s environmental regulatory framework.</t>
  </si>
  <si>
    <t>heritage sites, excavation, research permits, fossils, historical resources</t>
  </si>
  <si>
    <t>This regulation controls the issuance of permits for archaeological and palaeontological research in Alberta. It outlines who can apply, what must be included in permit proposals, and reporting requirements post-excavation. It protects Alberta’s heritage resources by ensuring that digs and fossil collection are done responsibly, scientifically, and in compliance with preservation laws. The regulation also ensures that significant discoveries are catalogued and shared with the Royal Alberta Museum or other designated authorities.</t>
  </si>
  <si>
    <t>licensing, professional conduct, architect registration, AAA, practice standards</t>
  </si>
  <si>
    <t>This regulation supports the Architects Act by detailing licensing criteria, continuing education, codes of ethics, and complaint processes for architects in Alberta. It is administered by the Alberta Association of Architects (AAA). The regulation ensures that all registered professionals meet rigorous competency and ethical standards to protect the public interest in building design and safety. It also governs use of the “architect” title and defines disciplinary procedures.</t>
  </si>
  <si>
    <t>UV exposure, tanning beds, minors, public health, salon regulation</t>
  </si>
  <si>
    <t>This regulation restricts the use of artificial tanning equipment in Alberta, particularly by individuals under 18. It requires tanning businesses to display health warnings, verify client age, and follow hygiene and equipment maintenance standards. The regulation aims to reduce the risk of skin cancer and other health issues linked to ultraviolet radiation. It is part of Alberta’s broader public health and disease prevention efforts, especially for youth.</t>
  </si>
  <si>
    <t>technologists, registration, ASET, certification, professional regulation</t>
  </si>
  <si>
    <t>This regulation governs the Association of Science and Engineering Technology Professionals of Alberta (ASET). It outlines registration categories, protected titles, and professional conduct expectations. It ensures that certified engineering and applied science technologists meet educational and ethical standards. The regulation also covers complaint resolution, continuing competence, and disciplinary actions. It supports public trust in Alberta’s technical workforce and maintains high standards for technologists in construction, manufacturing, and energy sectors.</t>
  </si>
  <si>
    <t>disability benefits, AISH, eligibility, income exemptions, application process</t>
  </si>
  <si>
    <t>This regulation sets the eligibility criteria, benefit calculation methods, and allowable income thresholds for Alberta’s Assured Income for the Severely Handicapped (AISH) program. It defines how income, assets, and medical conditions are assessed and provides guidance on exemptions for earnings, savings, and spousal income. The regulation supports financial stability and independence for Albertans with severe, permanent disabilities, ensuring fair and consistent access to essential income support.</t>
  </si>
  <si>
    <t>banking, ATB, loans, interest rates, government-owned</t>
  </si>
  <si>
    <t>This regulation outlines the operations of ATB Financial, a Crown-owned bank in Alberta. It governs the types of services ATB can offer—such as loans, deposits, and credit—and sets rules for interest rates, capital reserves, and reporting to the government. The regulation ensures that ATB operates competitively while fulfilling its public mandate to serve Albertans, especially in rural and underserved communities.</t>
  </si>
  <si>
    <t>governance, distance education, board of governors, mandate, operations</t>
  </si>
  <si>
    <t>This regulation outlines the governance structure of Athabasca University, Alberta’s leading online and distance education institution. It defines the roles and responsibilities of the board of governors, academic council, and administrative leadership. The regulation ensures alignment with Alberta’s post-secondary policy goals and enables flexible delivery of programs to learners across the province and beyond. It supports accountability, academic freedom, and innovation in remote learning.</t>
  </si>
  <si>
    <t>workforce incentives, bonuses, high-demand jobs, recruitment, retention</t>
  </si>
  <si>
    <t>This regulation establishes the framework for Alberta’s Attraction Bonus Program, which provides financial incentives to individuals accepting jobs in high-demand sectors or underserved regions. It outlines eligible professions, bonus amounts, application processes, and payment timelines. The program supports labour market growth by helping employers attract and retain skilled workers in key fields such as healthcare, trades, and education. The regulation ensures fair access and fiscal accountability.</t>
  </si>
  <si>
    <t>safety codes, accreditation, inspection authority, local jurisdictions, delegated powers</t>
  </si>
  <si>
    <t>This regulation designates specific municipalities, corporations, or agencies as "authorities having jurisdiction" under Alberta’s Safety Codes Act. These authorities are empowered to administer and enforce codes related to building, fire, gas, plumbing, and electrical systems. The regulation defines each authority’s scope of jurisdiction and reporting responsibilities. It ensures safe infrastructure through localized enforcement while maintaining provincial standards.</t>
  </si>
  <si>
    <t>building safety, agency accreditation, enforcement, inspection, compliance</t>
  </si>
  <si>
    <t>This regulation lists agencies accredited to perform inspections, issue permits, and enforce Alberta’s Safety Codes. It outlines criteria for maintaining accreditation, including staffing qualifications, conflict-of-interest policies, and annual reporting. The regulation ensures that accredited agencies are held to consistent standards and deliver competent, impartial oversight across construction and infrastructure projects in Alberta.</t>
  </si>
  <si>
    <t>over-the-counter drugs, retail sale, pharmacy, authorization, public access</t>
  </si>
  <si>
    <t>This regulation outlines which non-prescription medications may be sold outside licensed pharmacies in Alberta. It designates specific types of medicine that can be sold in retail outlets like grocery stores and gas stations and sets conditions for their storage, labeling, and security. The regulation balances public access to common medications with safety and misuse prevention. It ensures that only low-risk drugs—such as basic pain relievers, antacids, or cough syrup—are sold outside of controlled pharmacy environments. It also supports consumer convenience and reduces pressure on pharmacists, while maintaining provincial oversight through Health Canada classifications and regular regulatory reviews.</t>
  </si>
  <si>
    <t>infrastructure, project designation, regulatory exemption, government priority, investment</t>
  </si>
  <si>
    <t>This regulation lists capital projects in Alberta that are designated as “authorized projects” under specific enabling statutes. These may include roads, hospitals, energy developments, or public buildings. The designation may exempt certain projects from normal regulatory hurdles or fast-track their approvals due to provincial strategic importance. It reflects Alberta’s priorities in economic recovery, public service expansion, and infrastructure development. The regulation ensures transparent identification of eligible projects and supports accountability in funding and timelines.</t>
  </si>
  <si>
    <t>no-fault insurance, medical benefits, auto accident, coverage limits, income replacement</t>
  </si>
  <si>
    <t>This regulation outlines the benefits available to Albertans injured in automobile accidents under the province’s no-fault insurance system. It includes provisions for medical treatment, rehabilitation, income replacement, and death benefits. The regulation defines eligibility, claim procedures, and monetary limits for each benefit category. It ensures timely access to care and financial support for injured drivers, passengers, and pedestrians—regardless of fault. The regulation is part of Alberta’s broader auto insurance framework, aiming to balance affordability with fair compensation.</t>
  </si>
  <si>
    <t>insurance rates, premium control, auto coverage, market regulation, consumer protection</t>
  </si>
  <si>
    <t>This regulation governs how insurance companies set automobile insurance premiums in Alberta. It requires rate filings with the Automobile Insurance Rate Board (AIRB) and approval before implementation. The regulation ensures that premiums are actuarially justified and not discriminatory. It promotes competition while protecting consumers from excessive increases. The regulation also allows for adjustments based on driving history, vehicle type, and location, encouraging safer driving and risk-based pricing.</t>
  </si>
  <si>
    <t>AIRB, cost recovery, insurer fees, regulatory funding, application processing</t>
  </si>
  <si>
    <t>This regulation authorizes the Automobile Insurance Rate Board (AIRB) to charge administrative fees to insurers submitting rate filings or requesting approvals. The fees help offset the cost of AIRB’s operations, including reviewing rate changes, conducting actuarial analysis, and maintaining transparency in the automobile insurance market. The regulation ensures that regulatory costs are shared fairly by industry participants and reduces reliance on general government funding.</t>
  </si>
  <si>
    <t>dealer licensing, repair shops, consumer protection, warranties, AMVIC</t>
  </si>
  <si>
    <t>This regulation supports Alberta’s Fair Trading Act by setting rules for automotive businesses—such as car dealerships, repair shops, and leasing agencies. It governs advertising, warranties, contracts, licensing, and disclosure obligations. The regulation protects consumers from fraud and ensures fair practices in vehicle sales and service. It is enforced by the Alberta Motor Vehicle Industry Council (AMVIC), which handles inspections and complaints. The regulation helps maintain public trust in the automotive sector and encourages ethical business conduct.</t>
  </si>
  <si>
    <t>electricity market, surplus power, balancing pool, consumer protection, deregulation</t>
  </si>
  <si>
    <t>This regulation establishes the framework for the Balancing Pool, an entity created to manage power purchase agreements (PPAs) from Alberta’s transition to a deregulated electricity market. It governs how surplus electricity is marketed, how revenues and costs are allocated, and how losses or gains are shared with consumers. The regulation supports price stability and market fairness by mitigating the financial impacts of stranded assets and competitive market shifts. It ensures transparency and public accountability in the province’s power market operations.</t>
  </si>
  <si>
    <t>beekeeping, hive registration, disease control, inspections, honey production</t>
  </si>
  <si>
    <t>This regulation supports Alberta’s bee industry by requiring hive registration, regulating the movement of bees, and controlling the spread of pests and diseases. It outlines inspection protocols, quarantine procedures, and beekeeper responsibilities. Alberta is Canada’s largest honey producer, and this regulation plays a key role in ensuring the health and productivity of bee colonies. It enables early detection of threats like American foulbrood and Varroa mites and supports sustainable apiculture through mandatory record-keeping and compliance checks.</t>
  </si>
  <si>
    <t>recycling, bottle depot, refund, environmental protection, consumer participation</t>
  </si>
  <si>
    <t>This regulation governs Alberta’s beverage container recycling system. It requires retailers to charge a deposit on beverage containers and mandates return options through approved bottle depots. The regulation outlines how refund amounts are set, how the system is funded, and the role of the Beverage Container Management Board (BCMB). It promotes environmental sustainability by diverting billions of containers annually from landfills and encouraging public participation in recycling. The regulation supports a circular economy and effective waste management.</t>
  </si>
  <si>
    <t>commercial transport, shipping, bill of lading, liability, freight conditions</t>
  </si>
  <si>
    <t>This regulation standardizes the bill of lading used in Alberta’s commercial trucking and freight industry. It sets the conditions of carriage—such as liability limits, delivery timelines, and dispute procedures—for goods transported within the province. It protects both shippers and carriers by providing a consistent contractual framework. The regulation helps avoid disputes and ensures accountability in logistics, particularly for damage, delay, or loss during transport.</t>
  </si>
  <si>
    <t>utilities, electricity billing, transparency, charges, consumer rights</t>
  </si>
  <si>
    <t>This regulation sets out how electricity retailers and utility providers must present billing information to customers. It mandates itemized charges, rate disclosure, and complaint mechanisms. The regulation ensures customers understand what they’re paying for—such as energy use, transmission, and fees. It enhances transparency and supports competitive retail markets by helping consumers compare providers. The regulation also outlines billing timelines, deposit policies, and dispute resolution procedures.</t>
  </si>
  <si>
    <t>livestock disease, farm access, outbreak prevention, visitor control, risk reduction</t>
  </si>
  <si>
    <t>This regulation establishes mandatory biosecurity practices on Alberta farms and feedlots to prevent the spread of livestock diseases. It allows operators to restrict access, require visitors to follow sanitation procedures, and implement outbreak control protocols. The regulation is particularly important during high-risk periods (e.g., avian flu, ASF). It supports Alberta’s agricultural economy by protecting animal health and ensuring continuity of food supply chains. It also works in tandem with federal food safety frameworks.</t>
  </si>
  <si>
    <t>oil sands, royalty calculation, valuation, bitumen pricing, fiscal policy</t>
  </si>
  <si>
    <t>This ministerial regulation outlines how the value of bitumen is determined for royalty purposes in Alberta. It provides a formula for pricing bitumen at the wellhead based on market benchmarks, transportation costs, and quality differentials. The methodology ensures fairness and consistency in how oil sands royalties are calculated, balancing government revenue with investor certainty. It plays a crucial role in Alberta’s energy and fiscal policy framework.</t>
  </si>
  <si>
    <t>Indigenous heritage, repatriation, sacred objects, museums, reconciliation</t>
  </si>
  <si>
    <t>This regulation facilitates the return of sacred ceremonial items to Blackfoot First Nations from Alberta’s museum collections. It defines eligible objects, the repatriation process, and the role of elders and cultural representatives. The regulation supports reconciliation by restoring cultural and spiritual heritage to Indigenous communities. It respects traditional practices and recognizes the importance of ceremonial objects in preserving identity and intergenerational knowledge.</t>
  </si>
  <si>
    <t>health benefits, Blue Cross, agreement, coverage, service delivery</t>
  </si>
  <si>
    <t>This regulation formalizes Alberta’s agreement with the Alberta Blue Cross plan to administer supplementary health benefit programs—such as prescription drug coverage, dental services, and vision care—for eligible Albertans. It outlines service delivery standards, reporting requirements, and financial arrangements. The regulation ensures efficient, accountable administration of public and employer-funded health plans and helps coordinate services with Alberta Health and other insurers.</t>
  </si>
  <si>
    <t>education disputes, hearings, tribunal fees, cost recovery, employment conflicts</t>
  </si>
  <si>
    <t>This regulation sets the fee structure for proceedings before a Board of Reference in Alberta. The Board hears employment-related disputes in the education sector, such as teacher dismissals or transfers. The regulation ensures cost recovery for administrative functions, discourages frivolous appeals, and supports the fair and efficient operation of education tribunals. It outlines when and how fees are paid, as well as any exemptions or waivers. The regulation reinforces procedural fairness while maintaining financial sustainability in managing education-sector employment conflicts.</t>
  </si>
  <si>
    <t>administrative tribunals, procedural fairness, board operations, appeals, decision-making</t>
  </si>
  <si>
    <t>This regulation establishes standardized procedures for boards and tribunals operating under various Alberta statutes. It governs how hearings are conducted, how decisions are issued, and how parties submit evidence or appeals. The regulation ensures consistency, fairness, and transparency across administrative bodies. It also supports timely resolution of disputes by setting clear deadlines and procedural rules. It’s crucial for effective governance and public trust in Alberta’s administrative justice system.</t>
  </si>
  <si>
    <t>death reporting, remains handling, public health, cremation, transportation</t>
  </si>
  <si>
    <t>This regulation outlines procedures for handling human remains in Alberta, including reporting deaths, preparing for burial or cremation, and transporting bodies. It ensures dignity, safety, and public health in managing deceased persons. The regulation requires documentation such as medical certificates, permits for disposition, and safe handling during transportation. It applies to funeral homes, hospitals, and families, balancing cultural, legal, and health considerations.</t>
  </si>
  <si>
    <t>body armour, licensing, restricted use, public safety, law enforcement</t>
  </si>
  <si>
    <t>This regulation restricts the possession and sale of body armour (e.g., bulletproof vests) in Alberta to authorized individuals, such as police officers, security personnel, and licensed users. It outlines licensing procedures, exemptions, and enforcement penalties. The regulation aims to prevent criminal misuse while allowing legitimate occupational use. It enhances public safety by controlling access to protective gear typically associated with violent crime or evasion of law enforcement.</t>
  </si>
  <si>
    <t>pressure equipment, administration, safety codes, inspections, delegation</t>
  </si>
  <si>
    <t>This regulation delegates the administration of Alberta’s boiler and pressure equipment safety program to accredited agencies. It defines their authority to conduct inspections, issue permits, and enforce compliance. The regulation ensures that agencies meet technical and ethical standards, supporting safety in industrial settings like refineries, factories, and hospitals. It promotes efficiency through decentralization while maintaining rigorous oversight.</t>
  </si>
  <si>
    <t>government borrowing, fiscal management, limits, approvals, debt instruments</t>
  </si>
  <si>
    <t>This regulation outlines how the Alberta government may borrow money, including allowable methods, terms, and reporting requirements. It governs the use of bonds, notes, and credit agreements to finance capital projects and manage cash flow. The regulation supports responsible fiscal management and ensures transparency and accountability in public debt practices. It aligns with broader budget legislation and Treasury Board oversight.</t>
  </si>
  <si>
    <t>water allocation, licensing, environmental flows, river basins, conservation</t>
  </si>
  <si>
    <t>This Order regulates water allocations in the Bow, Oldman, and South Saskatchewan River Basins—three major watersheds in southern Alberta. It sets limits on new water diversion licenses and prioritizes water for essential uses and environmental protection. The regulation ensures long-term sustainability of water supplies in regions facing high agricultural, municipal, and industrial demand. It supports conservation efforts while protecting aquatic ecosystems and downstream users.</t>
  </si>
  <si>
    <t>lithium, brine extraction, permitting, environmental oversight, mineral development</t>
  </si>
  <si>
    <t>This regulation outlines the framework for developing brine-hosted mineral resources in Alberta, especially lithium. It governs exploration, production, and reporting requirements for developers accessing minerals dissolved in underground brine formations. The rules promote responsible resource development by requiring environmental assessments, land access agreements, and operational transparency. It supports Alberta’s entry into critical minerals markets, particularly for battery production and green technology.</t>
  </si>
  <si>
    <t>construction safety, Alberta Building Code, standards, inspections, compliance</t>
  </si>
  <si>
    <t>This regulation adopts the Alberta Building Code and enforces standards for construction, renovation, and occupancy of buildings. It covers structural integrity, fire safety, energy efficiency, and accessibility. The regulation ensures that construction practices meet public safety and environmental expectations. It applies to builders, designers, developers, and inspectors across Alberta. The Building Code is updated regularly to reflect innovations in construction and best practices.</t>
  </si>
  <si>
    <t>corporate governance, incorporation, filings, director duties, legal compliance</t>
  </si>
  <si>
    <t>This regulation supports the Business Corporations Act by outlining rules for incorporating, managing, and dissolving businesses in Alberta. It includes forms, director and shareholder requirements, annual filings, and procedures for name reservations and corporate changes. The regulation promotes legal clarity and ease of doing business while ensuring accountability and transparency in corporate operations.</t>
  </si>
  <si>
    <t>municipal business zone, levy, community development, small business, local economy</t>
  </si>
  <si>
    <t>This regulation allows municipalities to designate Business Improvement Areas (BIAs), where local businesses contribute levies to fund area enhancements. It supports downtown revitalization, marketing, beautification, and economic development initiatives. The regulation outlines governance, financial reporting, and levy collection procedures. It empowers local businesses to shape and invest in their commercial environment collaboratively.</t>
  </si>
  <si>
    <t>airport zoning, land use, noise control, safety buffer, development restrictions</t>
  </si>
  <si>
    <t>This regulation protects the area surrounding Calgary International Airport from incompatible development. It restricts building heights, residential density, and land uses that could interfere with flight paths or generate excessive noise complaints. The regulation ensures safety, operational efficiency, and long-term viability of airport infrastructure while balancing urban growth with aviation needs.</t>
  </si>
  <si>
    <t>restricted zone, infrastructure corridor, land use control, Calgary, regulation</t>
  </si>
  <si>
    <t>This regulation designates areas in and around Calgary where development is restricted due to existing or planned transportation and utility infrastructure. It prevents land uses that could interfere with pipelines, highways, or energy corridors. The regulation supports long-term regional planning, public safety, and efficient infrastructure expansion while maintaining flexibility for essential development through permit systems.</t>
  </si>
  <si>
    <t>Alberta Health Services, cancer treatment, governance, health corporation, integration</t>
  </si>
  <si>
    <t>This regulation designates a specific health corporation responsible for the delivery of cancer care services under Alberta Health Services (AHS). It outlines governance structure, operational scope, and accountability standards. The regulation enables centralized planning, funding, and coordination of cancer treatment, screening, and prevention programs. It promotes continuity of care and integration with provincial health priorities, ensuring all Albertans have access to consistent, high-quality cancer services. The regulation is a key part of Alberta’s long-term health system modernization strategy.</t>
  </si>
  <si>
    <t>cancer reporting, surveillance, data collection, public health, registry</t>
  </si>
  <si>
    <t>This regulation mandates the systematic reporting and recording of cancer diagnoses in Alberta. It establishes the Alberta Cancer Registry as the central database for tracking incidence, mortality, and survival rates. Hospitals, physicians, and laboratories are required to submit relevant data. The regulation supports research, public health planning, and cancer control programs by enabling accurate epidemiological analysis. It ensures confidentiality and data security while allowing for policy development to improve cancer outcomes.</t>
  </si>
  <si>
    <t>Canmore, underground mining, liability exemption, property risk, safety</t>
  </si>
  <si>
    <t>This regulation provides legal protection to the Government of Alberta and related entities from liability associated with historic coal mining undermining in Canmore. It recognizes the potential risks of ground subsidence but exempts the Crown from lawsuits regarding damages unless negligence is proven. The regulation facilitates property development while clarifying the legal risk environment, helping residents and developers understand liability boundaries.</t>
  </si>
  <si>
    <t>indemnity, property damage, Canmore, underground mines, compensation</t>
  </si>
  <si>
    <t>This regulation provides a framework for compensating property owners in Canmore who suffer damage due to historic mining-related subsidence. It outlines eligibility criteria, claim processes, and the scope of indemnity coverage. The regulation promotes responsible land development in undermined zones while offering assurance to landowners. It complements liability exemptions by providing financial relief in the rare event of structural failure or land instability.</t>
  </si>
  <si>
    <t>development review, risk assessment, Canmore, undermining, land safety</t>
  </si>
  <si>
    <t>This regulation requires that proposed developments in Canmore’s undermined zones undergo technical review for safety and stability. It outlines when assessments are needed, who conducts them, and how decisions are made. The regulation ensures that construction considers subsurface risk, mitigating the impact of historical coal mining. It protects public safety and supports sustainable land use in the region.</t>
  </si>
  <si>
    <t>cannabis, paraphernalia, restrictions, public health, retail limits</t>
  </si>
  <si>
    <t>This regulation specifies which items related to cannabis are legally restricted or prohibited in Alberta, including certain types of paraphernalia and promotional materials. It supports public health objectives under the Gaming, Liquor and Cannabis Act by limiting how cannabis can be marketed, sold, and consumed. The regulation helps protect minors and reduce normalization of cannabis use in public spaces.</t>
  </si>
  <si>
    <t>insurance law, captive insurers, exemptions, corporate regulation, compliance</t>
  </si>
  <si>
    <t>This regulation identifies which Alberta laws apply or do not apply to captive insurance companies—entities that insure their parent company’s risks. It provides clarity on exemptions related to traditional insurance statutes. The goal is to reduce regulatory burden while maintaining oversight. It encourages large businesses to manage risk internally without compromising Alberta’s insurance standards or consumer protection principles.</t>
  </si>
  <si>
    <t>alternative insurance, licensing, regulation, Alberta Treasury, corporate risk</t>
  </si>
  <si>
    <t>This regulation establishes the rules for setting up and operating captive insurance companies in Alberta. It outlines licensing procedures, capital requirements, reporting obligations, and permitted activities. Captives allow corporations to insure their own business risks, often reducing costs and increasing flexibility. The regulation supports Alberta’s goal to become a hub for innovative financial services, providing businesses with new risk management tools while ensuring regulatory oversight and solvency standards.</t>
  </si>
  <si>
    <t>CCS, funding eligibility, climate change, technology support, emissions reduction</t>
  </si>
  <si>
    <t>This regulation outlines how Alberta funds carbon capture and storage (CCS) projects. It specifies eligibility, application processes, performance expectations, and reporting obligations for projects receiving government support. The regulation is a key component of Alberta’s climate strategy, encouraging large emitters to adopt CCS technology. It supports innovation, emissions reduction, and long-term environmental sustainability by incentivizing investment in clean industrial practices.</t>
  </si>
  <si>
    <t>carbon storage, tenure, pore space rights, emissions management, geological storage</t>
  </si>
  <si>
    <t>This regulation governs the issuance of sequestration rights (tenures) for storing carbon dioxide in deep geological formations. It defines the application process, land rights, monitoring obligations, and tenure conditions. It supports Alberta’s carbon management framework by enabling secure, long-term storage of captured CO₂. The regulation ensures environmental protection, liability assignment, and transparency while enabling a market for carbon storage solutions as part of decarbonization goals.</t>
  </si>
  <si>
    <t>cemeteries, municipal exemption, small cemeteries, licensing relief, compliance</t>
  </si>
  <si>
    <t>This regulation exempts certain low-risk cemeteries—such as those operated by municipalities or religious groups—from licensing and regulatory requirements under the Cemeteries Act. It applies where operations are minimal, fees are not charged, or the cemetery is closed. The regulation reduces administrative burden while maintaining essential record-keeping and operational safety for small or inactive burial sites.</t>
  </si>
  <si>
    <t>safety codes, permits, certification, construction oversight, inspections</t>
  </si>
  <si>
    <t>This regulation establishes the rules for certifying individuals and permitting construction projects under Alberta’s Safety Codes Act. It covers building, plumbing, gas, and electrical work, ensuring that all work is performed by qualified professionals. The regulation promotes public safety, consistency, and accountability in Alberta’s built environment. It also defines conditions for issuing, renewing, suspending, or revoking permits and certifications.</t>
  </si>
  <si>
    <t>teaching certification, teacher leaders, education standards, Alberta Education, professional conduct</t>
  </si>
  <si>
    <t>This regulation outlines certification requirements for teachers and teacher leaders in Alberta, including principals and superintendents. It defines credential evaluation, continuing competency, suspension procedures, and professional standards. The regulation ensures that educators meet consistent qualifications and ethical expectations. It strengthens public trust in Alberta’s education system and aligns teacher preparation with current curriculum and leadership needs.</t>
  </si>
  <si>
    <t>professional designation, certification, ethics, consultants, title protection</t>
  </si>
  <si>
    <t>This regulation governs the designation and regulation of Certified Management Consultants (CMCs) in Alberta. It outlines qualifications, certification processes, title usage, and professional standards. The regulation ensures that CMCs meet high ethical and professional benchmarks, providing credible strategic advice to businesses and government. It supports public confidence in the consulting profession and protects the integrity of the CMC title.</t>
  </si>
  <si>
    <t>government debt, interest charges, overdue payments, public funds, fiscal management</t>
  </si>
  <si>
    <t>This regulation allows the Alberta government to charge interest on unpaid amounts owed to the Crown, including overdue taxes, fines, and program repayments. It sets interest rates, calculation methods, and exceptions. The regulation ensures timely recovery of public funds, promotes fiscal responsibility, and treats debts to the Crown similarly to private-sector obligations.</t>
  </si>
  <si>
    <t>donations, registration, public disclosure, charitable organizations, accountability</t>
  </si>
  <si>
    <t>This regulation ensures transparency and ethical practices in charitable fund-raising across Alberta. It requires organizations that solicit donations from the public to register with Service Alberta, disclose administrative costs, and provide financial statements upon request. The regulation protects donors by prohibiting misleading claims and mandating clear communication about how funds will be used. It also sets rules for third-party fundraisers, including contracts, fee limits, and conduct standards. Enforcement mechanisms include fines and registration suspension. By promoting accountability and public trust, the regulation supports a healthy, transparent charitable sector in Alberta.</t>
  </si>
  <si>
    <t>charter schools, application process, exemption, public system, innovation</t>
  </si>
  <si>
    <t>This regulation outlines how new charter schools can apply for authorization and which existing legislative provisions they may be exempt from under Alberta’s Education Act. It supports innovation in education by allowing charter schools to operate with more flexibility than traditional public schools, while still maintaining accountability. The regulation specifies eligibility criteria, the required educational plan, and how applications are reviewed by the Minister. It also identifies exemptions that allow charter schools to customize curricula or administrative models. The goal is to foster alternative learning environments that address unique student needs.</t>
  </si>
  <si>
    <t>charter governance, oversight, accountability, reporting, education standards</t>
  </si>
  <si>
    <t>This regulation provides operational and governance rules for Alberta’s charter schools. It sets out the roles of boards, reporting obligations, student enrollment processes, and how performance is reviewed. While charter schools operate independently from school boards, they are still required to meet Alberta curriculum standards and provincial assessment protocols. The regulation ensures charter schools remain accountable to students, parents, and the Ministry of Education, while encouraging innovative teaching and specialized programs. It also provides procedures for school closures, renewals, and audits.</t>
  </si>
  <si>
    <t>CPA Alberta, registration, professional conduct, standards, disciplinary process</t>
  </si>
  <si>
    <t>This regulation governs the practice of accounting professionals in Alberta under the Chartered Professional Accountants Act. It outlines registration categories, continuing education requirements, and professional conduct expectations. CPA Alberta is designated as the regulatory body responsible for licensing, investigations, and disciplinary actions. The regulation protects the public by ensuring that accountants meet high ethical and professional standards. It also defines how complaints are handled, titles are used, and fees are administered, maintaining integrity across Alberta’s accounting profession.</t>
  </si>
  <si>
    <t>financial assistance, disability support, low-income, eligibility, provincial benefits</t>
  </si>
  <si>
    <t>This regulation provides the rules for delivering child and adult support services to low-income Albertans and individuals with disabilities. It defines eligibility criteria, benefit levels, and application procedures for income support, respite care, and other services. The regulation ensures consistency in how financial and non-financial assistance is administered across the province. It aims to improve quality of life, reduce poverty, and support family stability by helping vulnerable individuals access the resources they need.</t>
  </si>
  <si>
    <t>advocacy, youth rights, government services, investigations, reporting</t>
  </si>
  <si>
    <t>This regulation supports the Child and Youth Advocate Act by outlining how the Advocate performs investigations, submits reports, and communicates with children receiving government services (e.g., child welfare, youth justice, mental health). It ensures young people’s voices are heard in decisions that affect them and that systemic issues are brought to the attention of the legislature. The Advocate operates independently and has authority to access records, initiate reviews, and recommend changes to government policy or practice.</t>
  </si>
  <si>
    <t>child support, recalculation, income changes, automatic update, court orders</t>
  </si>
  <si>
    <t>This regulation creates a program to administratively recalculate child support amounts based on updated income information, without requiring a court application. It helps keep support payments fair and current as parents’ financial situations change. The regulation outlines eligibility criteria, income verification methods, timelines, and notice procedures. It reduces the burden on families and the court system by automating support adjustments, ensuring child support reflects parents’ ability to pay.</t>
  </si>
  <si>
    <t>child protection, foster care, intervention, kinship care, services delivery</t>
  </si>
  <si>
    <t>This regulation details how Alberta’s child welfare system operates under the Child, Youth and Family Enhancement Act. It sets standards for foster homes, kinship care, adoption, intervention services, and caseworker duties. The regulation ensures child safety, promotes family reunification when possible, and provides guidance for service providers. It also outlines placement decisions, reporting obligations, and youth transition supports. The regulation is central to protecting vulnerable children and promoting well-being through a comprehensive, responsive system.</t>
  </si>
  <si>
    <t>chiropractic care, licensing, College of Chiropractors, professional conduct, complaints</t>
  </si>
  <si>
    <t>This regulation outlines licensing, practice standards, and disciplinary procedures for chiropractors in Alberta under the Health Professions Act. It is administered by the College of Chiropractors of Alberta. The regulation ensures chiropractors meet educational and professional standards, follow ethical practices, and are subject to peer review. It also governs the use of protected titles, continuing competence, and complaint resolution, protecting public safety and confidence in chiropractic care.</t>
  </si>
  <si>
    <t>referenda, public petitions, democratic participation, electoral process, thresholds</t>
  </si>
  <si>
    <t>This regulation enables Albertans to initiate referenda on provincial matters through a formal petition process. It outlines thresholds for signatures, geographic distribution, submission timelines, and validation steps. If the requirements are met, the provincial government may be required to hold a public vote. The regulation enhances democratic participation by giving citizens a tool to directly influence legislation or policy. It also sets rules to ensure transparency, avoid fraud, and manage political accountability.</t>
  </si>
  <si>
    <t>community levy, Airdrie, infrastructure funding, redevelopment, downtown renewal</t>
  </si>
  <si>
    <t>This regulation authorizes the City of Airdrie to impose a Community Revitalization Levy (CRL) within a designated downtown area. The levy captures increased property tax revenue resulting from development and reinvests it into local infrastructure, beautification, and public amenities. The regulation defines the area, project scope, funding duration, and accountability mechanisms. It supports economic growth and downtown renewal while ensuring public transparency and financial oversight.</t>
  </si>
  <si>
    <t>municipal powers, charter city, Calgary, governance, legislative flexibility</t>
  </si>
  <si>
    <t>This regulation grants Calgary enhanced legislative and administrative powers beyond those available to other municipalities. It allows for greater autonomy in areas such as taxation, land-use planning, and public engagement. The charter recognizes Calgary’s unique size and complexity, enabling local solutions to urban challenges. It outlines accountability, consultation, and reporting requirements to ensure that this added authority is exercised responsibly. The regulation strengthens local governance and supports innovation in municipal management.</t>
  </si>
  <si>
    <t>CRL, Calgary, urban renewal, infrastructure funding, property tax uplift</t>
  </si>
  <si>
    <t>This regulation enables the City of Calgary to implement a Community Revitalization Levy (CRL) in the Rivers District. The CRL captures the increased property tax revenue resulting from redevelopment and reinvests it into public infrastructure, parks, utilities, and transportation upgrades. The regulation defines the levy area, project scope, financial terms, and reporting obligations. It supports large-scale urban renewal and economic development in one of Calgary’s key growth districts. Transparency, accountability, and community benefit are central to its implementation.</t>
  </si>
  <si>
    <t>Belvedere, Edmonton, CRL, redevelopment, property tax financing</t>
  </si>
  <si>
    <t>This regulation authorizes Edmonton to levy a Community Revitalization Levy (CRL) in the Belvedere area. It allows the city to use the future increase in property tax revenues resulting from development to fund infrastructure, streetscape improvements, and affordable housing. The regulation outlines the geographic boundaries, duration, and oversight mechanisms for the CRL. It is designed to stimulate economic activity and improve the livability of a historically underserved urban area.</t>
  </si>
  <si>
    <t>downtown Edmonton, CRL, urban infrastructure, economic growth, public investment</t>
  </si>
  <si>
    <t>This regulation empowers Edmonton to apply a CRL in its downtown core. It captures tax revenue increases from redevelopment projects and allocates them to capital improvements such as LRT expansion, streetscaping, and community amenities. The regulation outlines the timeline, levy limits, and accountability requirements. It is a cornerstone of Edmonton’s broader downtown revitalization plan, helping attract private investment and enhance public spaces in the city’s central business district.</t>
  </si>
  <si>
    <t>charter city, municipal autonomy, Edmonton, legislative powers, governance</t>
  </si>
  <si>
    <t>This regulation grants Edmonton additional governance powers and responsibilities under its City Charter. It allows the city to pass bylaws in areas such as land-use planning, transportation, taxation, and public engagement without seeking provincial approval. The charter recognizes Edmonton’s complexity and scale, giving it more flexibility to respond to local issues. The regulation sets conditions for transparency, accountability, and consultation with the province. It enhances local autonomy while maintaining alignment with provincial priorities.</t>
  </si>
  <si>
    <t>The Quarters, Edmonton, CRL, tax increment financing, infrastructure renewal</t>
  </si>
  <si>
    <t>This regulation authorizes Edmonton to apply a CRL in the Quarters Downtown area. The levy enables the city to reinvest property tax growth from redevelopment into streetscapes, parks, public housing, and pedestrian infrastructure. The regulation specifies the area boundaries, funding mechanisms, and oversight requirements. It aims to transform a historically neglected area into a vibrant, mixed-use community. The initiative supports inclusive urban revitalization and sustainable development.</t>
  </si>
  <si>
    <t>tax exemption, municipal payments, Crown land, Medicine Hat, compensation</t>
  </si>
  <si>
    <t>This regulation governs how the City of Medicine Hat receives payments in lieu of taxes (PILT) from the provincial government for Crown-owned properties that would otherwise be taxable. It ensures the city is fairly compensated for services provided to exempt properties, such as schools and government buildings. The regulation outlines payment calculations and timelines, supporting municipal financial stability and fairness.</t>
  </si>
  <si>
    <t>civil law, enforcement, seizure, court orders, bailiffs</t>
  </si>
  <si>
    <t>This regulation supports Alberta’s Civil Enforcement Act by establishing procedures for the seizure and sale of property, enforcement of court judgments, and rights of debtors and creditors. It details bailiff responsibilities, notice requirements, and exemption limits on seized assets. The “8.5 x 11 cerlox format” refers to its official published form. The regulation ensures fairness, clarity, and legal compliance in civil judgment enforcement across Alberta.</t>
  </si>
  <si>
    <t>unlawful property, forfeiture, crime proceeds, public interest, seizure</t>
  </si>
  <si>
    <t>This regulation enables the government to seize and forfeit property believed to be connected to unlawful activity, even without a criminal conviction. It outlines application procedures, legal tests, exemptions, and how proceeds are redistributed (often to victims or crime prevention programs). The regulation is part of Alberta’s strategy to combat organized crime and disrupt criminal enterprises by targeting their financial assets. Safeguards are in place to ensure procedural fairness.</t>
  </si>
  <si>
    <t>insurance, accident benefits, auto injury claims, health services, process</t>
  </si>
  <si>
    <t>This regulation outlines how injured individuals claim accident benefits under Alberta’s auto insurance system. It details forms, documentation, timelines, and coordination between healthcare providers and insurers. It supports the delivery of medical treatment, rehabilitation, and income replacement benefits following motor vehicle accidents. The regulation ensures consistency, timely access to care, and fairness in claims handling.</t>
  </si>
  <si>
    <t>insurance categories, licensing, product types, regulatory scope, financial services</t>
  </si>
  <si>
    <t>This regulation categorizes the different classes of insurance that can be sold or underwritten in Alberta, including life, property, auto, liability, and accident insurance. It ensures that companies and agents are licensed for the correct product types and that consumers understand coverage boundaries. The regulation provides clarity for regulatory oversight, compliance, and consumer protection in Alberta’s insurance market.</t>
  </si>
  <si>
    <t>energy retrofits, financing, municipalities, PACE, environmental upgrades</t>
  </si>
  <si>
    <t>This regulation enables municipalities to finance energy efficiency and renewable energy improvements on private properties through property tax-based repayment plans—often called PACE (Property Assessed Clean Energy) programs. It outlines eligibility criteria, project types, agreement terms, and default procedures. The regulation empowers homeowners and businesses to reduce emissions and utility costs without upfront capital, supporting Alberta’s environmental and economic goals.</t>
  </si>
  <si>
    <t>coal development, resource management, environmental protection, efficiency, permits</t>
  </si>
  <si>
    <t>These rules support Alberta’s Coal Conservation Act by setting operational, environmental, and reporting standards for coal exploration and extraction. They require project approval, reclamation planning, and efficient recovery of coal resources. The rules protect public and environmental interests while allowing responsible development. They ensure industry transparency, minimize waste, and manage cumulative environmental impacts.</t>
  </si>
  <si>
    <t>royalties, coal mining, government revenue, valuation, reporting</t>
  </si>
  <si>
    <t>This regulation governs how royalties are calculated and collected on coal production in Alberta. It specifies royalty rates, allowable deductions, reporting timelines, and auditing procedures. Royalties are based on production volume, market prices, and mine type. The regulation ensures Alberta receives fair compensation for public resources, supports fiscal sustainability, and provides certainty for coal developers.</t>
  </si>
  <si>
    <t>CRL, Cochrane, urban renewal, property tax uplift, infrastructure funding</t>
  </si>
  <si>
    <t>This regulation authorizes the Town of Cochrane to implement a Community Revitalization Levy (CRL) to fund redevelopment in designated areas. It allows Cochrane to use the increase in property tax revenue from new development to reinvest in infrastructure, public spaces, and economic improvements. The regulation defines the levy area, duration, eligible projects, and reporting requirements. It supports long-term planning, stimulates investment, and enhances community vibrancy.</t>
  </si>
  <si>
    <t>municipal officials, ethics, conflict of interest, transparency, governance</t>
  </si>
  <si>
    <t>This regulation requires Alberta municipalities to establish a code of conduct for elected officials. It outlines the minimum contents—such as acceptable behavior, handling of conflicts, and complaint procedures. The goal is to promote accountability, transparency, and respectful decision-making in municipal governance. It also provides mechanisms for public complaints and internal resolution.</t>
  </si>
  <si>
    <t>professional conduct, integrity, regulatory standards, public trust, professions</t>
  </si>
  <si>
    <t>This general framework outlines the ethical obligations expected of regulated professionals in Alberta. While specific to each profession's enabling legislation, it typically includes principles such as honesty, confidentiality, fairness, and accountability. The code guides disciplinary actions and promotes high standards of integrity across sectors like health, law, and engineering, reinforcing public trust.</t>
  </si>
  <si>
    <t>data collection, consent, privacy, government services, public input</t>
  </si>
  <si>
    <t>This regulation governs how Alberta government bodies collect, store, and use personal information voluntarily provided by the public—such as during surveys, consultations, or service feedback. It ensures compliance with privacy laws and transparency in data use. It supports evidence-based policymaking while respecting individual rights.</t>
  </si>
  <si>
    <t>union agreements, essential services, labor relations, designation, public sector</t>
  </si>
  <si>
    <t>This regulation designates which collective agreements fall under essential services legislation, affecting how strikes and negotiations occur in the public sector. It balances labor rights with the need to maintain vital services during disputes. The regulation ensures clarity in legal obligations during labor actions and supports orderly negotiation processes.</t>
  </si>
  <si>
    <t>medical technologists, licensing, professional standards, health regulation, diagnostics</t>
  </si>
  <si>
    <t>This regulation governs the practice of Combined Laboratory and X-ray Technologists in Alberta. It sets licensing criteria, protected titles, continuing competency requirements, and professional conduct expectations. It ensures that technologists meet safety and training standards, supporting quality diagnostic services in rural and remote healthcare settings. The College oversees compliance and discipline.</t>
  </si>
  <si>
    <t>cemetery operation, licensing, maintenance, consumer protection, pricing</t>
  </si>
  <si>
    <t>This regulation outlines rules for operating commercial cemeteries in Alberta, including licensing, recordkeeping, perpetual care funds, and service pricing. It ensures transparency in contracts, respectful burial practices, and ongoing site maintenance. The regulation protects consumers during emotionally sensitive transactions and upholds long-term obligations for burial sites.</t>
  </si>
  <si>
    <t>commercial vehicles, insurance, safety certification, compliance, trucking</t>
  </si>
  <si>
    <t>This regulation requires commercial vehicle operators in Alberta to obtain a Safety Fitness Certificate and carry proper insurance. It outlines carrier registration, safety requirements, inspection schedules, and penalties for non-compliance. The regulation ensures public safety on highways and maintains accountability for commercial operators in the transportation sector.</t>
  </si>
  <si>
    <t>truck dimensions, weight limits, highway safety, infrastructure protection, permitting</t>
  </si>
  <si>
    <t>This regulation sets maximum dimensions and weight limits for commercial vehicles operating on Alberta roads. It ensures road safety and protects infrastructure from damage caused by overloading. The regulation also includes permit procedures for oversized or overweight loads and reflects national harmonization standards. Enforcement helps maintain safe and efficient freight movement.</t>
  </si>
  <si>
    <t>inspections, maintenance, commercial transport, driver requirements, road safety</t>
  </si>
  <si>
    <t>This regulation mandates safety standards for commercial vehicles, including inspection intervals, maintenance procedures, driver qualifications, and logbooks. It applies to trucks, buses, and carriers and helps prevent accidents by ensuring mechanical fitness and compliance. It complements other commercial transport regulations to create a robust safety framework in Alberta.</t>
  </si>
  <si>
    <t>oath administration, appointment, legal documents, notarial acts, ethics</t>
  </si>
  <si>
    <t>This regulation governs the appointment and conduct of Commissioners for Oaths in Alberta. It defines who may be appointed, renewal procedures, and expected standards of behavior. Commissioners may administer oaths and affirmations on legal documents but not perform notarial acts unless also designated. The regulation ensures integrity in legal processes.</t>
  </si>
  <si>
    <t>business identifier, registration, government integration, simplification, CRA link</t>
  </si>
  <si>
    <t>This regulation establishes the Common Business Number (CBN) as Alberta’s standard identifier for businesses interacting with government programs. It aligns with the federal Canada Revenue Agency (CRA) number. The regulation streamlines registration, licensing, and regulatory compliance by allowing unified tracking of business activity across departments.</t>
  </si>
  <si>
    <t>disease reporting, public health, isolation, outbreak response, notifiable diseases</t>
  </si>
  <si>
    <t>This regulation enables municipalities to collect a levy from companies extracting sand and gravel within their boundaries. The funds offset the cost of road wear and infrastructure strain caused by heavy industry traffic. The regulation sets rates, collection procedures, and reporting obligations, ensuring transparency and fair compensation to affected communities.</t>
  </si>
  <si>
    <t>gravel extraction, municipal funding, resource levy, community compensation, infrastructure</t>
  </si>
  <si>
    <t>local investment, tax credit, CEDCs, small business, economic growth</t>
  </si>
  <si>
    <t>This regulation provides tax credits to individuals who invest in approved Community Economic Development Corporations (CEDCs). It promotes local investment in small businesses, cooperatives, and social enterprises. The regulation defines eligible investments, tax benefits, and reporting requirements. It encourages grassroots economic growth and supports job creation in underserved areas.</t>
  </si>
  <si>
    <t>public input, Alberta Health Services, local councils, health care advice, Ministerial oversight</t>
  </si>
  <si>
    <t>This regulation sets out Ministerial authority for establishing Community Health Councils in Alberta. These councils serve as advisory bodies that gather public feedback on local health services and forward concerns, suggestions, and priorities to Alberta Health Services. The regulation outlines the role of the Minister in appointing council members and coordinating activities. It enhances public engagement, ensures that local voices influence healthcare planning, and promotes greater transparency and accountability in Alberta’s health system.</t>
  </si>
  <si>
    <t>local health input, AHS, community engagement, advisory role, patient experience</t>
  </si>
  <si>
    <t>This regulation governs the creation and operation of Community Health Councils that work with Alberta Health Services (AHS). These councils engage with residents, assess community health needs, and advise AHS on service improvements. The regulation defines membership, meeting procedures, and reporting responsibilities. It supports patient-centered care and ensures public input plays a role in shaping Alberta’s health services delivery.</t>
  </si>
  <si>
    <t>property tax exemption, non-profits, community groups, municipal tax relief, eligibility</t>
  </si>
  <si>
    <t>This regulation provides guidelines for granting municipal property tax exemptions to community organizations, such as charities, sports clubs, and religious groups. It sets criteria based on land use, ownership, and organizational purpose. The goal is to support groups that deliver social, cultural, educational, or recreational services. The regulation helps non-profits allocate more resources to public service rather than tax payments, promoting vibrant communities.</t>
  </si>
  <si>
    <t>mental health, court order, outpatient treatment, care compliance, patient rights</t>
  </si>
  <si>
    <t>This regulation outlines the procedures and criteria for issuing Community Treatment Orders (CTOs) under Alberta’s Mental Health Act. CTOs mandate that individuals with serious mental illness follow treatment plans while living in the community, rather than being hospitalized. The regulation balances individual rights with the need for consistent care, aiming to reduce relapse and improve long-term outcomes. It includes provisions for consent, appeal, review, and enforcement.</t>
  </si>
  <si>
    <t>corporate filings, registration, companies act, legal forms, business structure</t>
  </si>
  <si>
    <t>This regulation supports the Companies Act by detailing forms, procedures, and requirements for incorporating, registering, and operating companies in Alberta. It governs processes such as name reservation, dissolution, amalgamation, and annual returns. It applies primarily to not-for-profit and other companies not incorporated under the Business Corporations Act. The regulation ensures corporate transparency and legal compliance.</t>
  </si>
  <si>
    <t>financial compensation, injury claims, government programs, rate setting, public benefits</t>
  </si>
  <si>
    <t>This regulation outlines the amounts and conditions under which individuals may receive compensation through provincial programs, often in relation to personal injury, victim services, or workers’ claims. It defines eligibility, assessment procedures, and payment limits. The regulation ensures consistent, fair, and transparent financial support to Albertans affected by harm, loss, or hardship under specific legal or public program contexts.</t>
  </si>
  <si>
    <t>public services, dispute resolution, complaints, mediation, fair process</t>
  </si>
  <si>
    <t>This regulation establishes procedures for resolving complaints made against public bodies or regulated professionals. It may apply across sectors (e.g., health, education, municipalities), depending on enabling legislation. The regulation outlines timelines, roles of investigators or mediators, confidentiality measures, and appeals. It ensures that grievances are addressed in a timely, respectful, and equitable manner.</t>
  </si>
  <si>
    <t>condo boards, reserve fund, governance, disclosures, owner rights</t>
  </si>
  <si>
    <t>This regulation supports the Condominium Property Act by establishing rules for condo corporations, including reserve fund studies, board elections, bylaw enforcement, and developer disclosures. It also regulates meetings, financial reporting, and owner responsibilities. The regulation aims to protect condo owners, enhance transparency, and ensure that condominiums are managed responsibly and sustainably across Alberta.</t>
  </si>
  <si>
    <t>senior officials, ethics, conflict of interest, public service, designation</t>
  </si>
  <si>
    <t>This Order identifies which agencies, boards, and commissions in Alberta are subject to Part 4.3 of the Conflicts of Interest Act. It requires designated office holders to follow strict ethical guidelines regarding financial disclosures, gifts, and post-employment restrictions. The Order promotes transparency and integrity within public service by ensuring key roles are held to high ethical standards.</t>
  </si>
  <si>
    <t>ethical oversight, public officials, conflict inclusion, transparency, accountability</t>
  </si>
  <si>
    <t>This Order formally includes specific positions or individuals within agencies under the jurisdiction of Part 4.3 of the Conflicts of Interest Act. It ensures those individuals are bound by disclosure and conduct requirements, even if their role is not typically covered. The Order enhances Alberta’s public sector accountability framework and deters ethical violations.</t>
  </si>
  <si>
    <t>land reclamation, environmental protection, permits, mining, remediation</t>
  </si>
  <si>
    <t>This regulation outlines the requirements for conserving and reclaiming land disturbed by industrial activity, especially in mining, oil and gas, and construction. It sets application procedures, remediation standards, monitoring responsibilities, and timelines for site closure. The regulation supports Alberta’s environmental protection goals by ensuring land is returned to productive or natural condition after use.</t>
  </si>
  <si>
    <t>land conservation, easements, registry, environmental protection, private land</t>
  </si>
  <si>
    <t>This regulation governs how conservation easements—voluntary legal agreements protecting private land for environmental purposes—are registered in Alberta’s land titles system. It ensures legal enforceability of restrictions on development or use of the land. The regulation promotes long-term ecological preservation while allowing landowners to retain ownership and stewardship responsibilities.</t>
  </si>
  <si>
    <t>constitutional challenge, legal notice, court rules, government notification, charter rights</t>
  </si>
  <si>
    <t>This regulation requires that parties intending to raise constitutional questions in court notify the Alberta and/or federal government in advance. It outlines timelines, service methods, and content of the notice. This allows governments to participate in cases involving potential Charter rights violations or constitutional interpretation, supporting due process and legal preparedness.</t>
  </si>
  <si>
    <t>union jurisdiction, job assignment, construction trades, dispute resolution, workforce</t>
  </si>
  <si>
    <t>This regulation supports the assignment of work in Alberta’s construction industry based on union jurisdictional agreements. It outlines processes for resolving disputes over which trade union or craft is entitled to perform specific types of work on a job site. The regulation promotes stability, minimizes work stoppages, and supports fair labor practices in large-scale construction projects.</t>
  </si>
  <si>
    <t>construction unions, bargaining units, collective agreements, labor relations, industrial peace</t>
  </si>
  <si>
    <t>This regulation supports the Construction Industry Labour Relations Act by defining how collective bargaining is organized within Alberta’s unionized construction sector. It outlines the structure of bargaining units, trade classifications, and timelines for agreement renewals. The regulation streamlines negotiations by assigning work jurisdictions and coordinating agreements through designated employer organizations and trade unions. It also manages strike/lockout procedures and mediation processes. This framework promotes predictability, limits disruptions on large-scale projects, and ensures labor stability in Alberta’s construction industry.</t>
  </si>
  <si>
    <t>health professions, regulation development, public consultation, transparency, Health Minister</t>
  </si>
  <si>
    <t>This regulation outlines the process that regulatory colleges under the Health Professions Act must follow when proposing new or amended regulations. It mandates public and stakeholder consultation, including publication requirements and timelines. The regulation promotes transparency, accountability, and evidence-informed decision-making when developing rules affecting health professionals and patient care. It ensures that regulatory changes are balanced, practical, and publicly reviewed before approval.</t>
  </si>
  <si>
    <t>consumer rights, contract cancellation, refund notice, door-to-door sales, timelines</t>
  </si>
  <si>
    <t>This regulation requires businesses to provide written notices outlining a consumer’s right to cancel certain contracts—such as those for door-to-door sales, fitness services, or time-share agreements. It mandates the use of standard forms and prescribes timeframes for cancellation and refunds. The regulation ensures consumers are aware of their legal rights and promotes fair marketplace practices. It supports the Fair Trading Act by protecting consumers from high-pressure or misleading sales tactics.</t>
  </si>
  <si>
    <t>care standards, Ministerial oversight, facility operation, client rights, aging support</t>
  </si>
  <si>
    <t>This Ministerial regulation governs how Alberta’s continuing care system is managed at the policy level. It enables the Minister of Health to set standards, designate facilities, and approve operating models for supportive living, long-term care, and home care. The regulation also covers fees, resident rights, and safety protocols. It ensures that Alberta’s aging population receives high-quality, person-centered care while enabling consistent monitoring and system improvement.</t>
  </si>
  <si>
    <t>facility licensing, service delivery, quality assurance, resident care, oversight</t>
  </si>
  <si>
    <t>This regulation outlines operational rules for continuing care providers, including licensing, staffing, accommodations, complaint processes, and inspections. It applies to public, private, and non-profit organizations offering long-term or supportive living services. The regulation ensures safe, respectful, and consistent care for seniors and vulnerable Albertans. It supports regulatory enforcement, transparency, and continuous improvement across Alberta’s care system.</t>
  </si>
  <si>
    <t>incorporation, bylaws, member voting, financial reporting, cooperative businesses</t>
  </si>
  <si>
    <t>This regulation supports Alberta’s Cooperatives Act by detailing incorporation processes, governance requirements, and financial obligations for cooperative associations. It includes rules for membership, board elections, meetings, and capital structures. The regulation promotes democratic business practices, financial transparency, and compliance for co-ops operating in sectors like agriculture, housing, retail, and energy. It ensures members have an equitable voice and access to financial records.</t>
  </si>
  <si>
    <t>registry, business records, submission, authentication, Service Alberta</t>
  </si>
  <si>
    <t>This regulation governs the procedures for filing, processing, and handling corporate documents with Alberta’s Corporate Registry. It includes rules for document formats, submission methods (online or paper), signature authentication, and error correction. The regulation ensures uniformity, efficiency, and integrity in corporate record-keeping for entities registered under the Business Corporations Act, Societies Act, and other statutes. It supports a streamlined and secure business registration system.</t>
  </si>
  <si>
    <t>correctional facilities, inmate rights, staff conduct, discipline, rehabilitation</t>
  </si>
  <si>
    <t>This regulation outlines the operational standards for Alberta’s adult correctional facilities, including staff qualifications, inmate discipline, visitation, work programs, and complaint procedures. It balances institutional security with inmate rights and rehabilitation goals. The regulation ensures humane treatment, accountability, and consistency in how correctional services are delivered across the province. It supports Alberta’s broader criminal justice and reintegration strategy.</t>
  </si>
  <si>
    <t>consumer credit, disclosure, interest rates, loan terms, transparency</t>
  </si>
  <si>
    <t>This regulation requires lenders and credit providers to disclose key information—such as annual percentage rates (APRs), payment schedules, and fees—before a credit agreement is finalized. It applies to payday loans, installment credit, leases, and revolving accounts. The regulation promotes informed borrowing decisions, prevents hidden charges, and ensures consistent language in credit contracts. It protects consumers from predatory practices and supports fair credit markets.</t>
  </si>
  <si>
    <t>legal representation, small claims, non-lawyers, court agents, justice access</t>
  </si>
  <si>
    <t>This regulation defines the roles, limitations, and qualifications of court agents—non-lawyers who may represent clients in certain Alberta court matters, typically small claims or traffic offenses. It includes eligibility criteria, permitted actions, and conduct standards. The regulation improves access to justice for self-represented litigants while safeguarding against unqualified or unethical representation.</t>
  </si>
  <si>
    <t>legal forms, civil court, standardization, procedural clarity, access to justice</t>
  </si>
  <si>
    <t>This regulation provides standardized forms and procedural rules for Alberta’s civil courts. It ensures uniformity in how legal documents are prepared and filed, reducing confusion for self-represented litigants and legal professionals. It supports the Alberta Rules of Court by detailing how forms must be completed, served, and submitted in various proceedings. The regulation enhances procedural efficiency and access to justice.</t>
  </si>
  <si>
    <t>court forms, civil claims, standardization, legal filing, procedural clarity</t>
  </si>
  <si>
    <t>This regulation provides standardized forms required for initiating, responding to, or managing civil claims in the Alberta Court of Justice (formerly Provincial Court). It includes templates for pleadings, notices, applications, affidavits, and judgments. By standardizing documentation, the regulation ensures consistency, improves access for self-represented litigants, and supports efficient court operations. It complements the broader civil procedure rules and promotes clarity and fairness in civil litigation.</t>
  </si>
  <si>
    <t>mediation, civil court, dispute resolution, settlement, alternative process</t>
  </si>
  <si>
    <t>This regulation governs mediation procedures in civil matters heard by the Alberta Court of Justice. It sets rules for when mediation is required or optional, mediator qualifications, timelines, confidentiality, and outcomes. The regulation encourages early resolution of disputes, reducing trial backlog and legal costs. It provides parties with a structured, cooperative alternative to litigation and promotes access to justice through collaborative settlement.</t>
  </si>
  <si>
    <t>civil court rules, litigation process, timelines, Alberta Justice, procedural law</t>
  </si>
  <si>
    <t>This regulation outlines the procedural framework for handling civil cases in the Alberta Court of Justice. It details how claims are filed, served, defended, and adjudicated. It includes timelines, evidence requirements, motions, and trial procedures. The regulation ensures fair, timely, and accessible civil litigation, especially for lower-value disputes. It is a key tool for maintaining judicial efficiency and consistency across Alberta’s civil court system.</t>
  </si>
  <si>
    <t>family court, custody, child support, procedure, family justice</t>
  </si>
  <si>
    <t>This regulation governs family law matters in the Alberta Court of Justice, including parenting, guardianship, child support, and protection issues. It establishes processes for initiating claims, serving documents, interim motions, case conferences, and final hearings. The regulation aims to simplify legal procedures for families, ensure child-focused outcomes, and improve access to family justice. It aligns with broader family law reforms in Alberta.</t>
  </si>
  <si>
    <t>court fees, civil and family matters, filing charges, access to justice, legal services</t>
  </si>
  <si>
    <t>This regulation sets the filing and service fees for civil and family matters in the Alberta Court of Justice. It includes fees for claim submissions, document certification, hearings, and enforcement actions. The regulation ensures cost recovery while maintaining access to justice through waiver provisions for those with financial hardship. It supports efficient court administration and revenue transparency.</t>
  </si>
  <si>
    <t>court seal, authentication, legal authority, official documents, civil procedure</t>
  </si>
  <si>
    <t>This regulation governs the use and design of the official seal of the Alberta Court of Justice. The seal is affixed to judgments, certificates, and orders to authenticate them as official court documents. The regulation ensures legal consistency and reinforces the authority and credibility of the court’s decisions. It plays a symbolic and procedural role in Alberta’s justice system.</t>
  </si>
  <si>
    <t>procedural law, court process, civil and family matters, standardized rules, litigation</t>
  </si>
  <si>
    <t>This regulation consolidates general procedures for various court matters in Alberta, ensuring consistency across judicial levels. It provides a procedural framework for document service, filing deadlines, adjournments, evidence, and appeals. It supports the principles of fairness, clarity, and judicial efficiency. The regulation ensures litigants understand their responsibilities and the steps involved in navigating the justice system.</t>
  </si>
  <si>
    <t>civil forms, legal procedures, uniform rules, Alberta courts, court access</t>
  </si>
  <si>
    <t>This regulation combines the rules of procedure and standardized court forms for specific legal matters. It ensures consistency across Alberta courts, especially for lower courts and administrative tribunals. By streamlining documentation and legal steps, it enhances accessibility for both legal professionals and self-represented individuals. The regulation supports justice system efficiency and procedural integrity.</t>
  </si>
  <si>
    <t>credit reporting, consumer protection, data access, accuracy, privacy</t>
  </si>
  <si>
    <t>This regulation governs how credit reporting agencies collect, use, and disclose personal financial information. It includes rules for accuracy, consumer access, correction requests, and record retention. The regulation protects Albertans from credit fraud and misinformation while ensuring transparency in financial assessments. It also sets licensing and operational standards for agencies operating in the province.</t>
  </si>
  <si>
    <t>credit union policy, Ministerial approval, financial institutions, regulatory oversight, operations</t>
  </si>
  <si>
    <t>This regulation grants the Minister of Treasury Board and Finance specific powers related to the oversight of Alberta’s credit unions. It includes rules for approving credit union amalgamations, dissolutions, and policy changes. The regulation ensures that Ministerial decisions align with provincial financial stability and consumer protection objectives while allowing operational flexibility.</t>
  </si>
  <si>
    <t>governance, lending limits, membership, capital requirements, credit union operations</t>
  </si>
  <si>
    <t>This comprehensive regulation governs the establishment, operation, governance, and financial standards for credit unions in Alberta. It includes rules for member equity, capital adequacy, board responsibilities, and audit requirements. The regulation ensures sound financial management, democratic member control, and safe operations in Alberta’s credit union sector. It promotes accountability and system integrity.</t>
  </si>
  <si>
    <t>crematoriums, facility approval, licensing, provincial designation, cremation services</t>
  </si>
  <si>
    <t>This regulation designates facilities as crematories under Alberta’s Cemeteries Act. It ensures that only approved and licensed operators provide cremation services and that facilities meet provincial standards. Designation supports the legal framework for handling human remains with dignity and accountability. It also helps monitor and enforce public health and safety compliance.</t>
  </si>
  <si>
    <t>cremation process, facility standards, inspections, operator responsibilities, recordkeeping</t>
  </si>
  <si>
    <t>This regulation outlines operational and health standards for crematories in Alberta. It includes requirements for facility construction, cremation procedures, equipment maintenance, and documentation of remains. It ensures dignity, respect, and safety in the handling of human remains. The regulation also provides oversight tools for inspections and licensing, protecting both consumers and the public interest.</t>
  </si>
  <si>
    <t>criminal notoriety, offender profits, designation, publication, victim protection</t>
  </si>
  <si>
    <t>This regulation enables the Alberta government to designate certain individuals as “notorious offenders” under the Criminal Notoriety Act. Once designated, these individuals are prohibited from profiting from the sale of stories, interviews, or works based on their crimes. The regulation protects victims and families from being retraumatized and prevents offenders from gaining financial or media benefit from their criminal acts. It supports moral accountability and preserves the dignity of victims.</t>
  </si>
  <si>
    <t>essential infrastructure, trespassing, enforcement, protest restrictions, fines</t>
  </si>
  <si>
    <t>This regulation defines protected infrastructure under the Critical Infrastructure Defence Act, including pipelines, highways, railways, utilities, and telecommunications. It outlines enforcement procedures, fines, and penalties for unlawful entry, obstruction, or interference with these facilities. The regulation protects Alberta’s economic and public safety interests by ensuring that critical services are not disrupted by protests or unlawful activities. It balances security with lawful expression and civil rights.</t>
  </si>
  <si>
    <t>Crown land, land use zones, designation, public access, government land</t>
  </si>
  <si>
    <t>This regulation designates specific parcels of Crown land for various uses, such as conservation, recreation, industrial development, or Indigenous consultation. It helps organize land management across Alberta by officially recording land classifications. The regulation supports transparency and planning in government land administration and facilitates responsible resource development and environmental stewardship.</t>
  </si>
  <si>
    <t>mineral rights, land titles, registration, Crown minerals, leasing</t>
  </si>
  <si>
    <t>This regulation governs the registration of mineral interests (like oil, gas, and coal) held by the Crown. It establishes procedures for recording leases, transfers, and title updates within the Crown mineral registry. The regulation ensures legal clarity and enables Alberta to track ownership, manage royalties, and regulate resource development effectively.</t>
  </si>
  <si>
    <t>government assets, Crown ownership, property use, transfer, surplus land</t>
  </si>
  <si>
    <t>This regulation outlines how the Government of Alberta may acquire, manage, transfer, or dispose of Crown-owned land and property. It ensures transparency and consistency in how public assets are handled. The regulation also defines rules for leasing Crown land to municipalities, non-profits, or private developers under specific conditions. It supports efficient land use and accountability.</t>
  </si>
  <si>
    <t>injury costs, government recovery, Ministerial authority, personal injury, healthcare costs</t>
  </si>
  <si>
    <t>This regulation grants Alberta’s Minister of Health authority to recover the cost of publicly funded health services provided to individuals injured by third parties. For example, if someone is injured due to negligence, the government may seek reimbursement from insurers or responsible parties. The regulation ensures that public funds are protected and supports Alberta’s health cost recovery framework.</t>
  </si>
  <si>
    <t>financial recovery, public cost, Treasury oversight, damages, reimbursement</t>
  </si>
  <si>
    <t>This regulation allows the President of the Treasury Board and Minister of Finance to pursue cost recovery related to damages suffered by the Crown, including civil claims or expenditures resulting from third-party negligence. It strengthens Alberta’s ability to safeguard public finances and reinforces the principle that responsible parties should bear associated costs.</t>
  </si>
  <si>
    <t>recovery process, healthcare costs, legal claims, public system, reimbursement</t>
  </si>
  <si>
    <t>This overarching regulation sets procedures for recovering healthcare costs from third parties when Albertans are injured due to negligence or wrongdoing. It applies to both personal injury lawsuits and settlements. The regulation outlines notice requirements, calculation methods, and how recovered funds are allocated. It helps ensure that Alberta’s publicly funded healthcare system is fairly compensated.</t>
  </si>
  <si>
    <t>milk production, marketing, licensing, quotas, Alberta Milk</t>
  </si>
  <si>
    <t>This regulation governs Alberta’s dairy sector under the Marketing of Agricultural Products Act. It authorizes Alberta Milk to manage producer licensing, quota distribution, milk pricing, and industry compliance. It ensures fair competition, stable supply, and quality control. The regulation supports a supply-managed dairy system aligned with federal marketing frameworks, promoting efficiency and sustainability for producers and processors.</t>
  </si>
  <si>
    <t>hazardous materials, transport safety, labeling, carrier compliance, emergency response</t>
  </si>
  <si>
    <t>This regulation sets rules for the safe transportation and handling of dangerous goods in Alberta. It requires proper packaging, labeling, documentation, vehicle standards, and training for handlers. The regulation aligns with federal legislation and includes provisions for inspections, penalties, and emergency response planning. It minimizes the risk of environmental damage and public harm from hazardous substances during transit.</t>
  </si>
  <si>
    <t>government borrowing, debt ceiling, fiscal policy, Treasury Board, financial limits</t>
  </si>
  <si>
    <t>This regulation sets maximum borrowing limits for the Government of Alberta under the Fiscal Planning and Transparency Act. It provides clear parameters for the total amount of debt the province can carry, ensuring that borrowing remains within fiscally sustainable levels. The regulation promotes responsible fiscal management, debt transparency, and accountability to taxpayers. It aligns with the province’s long-term economic and financial planning framework.</t>
  </si>
  <si>
    <t>debt support, financial hardship, debt repayment, court assistance, consumer rights</t>
  </si>
  <si>
    <t>This regulation outlines the process for individuals seeking debt relief through the Debtors’ Assistance Act. It includes eligibility, documentation, and court processes for negotiating payment plans or debt forgiveness. The regulation supports individuals in financial distress while maintaining fairness to creditors. It promotes access to justice by helping debtors navigate legal and financial challenges.</t>
  </si>
  <si>
    <t>natural gas, default provider, utility services, consumer protection, regulated rate</t>
  </si>
  <si>
    <t>This regulation ensures that Albertans have access to natural gas service if their retailer exits the market or a customer doesn’t choose a provider. It designates default gas providers, sets guidelines for pricing, and protects consumers from service interruptions. The regulation supports reliable energy access and fair billing under Alberta’s competitive energy market structure.</t>
  </si>
  <si>
    <t>driving penalties, traffic safety, demerit points, license suspension, document delivery</t>
  </si>
  <si>
    <t>This regulation outlines how demerit points are assessed and tracked against Alberta driver’s licenses. It defines point thresholds for warnings, suspensions, and license reviews. It also sets procedures for delivering official notices related to traffic offenses. The regulation helps enforce road safety, deter repeated violations, and maintain driver accountability.</t>
  </si>
  <si>
    <t>dental assistants, registration, practice standards, College of Alberta Dental Assistants, regulation</t>
  </si>
  <si>
    <t>This regulation governs the registration, continuing competence, and professional conduct of dental assistants in Alberta under the Health Professions Act. It outlines entry-to-practice requirements, restricted activities, complaints, and disciplinary procedures. The regulation ensures that dental assistants meet high standards of care and contribute to safe, efficient dental services.</t>
  </si>
  <si>
    <t>dental hygiene, licensure, public protection, professional conduct, oral health</t>
  </si>
  <si>
    <t>This regulation outlines licensing, continuing education, and scope of practice requirements for dental hygienists in Alberta. It includes rules for practice independence, supervision, and infection control. The regulation is enforced by the College of Registered Dental Hygienists of Alberta and ensures public safety through professional oversight and ethical standards in preventative oral care.</t>
  </si>
  <si>
    <t>dental surgery, facility standards, accreditation, patient safety, inspections</t>
  </si>
  <si>
    <t>This regulation sets the standards and processes for accrediting dental surgical facilities in Alberta. It ensures that facilities performing sedation or surgery meet strict criteria for equipment, infection control, staffing, and emergency protocols. Accreditation promotes patient safety and aligns dental surgical settings with broader healthcare system expectations for quality and accountability.</t>
  </si>
  <si>
    <t>dental lab, prosthetics, licensing, health professions, quality assurance</t>
  </si>
  <si>
    <t>This regulation governs the practice of dental technologists, who design and manufacture dental prosthetics such as crowns and dentures. It outlines licensure, restricted activities, and continuing competence requirements. It is administered by the College of Dental Technologists of Alberta, ensuring that practitioners meet technical and ethical standards for oral appliance fabrication.</t>
  </si>
  <si>
    <t>dentistry, licensure, professional standards, Alberta Dental Association, ethics</t>
  </si>
  <si>
    <t>This regulation outlines licensing, conduct, and practice standards for dentists in Alberta under the Health Professions Act. It is administered by the Alberta Dental Association and College. The regulation ensures that dentists meet educational and ethical requirements, provide safe treatment, and are subject to public complaint and disciplinary processes when necessary.</t>
  </si>
  <si>
    <t>denturists, independent practice, denture fabrication, licensure, complaints</t>
  </si>
  <si>
    <t>This regulation governs the profession of denturists, who assess, design, and construct dentures independently of dentists. It includes registration requirements, restricted activities, continuing competence, and disciplinary procedures. The regulation ensures that patients receive high-quality prosthetic care and that denturists operate safely within their scope of practice under the oversight of the College of Alberta Denturists.</t>
  </si>
  <si>
    <t>correctional facilities, inmate housing, provincial jails, justice system, institution list</t>
  </si>
  <si>
    <t>This order designates specific facilities as correctional institutions under Alberta’s Correctional Services framework. It formally identifies where adult offenders can be lawfully held, including remand centers and provincial jails. The designation is essential for legal custody, security planning, and operational management of Alberta’s correctional system.</t>
  </si>
  <si>
    <t>wildfire responder, compensation, first responders, workers’ compensation, insurance coverage</t>
  </si>
  <si>
    <t>This regulation prescribes who qualifies as a “wildfire responder” under the Heroes’ Compensation Act, defining such individuals as those who fight, suppress or extinguish wildfires. It clarifies that wildfire responders are considered workers for the purposes of compensation under the Act, thereby ensuring they receive prescribed benefits if injured or killed in the line of duty. The regulation establishes eligibility criteria, specifying that individuals engaged in active wildfire suppression activities are covered. It also outlines administrative procedures for claiming benefits, including the roles of employers and the Workers’ Compensation Board in verifying and processing claims. By explicitly including wildfire responders within the scope of the Heroes’ Compensation Act, the regulation ensures first responders confronting wildfires have access to lump-sum payments, medical benefits, and related survivor benefits comparable to other categories of workers covered under Alberta’s workers’ compensation framework.</t>
  </si>
  <si>
    <t>consumer protection, licensing, interest rate, disclosure requirements, business practices</t>
  </si>
  <si>
    <t>This regulation implements a licensing and oversight framework under the Consumer Protection Act for businesses offering credit at rates of 32 percent or higher. It requires all operators of “high-cost credit” agreements—defined as credit arrangements (including leases) with annual percentage rates at or above the prescribed threshold—to obtain a yearly licence and post a security deposit. The regulation specifies calculation methodologies for both fixed and open high-cost credit products, mandates disclosure of terms and total cost of credit, and sets out prohibited practices (e.g., withdrawing funds without consent, charging unauthorized fees). It also prescribes licence fees and renewal fees, as well as additional fees for multiple locations. Licensees must maintain records, report the number and value of high-cost credit agreements, and notify the Director of any changes in ownership or business location. Finally, the regulation empowers inspections and enforcement actions for non-compliance, thereby safeguarding consumers from unfair or predatory lending practices.</t>
  </si>
  <si>
    <t>highway integrity, development permits, safety standards, leasing, setback requirements</t>
  </si>
  <si>
    <t>This regulation governs activities affecting Alberta’s provincial highway network to ensure the physical integrity and safety of highways under the Highways Development and Protection Act. It requires developers or landowners proposing work—such as construction, excavation, or utility installations—within defined setback zones to obtain a permit from the Minister of Transportation. The regulation establishes standards for grading, drainage, fencing, and signage to prevent encroachments or hazards near highways. It also authorizes the Minister to lease unused or closed highways for agricultural purposes or rest-area development, subject to specified terms. Section 31 clarifies permitted land uses adjacent to highways (e.g., washrooms, parking, retail facilities) and sets requirements for describing locations, proposed use, and other information. Offences and penalties are outlined for unauthorized activities or failure to obtain required approvals. By controlling development near highways and prescribing safety-enhancing measures, the regulation preserves highway functionality, protects motorists, and maintains the public road infrastructure.</t>
  </si>
  <si>
    <t>notification requirements, program supervision, evaluation, funding, parental responsibilities</t>
  </si>
  <si>
    <t>This regulation sets out the requirements for parents to provide home education programs for children aged 6–16 under the Education Act. Parents must notify an associate public or accredited private school of their intent to homeschool using a form prescribed by the Minister of Education. If the home program follows the Alberta Programs of Study, the associate board or private school supervises the student’s progress; if not, parents must provide a written program description demonstrating how selected activities achieve prescribed learning outcomes. The regulation mandates that parents maintain dated samples of student work and records of evaluations, and it requires regular evaluations by the supervising authority. Students may be eligible for high school credits upon meeting course standards. Funding for supervised programs is provided to the associate board or private school, with at least 50 percent allocated to the parent for instructional materials or resources. The regulation also outlines the process for terminating a home education program and procedures for re-enrollment in a traditional school.</t>
  </si>
  <si>
    <t>mandatory coverage, coverage limits, defect protection, policy requirements, builder obligations</t>
  </si>
  <si>
    <t>This regulation defines the mandatory terms, conditions, and minimum coverage limits for all new home warranty insurance contracts under the New Home Buyer Protection Act. It requires every policy to include coverage for defects in labour and materials (first year), delivery and distribution systems (second year), building envelope (fifth year), and major structural defects (tenth year). The minimum coverage limit is set at $265,000 for the rebuild value of a new home, with specified minimums for various housing types. Policies must clearly describe exclusions, definitions of “new home,” “residential builder,” and “coverage period.” The regulation obliges insurers to maintain security deposits or guarantees, sets timelines for claim processing, and requires builders to register each new home with an approved warranty provider before issuing any occupancy permit. By standardizing warranty terms, this regulation protects homebuyers from construction defects, ensures financial recourse against builders, and promotes accountability within Alberta’s residential construction industry.</t>
  </si>
  <si>
    <t>grading standards, packaging, labelling, federal alignment, exemptions</t>
  </si>
  <si>
    <t>This regulation, enacted under the Livestock and Livestock Products Act, applies to all honey produced and sold in Alberta. It mandates that producers comply with the Federal Honey Regulations regarding grading, packaging, and labelling of honey. Specifically, honey must be graded according to grades set out in Table III of Schedule I of the Federal Honey Regulations before sale. Containers must display the producer’s name and address, as well as the net weight, unless the container is provided by the consumer. Beekeepers selling directly to consumers—either at their honey house, residence, or a farmers’ market—are exempt from the grading requirement, but their containers must still show identifying information. The regulation repeals the former 1984 honey grading regulation and includes an expiry clause for periodic review. By aligning provincial requirements with federal standards, the regulation ensures consistency in honey quality, accurate labelling, and consumer protection across Alberta.</t>
  </si>
  <si>
    <t>wild horse management, licensing, public safety, pastures protection, permit limits</t>
  </si>
  <si>
    <t>This regulation, enacted under the Stray Animals Act, governs the capture of wild horses on public land in Alberta for reasons of public safety, the safety of the horses, or to conserve and protect rangeland habitats. It requires anyone wishing to capture horses to obtain a capture licence specifying permitted methods (e.g., roping, trapping) and the maximum number of horses allowed per licence. Licences are issued by the Minister, and permit holders must adhere to humane capture practices and report the number of horses captured. The regulation also authorizes capture on Crown land where horses are considered stray or feral and permits the disposal or relocation of captured animals in accordance with provincial wildlife guidelines. Exemptions exist for certain landowners capturing strays on their property. Offences include capturing without a licence, exceeding permitted quotas, or using prohibited methods, with penalties ranging from fines to licence suspension. This framework balances ecological preservation, public interest, and animal welfare in wild horse management.</t>
  </si>
  <si>
    <t>insured services, accommodation charges, cost recovery, out-of-province coverage, user-fee prohibition</t>
  </si>
  <si>
    <t>This regulation, made under the Hospitals Act, outlines which hospital services are considered insured under the Alberta Health Care Insurance Plan and specifies recovery provisions for non-insured services. It sets out daily accommodation charges for semi-private and private rooms, authorizing hospitals to collect 50 percent of amounts exceeding prescribed daily thresholds ($8 or $16). It also prohibits additional user fees for core insured services, ensuring compliance with the Canada Health Act’s ban on extra-billing. Section 16 addresses reimbursement for insured in-province and out-of-province hospital services, specifying payment rates for services rendered outside Alberta but within Canada. The regulation defines patient entitlements to medically necessary treatments, lists services that are not covered (e.g., cosmetic procedures), and sets out mechanisms for hospitals to seek reimbursement from third parties (e.g., workers’ compensation). Through these provisions, the regulation preserves universal access to essential hospital care and governs cost-recovery practices for non-insured services.</t>
  </si>
  <si>
    <t>property transfers, foundation governance, gift acceptance, winding-up, asset management</t>
  </si>
  <si>
    <t>This regulation establishes the framework for hospitals to create and manage their associated foundations under the Hospitals Act. It permits a hospital board to transfer property—received by bequest, donation, or other gift—to a legally constituted hospital foundation for the purpose of supporting education, research, or hospital-related initiatives. Foundations must use transferred assets in accordance with donor stipulations and report annually on financial status. In the event of dissolution or winding-up, the regulation sets out procedures for the disposition of remaining assets, ensuring they revert to the hospital or another authorized entity. It also outlines governance requirements for foundation boards, including membership composition, voting rights, and oversight by the Minister of Health. By prescribing property-transfer protocols and board responsibilities, the regulation ensures transparency and accountability in the stewardship of charitable donations intended to benefit Alberta’s approved hospitals.</t>
  </si>
  <si>
    <t>social housing, tenant responsibilities, tenancy agreements, vacancy management, termination procedures</t>
  </si>
  <si>
    <t>This regulation, under the Alberta Housing Act, governs the administration of social housing accommodations by designated management bodies. It requires management bodies to provide tenants with a written tenancy agreement that includes clauses on rent calculation, household transfers, vacancy procedures, and termination conditions. The regulation specifies tenant responsibilities—such as timely rent payment, upkeep of premises, and adherence to community rules—and outlines the management body’s obligations for written notices, vacancy reporting, and vacancy fill-up priorities. It establishes criteria for transferring tenants between units, including eligibility factors and wait-list procedures. When a household vacates, the regulation mandates prompt inspection, maintenance, and re-letting procedures to minimize vacancy periods. It also details grounds and processes for eviction or termination of tenancy (e.g., non-payment, breach of agreement). By standardizing social housing tenancy management, the regulation promotes consistency, protects tenant rights, and ensures efficient allocation of subsidized housing units.</t>
  </si>
  <si>
    <t>maintenance standards, owner obligations, health requirements, inspection, compliance enforcement</t>
  </si>
  <si>
    <t>Under the Alberta Housing Act, this regulation mandates that owners of rental housing premises maintain their properties in compliance with the Minimum Housing and Health Standards published by the Minister. It defines owner obligations, including ensuring structural soundness, proper sanitation, adequate heating, ventilation, lighting, and prevention of pest infestations. The regulation prohibits unsafe or unsanitary conditions (e.g., exposed wiring, defective plumbing) and requires timely repairs to prevent hazards to occupant health. It authorizes housing inspectors to conduct inspections and issue compliance orders when standards are not met. Non-compliance can lead to administrative penalties or legal enforcement, with provisions for tenants to report unsafe conditions. In addition to owner-side obligations, the regulation establishes procedures for recording inspection results and communicating deficiencies. By enforcing minimum health and safety requirements, this regulation protects tenants’ well-being and ensures habitable living conditions in Alberta’s rental housing market</t>
  </si>
  <si>
    <t>professional standards, title protection, registration, disciplinary processes, labor mobility</t>
  </si>
  <si>
    <t>This regulation defines the practice, title protection, registration requirements, and professional standards for Human Ecologists and Home Economists in Alberta. It designates the Alberta Human Ecology and Home Economics Association as the regulatory body responsible for registering qualified individuals and enforcing codes of conduct. By granting protected titles such as Professional Human Ecologist and Professional Home Economist, it ensures that only individuals meeting approved educational and experience criteria may use these titles. The regulation outlines the scope of practice, educational prerequisites, experience requirements, and ongoing competency obligations for registrants. It also establishes disciplinary processes, investigation procedures, and penalties for unskilled practice or professional misconduct, thereby safeguarding public interest. Additionally, it facilitates labor mobility by recognizing equivalent credentials from other Canadian jurisdictions. Overall, the regulation aims to uphold high standards of professional practice, maintain public trust, and ensure accountability within the fields of human ecology and home economics in Alberta.</t>
  </si>
  <si>
    <t>minimum age exceptions, occupancy rights, age discrimination, housing policy, transition provisions</t>
  </si>
  <si>
    <t>This regulation identifies classes of individuals whom a minimum age requirement for occupancy of residential units must not exclude, as outlined under the Alberta Human Rights Act. It specifies that minimum age restrictions cannot prevent entry by home-based caregivers, minors for whom an occupant is the primary caregiver due to unforeseen events, or surviving spouses or adult interdependent partners of deceased occupants. The regulation also permits reasonable and appropriate occupancy by other individuals with valid justification and safeguards public interests under minimum age provisions. It defines criteria for determining when a minimum age requirement is deemed to exist prior to January 1, 2018, relating to condominium plans with purchase agreements and proposed bylaws set out to prospective buyers. By establishing clear exceptions and transition provisions, the regulation balances protection against age discrimination with lawful occupancy policies in housing developments, promotes equitable access to housing, and clarifies compliance mechanisms in Alberta.</t>
  </si>
  <si>
    <t>grant eligibility, funding priorities, education programs, accountability, program evaluation</t>
  </si>
  <si>
    <t>This regulation establishes and governs the Human Rights Education and Multiculturalism Fund, created under the Alberta Human Rights Act to support initiatives that promote human rights awareness and multicultural understanding. It outlines eligibility criteria, application processes, and funding priorities for organizations and individuals seeking grants to develop and deliver educational programs, workshops, and community projects. The regulation specifies grant review procedures, reporting requirements, and accountability measures to ensure funds are used effectively. It also defines the roles and responsibilities of the Minister and Alberta Human Rights Commission in administering the fund. Included are provisions for evaluation criteria, grant disbursement timelines, and conditions for grant recipients. The regulation includes provisions for review, fund renewal, and priority adjustments to reflect emerging needs and community feedback, promoting sustainable program impact. By providing structured financial support for educational and multicultural projects, the regulation aims to foster respect, inclusivity, and cross-cultural dialogue across Alberta communities.</t>
  </si>
  <si>
    <t>donor consent, assessment committees, procurement procedures, storage standards, reporting requirements</t>
  </si>
  <si>
    <t>This regulation designates agencies authorized to facilitate human tissue and organ donation in Alberta, sets requirements for donor consent, and establishes procedures for procurement and transplantation. It mandates the establishment and composition of independent assessment committees within surgical facilities to ensure ethical and medical suitability of donations. The regulation outlines criteria for consent, including donor documentation and proxy authorization, and defines processes for registering donation intent. It specifies standards for tissue and organ storage, handling, and transportation to preserve viability and safety. Additionally, it requires reporting of transplantation activities, adverse events, and outcome monitoring to Alberta Health Services. The regulation also defines penalties for unauthorized procurement or failure to comply with consent requirements, supporting the integrity of the donation framework. By prescribing governance structures, consent protocols, and operational standards, the regulation aims to protect donor and recipient interests, improve transplant safety, and enhance transparency in Alberta’s organ and tissue donation system.</t>
  </si>
  <si>
    <t>reporting requirements, exemption authority, small power exclusions, safety protocols, sustainability</t>
  </si>
  <si>
    <t>This regulation implements provisions under the Hydro and Electric Energy Act by prescribing requirements for hydroelectric and electric energy operations in Alberta. It defines application and reporting obligations for proponents of hydro developments, power plants, and transmission lines, including quarterly progress reports covering head, flow, spill, reservoir levels, and energy storage metrics. The regulation requires monthly or directed interval filing of electric distribution system and power plant data for sales, generation, receipts, and operational performance. It grants the Alberta Utilities Commission authority to exempt applicants from prescribed provisions and outlines exclusions for small power plants under one megawatt and isolated generating units. The regulation also specifies safety inspection protocols, statistical reporting requirements, and licensing conditions to ensure system reliability, environmental protection, and public safety. It supports sustainable energy development goals. By standardizing reporting, approval, and operational criteria, it facilitates transparent, efficient, and accountable management of Alberta’s electric and hydro energy.</t>
  </si>
  <si>
    <t>eligibility criteria, fee structure, registry agents, data security, fraud prevention</t>
  </si>
  <si>
    <t>This regulation provides the legal framework for issuance, renewal, and replacement of Alberta identification cards under the Government Organization Act. It specifies eligibility requirements for applicants, including residency, identity proof, and age criteria. The regulation outlines application procedures, documentation standards, and fee structures, including fees for standard and expedited processing. It details card design specifications, security features, and information to be included such as name, photo, and unique card number. Provisions for registry agents and registry services are defined, addressing service charges and authorized agents’ roles. The regulation mandates secure data handling by registry agents, establishes verification procedures, and prescribes penalties for non-compliance with regulatory requirements. It also establishes rules for card expiration, suspension, and revocation in cases of fraudulent use or failure to maintain eligibility. By codifying card issuance processes and security measures, the regulation aims to provide government-issued photo identification, enhance safety, and reduce identity fraud in Alberta.</t>
  </si>
  <si>
    <t>reporting requirements, adverse event reporting, vaccine storage, cold chain, data accountability</t>
  </si>
  <si>
    <t>This regulation under the Public Health Act requires health practitioners in Alberta to report immunization assessments and events electronically to Alberta Health within specified timeframes. It mandates reporting of both initial assessments conducted with intent to immunize and past unreported immunizations to the provincial immunization repository. Part Two requires health practitioners to report adverse events following immunization to Alberta Health Services within three days of becoming aware. Part Three sets standards for vaccine storage, handling, and transportation to maintain viability according to manufacturer guidelines. It also defines documentation requirements, timelines for electronic submission, and accountability measures, ensuring timely data flow and regulatory compliance. The regulation applies to both publicly funded and privately purchased vaccines and includes requirements for cold chain management. By standardizing reporting, adverse event notification, and effective vaccine management protocols, the regulation aims to improve immunization coverage monitoring, enhance vaccine safety, and support public health surveillance across Alberta.</t>
  </si>
  <si>
    <t>eligibility criteria, exempt assets, health benefits, compliance measures, appeals</t>
  </si>
  <si>
    <t>This regulation under the Income and Employment Supports Act establishes eligibility criteria and benefit parameters for Alberta Works income support and related training and health benefits programs. It defines income thresholds, exempt assets, and calculation methods for core and shelter benefits, as well as supplementary health coverage for eligible recipients. The regulation outlines application, documentation requirements, assessment processes for determining individual and family eligibility. It specifies provisions for specialized benefits including training allowances, child health benefits, and adult health benefits, and sets conditions for benefit continuation and appeals. The regulation also prescribes administrative roles, reporting requirements, and compliance measures to prevent fraud and ensure program integrity. It further includes mechanisms for regular periodic review, appeals to Citizens Appeal Panel, and outlines penalties for non-compliant applicants. By codifying detailed rules for benefits distribution and support services, it aims to provide financial assistance and access to training and healthcare for vulnerable Albertans.</t>
  </si>
  <si>
    <t>Crown indemnity, approval authorities, financial limits, audit protocols, risk sharing</t>
  </si>
  <si>
    <t>This regulation under the Financial Administration Act authorizes the government to provide indemnities on behalf of the Crown for specified entities and circumstances. It lists organizations, agreements, and statutory regimes for which indemnities may be granted, including public-private partnerships and special projects. The regulation outlines conditions under which indemnities become effective, documentation requirements, and notification procedures. It also specifies approval authorities, including the Minister or Lieutenant Governor in Council, and details financial limits, risk-sharing arrangements, and indemnity calculation methods. It defines procedures for indemnity claims, reimbursement processes, and conditions for indemnity triggers such as breaches, defaults, or insolvency. The regulation requires periodic reporting of indemnity exposures and mandates compliance with government fiscal policies. It establishes audit and review protocols to promote accountability and oversight of indemnity commitments. By codifying indemnification provisions, it supports government participation in complex transactions, mitigates financial risks, and ensures effective governance of indemnity obligations in Alberta.</t>
  </si>
  <si>
    <t>designation criteria, governance, quality assurance, periodic review, funding eligibility</t>
  </si>
  <si>
    <t>This regulation under the Post-secondary Learning Act designates qualified post-secondary institutions as Independent Academic Institutions in Alberta. It sets the criteria for designation, including institutional governance structures, program offerings, financial viability, and accreditation status. The regulation outlines application procedures, documentation requirements, and evaluation processes conducted by the Minister of Advanced Education. It specifies the rights and responsibilities of designated institutions, including eligibility for public funding, adherence to quality assurance frameworks, and reporting obligations. The regulation also establishes conditions for maintaining designation, such as program review, student enrollment thresholds, and financial audits. It includes provisions for periodic review of institutional performance, mechanisms for designation revocation in case of non-compliance, and transitional arrangements for institutions gaining or losing designated status. It enhances accountability and transparency in academic institutions. By providing a formal designation process, the regulation ensures that independent institutions meet provincial standards, support academic quality, and enable diversified educational offerings province-wide.</t>
  </si>
  <si>
    <t>safety protocols, training requirements, inspections, dangerous goods, audit processes</t>
  </si>
  <si>
    <t>This regulation under the Railway (Alberta) Act prescribes safety, operational, and reporting requirements for industrial railway operations in Alberta. It defines the scope and responsibilities of industrial railway operators, including developing and maintaining general operating instructions and adhering to safety protocols. The regulation outlines training, certification, and competency requirements for employees and contractors involved in rail car movements, loading, and protection of track work. It specifies procedures for safety inspections, incident reporting, and maintenance of rail infrastructure. The regulation also covers the transfer of dangerous goods, requiring compliance with federal transportation standards. It requires periodic recertification, document control for operating bulletins, and notification to authorities in case of reportable rail incidents or breaches. It establishes audit, review, and exemption processes to ensure continuous operational safety. By setting clear operational rules, inspection criteria, and personnel training standards, the regulation aims to minimize risks and enhance safety within Alberta’s industrial railway sector.</t>
  </si>
  <si>
    <t>CIPS Alberta, professional certification, governance, information technology, standards</t>
  </si>
  <si>
    <t>This regulation establishes the Canadian Information Processing Society of Alberta (CIPS Alberta) as the self-governing professional body for information systems practitioners in Alberta. It defines who is eligible to use the title “Information Systems Professional” (I.S.P.) and outlines the educational and experience requirements that applicants must satisfy, including a combination of post-secondary credentials in computing and a specified number of years of relevant work experience. The regulation delegates to CIPS Alberta the authority to set and enforce a code of ethics and professional standards, to adjudicate complaints, and to discipline members found to be in breach. It also prescribes the process by which CIPS Alberta maintains a registry of qualified professionals and authorizes the President of CIPS Alberta to issue certificates of registration. By delineating these requirements and authorities, the regulation safeguards public interest by ensuring that only suitably qualified individuals practice under the I.S.P. designation.</t>
  </si>
  <si>
    <t>education mandates, school boards, public health, masking requirements, remote learning</t>
  </si>
  <si>
    <t>This regulation, enacted under the Education Act, prescribes the circumstances under which school boards in Alberta must offer in-person learning options. It defines “in-person learning” as direct, in-class instruction and specifies when and how masking and other health measures apply during infectious disease outbreaks. School boards are required to provide at least one in-person learning option for all students whose parents or guardians request it, except when a ministerial exemption applies. The regulation stipulates that boardsmust develop protocols for temporary transitions to remote learning and notify parents of any such changes. It also grants the Minister of Education the authority to grant exemptions to specific school divisions or schools, allowing them flexibility if local conditions make in-person instruction impractical or unsafe. By setting these baseline requirements, the regulation balances public health imperatives with educational continuity.</t>
  </si>
  <si>
    <t>Order of Excellence, insignia design, use guidelines, Governor General, honours</t>
  </si>
  <si>
    <t>This regulation, made under the Alberta Order of Excellence Act, defines and governs the insignia of the Alberta Order of Excellence. It specifies the design, composition, and approved embellishments of the medallion, ribbon, and lapel pin that honourees receive. The regulation details how and when recipients may wear the insignia—whether at formal ceremonies, state functions, or other events deemed appropriate—and prohibits any unauthorized alteration or commercial reproduction. It also outlines the process for replacing lost or damaged insignia, stating that the Secretary to the Order may authorize re-issuance upon satisfactory proof of loss or theft. Finally, it emphasizes that the insignia remains the property of the Crown and must be returned upon the death of the recipient or if membership in the Order is revoked. By codifying these rules, the regulation preserves the integrity and prestige of Alberta’s highest civilian honour.</t>
  </si>
  <si>
    <t>public health, day care, care facilities, staff qualifications, licensing</t>
  </si>
  <si>
    <t>This regulation, made under the Public Health Act, prescribes requirements for institutions providing residential care, day programs, and similar services to vulnerable populations. It defines “institution” broadly to include any facility where persons are housed or cared for, such as long-term care homes, psychiatric facilities, and child-care centres. The regulation sets out minimum staffing ratios, mandatory staff training programs, and health and safety standards including sanitation, fire safety, and infection control protocols. It also requires institutions to obtain a licence from Alberta Health Services and to submit regular compliance reports and inspection results. Specific provisions address record-keeping for medical histories and care plans, nutritional standards for meals, and emergency response procedures. By establishing these regulations, the province seeks to protect residents’ well-being and ensure that institutions operate under consistent, enforceable health standards.</t>
  </si>
  <si>
    <t>licensing requirements, exams, professional conduct, continuing education, insurance industry</t>
  </si>
  <si>
    <t>This regulation under the Insurance Act sets out the standards and procedures for licensing and regulating individuals who act as insurance agents or adjusters in Alberta. It defines the eligibility criteria, including age, residency, and pre-licensing education or apprenticeship requirements. Applicants must pass designated exams administered by the Insurance Council of Alberta, complete specified pre-licensing courses, and submit to background checks. The regulation also mandates continuing professional development for licensees, requiring them to complete a minimum number of accredited education hours each licensing cycle. It empowers the Council to investigate complaints, impose disciplinary actions such as suspension or revocation of licences, and establish a code of conduct governing agents’ and adjusters’ dealings with clients and insurers. By delineating these requirements, the regulation seeks to maintain public confidence in the insurance marketplace and ensure that professionals act ethically and competently.</t>
  </si>
  <si>
    <t>council composition, delegated authority, term limits, governance, appointment</t>
  </si>
  <si>
    <t>This regulation, made under the Insurance Act, prescribes the structure and governance of the four statutory Insurance Councils in Alberta: the Council for Insurance Agents, the Council for Insurance Adjusters, the Council for Insurance Brokers, and the Council for Insurance Salespersons. It stipulates the criteria for council membership—such as being a licensed practitioner in good standing—and sets term lengths, typically two or three years, with a maximum number of consecutive terms permitted. The regulation outlines the appointment process for public representatives, who serve to ensure consumer interests are represented. It authorizes each council to establish committees, conduct hearings, and set fees necessary to carry out their regulatory functions. Additionally, the regulation defines quorum requirements for council meetings and the minimum notice periods for convening meetings. By codifying these governance rules, the regulation ensures transparent, effective oversight of the insurance professions and safeguards public trust.</t>
  </si>
  <si>
    <t>administrative penalties, penalty notices, Superintendent criteria, offence definitions, Insurance Act</t>
  </si>
  <si>
    <t>This regulation outlines the procedures and criteria for issuing, administering, and enforcing administrative penalties under the Insurance Act and the Captive Insurance Companies Act. It specifies the required contents of a penalty notice, including the nature of the contravention, the statutory provision breached, and the penalty amount. It directs the Superintendent of Insurance to consider factors such as the gravity of the violation, the licensee’s compliance history, and any mitigating circumstances when determining penalty amounts. The regulation also lists which regulatory provisions constitute enforceable offences and sets the maximum penalty levels for each. It grants the Superintendent authority to amend or rescind penalties upon appeal or the submission of new evidence. Finally, it details the process for payments, timelines for responses, and consequences of non-payment, including licence suspension. By codifying these processes, the regulation establishes a transparent framework for disciplining non-compliant insurers and licensees.</t>
  </si>
  <si>
    <t>family law, court procedures, case screening, service standards, duty counsel</t>
  </si>
  <si>
    <t>This regulation, enacted under the Family Law Act and the Provincial Court Act, prescribes standardized procedures for the intake and management of family law cases in Alberta’s provincial courts. It defines filing requirements for applications, the roles of court registry staff, and the sequence of steps from initial case filing to resolution. Key provisions mandate that each family law application undergo screening to ensure completeness and jurisdiction before assigning a court file number. The regulation also prescribes timeframes for serving documents on parties, the duties of duty counsel in advising unrepresented litigants, and the scheduling of first appearance or settlement conferences. It outlines caseflow management protocols, including joint case conferences, timelines for responding to motions, and requirements for mandatory disclosure of financial information. By setting these procedural standards, the regulation aims to promote efficiency, reduce delays, and ensure equitable access to justice in family law matters.</t>
  </si>
  <si>
    <t>tax credit, digital media, eligibility criteria, labour expenditures, certification process</t>
  </si>
  <si>
    <t>This regulation, made under the Interactive Digital Media Tax Credit Act, establishes the framework for providing a refundable tax credit to eligible producers of interactive digital media (IDM) products. It defines “interactive digital media product” to include video games, educational software, and multimedia applications that meet prescribed criteria for interactivity and marketability. The regulation specifies the formula for calculating the tax credit, which is generally a percentage of qualified labour expenditures incurred in Alberta. Eligible labour includes wages paid to developers, designers, and other core creative staff. It outlines the application process, requiring producers to submit a labour plan and project budget for pre-certification by the Minister of Finance, and to obtain a final certificate upon completion of the project. The regulation also lists ineligible products and costs, and sets deadlines for submitting claims. By incentivizing labour-intensive digital media production, the regulation aims to stimulate growth in Alberta’s technology and creative sectors.</t>
  </si>
  <si>
    <t>maintenance orders, foreign orders, registration, Alberta courts, enforcement</t>
  </si>
  <si>
    <t>This regulation, under the Interjurisdictional Support Orders Act, details the procedures by which maintenance orders made outside Alberta can be registered and enforced within the province. It defines the required contents of an application to register a foreign support order, including authenticated copies of the original order, proof of service, and an affidavit demonstrating the amount owed and any arrears. The regulation sets timelines for responding to registration notices and allows respondents to contest if they believe the order is invalid or has been satisfied. It prescribes currency conversion rules for calculating Canadian dollar amounts when converting foreign orders. The regulation also designates which jurisdictions are “reciprocating” under the Hague or provincial reciprocal agreements, facilitating direct communication between Alberta authorities and their counterparts. By providing these procedures, the regulation ensures that out-of-province child or spousal support orders are respected and enforced consistently in Alberta courts.</t>
  </si>
  <si>
    <t>registration, wills, international, Public Trustee, lawyer</t>
  </si>
  <si>
    <t>This regulation establishes and governs a centralized system for registering and safeguarding international wills under the Wills and Succession Act. It mandates that lawyers in Alberta act as authorized agents to submit international wills to the Office of the Public Guardian and Trustee (OPGT). The Minister of Justice and Attorney General is tasked with designating the Registrar responsible for maintaining the registry and ensuring the safekeeping of deposited wills. The regulation prescribes the form and content of the registration certificate issued by the Registrar, which confirms compliance with statutory requirements. Registered wills are protected from disclosure except to the testator, an authorized person, or the appropriate party upon the testator’s death. It also outlines procedures for amending or revoking registrations and details the fees payable for registration services. By providing a clear framework for international wills, the regulation ensures uniform recognition and retrieval of these documents when administering estates across jurisdictions.</t>
  </si>
  <si>
    <t>disclosure, contract, consumer, cancellation, e-commerce</t>
  </si>
  <si>
    <t>This regulation applies to consumer contracts for goods or services worth over $50 entered into via text-based Internet communications when either party or the offer/acceptance originates in Alberta. It requires Internet sellers to disclose specific information—such as total price, delivery terms, payment methods, cancellation, return, and refund policies—in a clear and prominently displayed manner before the consumer enters into the contract. Sellers must provide consumers with a written or electronic copy of the fully completed contract within 15 days of contract formation. If the seller fails to disclose required information, deliver goods/services on time, or provide the contract copy, consumers have the right to cancel the contract and obtain full refunds within specified timeframes. The regulation also sets out certain exemptions (e.g., private sales, educational services, securities) and outlines procedural requirements for enforcement under the Fair Trading Act. By harmonizing with a national template, it offers consistent consumer protections and seller obligations for online transactions.</t>
  </si>
  <si>
    <t>subpoena, fees, travel, witness, certificate</t>
  </si>
  <si>
    <t>This regulation implements provisions of the Interprovincial Subpoena Act, facilitating the adoption and enforcement of subpoenas issued by courts in other Canadian jurisdictions. It sets out the prescribed fees and travel allowances that must accompany an interprovincial subpoena when served in Alberta, ensuring that witnesses receive standardized remuneration comparable to local court requirements. The regulation specifies the form and content of the certificate the issuing court must attach to the subpoena, confirming that the necessary fees and allowances have been provided. It further clarifies that a person who attends pursuant to an adopted subpoena is immune from other civil or criminal proceedings arising before or during their attendance, except for matters occurring after arrival. Administrative provisions cover methods of service, timelines, and procedures for objecting to or enforcing such subpoenas under Alberta’s Court of King’s Bench. By standardizing fees and certificate forms, the regulation promotes efficient interprovincial judicial cooperation.</t>
  </si>
  <si>
    <t>school, board, investments, authorized, criteria</t>
  </si>
  <si>
    <t>This regulation, made under the applicable Education Act, outlines the powers and fiduciary duties of school boards regarding investment of surplus funds. It prescribes a detailed list of authorized investment vehicles—such as government-issued bonds, treasury bills, certain bank instruments, and specific pooled funds—deemed prudent for school board portfolios. The regulation requires boards to develop and maintain written investment policies, specifying procedures for selecting investments, assessing risks, and ensuring adequate diversification. It mandates that all investments comply with statutory limits on duration and credit quality, prohibiting speculative or high-risk instruments. School boards must report quarterly on investment performance, including yields, portfolio composition, and compliance with policy criteria. In addition, the regulation outlines the process for custody and safekeeping of securities, as well as duties for periodic review and amendment of investment policies. By providing clear criteria and governance standards, the regulation ensures school boards manage public funds responsibly and transparently.</t>
  </si>
  <si>
    <t>forms, irrigation, district, Irrigation Districts Act, prescribed</t>
  </si>
  <si>
    <t>This regulation, enacted under the Irrigation Districts Act, prescribes twenty standardized forms to be used by irrigation districts across Alberta for various administrative and legal purposes. The forms include notices of annual meetings; petitions for district formation, amalgamation, or dissolution; bylaws for establishing or modifying irrigation systems; water use agreements; easement and land acquisition documents; and records of board decisions. It specifies the required content, formatting, and certification procedures for each form, ensuring uniformity in district operations and compliance with the parent statute. Administrative provisions allow district boards to make minor administrative changes to maintain alignment with updated formats under the Local Authorities Election Act. The regulation also repeals earlier forms regulations and introduces an automatic expiry clause to guarantee periodic review. By standardizing documentation, it facilitates efficient water management, transparency in district governance, and legal certainty in dealings with landowners and stakeholders.</t>
  </si>
  <si>
    <t>debt limit, relocation, land classification, assessment, billing</t>
  </si>
  <si>
    <t>This regulation, operating under the Irrigation Districts Act, sets out comprehensive rules governing the financial, operational, and land management practices of irrigation districts. It defines the maximum debt limit—expressed as a percentage of the district’s assessed land value—beyond which a district cannot incur further borrowings without voter approval. Procedures for relocating irrigation works are detailed, including notification requirements to affected landowners and the standards for new channel construction. Land classification and assessment criteria are established, specifying how land within a district must be categorized (e.g., agricultural, residential) and appraised for irrigation levies. The regulation mandates the publication of a complaints list—naming debtors in arrears—and details service of billing notices and collection procedures. It also prescribes timelines for submitting annual budgets and financial statements to the Irrigation Secretariat. By codifying these governance aspects, the regulation ensures fiscal responsibility, equitable levy assessments, and structured dispute resolution within irrigation districts.</t>
  </si>
  <si>
    <t>plebiscite, irrigation, district, voting, formation</t>
  </si>
  <si>
    <t>This regulation, under the Irrigation Districts Act, provides detailed procedures for conducting plebiscites whenever landowners within a proposed irrigation district or existing district seek to form, expand, or dissolve a district. It specifies requirements for petition notices—content, publication timelines, and mailing methods—and outlines voter eligibility criteria, including acreage thresholds and residency stipulations. The regulation prescribes the form and content of the plebiscite question, declaration of results by the district’s returning officer, and conditions under which a petition is deemed valid. It also sets minimum voter turnout and affirmative vote percentages necessary for plebiscite approval. Provisions govern objections to petitions, duties of the Irrigation Council to validate or reject petitions, and procedures for subsequent referendums if initial ballots fail. By standardizing the plebiscite process, the regulation ensures democratic and transparent decision-making for formation, amalgamation, or dissolution of irrigation governance structures.</t>
  </si>
  <si>
    <t>seepage, exemption, irrigation, districts, control</t>
  </si>
  <si>
    <t>This regulation, made under the Irrigation Districts Act, provides specific exemptions for eight named irrigation districts (e.g., Bow River, Lethbridge Northern, Magrath) from sections 155 to 160 of the Act, which govern liability and claim procedures for seepage damage. It allows these districts to operate under alternative procedures for managing seepage claims and imposes a requirement to prepare and submit detailed seepage control plans. Initial and subsequent plans must identify all proposed seepage mitigation projects over a five-year horizon, including affected acreage, investigative and construction details, estimated costs, project timelines, and commitments by district boards to proceed irrespective of external funding. Notice provisions mandate publishing plan summaries in a specified newspaper and allowing a 60-day period for public input before finalizing. The regulation also sets appeal deadlines for objections to control plans. By exempting certain districts and requiring proactive seepage controls, it balances liability relief with structured environmental management and stakeholder transparency.</t>
  </si>
  <si>
    <t>isolated, generation, customer choice, Electric Utilities, tariffs</t>
  </si>
  <si>
    <t>This regulation, under the Electric Utilities Act, governs the provision and sale of electricity to consumers in areas not connected to Alberta’s main interconnected grid. It defines “isolated generating units” (IGUs) as local power plants serving remote communities or facilities and sets out rules for allowing customers in those areas to purchase electricity from alternate suppliers. The regulation specifies eligibility criteria for IGUs, licensing requirements for owners, and conditions under which customers may opt out of the default utility service to procure electricity from independent generators. It mandates that IGU owners include all costs related to these units—operational, capital, and maintenance—when applying for tariff approvals from the Alberta Utilities Commission. Procedures are outlined for annual cost reporting, tariff adjustments, and customer notice periods. Additionally, the regulation details obligations for maintaining service quality, ensuring safety standards, and facilitating customer switching. By enabling customer choice while regulating IGU operations, the regulation promotes competition in remote markets and safeguards consumer interests.</t>
  </si>
  <si>
    <t>joint use, planning, municipalities, school boards, agreements</t>
  </si>
  <si>
    <t>This regulation, under section 670.1 of the Municipal Government Act, requires municipalities in Alberta to negotiate and enter into formal Joint Use and Planning Agreements (JUPAs) with all school boards operating within their boundaries. It defines mandatory components of a JUPA: processes for collaboratively planning, developing, and using school sites on municipal reserve (MR), school reserve (SR), and municipal and school reserve (MSR) lands; mechanisms for transferring or disposing of MR, SR, and MSR lands between parties; protocols for servicing school sites; and terms governing shared use, maintenance, and funding of school and municipal facilities and playing fields. The regulation also mandates the establishment of a dispute resolution procedure and a schedule for periodic reviews (minimum every five years). By prescribing these elements, the regulation ensures integrated, long-term land-use planning that aligns municipal growth objectives with educational infrastructure needs, fostering efficient use of public resources and enhanced community services.</t>
  </si>
  <si>
    <t>interest, judgments, rates, pre-judgment, post-judgment</t>
  </si>
  <si>
    <t>This regulation prescribes the annual interest rates applied to monetary awards under the Judgment Interest Act. For each calendar year, it specifies separate rates for pecuniary and non-pecuniary damages, detailing historical rates dating back to January 1, 1993. The regulation directs that interest on pecuniary damages accrues at the prescribed percentage from the date the cause of action arose until judgment and continues post-judgment at the same rate until payment. For non-pecuniary (general) damages, a flat 4% per annum is applied up to December 9, 2020, after which the rate aligns with the figures prescribed for pecuniary awards. It also sets statutory rules for calculating daily interest amounts, compounding periods, and rounding conventions. By providing a transparent schedule of rates and computational guidelines, the regulation ensures predictable, fair compensation for plaintiffs whose awards are delayed, reflecting economic conditions and discouraging protracted litigation.</t>
  </si>
  <si>
    <t>compensation, commission, judiciary, remuneration, review</t>
  </si>
  <si>
    <t>This regulation establishes the 2025 Judicial Compensation Commission, setting out its mandate to review and recommend appropriate remuneration and allowances for judges and judicial officers. It specifies the commission’s composition—members appointed by the Lieutenant Governor in Council, including legal experts and public representatives—and defines terms of reference, requiring consideration of cost-of-living indices, comparable jurisdiction benchmarks, and fiscal constraints. The regulation outlines procedures for soliciting and accepting written and oral submissions from stakeholders (judges, legal associations, government representatives, and the public). It prescribes timelines for interim and final reports, requiring detailed recommendations on base salaries, expense allowances (travel, living, and associated costs), and benefits. Confidentiality provisions safeguard sensitive financial data submitted during the review. Once the commission submits its final report, the government must table it in the Legislative Assembly within 15 sitting days, with any implementation or response to follow within 45 days. By creating a transparent, systematic process, the regulation ensures judicial compensation remains competitive, fair, and reflective of the need to maintain judicial independence and attract qualified appointees.</t>
  </si>
  <si>
    <t>districts, judiciary, boundaries, administration, jurisdiction</t>
  </si>
  <si>
    <t>This regulation defines the geographic boundaries and administrative structure of judicial districts across Alberta. It lists each district by name, describing the municipalities, counties, or territories included, and assigns designated courthouses or judicial centres responsible for case management within those boundaries. The regulation prescribes the process for boundary reviews, mandating that the Minister of Justice conduct a formal review every eight years (or sooner if significant population shifts occur) and consult local stakeholders—municipal governments, court administrators, and law societies—before proposing changes. It clarifies jurisdictional scopes by specifying which categories of cases (e.g., civil, criminal, family) local district courts handle and which are escalated to the Court of King’s Bench. Provisions for remote and circuit courts ensure residents in sparsely populated areas receive timely access to justice. Transitional arrangements cover reassigning ongoing cases when district boundaries change, including guidelines on transferring dockets, notifying litigants, and reassigning judges. By standardizing district definitions and review procedures, the regulation promotes equitable access, efficient resource allocation, and clarity for litigants and legal practitioners.</t>
  </si>
  <si>
    <t>jury, selection, exemptions, summons, fees</t>
  </si>
  <si>
    <t>This regulation implements the administrative provisions of the Jury Act to govern jury selection, service, and management in Alberta’s courts. It outlines eligibility criteria for prospective jurors—Canadian citizenship, residency in Alberta for at least one year, age 18 or older, and not disqualified by law—and details the creation and maintenance of juror lists, including data sources (e.g., provincial health and motor vehicle registries) used to compile random selection pools. The regulation prescribes procedures for issuing jury summons by mail or electronic notice, specifying response deadlines and acceptable methods for returning completed questionnaires. Grounds for exemptions and deferrals—such as physical or mental health issues, caregiving responsibilities, or undue hardship—are enumerated, along with application processes and required documentation. The regulation sets compensation rates for jurors, including daily fees, travel allowances, and reimbursement for childcare expenses, and establishes protocols for paying or reclaiming these fees. It delineates rules for juror conduct during trials (e.g., confidentiality, restrictions on discussing the case) and procedures for managing juries (e.g., random selection of names during voir dire, alternate juror protocols). Penalties for non-compliance—fines or contempt of court—are specified to ensure accountability. By codifying these operational details, the regulation guarantees fair, transparent, and efficient administration of the jury system, upholding public confidence in the judicial process.</t>
  </si>
  <si>
    <t>appointment, duties, jurisdiction, training, remuneration</t>
  </si>
  <si>
    <t>This regulation governs the appointment, qualifications, and responsibilities of Justices of the Peace (JPs) in Alberta. It establishes eligibility requirements: Canadian citizenship, Alberta residency for at least two years, a post-secondary degree (or equivalent professional experience), and demonstration of high moral character. The regulation outlines the appointment process, whereby the Minister of Justice recommends candidates to the Lieutenant Governor in Council. Terms of office span five years, renewable upon re-application and satisfactory performance review. The regulation enumerates JP authorities—presiding over bail hearings, issuing search and arrest warrants, performing statutory declarations, and officiating civil marriage ceremonies—and limits their jurisdiction to summary conviction offences, traffic violations, and certain municipal bylaw infractions. Mandatory training programs, administered by the Alberta Justice Education Institute, cover judicial ethics, procedural law, and courtroom management. The regulation prescribes a code of conduct, including conflict-of-interest rules, prohibition against political activity, and confidentiality obligations. Remuneration provisions detail base honoraria, per diem rates for sittings, travel allowances, and annual cost-of-living adjustments. Disciplinary procedures for complaints—investigation, hearing before a judicial discipline committee, and potential sanctions (reprimand, suspension, or removal)—are set out to ensure accountability. By defining clear standards, responsibilities, and oversight, the regulation promotes an efficient, reliable JP system that supports access to justice, especially in remote and rural communities.</t>
  </si>
  <si>
    <t>compensation, commission, review, justices, remuneration</t>
  </si>
  <si>
    <t>This regulation establishes the 2021 Compensation Commission tasked with reviewing and recommending remuneration and benefits for Justices of the Peace (JPs) in Alberta. It defines the commission’s membership—comprising a chair (a retired judge or senior legal practitioner), two public representatives, and two members with judicial or administrative backgrounds—and sets terms of office (one year, extendable by order in council). The regulation outlines the commission’s scope: evaluating current JP salary scales, per diem rates, expense reimbursement structures, and benefit packages (e.g., pension contributions, health benefits). It requires the commission to collect data on comparable positions in other Canadian jurisdictions, examine cost-of-living changes since the last review, and consult with stakeholders, including JP associations, the Alberta Court of Justice, and the Ministry of Justice. Submission procedures allow JPs, government officials, advocacy groups, and members of the public to provide written or oral evidence. The regulation prescribes timelines: a midterm progress report by July 31, 2021, and a final report by December 31, 2021. Confidentiality provisions protect sensitive financial and personal data gathered during consultations. Once submitted, the government must table the final report in the Legislative Assembly within 15 sitting days, with a formal response due within 30 days of tabling. By creating a transparent, evidence-based compensation review process, the regulation aims to ensure JP pay remains fair, consistent, and sufficient to attract and retain qualified candidates while safeguarding judicial independence.</t>
  </si>
  <si>
    <t>This regulation forms the 2025 Compensation Commission responsible for evaluating and recommending updated remuneration and benefits for Justices of the Peace (JPs) across Alberta. It prescribes the commission’s composition: a chair (selected from retired judges or senior legal professionals), two public members with finance or administrative backgrounds, and two members from within the judiciary or JP ranks, each serving a one-year term. The regulation defines the commission’s mandate to analyze existing salary schedules, daily sitting rates, expense allowances (for travel, lodging, and incidental costs), and benefit entitlements (pension contributions, health coverage). It establishes procedures for soliciting input—stakeholders such as the Alberta Justices of the Peace Association, court administrators, Ministry of Justice representatives, and the public may submit evidence or appear at public hearings. Data collection requirements include comparative analyses with equivalent roles in other provinces and consideration of inflationary factors since the last compensation review. The regulation sets reporting deadlines: an interim report by July 31, 2025, and a final report no later than December 31, 2025, detailing recommended adjustments and implementation timelines. Confidential handling of financial submissions is mandated. Upon tabling the final report in the Legislative Assembly, the government must respond within 30 days, outlining acceptance, partial acceptance, or rejection of the recommendations. Through these structured procedures, the regulation ensures that JP compensation remains transparent, equitable, and aligned with the objectives of maintaining an impartial and effective justice system.</t>
  </si>
  <si>
    <t>publication, official, documents, distribution, services</t>
  </si>
  <si>
    <t>This regulation sets out the roles, powers, and operational standards of the King’s Printer in Alberta, the official government publishing authority. It mandates that all statutes, regulations, government gazettes, and other legislative instruments be prepared, printed, bound, and distributed under the King’s Printer’s supervision. The regulation defines authorized formats (print, electronic, or microfiche) and quality standards—ensuring accuracy, legibility, and consistency in typography and binding. It prescribes procedures for verifying final proofs submitted by legislative drafters, establishing a chain of custody to prevent unauthorized alterations. Fee schedules are specified for printing services requested by other government departments, Crown corporations, and external clients—covering printing, binding, and distribution costs. The regulation grants the King’s Printer authority to enter contracts with commercial printing firms when in-house capacity is exceeded, subject to competitive tender rules. It details protocols for archiving official records, including digital preservation and secure physical storage, and authorizes issuance of certified copies of legislative instruments for legal and administrative use. Additionally, the regulation requires the King’s Printer to maintain a public online repository accessible at no cost, allowing users to search, view, and download up-to-date versions of statutes and regulations. By codifying these responsibilities and standards, the regulation ensures that Alberta’s legal and regulatory framework remains transparent, accessible, and implemented with the highest degree of integrity.</t>
  </si>
  <si>
    <t>profession, certification, recognition, migration, standards</t>
  </si>
  <si>
    <t>This regulation implements Alberta’s obligations under the Canadian Free Trade Agreement and related provincial legislation to facilitate interprovincial labour mobility for regulated trades and professions. It specifies which occupational categories are covered—such as skilled trades (electricians, plumbers), technical occupations (engineers-in-training, geoscientists), and professional designations (accountants, architects) governed by provincial regulatory bodies. The regulation sets out application procedures for individuals holding valid out-of-province credentials: applicants must submit notarized copies of certificates, proof of work experience, and confirmation of good standing from their home jurisdiction. It establishes timelines—regulators must acknowledge receipt within five business days and complete equivalency assessments within 30 days. Temporary work permits are authorized for up to six months while full credential recognition is pending, subject to adherence to Alberta’s health, safety, and professional standards. The regulation mandates reciprocal recognition: upon receiving an Alberta license, Alberta-trained professionals gain streamlined access in other provinces under similar frameworks. It details procedures for correcting deficiencies—applicants notified of missing coursework or experience may complete gap training or supervised practice within defined periods. Dispute resolution mechanisms are provided, allowing applicants to request reconsideration or appeal to an independent review panel if initial decisions are unfavorable. Periodic reporting requirements compel regulators to submit annual summaries of mobility outcomes—number of applications, processing times, and success rates—to the Minister of Labour. By removing unnecessary barriers while maintaining high standards of public protection, the regulation promotes workforce mobility, addresses labour shortages, and supports economic integration across Canadian jurisdictions.</t>
  </si>
  <si>
    <t>transition, labour, code, amendment, implementation</t>
  </si>
  <si>
    <t>This regulation provides transitional measures to support the implementation of amendments to the Labour Relations Code in Alberta. It identifies specific sections of the previous code that remain in effect during a defined transition period—covering union certification processes, collective bargaining frameworks, and dispute resolution procedures—until replacement provisions under the amended code become operational. The regulation specifies effective dates for new provisions (e.g., June 1, 2025, for revised certification thresholds) and sets deadlines by which existing applications under the old code must be completed or refiled under new rules. It clarifies how ongoing certification hearings, decertification petitions, and rights-in-law applications are to be managed: cases initiated before the effective date proceed under former provisions, unless parties agree to be governed by the new rules. Grandfathering clauses ensure existing collective agreements, accreditation certificates, and bargaining units remain valid until their natural expiry or renegotiation, preserving stability for unions and employers. Procedures for converting existing dues check-off authorizations and trust fund arrangements to align with revised funding requirements are detailed. The regulation instructs the Labour Relations Board to update procedural bylaws, forms, and timelines and to notify stakeholders (employers, unions, and employees) of changes via official publications and direct communication. Reporting obligations require the Board to submit quarterly updates to the Minister of Labour on transitional case volumes and resolution timelines. By delineating these interim provisions, the regulation ensures legal certainty, continuity of labour relations processes, and minimal disruption for all parties during the legislative transition.</t>
  </si>
  <si>
    <t>licensing, land agents, registration, requirements, conduct</t>
  </si>
  <si>
    <t>This regulation governs the licensing, registration, and professional conduct of land agents operating in Alberta. It defines a “land agent” as an individual or firm engaged in marketing, negotiating, or facilitating the sale, lease, or transfer of agricultural and rural land for clients. The regulation sets eligibility criteria for licensing: applicants must be at least 18 years old, hold a high school diploma or equivalent, and complete a Ministry-approved pre-licensing education program covering Alberta land law, contract negotiation, and ethics. Applicants must pass the Land Agent Licensing Examination—administered by the Real Estate Council of Alberta (RECA)—and undergo a criminal record check. The regulation outlines application procedures: submission of proof of education, exam results, and a non-refundable fee; once approved, licenses renew biennially upon payment of renewal fees and completion of six hours of continuing professional development per year. It prescribes professional standards, including mandatory disclosure of material defects in property, fiduciary duties to clients, and advertising guidelines that prohibit misleading claims. Trust account requirements mandate that agents deposit all client funds into a designated account and maintain accurate records for four years, subject to RECA audit. Disciplinary procedures—complaint intake, investigation by a professional conduct investigator, hearings before a hearing tribunal, and sanctions (fines up to $50,000, license suspension or revocation)—are detailed to protect consumers. The regulation also allows licensed brokers to supervise associate land agents, specifying broker responsibilities for oversight and training. By codifying these requirements, the regulation enhances consumer protection, promotes professional integrity, and fosters transparency in Alberta’s rural land marketplace.</t>
  </si>
  <si>
    <t>conversion, land interests, registry, subdivision, transfer</t>
  </si>
  <si>
    <t>This regulation establishes procedures for converting and registering various types of land interests—such as leases, easements, restrictive covenants, and mineral rights—under Alberta’s Land Titles Act. It enumerates categories of convertible interests, including expired agricultural leases, subsisting surface leases, and statutory rights of way, and clarifies which interests require conversion to fee simple or other registered forms. Applicants must submit a completed conversion application form, original interest documents or certified copies, updated legal descriptions, and proof of title history to the local land registry office. The regulation prescribes survey requirements: where boundary adjustments occur, a certified plan prepared by a registered Alberta land surveyor must accompany the application. Applicable fees (based on category and complexity) are set out, and the regulation mandates that the Land Titles Office process conversion applications within 20 business days of receipt, barring survey or title discrepancies. It details notice requirements: conversion officers must notify affected parties—such as mortgagees or lessees—by mail or electronic communication if their registered interests are impacted. Conversion implications on property taxation, including prorating of property taxes for converted interests, are specified. Transitional provisions cover interests created before the regulation’s effective date (June 1, 2025), allowing applicants a two-year window to convert existing but unregistered interests without penalty. An appeals process permits applicants to request reconsideration by the Land Titles Appeal Board if an application is denied. By standardizing conversion protocols, the regulation ensures clarity in Alberta’s land registry, reduces administrative delays, and maintains accurate, reliable land ownership records.</t>
  </si>
  <si>
    <t>stewardship, fund, conservation, funding, projects</t>
  </si>
  <si>
    <t>This regulation establishes and governs the Land Stewardship Fund (the “Fund”) to support conservation, reclamation, and sustainable land-use initiatives in Alberta. The Fund is financed through annual appropriations from the General Revenue Fund, designated fees (e.g., resource extraction levies), and voluntary contributions from industry, Indigenous communities, and non-governmental organizations. The regulation sets out the Fund’s objectives: habitat restoration (wetland and grassland regeneration), remediation of environmentally impacted sites, enhancement of biodiversity in ecologically sensitive regions, and promotion of sustainable agricultural or forestry practices. Governance is overseen by the Land Stewardship Advisory Board, comprising representatives from Alberta Environment and Protected Areas, Indigenous stakeholders, industry experts, and environmental NGOs, appointed by the Minister of Environment and Protected Areas. The regulation outlines eligibility criteria for funding: applicants (municipalities, Indigenous communities, non-profit organizations, or private landowners) must submit a detailed project proposal demonstrating alignment with Fund objectives, anticipated outcomes, and evidence of matching contributions (cash or in-kind). Funding categories include planning and research grants, capital project grants (up to 75% of total project cost), and monitoring and evaluation grants. Application deadlines are set biannually (March 31 and September 30), with project approvals based on a scoring matrix that evaluates environmental impact, feasibility, and community benefit. Fund disbursement occurs in tranches—an initial payment of 50% upon project commencement, 30% upon midterm evaluation, and the remaining 20% after final reporting. Reporting requirements mandate quarterly progress updates, financial statements, and a comprehensive final report detailing ecological outcomes, methodologies, and lessons learned. Audit provisions allow the Minister or delegated auditors to inspect records at any time. Conflict-of-interest rules require Board members and applicants to disclose any financial or personal interests related to proposed projects. By codifying these structures and procedures, the regulation ensures transparent, accountable, and results-driven allocation of resources to advance Alberta’s land stewardship goals.</t>
  </si>
  <si>
    <t>post-secondary planning, development plans, commercial use, support services, university governance</t>
  </si>
  <si>
    <t>This regulation made under the Post-secondary Learning Act requires each governing board of a public post-secondary institution to prepare, submit, and maintain a long-range land use and development plan. It defines “board” and “institution” and specifies that plans must address all real property owned by the institution, the intended uses for each parcel, and timeline projections. Institutions must outline any proposed leases or sales of land for primarily commercial purposes and identify how support services (such as bookstores, food services, and parking facilities) will be provided on campus. The regulation further sets out requirements for periodic plan reviews, public consultation processes, and reporting obligations to the Minister of Advanced Education. It establishes that failure to comply may result in the Minister withholding approval of new capital projects until a conforming plan is in place.</t>
  </si>
  <si>
    <t>protected title, registration requirements, scope of practice, Alberta Association of Landscape Architects, disciplinary process</t>
  </si>
  <si>
    <t>This regulation, made under the Professional and Occupational Associations Registration Act, protects the title “Landscape Architect” in Alberta and establishes the Alberta Association of Landscape Architects (AALA) as the regulatory body. It defines qualifications for registration, including accredited academic credentials, supervised practical experience, and successful completion of the Landscape Architect Registration Examination. The regulation outlines entry-to-practice requirements, renewal processes, continuing competency obligations, and conditions under which provisional registrations may be granted. It also sets professional conduct standards, including the requirement to maintain professional liability insurance and adhere to a code of ethics. Disciplinary provisions detail grounds for suspension or cancellation of registration for misconduct, incompetence, or incapacity, and provide for appeal mechanisms. The regulation ensures that only individuals meeting established academic and practical criteria may use the protected title, thereby safeguarding public interest in design quality and safety.</t>
  </si>
  <si>
    <t>official languages, court proceedings, English and French, translation services, notice requirements</t>
  </si>
  <si>
    <t>This regulation, enacted under the Languages Act, grants defendants in proceedings before the Court of Appeal, the Court of Queen’s Bench, and the Provincial Court the right to use either English or French in oral communications. It defines key terms such as “defendant,” “judge,” and “proceeding,” and stipulates that a defendant wishing to use French must provide reasonable notice to both the court and the prosecutor. Courts are required to arrange for qualified interpreters or translation services when proceedings are conducted in French. The regulation also clarifies that all orders, judgments, and public notices must be available in both official languages and sets out provisions for filing documents. While English remains the primary language, the regulation enables participants to elect French, ensuring access to justice in either official language.</t>
  </si>
  <si>
    <t>rent suspension, COVID-19 response, residential tenancies, penalty prohibition, payment plans</t>
  </si>
  <si>
    <t>This regulation, enacted under the Residential Tenancies Act via Ministerial Order SA:003/2020, prohibits residential landlords from charging any late fees, penalties, or interest on unpaid rent or utilities for tenancy periods between April 1 and June 30, 2020. It applies to all tenancy agreements entered into prior to April 1, 2020, and any new agreements signed between April 1 and June 30, 2020. Landlords remain obligated to give tenants reasonable notice of payment expectations and are required to negotiate meaningful payment plans if tenants cannot pay due to COVID-19-related hardships. The regulation also suspends the enforcement of eviction orders for non-payment during this period, unless a tenant defaults on an agreed payment plan. Landlords failing to comply may face enforcement actions by Residential Tenancy Dispute Resolution Service.</t>
  </si>
  <si>
    <t>high-ratio mortgages, notice requirement, borrower protections, foreclosure procedures, statutory statements</t>
  </si>
  <si>
    <t>Made under the Law of Property Act, this regulation defines “high-ratio mortgage” and prescribes mandatory mortgage statement language to inform borrowers of potential liability for deficiency judgments. Section 2(1) stipulates that all high-ratio, insured mortgages must include prominent disclosure indicating that the lender is entitled to pursue the borrower for any shortfall if the property’s sale proceeds do not cover the outstanding principal. The regulation further sets timelines for redemption periods and requires lenders to provide adequate notice of default to high-ratio mortgage borrowers. Although the notice requirement was declared ultra vires by the courts, the regulation remains on the books and continues to define high-ratio mortgages for statutory interpretation. It aims to ensure transparency and borrower awareness of liability risks in the event of default.</t>
  </si>
  <si>
    <t>legislative security officers, appointment criteria, screening authority, weapon seizure, reporting requirements</t>
  </si>
  <si>
    <t>Enacted under the Legislative Assembly Act, this regulation authorizes the Speaker to appoint individuals as legislative security officers responsible for safeguarding the legislative precinct. It establishes eligibility criteria, mandatory training requirements, and qualifications for appointment, including background checks and firearm handling authorization. Appointments must specify each officer’s duties, authorized weapons, and terms of service. Legislative security officers gain peace officer status while performing their duties within or in fresh pursuit from the precinct. They are permitted to conduct identity verification and weapons screening at entry points, refuse or remove individuals who pose security threats, and seize unauthorized weapons. The regulation requires officers to submit periodic reports to the Speaker on security activities and incidents. It also empowers the Speaker to suspend or revoke appointments for misconduct or failure to meet conduct standards and grants the courts authority to restrain violations of security provisions.</t>
  </si>
  <si>
    <t>utility liability limits, direct damages, negligence, indemnification, indirect losses exclusion</t>
  </si>
  <si>
    <t>Made under the Alberta Utilities Commission Act and the Electric Utilities Act, this regulation limits utility and commission liability by excluding liability for indirect, special, or consequential damages, including loss of profits, revenue, or production. Section 1(1) defines that in the case of negligence, willful misconduct, or contract breach, the liable party is responsible only for direct physical damage or personal injury. The regulation also provides indemnification schemes for utilities acting under commission orders and caps liability exposures arising from asset retirement or extraordinary retirement of regulated assets. It excludes third-party loss of earnings or contracts, confining recoverable damages to directly quantifiable losses. These provisions protect regulated utilities and the commission from wide-ranging liability claims, ensuring ratepayer dollars are not diverted toward covering speculative or consequential damages.</t>
  </si>
  <si>
    <t>board governance, plan of service, trustee qualifications, reporting obligations, policy requirements</t>
  </si>
  <si>
    <t>Under the Libraries Act, this regulation prescribes the structure and governance requirements for public library boards in Alberta. Each board must consist of members appointed by the municipality, with defined term lengths and eligibility criteria, including proficiency in policy development and financial oversight. Boards are mandated to establish a written plan of service outlining mission statements, goals, and objectives based on community needs assessments. They must adopt and review bylaws, policies (including those on honoraria and trustee orientation), and budgets annually. Boards are required to hire a qualified professional librarian who meets minimum educational standards. The regulation obligates boards to submit their bylaws, plan of service, annual report, and audited financial statements to the Minister of Municipal Affairs by specified deadlines. Failure to comply may result in funding suspension or ministerial intervention.</t>
  </si>
  <si>
    <t>protected titles, registration requirements, restricted activities, continuing competence, disciplinary procedures</t>
  </si>
  <si>
    <t>Made under the Health Professions Act, this regulation governs the practice and title protection for Licensed Practical Nurses (LPNs) in Alberta. It defines the protected titles (e.g., “licensed practical nurse,” “LPN,” “RNA”) and specifies eligibility for registration, including completion of an approved practical nursing education program, national exam (CPNRE), and evidence of currency for those practising prior to the regulation’s enactment. The regulation outlines the scope of practice and authorizes LPNs to perform restricted activities as defined by the Health Professions Restricted Activities Regulation. It mandates continuing competence requirements, including regular renewal of registration, proof of professional development, and adherence to standards of practice and code of ethics administered by the College of Licensed Practical Nurses of Alberta (CLPNA). Disciplinary processes detail grounds for investigation, hearing procedures, and sanctions ranging from reprimand to suspension, ensuring public protection and professional accountability.</t>
  </si>
  <si>
    <t>simple interest, prescribed rate, life lease agreements, Consumer Protection Act, interest calculation</t>
  </si>
  <si>
    <t>Enacted under the Consumer Protection Act’s Life Leases provisions, this regulation establishes that any interest payable under section 41.4(2) of the Act on a life lease charge must be calculated as simple interest at a rate equal to the prescribed rate. The prescribed rate is defined as the prime lending rate posted by Alberta treasury branches plus a specified margin, adjusted quarterly. The regulation stipulates that interest accrues daily on unpaid amounts owing under a life lease until payment in full. It also clarifies that no compound or penalty interest may be imposed. For transparency, life lease providers must disclose to purchasers the prescribed rate and how interest will be calculated over the term of the agreement. This ensures fairness in financial dealings between life lease operators and residents.</t>
  </si>
  <si>
    <t>delegated authority, Livestock Identification Services, audit requirements, fee collection, record-keeping</t>
  </si>
  <si>
    <t>Made under the Livestock Identification and Commerce Act, this regulation delegates specified ministerial powers, duties, and functions to Livestock Identification Services Ltd. (LIS). Section 2(1) names LIS as the delegated authority for matters including issuance of premises and operator licences, enforcement of traceability rules, and administration of sale proceeds from unidentified livestock. Powers retained by the Minister—such as regulation-making and certain enforcement actions—are explicitly excluded. Under the delegation, LIS must comply with a delegation agreement, maintain required licences, and confine activities to livestock identification, traceability, and related services (e.g., disease control reporting, quality assurance co-ordination). Financial reporting obligations require LIS to submit annual business plans, budgets, audited financial statements, and details of remuneration for directors and senior managers. LIS’s records of delegated functions remain Crown property and may be audited or inspected by the Minister</t>
  </si>
  <si>
    <t>livestock identification, manifests, inspection, security interests, dealer licensing</t>
  </si>
  <si>
    <t>This regulation supports the Livestock Identification and Commerce Act by specifying detailed requirements for livestock identification, transaction documentation, and inspection procedures. It requires producers and dealers to maintain livestock manifests and permits when transporting animals, mandates disclosure of security interests, and details record-keeping formats. Inspectors must verify ownership through brand and identification checks at designated inspection sites, which include markets, feedlots, and abattoirs. The regulation sets inspection fees, outlines exemptions for feedlots and abattoirs, and prescribes standards for premises identification. It also governs licensing of livestock dealers, mandates participation in the Livestock Assurance Fund to protect sellers from nonpayment, and requires retention of records for disease traceback. Additionally, it defines special permits for horses and cattle, clarifies destination amendments during transit, and establishes enforcement measures, including penalties for noncompliance. Overall, this regulation ensures traceability, protects property rights, and promotes fair commerce within Alberta’s livestock industry.</t>
  </si>
  <si>
    <t>livestock markets, licensing, sanitation, record keeping, premises identification</t>
  </si>
  <si>
    <t>This regulation governs the licensing and operation of livestock markets and assembling stations across Alberta. It requires operators to obtain and renew licences for facilities that handle cattle, horses, swine, sheep, alpacas, bison, cervids, goats, llamas, mules, poultry, and wild boar. Applicants must submit detailed diagrams of their facilities, which are subject to construction, maintenance, and sanitation standards to ensure animal welfare and public safety. Markets must maintain comprehensive records, including seller PID numbers and sale documentation, and retain records for ten years. The regulation also mandates thorough cleaning of livestock areas between market days, including vehicle-cleaning zones. Licensing terms have been extended to five years, and penalties for contraventions are clearly defined. Operators must maintain contact information for surrendered, expired, suspended, or cancelled licences. Overall, this regulation ensures that livestock transactions occur in a safe, sanitary, and transparent environment, supporting both animal welfare and market integrity.</t>
  </si>
  <si>
    <t>deposit insurance, guarantee plans, name requirements, corporate registration, compliance</t>
  </si>
  <si>
    <t>This regulation prescribes requirements for loan and trust corporations under the Loan and Trust Corporations Act. It designates approved deposit insurance and guarantee plans to protect depositors and creditors and outlines conditions under which these plans may operate. The regulation specifies corporate naming conventions, requiring names to consist only of English or French letters, Arabic numerals, and standard punctuation, with the first character being a letter or numeral, and restricting the use of years unless indicating the date of amalgamation. It also sets out application procedures for letters patent and corporate registration, including required documentation and attestation. Additionally, the regulation governs the appointment of attorneys for service, prescribes fees payable to the Superintendent, and establishes reporting obligations for changes in corporate structure. Overall, this regulation ensures that loan and trust corporations maintain financial stability, transparency, and proper corporate governance within Alberta’s financial regulatory framework.</t>
  </si>
  <si>
    <t>corporate governance, capital requirements, director residency, investment limits, auditing</t>
  </si>
  <si>
    <t>This regulation governs the operational and governance aspects of loan and trust corporations under the Loan and Trust Corporations Act. It requires corporations to adhere to minimum capital and liquidity thresholds, ensuring at least a specified percentage of assets are held in high-quality investments. The regulation mandates that at least three-quarters of board members be ordinarily resident in Canada and outlines qualifications for directors. It prescribes prudent investment standards, limiting loans or investments to a single borrower or related parties to protect against concentration risk. The regulation also establishes requirements for corporate governance, including independent auditing, financial statement preparation, and external reporting. It restricts share ownership to prevent undue control by a single entity and mandates the formation of investment committees to oversee portfolio management. Additionally, the regulation sets terms for permissible loans, mortgages, and real estate investments, and outlines requirements for disclosure and examination by the Superintendent. Overall, this regulation maintains the financial soundness and integrity of loan and trust corporations operating in Alberta.</t>
  </si>
  <si>
    <t>lobbyist registration, fees, filing deadlines, prescribed entities, reporting</t>
  </si>
  <si>
    <t>This regulation implements the Lobbyists Act by prescribing registration and reporting requirements for consultant and organization lobbyists. It defines the fee structure for filing registration returns, setting standard fees for initial and annual submissions. The regulation outlines deadlines for filing various types of returns, including transition and quarterly updates, ensuring timely disclosure of lobbying activities. It also specifies the required content of registers, including lobbyist contact details, public office holders engaged, and subject matter of communication. The regulation designates provincial entities considered public office holders, allowing lobbyists to determine applicable registration obligations. It prohibits lobbyists from providing gifts or benefits to public office holders under specified circumstances and forbids contingency-fee arrangements tied to lobbying success. Furthermore, the regulation establishes protocols for public comment exemptions, delineating communications that do not constitute lobbying. Overall, this regulation enhances transparency and accountability in government relations by mandating comprehensive disclosure and standardizing procedures for lobbyist registration and conduct.</t>
  </si>
  <si>
    <t>capital financing, loan terms, eligible borrowers, security instruments, reporting</t>
  </si>
  <si>
    <t>This regulation governs the provision of capital financing to local authorities under the Local Authorities Capital Financing Act. It authorizes the Minister to extend loans to municipalities, school divisions, and other eligible entities for capital projects, such as infrastructure, facility construction, and equipment acquisition. The regulation sets maximum loan amounts, interest rates, and repayment terms, stipulating that individual loans shall not exceed specified thresholds. It requires applicants to submit detailed project plans, financial statements, and security arrangements, which may include debentures or guarantees. The regulation also outlines conditions for loan approval, including assessments of creditworthiness, fiscal sustainability, and compliance with provincial standards. It mandates reporting requirements for funded projects, ensuring transparency in the use of funds and progress toward completion. Additionally, the regulation provides for the deferral or restructuring of payments under exceptional circumstances. Overall, this regulation facilitates the efficient delivery of low-cost, long-term financing to support local capital infrastructure development and promote fiscal responsibility among Alberta’s municipal and regional entities.</t>
  </si>
  <si>
    <t>election forms, nomination papers, ballots, voting instructions, French and English</t>
  </si>
  <si>
    <t>This regulation prescribes the official forms to be used under the Local Authorities Election Act for all municipal elections in Alberta. It includes English and French versions of nomination papers, candidate declarations, ballots, voter registration certificates, mail-in ballot applications, and referendum question notices, among others. The regulation standardizes the format and content of forms related to candidate nominations, polling station procedures, voting instructions, and result reporting. It also sets guidelines for the design and layout of ballots, ensuring clarity and uniformity across local jurisdictions. Additionally, the regulation specifies the schedules indicating which forms are applicable in different election scenarios, such as by-elections, general elections, and school board elections. Overall, this regulation ensures that all electoral processes at the local level are conducted using consistent, legally compliant documentation, thereby promoting fairness, transparency, and voter confidence in Alberta’s municipal democratic process.</t>
  </si>
  <si>
    <t>emergency management, advisory committees, training requirements, mutual aid, emergency plans</t>
  </si>
  <si>
    <t>This regulation provides enhanced guidance to local authorities on their responsibilities under the Emergency Management Act. It requires each municipality to establish an emergency management agency responsible for coordinating prevention, preparedness, response, and recovery activities. The regulation mandates the formation of an Emergency Advisory Committee, comprising elected officials and relevant stakeholders, to oversee emergency operations. It sets requirements for emergency management plans, including identifying hazards, resource inventories, public alert mechanisms, and evacuation protocols. The regulation also prescribes mandatory training and exercise standards for designated officials, ensuring that directors of emergency management and supporting staff maintain competency. It outlines procedures for declaring and terminating states of local emergency, delineating the powers and duties of the director and advisory committee during such declarations. Additionally, the regulation facilitates regional collaboration by allowing local authorities to enter into mutual aid agreements. Overall, this regulation codifies best practices and ensures consistent emergency management capabilities across Alberta’s municipalities.</t>
  </si>
  <si>
    <t>Local Food Council, membership criteria, grant programs, strategic planning, local procurement</t>
  </si>
  <si>
    <t>This regulation supports the Supporting Alberta’s Local Food Sector Act by defining the structure and operation of the Local Food Council and related initiatives. It establishes the composition of the Local Food Council, specifying membership criteria that include producers, processors, distributors, retailers, and consumer representatives. The regulation prescribes terms of reference for Council activities, including developing strategies to improve local food access, promoting value-added processing, and reducing barriers to market entry for small-scale food producers. It requires the Minister to convene Council meetings at least twice annually and to prepare public reports on recommendations. The regulation mandates the creation of a Local Food Sector plan, outlining targets for local procurement, educational outreach, and infrastructure development. Additionally, it authorizes grant programs to support pilot projects and research initiatives that enhance local food production and distribution. Overall, this regulation aims to strengthen Alberta’s local food economy by fostering collaboration, innovation, and consumer awareness within the food sector.</t>
  </si>
  <si>
    <t>certification requirements, professional development, code of conduct, disciplinary procedures, competency framework</t>
  </si>
  <si>
    <t>This regulation governs the certification and practice standards for local government managers under the Professional and Occupational Associations Registration Act. It establishes eligibility criteria for certification, requiring applicants to demonstrate a combination of academic qualifications and relevant municipal administration experience. The regulation outlines the competency framework, specifying core competencies in leadership, governance, financial management, and strategic planning. It mandates continuing professional development, obligating certified members to complete a minimum number of education credits annually to maintain certification. The regulation defines the code of conduct and ethical standards, including confidentiality, conflict-of-interest provisions, and professional responsibility to the public. It also sets forth disciplinary procedures, detailing grounds for investigation, adjudication processes, and potential sanctions for breaches. Additionally, the regulation authorizes the Registrar to maintain a public registry of certified managers and to publish annual reports on membership statistics and disciplinary outcomes. Overall, this regulation ensures that local government managers possess and maintain the skills and integrity necessary to effectively serve Alberta’s municipalities.</t>
  </si>
  <si>
    <t>municipal elections, party registration, contribution limits, financial disclosure, slate eligibility</t>
  </si>
  <si>
    <t>This regulation establishes the framework for the formation and operation of local political parties and slates in Alberta’s two major urban centres, Calgary and Edmonton. It prescribes eligibility criteria for registration, including requirements for a minimum number of supporters and formal application processes. Registered entities must adhere to maximum contribution limits from individuals and corporations, and are obligated to maintain detailed financial records of all donations received and expenditures made. The regulation also mandates periodic financial disclosures, specifying submission deadlines and standardized reporting formats. Once an election concludes, any surplus funds must be disposed of according to defined procedures, such as transferring to a registered charity or a successor political entity, while strict rules govern the dissolution of parties or slates that cease operations. Enforcement mechanisms include audits and potential penalties for non-compliance, ensuring transparency and accountability in local political financing</t>
  </si>
  <si>
    <t>social housing, senior accommodation, subsidy eligibility, operating grants, tenant selection</t>
  </si>
  <si>
    <t>This regulation outlines the provincial funding and operational guidelines for supportive lodge accommodations under the Alberta Housing Act. It specifies that local Housing Management Bodies (HMBs) are responsible for operating lodges that provide subsidized, congregate living to seniors and individuals requiring light supports. The regulation sets eligibility criteria for residents—prioritizing applicants based on assessed need, required support level, and income thresholds—and may include local residency requirements. Management Bodies must submit annual operating plans and budgets detailing projected costs for accommodations, meal services, and ancillary supports. The regulation provides for provincial grants to cover operating deficits and capital maintenance, defining allowable expense categories such as catering, meal services, and facility maintenance. It also requires HMBs to maintain tenant records, ensure health and safety standards, and report on occupancy rates and service outcomes. Through these provisions, the regulation aims to ensure consistent, needs-based access to lodge housing and financial accountability for lodge operators</t>
  </si>
  <si>
    <t>legislative assembly, disability benefits, salary continuance, eligibility criteria, benefit duration</t>
  </si>
  <si>
    <t>This regulation, made under the Legislative Assembly Act, prescribes the terms under which Members of the Legislative Assembly are entitled to long-term disability (LTD) benefits. A member deemed disabled by qualified medical evidence may receive a monthly benefit equal to 70 % of their salary at the time the disability arose, payable after a specified waiting period. “Disability” is defined as a medical condition preventing the member from performing their legislative duties, and benefits continue until age 65 or until recovery, whichever occurs first. The regulation outlines procedures for submitting medical documentation, designates the Legislative Assembly Office as administrator, and authorizes periodic medical reviews to confirm ongoing eligibility. It also addresses provisions for partial disability, specifying income offsets for other disability income sources the member receives. Termination clauses include returning to legislative duties, reaching retirement age, or death. The regulation’s goal is to provide income security for legislators facing prolonged medical incapacitation while establishing clear administrative procedures and oversight</t>
  </si>
  <si>
    <t>waste management, used oil recycling, environmental handling charge, designated materials, surcharge limits</t>
  </si>
  <si>
    <t>This regulation, enacted under the Environmental Protection and Enhancement Act, designates lubricating oil and related materials as “designated materials” subject to Alberta’s used oil recycling program. It requires producers, importers, and retailers to collect and remit environmental handling charges (EHCs) on every litre of lubricating oil sold, up to the maximum surcharge rates set out in the schedule. The regulation also specifies reporting requirements for registered industry organizations—including Alberta Recycling Management Authority (ARMA)—to maintain a separate fund dedicated to lubricating oil recycling activities. Administrative responsibilities include monitoring collection rates, ensuring proper disposal facilities are available, and funding research on improved recycling technologies. Additionally, the regulation mandates that all stakeholders keep accurate records of oil sales, surcharge remittances, and quantities recycled. Failure to comply can trigger inspections, fines, or suspension of registration. By setting surcharge limits and defining roles in the recycling chain, the regulation aims to minimize environmental harm from used lubricating oil and promote responsible waste diversion practices</t>
  </si>
  <si>
    <t>family support, court orders, program administration, enforcement procedures, prescribed forms</t>
  </si>
  <si>
    <t>This regulation supplements the Maintenance Enforcement Act by prescribing the administrative processes and forms required for enforcing child or spousal support orders and qualifying maintenance agreements. It outlines the procedures for registering court orders or support agreements with the Maintenance Enforcement Program (MEP), including standardized application and affidavit forms. The regulation specifies service fees charged when orders are refiled or files are reopened, and details notification protocols for payors and recipients. It empowers MEP to collect, hold, and disburse support payments, and authorizes enforcement actions—such as wage garnishment, driver's licence suspension, or motor vehicle searches—in cases of non-payment. The regulation also establishes guidelines for handling interjurisdictional orders and outlines circumstances under which MEP can exercise discretion in modifying payment arrangements temporarily. Confidentiality provisions ensure that personal information is protected, while record-keeping requirements help track enforcement status. By setting out clear administrative and procedural rules, the regulation enhances MEP’s capacity to enforce maintenance obligations consistently across Alberta</t>
  </si>
  <si>
    <t>housing management, board governance, financial planning, reporting requirements, conflict of interest</t>
  </si>
  <si>
    <t>This regulation, under the Alberta Housing Act, governs the operations and administration of Housing Management Bodies (HMBs) responsible for social housing programs. It outlines HMBs’ governance structure, requiring boards to include members appointed by the Minister of Seniors and Housing, and mandates conflict-of-interest rules for board members. Section 16(1)(a) obliges HMBs to prepare a three-year operating budget, including income statements, balance sheets, and cash flow projections. Section 16(1)(b) requires a five-year capital plan detailing property maintenance strategies—both short-term (based on property condition inspections) and long-term (preventative and cyclical maintenance). The regulation also sets record retention rules, requiring HMBs to store all housing records locally and update data on request. Communication plans must be developed to keep stakeholders informed of strategic objectives and performance. Annual reports to the Minister must include audited financial statements, occupancy rates, and program outcomes. By prescribing budgetary, governance, and reporting requirements, the regulation ensures transparency, fiscal responsibility, and effective oversight of social housing operations</t>
  </si>
  <si>
    <t>pension regulation, defined benefit, member contributions, employer obligations, administration</t>
  </si>
  <si>
    <t>This regulation constitutes the primary rules for the Management Employees Pension Plan (MEPP), a defined-benefit pension plan established for management employees of provincial agencies, post-secondary institutions, and select public bodies. It defines membership eligibility criteria, including classifications of participating employers and covered management positions. Contributions are set as fixed percentages of pensionable salary, split between members and employers, and actuarial assumptions for determining benefit levels are prescribed. The regulation outlines the calculation of retirement benefits—based on years of credited service and average earnings over specified periods—and stipulates indexing provisions to protect benefit value against inflation. Provisions for early retirement, deferred pensions, survivor benefits, and disability pensions are included, with detailed vesting, eligibility, and actuarial reduction rules. Governance structures are established, including the role of the MEPP Board of Trustees, oversight responsibilities of Alberta Pension Services Corporation (APS), and the investment management role of Alberta Investment Management Corporation (AIMCo). Termination and transfer rules for members who leave public service are also specified. By setting contribution rates, benefit formulas, and administrative frameworks, the regulation ensures the MEPP operates under sound actuarial and governance standards</t>
  </si>
  <si>
    <t>communicable diseases, testing orders, disclosure forms, public health, physician reporting</t>
  </si>
  <si>
    <t>This regulation supports the Mandatory Testing and Disclosure Act by prescribing the list of communicable diseases requiring mandatory testing and setting out the procedures for issuing testing orders. It identifies qualified health professionals authorized to apply for testing orders when they suspect a person has engaged in activities posing a significant risk of transmitting a listed disease. The regulation provides standardized forms for applications to medical practitioners and for physicians’ reports, including patient consent documents, testing requisitions, and follow-up disclosure notices. It delineates the responsibilities of laboratories to report positive test results to public health authorities, and of physicians to inform public health and, in specific circumstances, potential contacts of infected individuals. Confidentiality provisions balance patient privacy with public safety, stipulating secure handling of medical records and limited disclosure to authorized officials. Enforcement mechanisms include penalties for failure to comply with testing or reporting requirements. By defining diseases, forms, and procedures, the regulation facilitates timely detection, management, and prevention of communicable disease transmission in Alberta</t>
  </si>
  <si>
    <t>electricity market, offer cap, market share threshold, interim measures, AESO directives</t>
  </si>
  <si>
    <t>This regulation, under the Electric Utilities Act, introduces interim measures to curb excessive exercise of market power by electricity generators. It applies to any market participant holding a 5 % or greater share of thermal generation capacity. Once a defined monthly revenue threshold is reached, the regulation imposes a secondary offer cap on that participant’s non-storage thermal offers—effectively limiting bid prices to prevent withholding supply to drive up prices. The regulation also requires the Alberta Electric System Operator (AESO) to develop rules to enforce caps and monitor compliance. These rules mandate real-time reporting of generation offers, revenue calculations, and thresholds, and empower AESO to issue supply cushion directives to ensure reliability when reserve margins fall below specified levels. The regulation includes provisions for expedited approval of ISO rule changes by the Alberta Utilities Commission (AUC) and identifies effective dates (July 1, 2024 for most measures). By balancing affordability concerns with minimal market interference, the regulation aims to maintain fair market functioning while safeguarding a reasonable rate of return for generators</t>
  </si>
  <si>
    <t>MSA access, record-keeping, disclosure rights, confidentiality, investigative authority</t>
  </si>
  <si>
    <t>This regulation, made under the Alberta Utilities Commission Act, defines the Market Surveillance Administrator’s (MSA) authority to access records necessary for monitoring Alberta’s electricity and natural gas markets. It obliges the Independent System Operator (ISO) to make available all records relating to market participants—including trading data, bid/offers, and settlement information—on request, and requires market participants and the Balancing Pool to ensure records provided are complete and accurate. The regulation stipulates that no fee is payable by the MSA for accessing or transferring records, and grants the MSA the right to use those records for investigations and enforcement actions. Confidentiality rules prohibit unauthorized public disclosure of information obtained, while providing a process for stakeholders to file objections to MSA investigations. It also sets out procedures for taking evidence both within Alberta and from external jurisdictions. By formalizing the MSA’s access and evidentiary rights, the regulation strengthens oversight mechanisms to detect and deter anti-competitive or manipulative conduct in Alberta’s energy markets</t>
  </si>
  <si>
    <t>marriage licence, commissioner appointment, ceremony requirements, licensing, registration</t>
  </si>
  <si>
    <t>This regulation, under the Marriage Act, prescribes requirements for the issuance of marriage licences and the conduct of marriage ceremonies in Alberta. It mandates that licensed marriage commissioners display their certificate of appointment publicly at the location where licences are issued. The regulation specifies qualifications and training requirements for commissioners, including oath-taking, record-keeping, and responsibilities for ensuring legal ceremony formalities—such as verifying parties’ identities, age, and free consent. It sets the format and content of marriage licences, including prescribed fields for each party’s information, and requires submission of completed licences to the Registrar of Vital Statistics within defined timeframes. The regulation also outlines procedures for replacing lost licences, handling licence amendments, and imposing fees for services. By standardizing licensing and registration processes, and establishing accountability for commissioners, the regulation ensures marriages solemnized in Alberta meet legal standards and are properly recorded in provincial records</t>
  </si>
  <si>
    <t>subdivision, development, municipal government, land use, planning</t>
  </si>
  <si>
    <t>This regulation outlines procedural and substantive requirements under the Municipal Government Act for subdividing and developing land within Alberta municipalities. It specifies timelines for municipal authorities to review subdivision applications, conditions for approving or refusing plans, and requirements for off-site and on-site servicing (water, sewer, roads). It also addresses the issuance of development permits, relating to land use compatibility, environmental considerations, and infrastructure obligations. Developers must submit detailed plans, include necessary agreements (such as cost-sharing or off-site levies), and adhere to subdivision design standards. Municipalities are empowered to impose conditions, require security deposits, and ensure compliance with statutory plans. Overall, the regulation ensures orderly growth, public safety, and alignment with municipal land-use policies in subdivision and development activities.</t>
  </si>
  <si>
    <t>property assessment, taxation, municipal levies, valuation methodology, exemptions</t>
  </si>
  <si>
    <t>This regulation supplements the Municipal Government Act by prescribing rules for assessing property values and collecting municipal taxes. It details the methodologies for determining market value, mass appraisal techniques, and circumstances under which assessments may be refined or amended. It establishes processes for issuing assessment notices, timelines for appeals, and provisions for supplemental assessments when property changes occur mid-year. Taxation matters include calculation of mill rates, penalty provisions for late payments, and rules governing collection and enforcement of tax arrears. The regulation also clarifies exemptions (e.g., charitable or educational properties) and provides guidance on linear property assessment for utilities. By standardizing assessment practices and tax collection procedures, it promotes transparency, fairness, and consistency in municipal revenue generation.</t>
  </si>
  <si>
    <t>assessment complaints, appeal process, valuation disputes, board of revision, deadlines</t>
  </si>
  <si>
    <t>This regulation prescribes the framework for taxpayers to challenge property assessments in Alberta. It outlines eligibility criteria for lodging a complaint, required forms, and the prescribed fee for filing. The regulation sets strict deadlines (typically 60 days from assessment notice) and specifies information that must accompany each complaint (e.g., grounds for appeal, supporting evidence). It establishes the composition, jurisdiction, and procedural rules of the local Board of Revision, including timelines for scheduling hearings, notifying parties, and issuing decisions. The regulation also describes settlement conferences, mediation options, and conditions under which complaints may be withdrawn or deemed abandoned. By formalizing the complaint and review process, the regulation ensures that taxpayers have a clear, timely, and cost-effective means to dispute perceived overvaluation.</t>
  </si>
  <si>
    <t>meat safety, slaughterhouses, sanitary standards, inspection procedures, licensing</t>
  </si>
  <si>
    <t>This regulation implements requirements under the Meat Inspection Act to ensure that meat products processed and sold in Alberta meet health and safety standards. It sets out licensing and registration procedures for slaughterhouses, meat processing facilities, and retail butcher shops. Inspectors are authorized to conduct sanitary inspections, verify compliance with humane slaughter methods, and enforce proper handling, storage, and transportation of carcasses. The regulation details mandatory record-keeping, sampling protocols for microbial testing, and labeling requirements for retail meat products. It also prescribes penalties for non-compliance, including fines, licence suspensions, or plant closures. By codifying inspection processes, employee hygiene standards, and facility design requirements, this regulation upholds consumer protection, public health, and industry consistency in Alberta’s meat sector.</t>
  </si>
  <si>
    <t>health benefits, Alberta Health Care, fee schedule, eligible services, provider billing</t>
  </si>
  <si>
    <t>This regulation outlines the parameters for medical benefits under the Alberta Health Care Insurance Plan. It specifies the list of insured medical services (e.g., physician visits, diagnostic tests, surgical procedures) and sets out the schedule of fees that practitioners may bill to the provincial health insurance program. It defines eligibility criteria for beneficiaries, such as residency requirements and documentation needed to confirm coverage. The regulation establishes billing codes, service limitations (frequency or duration), and conditions for prior authorization when certain procedures exceed standard thresholds. It further describes the process for submitting claims, adjudication timelines, and audit protocols to prevent fraudulent billing. By clarifying covered services, reimbursement rates, and provider obligations, this regulation ensures equitable access to essential medical care and prudent stewardship of public health funds.</t>
  </si>
  <si>
    <t>technologist certification, scope of practice, professional standards, licensing, continuing education</t>
  </si>
  <si>
    <t>This regulation governs the registration, practice, and professional conduct of Medical Diagnostic and Therapeutic Technologists (MDTTs) in Alberta. It defines the scope of practice—encompassing diagnostic imaging, radiation therapy, nuclear medicine, and related modalities—and prescribes minimum education and training requirements for certification. Applicants must hold recognized diplomas or degrees, complete clinical practicums, and pass competency examinations. The regulation sets forth ethical and professional standards, requiring MDTTs to maintain patient confidentiality, follow radiation safety protocols, and engage in continuing professional development. It outlines the process for issuing, renewing, suspending, or revoking certificates of registration. By standardizing licensure criteria and conduct expectations, this regulation safeguards patient safety and upholds the quality of diagnostic and therapeutic imaging services across Alberta.</t>
  </si>
  <si>
    <t>laboratory technologists, certification, quality assurance, scope, regulatory board</t>
  </si>
  <si>
    <t>This regulation details the requirements for Medical Laboratory Technologists (MLTs) to practise in Alberta. It specifies educational prerequisites—typically a recognized diploma or degree in medical laboratory technology—and mandates completion of accredited clinical practicums. Candidates must pass a national certification examination administered by a designated credentialing body. The regulation defines the MLT scope of practice, including specimen collection, analysis of bodily fluids, microbiology testing, and quality assurance procedures. It also establishes standards for professional conduct, continuing education, and adherence to laboratory safety protocols. The regulatory body’s responsibilities—such as processing applications, maintaining a public register, and investigating complaints—are outlined. By formalizing licensure criteria and oversight mechanisms, the regulation ensures reliable diagnostic laboratory services and patient care integrity throughout Alberta.</t>
  </si>
  <si>
    <t>medical panels, disability assessment, board hearings, expert reports, compensation</t>
  </si>
  <si>
    <t>This regulation establishes the framework for the formation and operation of medical panels under Alberta’s Workers’ Compensation Board (WCB) and other statutory boards that require medical evaluations. It defines the circumstances in which a medical panel must be convened—typically disputes over injury causation, functional impairment, or return-to-work readiness. Each panel must consist of at least three independent medical practitioners with relevant specialty expertise. The regulation outlines procedures for selecting panel members, disclosing potential conflicts of interest, and submitting medical evidence or expert reports. It prescribes timelines for panel hearings, issuance of written decisions, and appeal routes. By standardizing medical panel composition, evidence submission, and decision protocols, the regulation ensures impartial, expert-driven determinations of workers’ functional status and entitlement to benefits.</t>
  </si>
  <si>
    <t>medical suitability, driver licensing, fitness assessment, physician reporting, screening</t>
  </si>
  <si>
    <t>This regulation prescribes medical criteria and assessment protocols for individuals applying for or renewing Alberta driver’s licenses. It enumerates health conditions (e.g., cardiovascular, neurological, visual impairments, diabetes) that require medical evaluation or self-reporting. Physicians must use standardized forms to report on a patient’s functional ability to operate motor vehicles safely. The regulation details criteria for medical fitness, specifying acceptable blood glucose levels, visual acuity thresholds, and seizure-free periods. For applicants with transient or stable conditions, it outlines retesting intervals and conditional licensing (e.g., time-limited or restricted class). The regulation also mandates how medical information is handled—confidentiality, reporting to licensing authorities, and right of appeal when licenses are suspended or revoked. Through these measures, the regulation promotes road safety by ensuring drivers meet minimum health standards.</t>
  </si>
  <si>
    <t>MLA ethics, gift disclosure, conflict of interest, allowable benefits, annual reporting</t>
  </si>
  <si>
    <t>This regulation implements provisions of the Members’ Conflict of Interest Act by prescribing rules on gifts, benefits, and hospitality provided to Members of the Legislative Assembly (MLAs). It defines what constitutes a gift, souvenir, or benefit (e.g., travel, accommodation, event tickets) and sets monetary thresholds above which gifts must be declared. MLAs are required to file annual disclosures listing all gifts or benefits received, including their source, estimated value, and purpose. The regulation identifies exceptions (e.g., token gifts of negligible value, or household items under a specified amount) and outlines procedures for returning or remitting impermissible gifts to the public treasury. Penalties for non-compliance or false disclosures include reprimands and fines. By enforcing transparency and standardized reporting, the regulation mitigates real or perceived conflicts of interest in legislative decision-making.</t>
  </si>
  <si>
    <t>MLA pension, retirement benefits, contribution rates, eligibility, plan administration</t>
  </si>
  <si>
    <t>This regulation specifies the structure, eligibility, and governance of the pension plan for Members of the Legislative Assembly in Alberta. It defines plan membership criteria, vesting periods, and qualifying service years required for pension entitlement. Contribution rates for both members and the Crown (employer) are established, including provisions for supplemental contributions in cases of early retirement or disability. The regulation details formulas for calculating pension payments, survivor benefits, and indexation provisions to protect against inflation. It also prescribes administrative procedures—such as annual statements, actuarial valuations, and plan audits—to ensure financial sustainability. Amendments concerning cost-of-living adjustments, integration with other public sector pension plans, and procedures for accessing pension records are included. Overall, this regulation ensures that MLAs receive defined retirement benefits and that the plan remains fiscally sound.</t>
  </si>
  <si>
    <t>pension, MLA, eligibility, contributions, benefits</t>
  </si>
  <si>
    <t>This regulation defines the terms, conditions, and responsibilities governing the Members of the Legislative Assembly Pension Plan. It establishes eligibility criteria for those who served as MLAs before the plan closed to new entrants in 1989, specifying that active participation ended in 1993. Contribution rates are outlined for both members and the Crown, including provisions for calculating pensionable earnings and service credits. Vesting rules and retirement options are detailed, with guidance on normal retirement, early retirement, and deferred pension provisions. Survivor benefits are described, covering options for joint-and-survivor pensions and commuted value payments. The regulation also addresses indexing of accrued pensions to reflect inflation, ensures proper administration through defined governance roles, and sets reporting and auditing requirements for plan administrators. Procedures for plan termination are included, as are guidelines for transferring members to successor plans and distributing death or disability benefits to ensure continuity and equity for plan participants.</t>
  </si>
  <si>
    <t>forms, designation, mental health, admission, certificates</t>
  </si>
  <si>
    <t>This regulation prescribes standardized forms and facility designations required under the Mental Health Act. It specifies twenty-seven distinct forms—including admission certificates, renewal certificates, transfer certificates, and community treatment order forms—that must be used by designated health professionals, legal authorities, and facility administrators. Each form’s content and format are mandated to ensure consistency across the province. The regulation designates specific facilities authorized to detain or treat formal patients, categorizing mental health centers, hospitals, and community-based facilities based on their capacity and scope of services. Criteria for facility designation include staffing qualifications, physical infrastructure standards, and safety protocols. Authorized facilities are required to use prescribed forms when admitting, renewing, transferring, or discharging individuals under the Mental Health Act. By standardizing paperwork and clearly identifying approved facilities, the regulation aims to promote efficient case management, safeguard patient rights, and ensure clarity in legal and clinical processes related to involuntary admissions and community treatment orders.</t>
  </si>
  <si>
    <t>review panel, mental health, hearings, composition, reporting</t>
  </si>
  <si>
    <t>This regulation establishes the framework and operational procedures for Mental Health Act review panels. It outlines requirements for panel composition, mandating that each panel include at least one qualified psychiatrist, one legal expert, and one community representative to review applications from formal patients or individuals subject to community treatment orders. The regulation sets deadlines for convening reviews, specifying that panels must meet within thirty days of application receipt to assess the necessity and appropriateness of involuntary admission or continuation of community treatment. Procedural rules dictate how panels receive evidence, conduct hearings, and allow affected individuals to present information or legal representation. The regulation prescribes timelines for panel members to submit written reports summarizing findings, conclusions, and recommendations to the Minister of Health. Remuneration and expense guidelines for panel members are detailed, including daily honoraria rates and allowable travel or lodging costs. By standardizing review panel operations, the regulation seeks to protect patient rights, ensure thorough oversight of involuntary treatment decisions, and maintain transparency in the mental health review process.</t>
  </si>
  <si>
    <t>advocate, complaints, investigation, patients, rights</t>
  </si>
  <si>
    <t>This regulation establishes the role, powers, and responsibilities of the Mental Health Patient Advocate. It defines the Advocate’s authority to receive, investigate, and resolve complaints on behalf of formal patients and individuals under community treatment orders. Criteria for Advocate appointment are specified, including required professional qualifications (such as a degree in health, social work, or law), tenure duration, and provisions ensuring independence from other health authorities. The regulation outlines procedures for lodging complaints, mandating that patients, family members, or service providers may submit written or oral complaints regarding potential breaches of patient rights, inadequate care, or inappropriate use of the Mental Health Act. Upon receiving a valid complaint, the Advocate is authorized to initiate an investigation, access patient records, interview healthcare providers or witnesses, and make binding recommendations to facilities or regulatory bodies. Confidentiality requirements are detailed, stipulating that all information gathered must be kept private except as required for report preparation or legal proceedings. The regulation also mandates that the Advocate produce annual reports summarizing activities, outcomes of investigations, and system-level recommendations to enhance patient rights and improve mental health service delivery.</t>
  </si>
  <si>
    <t>costs, liabilities, definitions, reimbursement, assessment</t>
  </si>
  <si>
    <t>This regulation clarifies administrative and financial provisions under the Mental Health Act. It defines liabilities for specified costs—including patient assessment fees, court-ordered examination expenses, treatment expenses at designated facilities, and facility service charges—detailing circumstances under which patients or responsible parties must reimburse the Crown. Procedures for issuing invoices are set out, with payment deadlines and interest charges for late payments. The regulation specifies methods for calculating cost recovery amounts, including daily accommodation rates, professional service fees, and ancillary service charges. It establishes procedures for recovering unpaid accounts through wage garnishment, property liens, or court actions. In addition, the regulation provides definitions for key terms such as “formal patient,” “capacity,” “community treatment order,” and “designated facility,” ensuring consistent interpretation across legal and clinical settings. Administrative directives clarify the powers of physicians and nursing staff to obtain patient consent for cost-related assessments and outline procedures for notifying patients or their legal representatives about potential liabilities. By standardizing cost-related processes and definitions, the regulation aims to streamline fiscal management under the Mental Health Act and protect patient rights.</t>
  </si>
  <si>
    <t>licensing, service providers, safety, standards, inspections</t>
  </si>
  <si>
    <t>This regulation establishes licensing requirements and core operational standards for providers of mental health and addiction services under the Mental Health Services Protection Act. It defines categories of services—including supervised consumption sites, narcotic treatment programs, opioid agonist therapy clinics, and transitional support services—and outlines specific requirements for each category. The regulation sets criteria for facility approval, mandating that providers demonstrate minimum staffing qualifications (such as licensed medical practitioners, nurses, and credentialed addiction counselors), safety protocols, infection control measures, and appropriate physical infrastructure. Application procedures require submission of detailed program descriptions, staffing plans, risk management policies, and evidence of community engagement. The regulation specifies standards for client intake and assessment, treatment planning, continuity of care, and discharge procedures to ensure clients receive comprehensive and integrated services. Periodic inspections by regulatory authorities are outlined, including schedules for unannounced site visits and criteria for evaluating compliance with licensing conditions. Provisions for corrective action are detailed: if a provider fails to meet standards, regulators may issue orders to rectify deficiencies, impose fines, or suspend or revoke licenses. By enforcing consistent service delivery standards and robust oversight mechanisms, the regulation seeks to protect the safety, rights, and well-being of individuals accessing mental health and addiction treatment services.</t>
  </si>
  <si>
    <t>mercury, emissions, monitoring, limits, coal plants</t>
  </si>
  <si>
    <t>This regulation imposes controls on mercury emissions from coal-fired power plants under the Environmental Protection and Enhancement Act. It establishes emission limits based on fuel type and plant capacity, requiring operators to implement best available control technologies—such as activated carbon injection systems, flue-gas desulfurization upgrades, or electrostatic precipitator enhancements—to achieve specified reduction targets. The regulation mandates continuous emissions monitoring systems (CEMS) for mercury, specifying approved sampling methods, calibration procedures, and instrument performance standards. Where continuous monitoring is not feasible, the regulation allows for periodic stack testing using EPA Method 29 or equivalent approved methods. Operators must submit annual emissions reports to the regulatory authority, including raw data, quality assurance documentation, and a summary of compliance trends. Permit application requirements are detailed, requiring demonstration of how new or modified units will meet mercury limits before commissioning. Provisions for alternative compliance include emission trading credits or use of equivalent control measures approved by the Minister. Noncompliance triggers enforcement actions, including administrative penalties, orders to implement corrective action plans, and potential shutdown orders for persistent violations. By enforcing rigorous monitoring and control requirements, the regulation aims to minimize mercury release into the environment, protect public health, and ensure sustainable operation of Alberta’s coal-fired power generation.</t>
  </si>
  <si>
    <t>exploration, licences, permits, environment, reporting</t>
  </si>
  <si>
    <t>This regulation governs exploration activities for metallic and industrial minerals under the Mines and Minerals Act. It outlines application procedures for obtaining exploration licences and permits, detailing eligibility criteria, required supporting documentation (such as work programs, maps, and environmental impact assessments), and applicable fees. The regulation specifies conditions for exempted operations, identifying low-impact activities—such as hand sampling, geophysical reconnaissance, or limited trenching—that do not require formal permits. It sets minimum requirements for work commitments, requiring licensees to meet specified exploration expenditures or submit acceptable work reports to maintain tenure. Provisions for environmental protection are included, mandating that exploration activities avoid disturbance of riparian zones, wildlife habitat, and sensitive ecosystems, and that operators implement soil and water protection measures. Permit holders must submit annual progress reports summarizing exploration results, expenditures, and any environmental incidents. Rehabilitation requirements compel licensees to remediate disturbed land, including re-contouring, topsoil replacement, and vegetation re-establishment, within specified timelines. Failure to comply with regulations—such as unauthorized disturbance, failure to report, or incomplete rehabilitation—can result in permit suspension or cancellation. By standardizing licensing procedures, environmental safeguards, and reporting obligations, the regulation aims to facilitate responsible exploration, protect natural resources, and ensure transparency and accountability in Alberta’s mineral development sector.</t>
  </si>
  <si>
    <t>royalty, minerals, rates, reporting, payment</t>
  </si>
  <si>
    <t>This regulation establishes royalty regimes for metallic and industrial minerals under the Mines and Minerals Act. It defines royalty rates for various mineral classes, including base metals (such as copper, lead, and zinc), precious metals (like gold and silver), and industrial minerals (such as gypsum, limestone, and salt), with rates calculated per unit weight or assessed market value depending on commodity type. The regulation outlines procedures for calculating payable royalties, specifying valuation methods—such as average spot price, negotiated contract price, or gross value at the mine mouth—and adjustments for impurities or exceptional circumstances. Payment schedules require that operators submit royalty returns and payment by the last day of each calendar quarter, accompanied by detailed production and sales records. Reporting requirements mandate submission of monthly or quarterly production volumes, sales invoices, transport documentation, and reconciliation statements. The regulation also provides for annual audits, granting officials the authority to inspect books, records, and sampling protocols. Provisions for royalty relief or deferral apply to high-cost or startup mining projects, subject to Ministerial approval and performance milestones. Penalty provisions specify interest charges on late payments, administrative penalties for inaccurate reporting, and potential suspension of mineral dispositions for persistent noncompliance. By codifying royalty rates, valuation methods, and enforcement mechanisms, the regulation ensures transparent revenue collection for the Crown and equitable treatment of mineral operators.</t>
  </si>
  <si>
    <t>tenure, licences, leases, renewal, obligations</t>
  </si>
  <si>
    <t>This regulation sets out tenure requirements for metallic and industrial mineral rights under the Mines and Minerals Act. It specifies categories of tenure agreements, including exploration licences, placer mineral licences, surface leases, and production leases, detailing term lengths, renewal conditions, and maximum area limitations for each category. Exploration licences are valid for up to two years, with renewal options contingent on demonstration of satisfactory work performance and payment of prescribed fees; production leases may be issued for terms of five years, renewable based on ongoing production assessments. Application procedures require applicants to submit comprehensive project proposals—including work schedules, environmental protection measures, and evidence of surface access or landowner agreements—along with financial security deposits to ensure compliance with rehabilitation obligations. The regulation defines annual rental rates based on land area or resource type, with schedules for payment deadlines and penalty provisions for late payment. Holders of exploration licences or leases must meet minimum work commitments—such as drilling meters or trenching lengths—within the first year or face tenure reduction. Conditions for transferring or subdividing tenure parcels are outlined, requiring Ministerial approval and updated documentation. The regulation also mandates that tenure holders maintain adequate liability insurance to cover potential environmental incidents and that they conduct progressive land reclamation in accordance with approved plans. Failure to comply with work, payment, or rehabilitation requirements may result in termination or reduction of tenure. By clearly defining tenure categories, application procedures, and ongoing obligations, the regulation promotes responsible resource development, environmental stewardship, and regulatory transparency in Alberta’s metallic and industrial minerals sector.</t>
  </si>
  <si>
    <t>methane, operators, reduction, reporting, directives</t>
  </si>
  <si>
    <t>This regulation requires upstream petroleum operators to reduce methane emissions under the Environmental Protection and Enhancement Act. It mandates compliance with specified sections of Directive 060 (Upstream Petroleum Industry Flaring, Incinerating and Venting) and Directive 017 (Measurement Requirements for Oil and Gas Operations). Operators must develop and implement comprehensive leak detection and repair (LDAR) programs, including regular site inspections using approved technologies—such as optical gas imaging or infrared cameras—to identify fugitive emissions from equipment, pipelines, and facilities. The regulation sets requirements for routine equipment surveys at prescribed frequencies (e.g., quarterly or semi-annually), specifying that leaks exceeding defined thresholds must be repaired within designated timeframes. In addition to LDAR, operators are required to install and maintain vapor recovery units or efficient flaring devices on applicable production sites to minimize routine venting. Continuous or periodic methane monitoring is required for major emission sources, with approved sampling protocols and data quality standards. Operators must submit annual emissions inventories, leak repair logs, and inspection reports to the Alberta Energy Regulator by specified deadlines. Record-keeping requirements mandate retention of monitoring data, maintenance records, and calibration certificates for at least four years. Provisions for noncompliance include inspector-issued orders requiring corrective actions, administrative penalties for failure to repair identified leaks, and suspension of operations for persistent violations. The regulation also provides for equivalency agreements with federal frameworks, ensuring that Alberta’s requirements achieve at least comparable emission reductions—targeting a 45% reduction from 2014 baseline levels by 2025. By enforcing robust measurement, repair, and reporting protocols, the regulation aims to drive significant methane emission reductions, protect air quality, and support Alberta’s climate change objectives.</t>
  </si>
  <si>
    <t>election, councillors, settlement council, Local Authorities Election Act, governance</t>
  </si>
  <si>
    <t>This regulation ensures that the Local Authorities Election Act applies to electing Councillors to a Settlement Council within Métis settlements. It outlines eligibility criteria for candidates and voters, nomination procedures, and electoral district definitions specific to the settlements. The regulation governs election timing, vote counting, and the certification of results, thereby establishing a clear framework for democratic governance in Métis settlements. It also addresses election disputes, including complaint filing and resolution mechanisms. By adapting provincial electoral laws to the unique context of Métis settlement governance, this regulation supports transparent and fair electoral processes that reflect both settlement traditions and broader provincial standards.</t>
  </si>
  <si>
    <t>land registry, land interests, recordation, settlement lands, Minister’s duties</t>
  </si>
  <si>
    <t>This regulation establishes the framework for creating and managing land interests on Métis settlement lands. It defines how land interests—such as Métis title, provisional Métis title, and allotments—are recorded, registered, and transferred within the Métis Settlements Land Registry. The regulation specifies the duties of transferors and trustees, registration requirements for land transactions, and the role of the Minister in maintaining accurate registry records. It also prescribes procedures for registering covenants, easements, and mortgages affecting settlement lands. By codifying land registration procedures, the regulation ensures legal clarity and protects the property rights of settlement members, while enabling orderly management and development of settlement lands through a distinct registry separate from the provincial Land Titles system.</t>
  </si>
  <si>
    <t>subdivision, land parcels, survey requirements, approval process, settlement development</t>
  </si>
  <si>
    <t>This regulation governs the subdivision of Métis settlement lands, detailing the steps required to divide existing parcels into smaller lots. It incorporates definitions and concepts from the Land Registry Regulation, such as “Métis land interest,” to ensure consistency. The regulation outlines application procedures for subdivision, including submission of survey plans, compliance checks with settlement land-use policies, and approval criteria. It specifies requirements for land surveys, boundary documentation, and registration of new parcel descriptions in the registry. By establishing standardized subdivision protocols, the regulation facilitates planned development within Métis settlements, balances infrastructure and environmental considerations, and protects the integrity of settlement land holdings against unauthorized or poorly planned divisions.</t>
  </si>
  <si>
    <t>measurement units, land surveys, conversion factors, Land Titles Act, legal metrics</t>
  </si>
  <si>
    <t>This regulation defines the units of measurement and conversion standards for land-related transactions under the Land Titles Act and related statutes. It prescribes metric units for describing legal land areas, distances, and elevations in certificates, plans, and statutory instruments. The regulation specifies exact conversion factors between imperial and metric units, ensuring consistency in land surveys, transfers, and registrations. By mandating metric measurements, it facilitates uniformity across legal documents, minimizes confusion in land description, and aligns Alberta’s land administration with national and international measurement standards</t>
  </si>
  <si>
    <t>micro-generation, small-scale generators, electricity credits, interconnection, renewable energy</t>
  </si>
  <si>
    <t>This regulation, enacted under the Electric Utilities Act, provides a framework for customers to generate electricity using small-scale renewable resources (e.g., solar, wind) and receive compensation or credits for surplus energy supplied to the grid. It defines “micro-generation generating unit,” distinguishing between small (under 150 kW) and large (150 kW–5 MW) installations, and sets technical requirements for meters, interconnection, and safety standards. The regulation outlines compensation mechanisms, requiring retailers to credit customers for excess electricity and to compensate unused credits annually if not applied to bills. It also details application procedures, notice requirements, and billing processes, enabling Albertans to self-supply and promote distributed renewable energy while ensuring orderly integration with the provincial electricity system.</t>
  </si>
  <si>
    <t>midwifery regulation, Health Professions Act, registration, scope of practice, professional standards</t>
  </si>
  <si>
    <t>This regulation, under the Health Professions Act, defines the regulatory framework for the midwifery profession in Alberta. It establishes registration requirements for midwives, including competency standards, educational credentials, and continuing education obligations. The regulation specifies restricted activities midwives may perform—such as prescribing select medications, ordering diagnostic tests, and providing prenatal, labour, and postpartum care—within defined practice boundaries. It outlines the roles and responsibilities of the College of Midwives of Alberta in maintaining a registry of regulated members, setting practice standards, and enforcing professional conduct rules. By delineating qualifications, scope of practice, and governance structures, the regulation ensures safe, competent, and accountable midwifery services across the province.</t>
  </si>
  <si>
    <t>mineral development, regulatory definitions, safe practices, resource conservation, AER authority</t>
  </si>
  <si>
    <t>This regulation implements provisions of the Mineral Resource Development Act to govern exploration and development of mineral resources (excluding oil and gas) in Alberta. It defines key terms such as “mineral resources,” “well,” and “facility,” and prescribes exclusions (e.g., certain aggregate and environmental studies). The regulation establishes requirements for mineral project applications, including deposit evaluation, resource extraction methods, and environmental protection measures. It empowers the Alberta Energy Regulator to enforce safe, efficient practices, monitor compliance, and issue or amend permits. By standardizing approval processes and delineating regulatory responsibilities, the regulation supports responsible development of metallic, industrial, and brine-hosted minerals while safeguarding public interests and the environment.</t>
  </si>
  <si>
    <t>compensation, expropriation, cancelled tenures, mineral lease losses, Minister’s discretion</t>
  </si>
  <si>
    <t>This regulation, under the Mines and Minerals Act, sets out how lessees and title holders of mineral rights are compensated when their rights are cancelled or expropriated in the public interest. It specifies compensation components—including amounts expended on exploration and drilling, costs of reclamation, and interest—to return affected parties to their pre-cancellation financial position. The regulation requires the Minister to give notice of intent to cancel a lease, outlines timelines for compensation claims, and authorizes assessment methods of fair value. By codifying compensation standards and procedures, the regulation protects private and corporate stakeholders from undue losses when Crown decisions impact existing mineral interests.</t>
  </si>
  <si>
    <t>administrative procedures, application fees, record retention, royalty returns, regulatory amendments</t>
  </si>
  <si>
    <t>This regulation under the Mines and Minerals Act prescribes administrative requirements for applications, permits, and financial reporting related to mining and mineral resource activities. It establishes fee schedules for various applications (e.g., land access, leases, licences) and mandates timelines and formats for royalty and production return filings. The regulation also sets document retention periods for records of costs, charges, and operational data, facilitating audit and compliance reviews. Additionally, it incorporates consequential amendments to related regulations—such as the Coal Royalty Regulation and Metallic and Industrial Minerals Regulation—ensuring consistent administrative practices across mineral sectors. By detailing administrative protocols, fee structures, and reporting obligations, the regulation supports efficient management of Alberta’s mining operations.</t>
  </si>
  <si>
    <t>dispute resolution, objections, review committees, prescribed matters, Minister’s decisions</t>
  </si>
  <si>
    <t>This regulation provides a formal process for resolving disputes between mineral rights holders and the Minister regarding prescribed matters under the Mines and Minerals Act. It outlines objection procedures, requiring written submissions containing notice copies, summaries of issues, and evidence of payment of any contested amounts. The Minister reviews objections within 180 days and issues decisions or proposed resolutions. For oil sands-related disputes, the regulation allows formation of an Oil Sands Dispute Review Committee upon a Statement of No Resolution, comprising nominees from the Department and the applicant plus a chair, to recommend resolutions. The regulation specifies timelines for committee formation, deliberation, and submission of recommendations, after which the Minister issues a final decision. By establishing these structured appeal and review mechanisms, the regulation ensures transparent, fair, and timely resolution of conflicts in Alberta’s mines and minerals sector.</t>
  </si>
  <si>
    <t>grants, ministerial authority, eligibility, application, accountability</t>
  </si>
  <si>
    <t>This regulation provides the authority for ministers to issue grants under the Government Organization Act and establishes detailed provisions governing the administration of those grants. It defines the delegation of ministerial powers and duties to designated staff, outlines the general authority to make grants, and sets out eligibility criteria for applicants, which may include non-profit organizations, municipal governments, and other public entities. The regulation specifies application requirements—such as required documentation, project descriptions, and budget details—and establishes guidelines for reviewing, approving, and disbursing grant funds. It mandates conditions for grant recipients, including mandatory reporting on outcomes, financial accountability measures, and provisions for audits and inspections. The regulation incorporates ministerial discretion to adjust eligibility or funding levels in exceptional circumstances and requires periodic program evaluations to assess effectiveness. Enforcement mechanisms address non-compliance by enabling recovery of misused funds or termination of future grant eligibility.</t>
  </si>
  <si>
    <t>injury cap, non-pecuniary damages, soft tissue, compensation, automobile accidents</t>
  </si>
  <si>
    <t>This regulation caps the amount of non-pecuniary damages payable for certain minor injuries arising from automobile accidents. It defines “minor injury” to include sprains, strains, and whiplash-associated disorders (WAD) that do not result in serious impairment, and it includes any associated physical or psychological sequelae of those injuries. The regulation establishes an annual non-pecuniary damage cap—adjusted each year in line with the Alberta Consumer Price Index—which limits pain and suffering awards to an amount reflective of current inflation. Injuries deemed to result in serious impairment, such as fractures, spinal cord injuries, or traumatic brain injuries, are excluded from the cap. The regulation specifies procedures for certifying whether an injury falls under the cap, including use of certified examiners. It also clarifies that the cap applies only to non-pecuniary damages and does not limit compensation for lost income, medical expenses, rehabilitation costs, or other pecuniary losses.</t>
  </si>
  <si>
    <t>minor’s property, guardian, threshold, Public Trustee, settlement</t>
  </si>
  <si>
    <t>This regulation prescribes monetary thresholds and procedures pursuant to the Minors’ Property Act for handling a minor’s money or property. It sets the prescribed amount for which a minor’s guardian may receive or discharge funds without court or Public Trustee involvement—for example, authorizing settlements or trust discharges up to $25,000. The regulation mandates that when funds exceed the prescribed limit, court approval or involvement of the Public Trustee is required to ensure the funds are managed in the minor’s best interests. It defines documentation requirements, including acknowledgment forms to be provided by guardians who receive funds under the prescribed limit. The regulation also establishes criteria for investing and safeguarding a minor’s property, stipulating acceptable investment vehicles and reporting requirements. By setting clear dollar thresholds and procedural safeguards, it streamlines low-value transactions while ensuring judicial oversight for larger sums to protect minors.</t>
  </si>
  <si>
    <t>insurance priority, leased vehicles, vicarious liability, policy flip, insurer hierarchy</t>
  </si>
  <si>
    <t>This regulation amends sections of the Insurance Act to adjust priority of coverage and disputes among insurers in specific scenarios, notably when a vehicle is leased or rented. It introduces a “priority flip” mechanism wherein, for rented or leased vehicles operated by rental companies in the ordinary course of business, the lessee’s insurance policy may become primary over the owner’s policy. It specifies criteria for defining a “leased vehicle”—for example, vehicles rented by recognized rental agencies—and details how priority flips affect defense and indemnification obligations. The regulation clarifies definitions (e.g., “lessor,” “lessee,” “renter”) under the Traffic Safety Act and outlines insurer responsibilities when multiple policies may apply. It also addresses priority rules when vehicles are provided as courtesy cars or temporary replacements. By codifying these priority-flip rules, the regulation ensures clarity in claims handling and shifts liability appropriately to protect lessors and renters.</t>
  </si>
  <si>
    <t>missing persons, search orders, records, forms, emergency demand</t>
  </si>
  <si>
    <t>This regulation establishes prescribed forms, procedures, and timelines under the Missing Persons Act to facilitate law enforcement access to records and authorize emergency demands for information in missing person investigations. It specifies Form 1 (Application for Access to Records), Form 2 (Order for Records), and any additional schedules required for applying for search orders or emergency records demands, including details for justices of the peace to complete. The regulation requires that records obtained pursuant to a search order or emergency demand be disposed of within 90 days of safely locating the missing person—unless further investigations remain active or the individual is found deceased. It outlines required content for each form, including investigator details, justification for issuing orders, and instructions for police services on record retention and destruction. By standardizing forms and disposal protocols, the regulation streamlines judicial authorizations and protects privacy while expediting missing person searches.</t>
  </si>
  <si>
    <t>mobile home tenancy, termination reasons, security deposit, inspections, abandoned goods</t>
  </si>
  <si>
    <t>This regulation prescribes specific rules under the Mobile Home Sites Tenancies Act regarding termination notices, landlord and tenant obligations, and site inspections for mobile home site tenancies. It enumerates “prescribed reasons” landlords may invoke to terminate a periodic tenancy—for example, if the landlord or a relative intends to occupy the site, infrastructure repairs require vacancy, or the site is to be eliminated. The regulation specifies notice periods and mandatory content for termination notices to ensure tenants receive adequate warning. It establishes procedures for handling abandoned goods left on vacated sites, including timelines for disposal and notices to tenants or prospective claimants. Security deposit rules set the interest rate payable on deposits and timelines for return upon tenancy termination. The regulation also outlines inspection requirements, granting landlords access rights for maintenance or safety inspections under defined conditions. By detailing these operational elements, the regulation balances tenant security of tenure with landlord rights to manage mobile home site properties.</t>
  </si>
  <si>
    <t>accident claims, Claims Fund, compensation limits, fund disbursement, hospital fees</t>
  </si>
  <si>
    <t>This regulation sets parameters under the Motor Vehicle Accident Claims Act for the operation of the Motor Vehicle Accident Claims Fund, which provides no-fault benefits to eligible claimants injured in automobile accidents when other insurance limits are exhausted. It defines coverage limits, such as a maximum payment of $200,000 (excluding costs) per accident for all claimants combined, and outlines allowable items—like hospitalization fees, emergency transportation costs, and funeral expenses—payable from the Fund. The regulation specifies fee schedules for services, such as hospitalization rates aligned with standard ward charges. It establishes claim application procedures, including deadlines and required documentation to verify medical treatment, lost-income claims, and eligible expenses. The regulation also details claim administration rules, such as subrogation rights, priority of payments, and coordination with insurer-provided benefits (e.g., SEF No. 44 coverage). By codifying these guidelines, it ensures consistent Fund administration and timely compensation to injured motorists.</t>
  </si>
  <si>
    <t>gas conversion, certificate of competency, permit, inspection, safety codes</t>
  </si>
  <si>
    <t>This regulation governs the conversion of motor vehicles to operate on alternative gaseous fuels (e.g., natural gas or propane) and sets safety and competency requirements for such conversions. It establishes that only individuals holding a valid certificate of competency—as an automotive service technician, heavy equipment technician, truck and transport mechanic, or Class A gasfitter under the Skilled Trades and Apprenticeship Education Act—may perform conversion work. The regulation mandates that converters obtain a permit before commencing work and submit vehicles for mandatory inspections by certified safety codes officers after conversion to verify compliance with technical standards. It outlines application procedures for obtaining conversion permits, including submission of vehicle specifications, proposed conversion equipment, and evidence of technician qualification. The regulation specifies inspection criteria—covering fuel-system integrity, leak-testing, engine performance, and exhaust emissions—to ensure safety and emissions compliance. By requiring certified competence and thorough inspections, the regulation safeguards vehicle safety and environmental standards.</t>
  </si>
  <si>
    <t>assessor accreditation, Alberta Assessors’ Association, registration, practice, designation</t>
  </si>
  <si>
    <t>This regulation, enacted under the Professional and Occupational Associations Registration Act, establishes the framework for accrediting and registering municipal assessors in Alberta. It requires individuals practicing property assessment for tax purposes to register as Accredited Municipal Assessors of Alberta (AMAA) with the Alberta Assessors’ Association (AAA) or hold equivalent designations from recognized bodies, such as the Appraisal Institute of Canada (AACI) or the International Association of Assessing Officers (IAAO). The regulation defines “practice of assessment” and sets qualification criteria—mandating a diploma or degree in assessment (or equivalent), completion of AAA’s introductory courses, a minimum number of years’ assessment experience, submission of demonstration appraisal reports, and successful interviews with AAA. It outlines registration procedures, renewal requirements, and continuing education obligations to maintain accreditation. The regulation grants AAA authority to investigate professional complaints, conduct audits, and impose disciplinary actions for non-compliance. By standardizing qualifications and ensuring ongoing competency, it upholds assessment accuracy, fairness, and transparency in municipal property valuation.</t>
  </si>
  <si>
    <t>municipal census, enumeration rules, shadow population, reporting, forms</t>
  </si>
  <si>
    <t>This regulation sets mandatory requirements for municipalities conducting a municipal census under the Municipal Government Act. It stipulates that census dates must fall between March 1 and July 31 of the census year and requires that, by February 28, a municipality notify Alberta Municipal Affairs of its intention to conduct a census and whether it will include “shadow population” counts—temporary residents employed locally for at least 120 hours in the three-month period preceding census day. The regulation defines “shadow population” and establishes thresholds (e.g., shadow population must exceed 10 percent of the municipality’s usual residents or 1,000 individuals) before inclusion is permitted. It sets procedures for appointment of a census coordinator, outlines mandatory forms (e.g., Oath of a Census Coordinator, Statement of a Census Enumerator, Municipal Census Form), and prescribes data collection, protection, and disposal protocols in compliance with the Freedom of Information and Protection of Privacy Act. The regulation requires municipalities to submit census results to the Ministry by September 1 of the census year. Enforcement provisions address non-compliance, ensuring accurate demographic data for funding and planning.</t>
  </si>
  <si>
    <t>operating plan, capital plan, MGA requirements, financial forecast, transparency</t>
  </si>
  <si>
    <t>This regulation details the corporate planning obligations for municipalities under the Municipal Government Act by specifying minimum content and timelines for three-year operating plans and five-year capital plans. It requires that municipalities prepare written three-year operating plans, including major revenue and expenditure categories, projected annual surpluses or deficits, and anticipated accumulated surpluses or deficits. Similarly, five-year capital plans must identify anticipated capital property additions, descriptions of major capital projects, estimated costs, and proposed funding sources (e.g., debenture borrowings, reserves). The regulation mandates that plans be approved by council and published—along with any plan amendments—by January 1 of each year, and that annual budget documents align with plan projections. It includes provisions for public participation policy integration, ensuring residents can review and comment on corporate plans. The regulation also outlines legislative definitions, plan preparation procedures, and reporting requirements to Alberta Municipal Affairs. By codifying these requirements, it ensures municipalities engage in long-term financial planning, transparency, and accountability.</t>
  </si>
  <si>
    <t>natural gas, municipalities, core market, gas co-operatives, direct seller</t>
  </si>
  <si>
    <t>This regulation defines the roles and responsibilities of natural gas consumers, municipal governments, and natural gas marketers within municipal boundaries. It specifies that any urban municipality operating a gas system continuously since December 31, 1994, may, via bylaw, prohibit local customers from obtaining gas supply contracts directly from third-party sellers or from receiving gas delivered by rural gas co-operatives in parts of that urban municipality. The regulation outlines procedural requirements for such bylaws and clarifies that municipal gas utilities must operate within the designated core market, preventing external competition when a municipality has exercised its exclusion rights. It also sets the conditions under which gas marketers and gas co-operatives may serve customers inside urban municipal boundaries, ensuring consumer protection, transparent contracting, and stable service delivery in municipally controlled gas systems.</t>
  </si>
  <si>
    <t>municipal investments, investment authority, securities, local government, financial guidelines</t>
  </si>
  <si>
    <t>This regulation establishes the range of permissible investments for Alberta municipalities under the Municipal Government Act. It permits municipalities to invest their funds in securities issued by corporations incorporated or continued under Canadian or provincial law, including guaranteed investment certificates, treasury bills, and certain debt instruments. The regulation also provides expanded investment options for Calgary and Edmonton, allowing those cities to invest in additional classes of securities and pooled investment funds. It mandates that municipalities must establish written investment policies, designate investment officers, and report investment activities annually. The regulation’s intent is to ensure that municipal investments prioritize capital preservation, liquidity, and reasonable return while maintaining transparency and accountability. By outlining specific categories and criteria for eligible investments, it aims to balance risk and reward, enabling municipalities to effectively manage taxpayer funds and support long-term fiscal stability.</t>
  </si>
  <si>
    <t>municipal generation, electric utilities, energy storage, own-use, local supply</t>
  </si>
  <si>
    <t>This regulation, made under the Electric Utilities Act, authorizes Alberta municipalities or their subsidiaries to hold interests in generating units or energy storage resources located within their boundaries. It specifies that municipal own-use generation facilities—such as small-scale power plants, cogeneration units, or distributed energy storage systems—may supply electricity directly to municipal infrastructure, buildings, and associated facilities without requiring a separate electric utilities licence. The regulation sets out technical and procedural requirements for siting, safety, and interconnection to the provincial grid when export beyond municipal use is intended. It clarifies that any credits or excess generation sold into the grid must comply with Alberta Electric System Operator (AESO) protocols. By enabling municipalities to develop local generation capabilities, the regulation promotes energy resilience, potential cost savings, and environmental benefits through technologies like combined heat and power or renewables integrated into municipal operations.</t>
  </si>
  <si>
    <t>municipally controlled, corporations, profit-seeking, governance, procedural requirements</t>
  </si>
  <si>
    <t>This regulation sets out additional procedural and governance requirements that a municipality must satisfy before it may exercise control over a for-profit corporation. It mandates that any municipally controlled corporation (MCC) be structured as a separate legal entity, with a detailed business plan outlining scope of services, financial projections, ownership structure, and conflict-of-interest safeguards. The regulation requires municipalities to hold public hearings and provide notice to taxpayers before establishing or acquiring an MCC. It also stipulates that applications for MCC status include information on the corporation’s purpose, assets, projected budgets, and management structure. Once established, MCCs must maintain minute books, file annual returns, and adhere to transparency measures, such as publicly disclosing financial statements and board composition. The regulation’s objective is to ensure that municipalities pursuing commercial activities do so with proper oversight, accountability, and mitigation of financial risk, thereby protecting public funds while allowing flexibility for local economic development initiatives.</t>
  </si>
  <si>
    <t>name search, land titles, register, ownership interests, prescribed conditions</t>
  </si>
  <si>
    <t>This regulation prescribes the conditions, criteria, and qualifications for conducting “name searches” of the Land Titles Office register under section 17 of the Land Titles Act. It defines “name search” as the process of searching the register to determine registered ownership interests of a person or entity. The regulation requires that applicants provide prescribed identification and pay applicable fees before conducting a name search. It outlines categories of allowable search purposes, including land title inquiries for real estate transactions, legal matters, and fraud prevention. The regulation sets timelines for processing search requests and standardizes the format of search results, ensuring accuracy and consistency across the Land Titles Office. By establishing clear procedural rules for name searches, the regulation safeguards land title integrity, facilitates due diligence by prospective purchasers or lenders, and contributes to the transparency of land ownership records in Alberta.</t>
  </si>
  <si>
    <t>gas billing, distributors, security deposits, retail contracts, consumer protection</t>
  </si>
  <si>
    <t>This regulation governs the billing practices of natural gas distributors operating in Alberta. It requires gas distributors to confirm the amount of security deposits that retailers must provide within twenty business days of receiving a retailer’s request. The regulation mandates standardized billing cycle lengths, specifies allowable billing formats, and sets minimum notice periods for rate changes. It also outlines rules for security deposit refunds and interest calculations on deposit amounts. The regulation prescribes requirements for handling customer complaints, billing inquiries, and dispute resolution procedures. Additionally, it obliges distributors to maintain records of billing transactions for audit purposes and to provide annual billing reports to the Alberta Utilities Commission. By establishing transparent billing standards, this regulation aims to protect consumers from unfair practices, ensure timely information on rates and charges, and promote consistency in the handling of deposits and refunds across the natural gas industry in Alberta.</t>
  </si>
  <si>
    <t>deep drilling, royalty, eligible wells, Mines and Minerals Act, royalty adjustment</t>
  </si>
  <si>
    <t>This regulation, enacted under the Mines and Minerals Act, applies to royalties on natural gas recovered from eligible wells commencing on or after May 1, 2010, and on or before December 31, 2021. It defines “eligible well” by specifying technical requirements such as total vertical depth (TVD) and measured depth (MD) thresholds that classify wells as deep drilling projects. The regulation establishes a tiered royalty framework where wells meeting deep drilling criteria receive reduced royalty rates for an initial period to incentivize investment in challenging reservoirs. It outlines calculation methods for royalty adjustments, including transitional provisions for wells drilled near the cut-off dates. After the five-year incentive period, standard royalty rates apply to production. The regulation also requires operators to submit detailed drilling reports to the Ministry of Energy for approval. Its purpose is to encourage exploration and development of deep gas resources by offsetting higher drilling costs through royalty relief.</t>
  </si>
  <si>
    <t>gas marketing, cost of service, Alberta Petroleum Marketing Commission, contracts, auditing</t>
  </si>
  <si>
    <t>This regulation, made under the Natural Gas Marketing Act, defines classes of costs and charges that comprise the Alberta cost of service for gas buyers under contract. It delegates authority to the Alberta Petroleum Marketing Commission (APMC) to audit gas supply contracts to ensure that gas prices charged to buyers do not exceed the approved cost of service benchmarks. The regulation specifies the methodology for calculating allowable marketing margins, transportation charges, and administrative fees. It also outlines reporting requirements for gas marketers to submit contract details, cost breakdowns, and financial statements to the APMC. Additionally, it prescribes penalties for non-compliance, including fines or contract disallowances for marketing practices that contravene the regulation. By setting standardized cost frameworks and auditing protocols, this regulation aims to protect consumers from unreasonable gas prices while maintaining a competitive marketing environment.</t>
  </si>
  <si>
    <t>gas royalty, methane, ethane, rate calculation, transitional wells</t>
  </si>
  <si>
    <t>This regulation, enacted under the Mines and Minerals Act, governs the calculation and payment of Crown royalties on natural gas, natural gas products, field condensate, and solution gas produced from wells on or after January 1, 2009. It establishes formulas for determining royalty shares of methane and ethane based on prevailing market prices and production volumes. The regulation includes provisions for calculating royalty compensation for gas sold under long-term contracts, with methods for price and quantity rate adjustments. It also defines transitional well events, specifying how royalty rates adjust during initial production periods. Schedules attached to the regulation list applicable factors such as acid gas compositions and pipeline transportation allowances. Operators must report production volumes and pricing data monthly to the Ministry of Energy. The regulation’s intent is to ensure equitable royalty revenue for the Crown while allowing flexibility for market fluctuations and supporting gas producers during early well development phases.</t>
  </si>
  <si>
    <t>gas royalty, royalty exemptions, solution gas, royalty compensation, cost of conservation</t>
  </si>
  <si>
    <t>This regulation, also under the Mines and Minerals Act, updates and replaces aspects of the 2009 royalty framework for natural gas and its by-products. It specifies methods for calculating the Crown’s royalty share for natural gas, natural gas products, and solution gas produced from lands subject to Crown leases. The regulation clarifies that solution gas otherwise flared is exempt from royalty payment if certain criteria are met and details eligibility conditions for royalty compensation when gas is consumed as fuel or delivered directly to processing facilities. It introduces provisions allowing the Minister to determine exceptional cases where altered royalty calculations apply. The regulation outlines calculation formulas for conservation gas costs and mandates that royalty compensation be calculated at 80% of standard amounts when specific conditions are satisfied. It also includes reporting requirements for producers to submit detailed production and processing data. By refining royalty exemptions and compensation rules, this regulation aims to encourage efficient gas use and support producers in evolving market conditions.</t>
  </si>
  <si>
    <t>naturopathic registration, Health Professions Act, restricted activities, competence, College of Naturopathic Doctors</t>
  </si>
  <si>
    <t>This regulation, enacted under the Health Professions Act, governs the practice of naturopathic medicine in Alberta. It establishes the College of Naturopathic Doctors of Alberta as the regulatory authority responsible for licensure, setting standards of practice, and disciplining practitioners. The regulation defines “naturopathic practitioner” qualifications, requiring completion of an approved four-year naturopathic medical program, successful passage of registration and jurisprudence examinations, and good standing in other recognized jurisdictions. It outlines restricted activities that naturopathic doctors may perform—such as minor surgery, injections, and ordering certain diagnostic tests—provided they meet competence and training requirements. The regulation mandates continuing competence programs, requiring practitioners to engage in ongoing education and professional development. It further specifies categories of registration (active, courtesy, restricted), renewal procedures, and grounds for disciplinary action. By detailing eligibility, scope of practice, and oversight mechanisms, this regulation ensures public safety, professional accountability, and standardized naturopathic care across Alberta.</t>
  </si>
  <si>
    <t>home warranty, builder licensing, deposit protection, dispute resolution, construction standards</t>
  </si>
  <si>
    <t>This regulation establishes comprehensive standards for protecting new home buyers in Alberta. It outlines mandatory warranty coverage periods for structural and non-structural defects, specifies builder licensing requirements and eligibility criteria, and mandates disclosure of critical information about home construction. The regulation defines the minimum deposit protection measures and outlines procedures for handling deposits held in trust until project completion. It details the process for resolving construction-related disputes between buyers and builders, including timelines for initiating complaints and arbitration procedures. Homeowners are informed of their rights to statutory warranties, and builders must provide clear documentation regarding warranty coverage. The regulation also sets out requirements for record-keeping and reporting by builders, ensuring transparency and accountability. It requires that builders maintain consumer contact records and provides mechanisms for public input on regulatory changes. Overall, it promotes best practices in residential construction and aims to reduce consumer risk by standardizing warranty and dispute resolution protocols.</t>
  </si>
  <si>
    <t>administrative framework, fee schedules, complaint investigation, license suspension, stakeholder consultation</t>
  </si>
  <si>
    <t>This regulation provides detailed administrative provisions for implementing the New Home Buyer Protection framework in Alberta. It establishes the roles and responsibilities of the Minister and designated administrators in overseeing builder licensing, warranty issuances, and dispute resolution processes. The regulation defines fee schedules for licensing applications, warranty registrations, and inspection services. It specifies procedures for investigating complaints against builders and outlines criteria for suspending or revoking licenses in cases of repeated noncompliance. Administrators are empowered to appoint adjudicators, set timelines for complaint investigations, and publish annual reports on the performance of the warranty and licensing system. Builders must submit periodic reports on construction progress and financial stability to ensure compliance with consumer protection standards. It also establishes industry performance reporting requirements and authorizes the Minister to create homeowner education guidelines annually and publicly. It requires that builders maintain consumer contact records and provides mechanisms for public input on regulatory changes.</t>
  </si>
  <si>
    <t>oil royalties, production rates, royalty formula, well categorization, regulatory compliance</t>
  </si>
  <si>
    <t>This regulation establishes the royalty framework for new oil and gas wells in Alberta. It specifies how production volumes and well classifications determine applicable royalty rates, incorporating sliding scales that adjust rates according to initial production performance and well depth. The regulation defines criteria for categorizing a well as “new,” including drilling completion dates and first production timelines. It outlines methods for calculating royalty payable, including allowances for drilling and completion costs, infrastructure investments, and downhole storage. Detailed provisions cover reporting requirements for producers, such as regular submission of production data, cost details, and well status updates. The regulation also explains audit procedures, penalties for misreporting or late payments, and mechanisms for royalty rate adjustments if market conditions or production thresholds change. By setting clear formulas and categorization rules, this regulation aims to balance incentivizing new well development with ensuring fair revenue collection for the Crown and promotes transparency and consistency across the oil and gas sector.</t>
  </si>
  <si>
    <t>land designation, resource exploration, permit exemptions, environmental standards, land use</t>
  </si>
  <si>
    <t>This regulation identifies geographic areas in Alberta where resource development activities do not require a formal environmental or operational permit. It delineates criteria for designating an area as “non-permit,” based on factors such as minimal environmental sensitivity, low risk to water resources, and limited wildlife habitat. The regulation lists specific activities—such as certain low-impact oil and gas surveys, exploratory drilling with minimal disturbance, and seismic testing—that are exempt from standard permit requirements within these designated zones. It establishes environmental standards and best management practices that operators must follow even in non-permit areas, including erosion control, waste management, and wildlife protection measures. The regulation also describes notification procedures where operators must inform regulatory authorities before commencing exempt activities and outlines periodic compliance inspections to verify adherence to prescribed standards. By defining non-permit areas and associated conditions, this regulation streamlines low-risk resource exploration while maintaining fundamental environmental safeguards.</t>
  </si>
  <si>
    <t>notary appointment, professional standards, fee schedule, record-keeping, disciplinary process</t>
  </si>
  <si>
    <t>This regulation governs the appointment, authority, and conduct of Notaries Public in Alberta. It specifies eligibility criteria for appointment, including educational qualifications, residency status, and background checks. The regulation outlines the oath-taking process and issuance of official notary seals. Detailed provisions cover the duties and powers of a Notary Public, such as certifying documents, administering oaths, attesting signatures, and performing affidavits. It prescribes a fee schedule that standardizes maximum chargeable amounts for various notarial acts, ensuring consistency and fairness. The regulation mandates record-keeping requirements, requiring notaries to maintain a chronological journal of all notarial acts performed, including dates, document types, and parties involved. It also establishes a code of conduct specifying ethical obligations, confidentiality rules, and conflict-of-interest prohibitions. A disciplinary framework is included, detailing procedures for lodging complaints against notaries, investigating allegations of misconduct, and imposing penalties ranging from fines to license suspension or revocation. Overall, the regulation aims to uphold the integrity and reliability of the notarial system in Alberta.</t>
  </si>
  <si>
    <t>trustee notification, ministerial authority, estate management, report requirements, compliance</t>
  </si>
  <si>
    <t>This regulation prescribes the procedures and responsibilities for providing notices to the Public Trustee regarding specific events affecting estates or guardianships in Alberta. It defines circumstances requiring mandatory notification, such as the appointment of a guardian for a minor or incapable person, suspected misappropriation of estate assets, and situations of undiscovered wills. The regulation outlines timelines for submitting notices, specifying that trustees, guardians, and certain professionals must inform the Public Trustee within set deadlines after key events occur. It details the contents of each notice, such as personal identification of the deceased or incapacitated person, description of estate assets, and identity of the executor or guardian. The regulation also grants the Minister authority to request additional information, conduct reviews of estate management practices, and issue directives to trustees or guardians if concerns arise. Noncompliance provisions include penalties and potential removal of a guardian or suspension of trustee powers. By standardizing notification processes, this regulation ensures the Public Trustee can oversee vulnerable estates and protect the interests of minors and incapable persons.</t>
  </si>
  <si>
    <t>public health, waste management, environmental hazards, sanitation standards, enforcement powers</t>
  </si>
  <si>
    <t>This regulation establishes requirements to prevent and address nuisances affecting public health, safety, and environmental quality in Alberta. It defines “nuisance” broadly to include issues such as accumulations of refuse or organic waste, improper manure or garbage disposal, stagnant water breeding disease vectors, excessive noise, and other conditions harmful to human or animal health. The regulation sets sanitation standards for residential, agricultural, and commercial properties, requiring regular removal of waste, maintenance of proper drainage, and control of vermin and pests. It outlines procedures for issuing abatement orders: authorized officials may inspect properties suspected of creating a nuisance, issue notices specifying required corrective actions, and set deadlines for compliance. If property owners fail to remediate identified issues, the regulation authorizes municipal authorities to perform remediation work and recover costs from the owner. Penalties for noncompliance include fines and potential injunctions. By clarifying definitions, enforcement mechanisms, and sanitation standards, this regulation aims to protect communities from health hazards and maintain a clean, safe environment.</t>
  </si>
  <si>
    <t>workplace standards, hazard assessment, personal protective equipment, incident reporting, employer responsibilities</t>
  </si>
  <si>
    <t>This code sets out detailed technical and procedural requirements to ensure safe work environments across all industries in Alberta. It specifies mandatory hazard assessment practices, requiring employers to systematically identify, evaluate, and control workplace risks associated with physical, chemical, biological, and ergonomic hazards. The Code includes minimum standards for personal protective equipment (PPE), defining selection criteria based on hazard type, proper usage, and maintenance procedures. It mandates emergency preparedness measures, such as written response plans, regular drills, and worker training on evacuation protocols. Detailed sections cover equipment safety—ranging from machinery guarding to lockout-tagout procedures for equipment maintenance. The Code also establishes requirements for incident reporting: employers must report serious injuries, occupational diseases, and fatalities to regulatory authorities within specified timeframes and conduct internal investigations. Worker training obligations are outlined, specifying minimum training hours, documentation, and competency assessments. By codifying these technical guidelines, the Code provides a uniform framework to minimize workplace injuries and illnesses, ensuring both employers and workers share responsibility for safety.</t>
  </si>
  <si>
    <t>general obligations, enforcement procedures, administrative penalties, inspector powers, worker rights</t>
  </si>
  <si>
    <t>This regulation complements the Occupational Health and Safety Code by defining broad obligations, enforcement mechanisms, and administrative procedures to uphold safe work standards in Alberta. It stipulates duties of employers, supervisors, and workers, such as ensuring safe work procedures, providing adequate training, and cooperating with regulatory inspections. The regulation outlines inspection protocols: safety officers have authority to enter workplaces without notice, inspect equipment and records, and require production of documentation. It details orders that inspectors may issue, including stop-work orders for imminent hazards and compliance orders for noncritical violations. Provisions cover administrative penalties: types of infractions are categorized into schedules with corresponding fines, and procedural rules govern appeals to the Appeals Commission for Occupational Health and Safety. The regulation also specifies requirements for joint worksite health and safety committees in workplaces exceeding certain employee thresholds, detailing election processes and committee responsibilities. Worker rights, such as the right to refuse unsafe work and protection from reprisal, are codified, with procedures for investigating refusal claims. By defining these administrative and procedural elements, the regulation ensures consistent enforcement of health and safety standards.</t>
  </si>
  <si>
    <t>professional standards, scope of practice, registration requirements, continuing competence, disciplinary process</t>
  </si>
  <si>
    <t>This regulation governs the occupation of occupational therapy in Alberta, establishing criteria for registration, scope of practice, and professional conduct. It sets out eligibility requirements for registration as an occupational therapist or occupational therapy assistant, including educational credentials, supervised practice hours, and language proficiency standards. The regulation defines the controlled acts and activities that registered practitioners may perform, such as assessing clients, planning interventions, and prescribing therapeutic devices. It requires all registrants to maintain a program of continuing competence, detailing mandatory professional development hours, documentation standards, and periodic self-assessment to ensure ongoing skill maintenance. The regulation also outlines advertising and title protection rules, specifying restricted professional titles and prohibiting individuals from using “occupational therapist” or “occupational therapy assistant” unless registered. Reporting obligations for registrants include the duty to notify the regulatory body of criminal convictions, medical fitness issues, and disciplinary actions in other jurisdictions. A disciplinary framework describes how complaints are processed, including investigation procedures, hearing panels, and potential sanctions ranging from fines to license suspension. By establishing these regulatory elements, the regulation safeguards public interests and promotes high-quality practice.</t>
  </si>
  <si>
    <t>vehicle classification, operating requirements, driver eligibility, safety equipment, enforcement measures</t>
  </si>
  <si>
    <t>This regulation governs the operation of off-highway vehicles (OHVs) in Alberta, including all-terrain vehicles (ATVs), snowmobiles, dirt bikes, and utility terrain vehicles (UTVs). It defines OHV classifications based on vehicle type, engine displacement, and intended use, distinguishing between low-speed recreational vehicles and higher-power machines. The regulation sets out operating requirements: OHVs must be registered and display valid registration decals, owners must maintain liability insurance, and vehicles must meet safety equipment standards such as functioning brakes, headlights, and mufflers. It prescribes driver eligibility: operators must be at least 14 years old for certain vehicle classes and hold a valid driver’s license where applicable. Mandatory use of helmets, eye protection, and approved safety gear is specified, with additional requirements for side-by-side UTV occupants. The regulation prohibits OHV operation on public highways (with few exceptions) and establishes speed limits in designated areas. It grants enforcement officers powers to inspect vehicles, issue tickets for noncompliance, and impound unregistered OHVs. Through these provisions, the regulation aims to promote safe, responsible off-highway vehicle use while protecting both riders and the public.</t>
  </si>
  <si>
    <t>data collection, ministerial authority, surveys, statistical programs, government planning</t>
  </si>
  <si>
    <t>This regulation establishes the framework under which the Minister may direct that a census, survey or other statistical undertaking be conducted to support government decision-making and program development. It authorizes the Minister to require specified bodies or persons to provide data, to impose confidentiality obligations, and to set conditions on the collection, use and disclosure of information. The regulation defines the circumstances under which the Minister may approve statistical projects, determine methodology, and mandate reporting requirements. It also outlines procedures for assessing and recovering costs associated with data collection activities. The primary objective is to ensure that reliable social and economic statistics are generated to inform policy and program management. It provides safeguards to maintain data integrity, protect respondent confidentiality, and promote consistency across government statistical initiatives.</t>
  </si>
  <si>
    <t>emblem use, authorization, reproduction rights, provincial symbols, ministerial approval</t>
  </si>
  <si>
    <t>This regulation governs the use, reproduction and display of Alberta’s official emblems, seals and crests. It allows any person to apply to the Minister for permission to reproduce, use or display a designated emblem, subject to terms and conditions the Minister may impose. The regulation defines eligible emblems, specifies prohibited uses (such as misleading commercial endorsement), and establishes application procedures. Approved applicants must comply with requirements regarding quality, positioning, and context of emblem presentation. The regulation also empowers the Minister to suspend or revoke permissions if conditions are breached. Broadly, its intent is to protect the integrity and dignity of provincial symbols while permitting their legitimate use in ceremonies, publications, signage or electronic media. It ensures that emblems appear consistently and respectfully, reflecting Alberta’s identity and heritage.</t>
  </si>
  <si>
    <t>municipal financing, infrastructure costs, development charges, levy calculation, stakeholder engagement</t>
  </si>
  <si>
    <t>This regulation prescribes principles and criteria that municipalities must follow when negotiating, determining and collecting off-site levies from developers. It defines “off-site infrastructure” (including roads, drainage, water supply and related facilities) and establishes a transparent methodology for calculating levies based on projected costs, benefitting areas, and technical studies. Municipalities are required to engage affected landowners and developers through public disclosure of cost estimates and rationale. The regulation enables appeals to an independent tribunal, outlines procedures for setting and updating levy rates, and mandates separate accounting of collected funds. It ensures that infrastructure needs generated by new development are shared equitably between developers and the municipal population. By clarifying allowable costs, cost-sharing formulas, and reporting obligations, the regulation promotes accountability, sound municipal finances and timely infrastructure delivery.</t>
  </si>
  <si>
    <t>well licensing, resource conservation, environmental protection, safety standards, reporting requirements</t>
  </si>
  <si>
    <t>This regulation implements the Oil and Gas Conservation Act by prescribing detailed requirements for the exploration, drilling, production and abandonment of oil and gas wells. It defines licensing procedures for various categories of wells (e.g., evaluation, production, experimental) and establishes maximum production rates, spacing rules and proration protocols to promote efficient resource recovery. Operators must obtain prior approval before drilling, completing or modifying wells, and must adhere to technical specifications for casing, cementing and well testing. The regulation mandates measures for pollution control (including flaring, incineration and venting), hydrogen sulfide safety protocols, and emergency response planning. It requires timely reporting of spills, leaks or fires, with specific thresholds for notification. Detailed record-keeping and reporting obligations apply to production volumes, pressures, and well integrity. Overall, these rules safeguard public safety, prevent resource waste, and minimize environmental impacts throughout the oil and gas lifecycle.</t>
  </si>
  <si>
    <t>royalty calculation, eligible expenses, capital allowances, operating costs, cost reductions</t>
  </si>
  <si>
    <t>This regulation, made under the Mines and Minerals Act, specifies which project costs may be deemed “allowed” in calculating oil sands royalty obligations. It categorizes fundamental costs (such as engineering, equipment, and environmental compliance) and excludes corporate overhead, land acquisition unrelated to the project, and pre-expansion costs. Detailed definitions address “cost of service,” cumulative cost, return allowance, depreciation and cost reductions due to credits, discounts or government assistance. The Minister has authority to direct depreciation methodologies, determine fair market value of transferred assets, and set return allowances. Specific schedules outline rules for allocating costs in integrated projects. The regulation provides mechanisms for adjusting allowed costs for net losses, capital recoveries, and project expansions. Its purpose is to ensure consistency and transparency in calculating royalties by clearly defining deductible costs and appropriate valuation methods.</t>
  </si>
  <si>
    <t>site licensing, pollution control, safety protocols, reporting obligations, in situ operations</t>
  </si>
  <si>
    <t>This regulation, under the Oil Sands Conservation Act, sets out operational and environmental standards for oil sands sites, encompassing mining operations, processing plants and in situ facilities. Operators must obtain a licence before commencing drilling, production or modification of any well or facility, and must adhere to technical requirements for facility design, hydrogen sulfide management and emergency response planning. The rules prohibit burning crude bitumen, gas or waste without prior approval and require proper ventilation, flaring, or approved incineration techniques. Operators must submit detailed spill or fire reports, including quantities lost, corrective measures, and rehabilitation plans. Requirements for record-keeping, well abandonment, and decommissioning ensure that operations do not endanger public safety or the environment. Additional provisions address pollution prevention, waste disposal and fugitive emissions controls. By establishing comprehensive licensing, safety and reporting frameworks, the regulation promotes responsible extraction, conservation of bitumen resources, and protection of air, land and water quality.</t>
  </si>
  <si>
    <t>monitoring fees, stakeholder participation, data reporting, fee assessment, joint program</t>
  </si>
  <si>
    <t>This regulation establishes and governs the Oil Sands Environmental Monitoring Program, a joint Canada-Alberta initiative funded by fees collected from oil sands operators. It defines “participants” as operators holding approvals for oil sands mines, processing plants or in situ projects, who must contribute annual monitoring fees based on production parameters. The Director determines fee assessments using a prescribed schedule and issues notices of assessment requiring timely payment; late payments incur penalties. The program encompasses an approved annual monitoring plan detailing activities in air, water, wildlife and biodiversity domains. Participants must provide data and technical reports to facilitate transparent, science-based tracking of cumulative environmental effects. Public information requirements mandate that monitoring results be made available to Indigenous communities, stakeholders and the general public. Provisions also allow fees to be recovered through liens or other legal mechanisms. The regulation ensures sustainable resource management by funding rigorous environmental monitoring for oil sands development.</t>
  </si>
  <si>
    <t>royalty formula, gross revenue, net revenue, in-kind delivery, project definitions</t>
  </si>
  <si>
    <t>This regulation, under the Mines and Minerals Act, establishes a generic royalty regime for oil sands projects approved prior to December 31, 2008. Project owners must deliver the Crown’s royalty share “in kind” (an equivalent quantity of bitumen products) and adhere to prescribed valuation methodologies. During the pre-payout period, a royalty of 1% of gross revenue applies; upon capital payout, the rate shifts to 25% of net revenue. Definitions cover “project,” “net revenue,” “cumulative cost,” and eligible costs for deduction when determining payout. The regulation requires detailed monthly reporting of production, costs and revenues. It also outlines procedures for valuing bitumen, handling diluent, and calculating royalty credits. Owners must obtain project approvals, secure appeals processes, and abide by dispute resolution protocols under the Mines and Minerals Dispute Resolution Regulation. By providing a transparent, uniform royalty structure, the regulation incentivizes investment while ensuring fair compensation for resource extraction.</t>
  </si>
  <si>
    <t>updated royalty rates, reference price, project incentives, cost recovery, transition provisions</t>
  </si>
  <si>
    <t>This regulation replaces the 1997 regime and introduces a revised framework effective January 1, 2009, for projects approved on or after that date. It mandates a royalty of 1% of gross revenue until capital costs are recovered; thereafter, a sliding scale applies based on bitumen reference prices, ranging from 1% up to 9% of gross revenue. Net revenue royalties of 25% apply when reference prices exceed a higher threshold. The regulation defines “reference price” using a weighted average of benchmark crude indices and sets formulas for valuation of bitumen and diluent separation. It includes provisions for project expansions, new well incentives (capping royalties at 5% for the first year of production) and transition rules for projects continuing under the prior regime. Detailed definitions address “cumulative revenue,” “allowed costs,” and “substantially suspended” operations. Reporting requirements ensure monthly disclosure of production, costs and royalty owed. The regulation balances competitiveness with ensuring the Crown receives a fair share of oil sands revenues.</t>
  </si>
  <si>
    <t>lease agreements, tenure criteria, permit conversion, land use rights, royalty obligations</t>
  </si>
  <si>
    <t>This regulation, under the Mines and Minerals Act, establishes the modern tenure system for oil sands development in Alberta, effective December 1, 2020. Leases are the sole form of oil sands agreement, replacing permits and previous tenure instruments. The regulation defines eligibility criteria for obtaining an oil sands lease, including minimum land evaluation requirements and technical qualifications. Lease terms specify initial duration, renewal provisions and performance obligations such as work commitments and fees. Provisions govern conversion of existing permits (issued under the 2010 or 2000 regulations) into leases until their expiry, conversion or surrender. The Minister has authority to determine lease boundaries, suspend or cancel leases for non-compliance, and impose conditions on land use, environmental protection and reclamation. Detailed definitions cover “project,” “operator,” “lessee” and “royalty interests.” By standardizing tenure arrangements, the regulation ensures certainty of land rights, facilitates resource stewardship and aligns lease obligations with current environmental and economic objectives.</t>
  </si>
  <si>
    <t>Old Strathcona, historic preservation, heritage, Alberta, urban development</t>
  </si>
  <si>
    <t>This regulation establishes the Old Strathcona area as a Provincial Historic Area. It defines geographic boundaries, objectives, and criteria to guide heritage conservation within the district. Under the regulation, the Minister is empowered to designate properties of historical significance, protect architectural features, and coordinate with municipal bylaws to ensure consistent preservation standards. Owners of designated properties are required to obtain approval for alterations that may affect heritage value. The regulation also outlines processes for issuing permits for construction, renovation, or demolition, ensuring any changes adhere to established heritage guidelines. It encourages adaptive reuse of historic buildings by providing mechanisms for variances in zoning or building codes. Additionally, the regulation mandates the creation of a conservation advisory committee to advise on heritage matters and public education initiatives. By integrating cultural, economic, and community interests, the regulation seeks to preserve Old Strathcona’s character while allowing sustainable development compatible with its historical identity.</t>
  </si>
  <si>
    <t>Oldman River Basin, water allocation, irrigation, hydroelectric, water rights</t>
  </si>
  <si>
    <t>This order authorizes and governs the allocation of water within the Oldman River Basin. It establishes priorities for water users, including domestic, agricultural, municipal, and environmental purposes. The order delineates licence categories, specifying volumes and allowable diversion points for each allocation. It obligates licence holders to comply with monitoring requirements, record keeping, and reporting on water usage. The order also designates minimum flow rates essential for ecosystem health, fisheries, and downstream users, and authorizes the Minister to suspend or modify allocations during drought or emergency conditions. Procedures for applying for new water licences or transferring existing rights are described, including public notice and consultation processes. Enforcement provisions enable penalties for non-compliance and clarify appeal mechanisms under the Water Act. By balancing consumptive demands with ecological safeguards, the order ensures sustainable management of water resources in the Oldman River Basin, coordinating with related basin-wide planning initiatives, and regional stakeholder engagement efforts.</t>
  </si>
  <si>
    <t>approved hospitals, standards, licensing, healthcare, Alberta</t>
  </si>
  <si>
    <t>This regulation establishes requirements for the operation, management, and oversight of approved hospitals in Alberta. It defines standards for patient care, facility safety, staffing qualifications, and reporting obligations to ensure consistent quality in hospital services. Under the regulation, hospital operators must obtain and maintain a valid operating permit, demonstrate compliance with building codes, fire safety, and infection control protocols, and implement policies for patient rights and confidentiality. The regulation mandates regular inspections by provincial health authorities and specifies criteria for emergency preparedness, medical records management, and medication administration. It outlines administrative responsibilities for hospital boards, including governance structures, financial reporting, and accountability measures. Provisions address staffing ratios, continuing education for health professionals, and mechanisms for addressing patient complaints. By clearly defining roles and responsibilities of hospital administrators, healthcare providers, and regulators, the regulation aims to maintain high standards of care, protect public health, and facilitate improvement of hospital operations province-wide.</t>
  </si>
  <si>
    <t>boards, commissions, governance, remuneration, accountability</t>
  </si>
  <si>
    <t>This regulation sets out operational requirements for provincial boards and commissions in Alberta. It defines appointment procedures, mandates codes of conduct, and establishes meeting and reporting protocols. The regulation specifies eligibility criteria for members, conflict of interest guidelines, and term limits to promote transparency and accountability. It outlines financial administration requirements including remuneration rates, expense reimbursement, and budget oversight. Boards and commissions must prepare annual performance reports and strategic plans aligned with government priorities. The regulation also prescribes processes for public consultation, record keeping, and information disclosure to foster stakeholder engagement and public trust. Additionally, it provides mechanisms for dissolution, suspension, or restructuring where board performance does not meet statutory objectives. By standardizing governance frameworks, the regulation ensures consistent oversight, ethical decision making, and effective delivery of mandates across diverse boards and commissions within the provincial government structure. It also facilitates training programs, performance evaluations, and succession planning initiatives annually.</t>
  </si>
  <si>
    <t>operator licensing, vehicle control, safety, equipment use, Alberta</t>
  </si>
  <si>
    <t>This regulation governs the licensing of operators and controls the use of vehicles in designated work environments under Alberta’s Occupational Health and Safety legislation. It defines classifications of equipment requiring licenced operators, including heavy machinery, cranes, forklifts, and specialized vehicles. The regulation sets out certification requirements, training standards, and renewal procedures for operator licences. It mandates employers to verify operator qualifications, maintain equipment in safe operating condition, and ensure compliance with load capacity and operational protocols. Vehicle control provisions include requirements for inspection schedules, maintenance records, and signage to prevent unauthorized or unsafe use. The regulation prescribes penalties for operating unlicensed or unsafe equipment and requires incident reporting to authorities and enforces corrective training programs. Additionally, it outlines procedures for reporting incidents, conducting investigations, and implementing corrective actions. By establishing clear operator credentials and vehicle management standards, the regulation enhances workplace safety and reduces risks associated with heavy equipment operation.</t>
  </si>
  <si>
    <t>opticians, profession, licensing, standards, eyewear</t>
  </si>
  <si>
    <t>This regulation governs the practice and regulation of opticians in Alberta. It defines the scope of practice, licensing requirements, and educational qualifications necessary to become a registered optician. Under the regulation, candidates must complete accredited training programs, pass standardized examinations, and fulfil continuing education requirements to maintain licensure. It establishes professional standards and a code of conduct, outlining responsibilities related to dispensing optical devices, fitting eyeglasses and contact lenses, and advising patients on visual health. The regulation also mandates insurance and liability coverage for registered opticians and requires adherence to record-keeping and confidentiality obligations. A disciplinary committee is empowered to investigate complaints, impose sanctions, or revoke licences for professional misconduct. It further prescribes the requirements for facility accreditation, equipment calibration, and hygiene protocols to ensure patient safety. By setting clear licensure criteria, practice standards, and enforcement mechanisms, the regulation upholds professional competence and protects public eye health in the province.</t>
  </si>
  <si>
    <t>optometric benefits, insurance, eye exams, Alberta Health, coverage</t>
  </si>
  <si>
    <t>This regulation outlines the optometric benefits provided under Alberta’s health insurance program. It defines eligibility criteria for insured individuals, including age, medical conditions, and frequency of coverage. The regulation specifies covered services such as comprehensive eye exams, refraction tests, and follow-up visits for treatment of refractive errors. It establishes fee schedules for optometric services, detailing maximum allowable amounts that providers may bill to the health plan. Conditions requiring additional coverage, such as diabetic eye assessments or treatment of ocular diseases, are enumerated. Optometrists must submit claims using standardized forms and adhere to documentation requirements to verify medical necessity. The regulation also permits periodic review of benefit schedules, adjustment of fees, and implementation of cost-containment measures. By clearly defining covered services, billing procedures, and reimbursement rates, the regulation ensures equitable access to essential eye care and supports the financial sustainability of publicly funded optometric services in Alberta. Promoting preventive eye health.</t>
  </si>
  <si>
    <t>optometrists, profession, licensing, standards, scope of practice</t>
  </si>
  <si>
    <t>This regulation governs the practice and regulation of optometrists in Alberta. It defines the scope of practice, including examination, diagnosis, and management of ocular conditions, prescribing medications, and ordering diagnostic tests. The regulation sets forth educational and training requirements for licensure, requiring completion of accredited optometry programs and successful passage of standardized clinical examinations. It mandates continuing education obligations to ensure practitioners maintain competencies in emerging diagnostic and treatment modalities. Professional conduct standards are established, covering patient confidentiality, record keeping, and advertising guidelines. A governance framework outlines responsibilities of the College of Optometrists, including registration processes, issuance of practice permits, and disciplinary procedures for misconduct or unprofessional behavior. The regulation also prescribes requirements for facility accreditation, equipment calibration, and infection control protocols. By articulating clear licensure criteria, practice standards, and regulatory oversight, the regulation aims to protect public health and ensure high-quality optometric care across the province. Promoting evidence-based practice.</t>
  </si>
  <si>
    <t>oral surgery, maxillofacial, benefits, insurance, Alberta Health</t>
  </si>
  <si>
    <t>This regulation specifies coverage for oral and maxillofacial surgery services under Alberta’s health insurance plan. It outlines eligibility criteria for insured individuals requiring surgical interventions due to medical necessity, including treatment of congenital anomalies, trauma, temporomandibular disorders, and pathology such as cysts or tumors. Covered services include consultations, pre-operative assessments, surgical procedures under general or local anesthesia, and necessary hospitalization. The regulation establishes fee schedules for eligible procedures, defining maximum allowable reimbursement amounts. Surgeons and providers must document medical necessity, obtain prior authorization for complex procedures, and submit claims using standardized billing codes. It also details exclusions, such as purely cosmetic surgeries or procedures not deemed medically necessary. Quality assurance provisions mandate reporting of outcomes, complications, and adherence to infection control protocols. By defining covered services, eligibility, and reimbursement parameters, the regulation ensures that patients have access to medically necessary oral and maxillofacial surgical care while managing public health expenditures.</t>
  </si>
  <si>
    <t>organ donation, tissue transplantation, authority, policies, Alberta Health</t>
  </si>
  <si>
    <t>This regulation establishes the Provincial Health Corporation’s role in coordinating organ and tissue donation and transplantation activities. It mandates the creation of standardized policies and procedures for donor registration, consent, organ retrieval, and allocation to ensure equitable access and ethical practices. The regulation defines criteria for eligibility of donors and recipients, guidelines for allocation based on medical urgency, compatibility, and fairness, and oversight mechanisms to prevent conflicts of interest. It requires coordination with hospitals, transplant centers, and laboratories to maintain a registry, ensure efficient organ transport, and adhere to clinical standards. Reporting requirements include tracking donation rates, transplant outcomes, and adverse events. The regulation also outlines public education initiatives to raise awareness of donation benefits and consent processes. By defining governance structures, operational protocols, and accountability measures, the regulation aims to enhance donation rates, improve transplant success, and uphold transparency and public trust in the organ and tissue donation system.</t>
  </si>
  <si>
    <t>orphan fund, delegated administration, insurance, benefits, Alberta</t>
  </si>
  <si>
    <t>This regulation delegates administration of orphan funds to designated agencies under Alberta’s insurance legislation. Orphan funds represent residual financial assets from insolvent insurers without successors to administer policies. The regulation outlines criteria for determining orphan fund eligibility, including policy type, claimant status, and insolvency conditions. Designated agencies are appointed to assume responsibilities for claims processing, benefit distribution, and asset recovery. The regulation prescribes administrative procedures, such as establishing trust accounts, tracking claims timelines, and notifying policyholders and creditors. Financial oversight requirements include annual audits, reporting to the Superintendent of Insurance, and maintaining minimum reserve levels to ensure solvency of managed funds. Provisions address dispute resolution, appeal mechanisms, and claimant communication protocols. By defining governance structures, eligibility criteria, and operational procedures of delegated agencies, the regulation ensures that policyholders and beneficiaries receive entitled benefits despite insurer insolvency, thereby maintaining public confidence in insurance markets and supporting efficient fund recovery processes transparently.</t>
  </si>
  <si>
    <t>reimbursement, eligibility, pre-approval, benefits, coverage</t>
  </si>
  <si>
    <t>This regulation governs Alberta Health Care Insurance Plan (AHCIP) coverage for insured individuals who seek medical services outside Canada. It specifies eligibility criteria for reimbursement, including residency status and prior enrollment in AHCIP. The regulation outlines the requirement for pre-approval by Alberta Health to ensure that proposed out-of-country services are medically necessary and not readily available in Alberta. It defines the types of services covered—such as emergency interventions, specialized surgeries, or treatments for rare conditions—and the applicable reimbursement rates, which often mirror Alberta’s in-province fee schedules. Conditions under which coverage may be denied are also provided, for instance, if the treatment is considered experimental or elective. Furthermore, the regulation details the claims process, timelines for submitting documentation, and the responsibilities of both patients and health providers. By establishing clear protocols, it aims to protect insured persons from unexpected medical expenses while maintaining the integrity of Alberta’s health-care funding.</t>
  </si>
  <si>
    <t>phase-out, prohibited substances, licensing, reporting, enforcement</t>
  </si>
  <si>
    <t>This regulation implements Alberta’s obligations under the federal Ozone-Depleting Substances Regulations by controlling the management of ozone-depleting substances (ODSs) and halocarbons within the province. It identifies specific chemicals—such as chlorofluorocarbons (CFCs), halons, and hydrochlorofluorocarbons (HCFCs)—that are banned or restricted. The regulation establishes a licensing regime for companies that import, export, manufacture, or otherwise handle these substances. It requires regulated parties to maintain detailed records of acquisition, usage, and disposal, and to submit periodic reports to Alberta Environment and Protected Areas. Protocols for safe storage, leak detection, and recovery are mandated to minimize atmospheric releases. Penalties for non-compliance, including fines and possible suspension of licenses, are stipulated. By enforcing a phase-out schedule aligned with international agreements, this regulation ensures Alberta’s transition toward substitutes with lower ozone depletion potential, thus contributing to the protection of the stratospheric ozone layer.</t>
  </si>
  <si>
    <t>recycling, designated materials, environmental fees, stewardship, product labeling</t>
  </si>
  <si>
    <t>This regulation designates paint and paint containers as materials for Alberta’s Environmental Protection and Enhancement Act recycling programs. Producers and retailers of architectural paints and associated containers must participate in an approved stewardship program, ensuring that end-of-life disposal does not harm the environment. The regulation defines “paint” broadly, encompassing oil-based, latex, and specialty coatings, and specifies container types—such as cans, pails, and cartridges—subject to designation. It obligates producers to register with the provincial recycling organization, remit environmental fees, and supply clear labeling indicating proper disposal methods. Retailers must collect unwanted paint products returned by consumers and provide information on drop-off locations. Reporting requirements mandate that the stewardship organization submit annual audits detailing collection volumes, recycling rates, and program costs. By assigning producer responsibility and enforcing standard collection protocols, this regulation promotes circularity, reduces landfill waste, and mitigates environmental risks associated with residual paint chemicals.</t>
  </si>
  <si>
    <t>certification, scope of practice, standards, continuing education, discipline</t>
  </si>
  <si>
    <t>This regulation establishes the framework for the regulation of paramedics under Alberta’s Health Professions Act. It defines classes of paramedics—usually primary care paramedics, advanced care paramedics, and critical care paramedics—and sets out the corresponding scopes of practice for each level. Requirements for registration include completion of an accredited paramedic education program, completion of any provincial examinations, and proof of good standing from previous jurisdictions if applicable. The regulation specifies code-of-conduct standards, professional ethics, and mandatory continuing competency activities to maintain registration. It also outlines procedures for renewing licensure and stipulates conditions under which a paramedic’s certificate of practice may be suspended or revoked, such as demonstrated incompetence or professional misconduct. Reporting obligations for employers and registrants regarding adverse events or patient safety issues are detailed. By defining these parameters, the regulation ensures that all practising paramedics meet consistent professional standards for emergency medical service delivery across Alberta.</t>
  </si>
  <si>
    <t>registration, declarations, name protection, dissolution, record keeping</t>
  </si>
  <si>
    <t>This regulation supports Alberta’s Partnership Act by prescribing administrative procedures for general and limited partnerships within the province. It mandates that partnerships register their legal names, business addresses, and partner information with the Corporate Registry. The regulation specifies the contents and format of registration documents, including declarations of partnership terms (such as capital contributions and profit allocations). Changes in partnership structure—like admission or withdrawal of a partner—must be reported through amended filings within specified timeframes. The regulation also outlines requirements for maintaining and retaining partnership records, including financial statements and partnership agreements, for audit and inspection purposes. Procedures for dissolution or conversion of partnerships are detailed, including notification to creditors and final accounting obligations. By establishing these procedural requirements, the regulation ensures transparency in partnership operations, protects creditor rights, and maintains accurate public records of business entities operating in Alberta.</t>
  </si>
  <si>
    <t>safety standards, equipment inspection, operator certification, maintenance, compliance</t>
  </si>
  <si>
    <t>This regulation prescribes technical and operational standards for passenger ropeways (e.g., ski lifts, gondolas) and passenger conveyors (e.g., amusement park rides, inclined elevators) to ensure public safety. It defines categories of equipment covered, including fixed-grip and detachable-grip chairlifts, gondola systems, and moving walkways designed for passenger transport. The regulation requires that each installation obtain approval from a professional engineer, certifying that the design meets Alberta’s mechanical safety code. It mandates periodic inspections—both routine (daily or weekly) and technical (annual or decennial)—to verify structural integrity, functioning of braking systems, and condition of cables or tracks. Maintenance logs must be maintained by owners, documenting repairs, component replacements, and incidents. Operators and maintenance personnel must hold valid certification, obtained through approved training programs, and must perform pre-operation safety checks. Non-compliant equipment may be ordered out of service until deficiencies are corrected. By codifying these requirements, the regulation minimizes mechanical failures and enhances passenger safety.</t>
  </si>
  <si>
    <t>health facilities, complaint handling, timelines, patient advocate, escalation</t>
  </si>
  <si>
    <t>This regulation implements a formal process for resolving patient concerns and complaints within Alberta’s health-care system. It applies to all recognized health care facilities, including hospitals, long-term care centres, and supported living accommodations. The regulation requires each facility to designate a “Patient Concerns Officer” responsible for receiving, documenting, and investigating complaints related to patient care or facility operations. It sets out timelines—such as acknowledging a complaint within 3 business days and providing a substantive response within 30 days—while permitting extensions under exceptional circumstances. Facilities must maintain confidential records of all concerns, including actions taken and outcomes. The process encourages informal resolution first, with escalation to formal investigation if unresolved. The regulation also provides mechanisms for patients to escalate complaints to the provincial health services complaint commissioner if facility-level resolution fails. Reporting obligations include submitting aggregated complaint data annually to Alberta Health. Overall, the regulation strengthens patient engagement, transparency, and accountability in health-care delivery.</t>
  </si>
  <si>
    <t>license, interest rate, disclosure, repayment, enforcement</t>
  </si>
  <si>
    <t>This regulation governs payday lenders and the provision of payday loans under Alberta’s Payday Loans Act. It establishes licensing requirements: payday loan businesses must apply to the Director of Consumer Protection and renew their license annually. The regulation caps permissible fees and interest rates, calculated as a maximum percentage of the principal per loan term, to protect borrowers from exorbitant costs. It mandates that lenders provide standardized disclosure statements—detailing the total cost of borrowing, repayment schedule, and any applicable penalties—prior to extending credit. Borrowers must receive clear information on acceleration clauses and rollover fees. The regulation prohibits lenders from extending new loans to borrowers who are in default on existing payday loans. It also prescribes record-keeping standards—lenders must retain loan agreements and repayment records for at least two years—and requires periodic audits by the Superintendent of Insurance to ensure compliance. Administrative penalties and license suspension or revocation provisions are detailed for non-compliance. Through these measures, the regulation aims to promote responsible lending and protect vulnerable consumers.</t>
  </si>
  <si>
    <t>local authorities, school boards, formula, exemptions, remittance</t>
  </si>
  <si>
    <t>This regulation outlines the framework for municipalities and other specified entities to make payments in lieu of property taxes (PILT) to school boards, in accordance with Alberta’s School Act and Municipal Government Act. It specifies which properties—such as provincial government buildings, Crown lands, and exempt institutions—are exempt from municipal property taxation but require PILT. The regulation prescribes a formula for calculating PILT amounts, often based on an assessed value percentage established annually by the provincial government. It delineates the timing of payments: municipalities must remit PILT to corresponding school boards semi-annually or according to schedules established by Alberta Education. Reporting requirements include submission of property assessment schedules and payment calculations. The regulation also defines procedures for adjusting PILT when property assessments change mid-year and provides exemptions, for instance, for properties used for charitable purposes. By ensuring that school boards receive funding comparable to municipal tax revenues, the regulation maintains equitable fiscal support for education.</t>
  </si>
  <si>
    <t>designation, authorities, appointment, exclusions, duties</t>
  </si>
  <si>
    <t>This regulation under the Peace Officer Act sets out which ministerial staff or designated officials are classified as “peace officers” for specific enforcement purposes. It lists categories of personnel—such as inspectors from Alberta Environment and Protected Areas, Fish and Wildlife officers, and certain municipal bylaw enforcement officers—whose duties include investigating and enforcing provincial statutes. The regulation clarifies the extent of peace officer authority, including powers to stop, search, arrest, and seize evidence in relation to designated legislation. It also delineates limitations: ministerial peace officers may only exercise powers when performing their official duties in specified contexts, such as environmental investigations or wildlife protection. The regulation establishes appointment procedures, requiring ministers to issue formal written designations that outline jurisdiction and scope. It further identifies situations where individuals, despite holding similar titles, are explicitly excluded from peace officer status. By providing clear definitions and boundaries, the regulation ensures consistency in enforcement roles across ministries.</t>
  </si>
  <si>
    <t>categories, certification, standards, disciplinary process, renewal</t>
  </si>
  <si>
    <t>This regulation defines the roles, classifications, and requirements for peace officers appointed under Alberta’s Peace Officer Act. It establishes distinct categories—such as community peace officers, sheriffs, and special constables—each with prescribed authorities and responsibilities. The regulation sets mandatory training standards: applicants must complete Alberta Justice-approved courses addressing arrest procedures, use of force, conflict management, and legal authorities before certification. It specifies the certification process, including submission of background checks, medical exams, and psychological evaluations. Conditions for maintaining certification—like continuing education credits and health assessments—are detailed. The regulation outlines the disciplinary framework: grounds for suspension or revocation of peace officer certificates include misconduct, incapacity, or breach of the code of conduct; decisions are subject to review by the Peace Officer Advisory Committee. Procedures for reinstatement and certification renewal intervals (typically every three years) are provided. By codifying these standards, the regulation upholds public confidence and ensures that all Alberta peace officers operate under consistent, accountable guidelines.</t>
  </si>
  <si>
    <t>land titles, priority, submission, corrections, queue</t>
  </si>
  <si>
    <t>This regulation sets out the time limits for resubmission of documents returned from the pending registration queue for correction and identifies the conditions under which submissions can be examined and registered out of order. It formalizes the priority guarantee upon submission rather than registration, ensuring that parties maintain their place in the queue even if minor deficiencies are found requiring correction within 30 days. The regulation outlines that the Registrar may remove documents and register others out of order in exceptional circumstances. It mandates that stakeholders refer to Notices of Deficiency within prescribed timelines to retain priority and clarifies that certain documents not requiring land identifiers are excluded from the queue’s endorsement. By defining procedural requirements for entering, returning, and correcting documents, this regulation underpins the Pending Registration Queue’s function to expedite real estate transactions by guaranteeing priority upon submission and providing transparency through queue tracking mechanisms.</t>
  </si>
  <si>
    <t>pension plans, validation, pre-existing, Post-secondary Learning Act, continuity</t>
  </si>
  <si>
    <t>This regulation, enacted under the Post-secondary Learning Act, catalogs pension plans established before the Act’s enactment on March 17, 2004, and deems those listed valid from their original establishment. By recognizing pre-existing arrangements, it preserves benefits for employees and alumni of public post-secondary institutions without requiring retroactive compliance with new standards. It outlines criteria for inclusion and mandates that institutions submit documentation to verify plan inception. Validated plans are exempt from certain updated reporting and governance rules, reducing transitional burdens while safeguarding entitlements. Plans not enumerated must align with contemporary requirements to ensure new arrangements conform to current policy. In doing so, the regulation maintains stability in the pension landscape by preventing disruptions to benefit schedules and upholding financial commitments to plan members. It also balances respect for historical agreements with the need to integrate pension governance into a modern regulatory framework, collectively fortifying pension security and regulatory consistency within Alberta’s academic sector.</t>
  </si>
  <si>
    <t>permits, safety codes, inspections, compliance, enforcement</t>
  </si>
  <si>
    <t>This regulation establishes the rules governing the issuance, application, and compliance requirements for safety code permits across building, fire, gas, electrical, and plumbing disciplines in Alberta. It defines mandatory information that must be included with permit applications—such as project location, scope of work descriptions, and owner and contractor details—and delegates authority to certified safety codes officers responsible for plan reviews and inspections. The regulation sets out conditions under which permits may be suspended or revoked, and stipulates timelines for applications and requisite inspections to ensure public safety and code compliance. It requires that permits be obtained prior to commencing any work and mandates that all work be inspected by accredited personnel at prescribed stages. By standardizing permit procedures and clarifying enforcement mechanisms, this regulation underpins Alberta’s Safety Codes Act, facilitating consistent enforcement of technical codes and safeguarding building integrity and occupant welfare throughout the province.</t>
  </si>
  <si>
    <t>personal directives, forms, schedules, healthcare, witnessing</t>
  </si>
  <si>
    <t>The Personal Directives (Ministerial) Regulation under the Personal Directives Act prescribes the forms and procedural requirements for creating and executing personal directives (advance healthcare directives) in Alberta. It sets out Schedules that include form templates for: a Personal Directive; appointment of a designated person; instructions for physicians; orders regarding organ donation; statement of witnesses; revocation form; notice to a designated person; and others necessary to capture a person’s healthcare wishes during incapacity. The regulation specifies the information required in each Schedule, signature and witnessing protocols, and the recognition of electronically signed documents if compliant. It also outlines the process for registering a personal directive with the Office of the Public Guardian and Trustee, ensures directives remain valid across changes in health status, and prescribes procedures for updating or revoking a directive. By standardizing forms and processes, the regulation ensures clarity and legal compliance in expressing personal healthcare wishes.</t>
  </si>
  <si>
    <t>capacity assessment, agent rights, healthcare, enactment, procedural safeguards</t>
  </si>
  <si>
    <t>This regulation under the Personal Directives Act details criteria and procedures for enacting and operating personal directives when a maker becomes incapable. It defines capacity assessment requirements—specifying who may perform assessments and under what circumstances—and outlines duties and rights of agents appointed under directives, including access to health information and records relevant to decision-making. The regulation prescribes procedural safeguards, such as timelines for capacity assessments, notification protocols to the Office of the Public Guardian, and standards for document retention. It establishes criteria for what constitutes sufficient evidence of incapacity and stipulates that a directive becomes effective only upon proper certification by a qualified assessor. It also specifies obligations of healthcare providers to respect directives, protocols for revocation upon evidence of restored capacity, and guidelines for resolving conflicts between agents and substitute decision makers. By clarifying capacity determination and agent authority, this regulation ensures that personal directives operate smoothly and legally when healthcare decisions must be made on behalf of the directive maker.</t>
  </si>
  <si>
    <t>source deduction, remittance, tax rates, employers, reporting</t>
  </si>
  <si>
    <t>This regulation, under the Alberta Personal Income Tax Act, required employers and other payers to withhold Alberta personal income tax at source from payments such as salaries, wages, annuities, pensions, and certain investment income to residents and non-residents. It defined withholding rates, remittance deadlines, and reporting obligations, including the requirement to deduct tax based on prescribed rates and remit to the Minister of Finance within specified timelines. The regulation stipulated exceptions for small amounts and annual payments, and prescribed procedures for filing information returns. It also established penalties for late remittance and provided guidelines for adjusting withheld amounts when tax tables changed. Though subsequently repealed, its historical provisions laid the groundwork for modern withholding practices in Alberta’s tax regime and ensured consistent collection of personal income tax during its period of force.</t>
  </si>
  <si>
    <t>consent, breach notification, accountability, procedures, definitions</t>
  </si>
  <si>
    <t>This regulation under the Personal Information Protection Act (PIPA) defines key terms, sets out procedures for responding to privacy breaches, and establishes requirements for collecting, using, and disclosing personal information by organizations. It prescribes the categories of publicly available information that may be collected without consent, the content and timing of breach notifications to affected individuals and the Office of the Information and Privacy Commissioner of Alberta, and procedures for investigating complaints. The regulation mandates that organizations implement record retention policies, produce required disclosures upon request, and obtain appropriate consents. It also details requirements for PIPA compliance audits, outlines circumstances under which personal information may be transferred across borders, and sets penalties for non-compliance. By standardizing consent protocols and breach-response processes, the regulation strengthens accountability and protects individuals’ privacy rights across Alberta’s private sector.</t>
  </si>
  <si>
    <t>accreditation, document handling, security, agents, registry</t>
  </si>
  <si>
    <t>This regulation establishes accreditation criteria for individuals and entities (Registrants) authorized to submit and handle documents for registration in the Alberta Personal Property Registry (PPR). It specifies educational, security, and operational standards required to become an accredited Registry agent, including background checks, training, and demonstration of competency. The regulation outlines document handling protocols—such as formatting specifications, transmission methods, and electronic authentication requirements—to ensure consistency and integrity in Registry submissions. It mandates that accredited agents implement record-keeping systems, comply with Registrar audits, and adhere to confidentiality obligations regarding client information. Additionally, it provides guidelines for maintaining system security, managing client accounts, and reporting errors or breaches to the Registrar. By standardizing accreditation and document handling procedures, the regulation ensures that PPR operations maintain high reliability, accuracy, and protection of personal property interests across the province.</t>
  </si>
  <si>
    <t>standardized forms, financing statements, amendments, discharges, templates</t>
  </si>
  <si>
    <t>This regulation prescribes the standardized forms required for registrations, amendments, renewals, assignments, discharges, and other transactions under the Personal Property Security Act. It includes templates for Financing Statements, Financing Change Statements (including renewals, amendments, and discharges), Land Titles Notice of Security Interest forms, and documents for registering notices of maintenance orders, writs, and attachments. The regulation specifies required data fields, formatting instructions, and supporting documentation that registrants must include—such as debtor and secured party details, collateral descriptions, and signature spaces. By mandating uniform form templates and data requirements, the regulation ensures consistency, accuracy, and clarity across all PPR filings. It also delineates rules for electronic submission versus paper filing and outlines conditions under which forms may be rejected. Through these measures, the regulation streamlines registry operations and reduces errors, facilitating efficient record-keeping and public access to personal property security information.</t>
  </si>
  <si>
    <t>collateral, serial number goods, debtor location, perfection, registration durations</t>
  </si>
  <si>
    <t>This regulation under the Personal Property Security Act delineates detailed rules governing perfection and priority of security interests in personal property. It defines categories such as “consumer goods,” “equipment,” “inventory,” and “serial number goods,” requiring that serial numbers appear in specified fields of financing statements to perfect interests. The regulation sets out criteria for determining a debtor’s location—differentiating individuals, corporations, and other entities—and prescribes requirements for collateral descriptions, including when generic versus serial number identification is acceptable. It establishes registration durations (expirations and renewals), provisions for continuation statements, and guidelines for amendments and discharges. Additionally, it specifies procedures for registering notices of security interest in fixtures and crops under land titles, ensuring integrated treatment with land-based collateral. By standardizing form and content requirements and imposing verification protocols, the regulation ensures transparent priority rules and reliable registry searches across Alberta’s Personal Property Registry.</t>
  </si>
  <si>
    <t>public health, facility standards, operator duties, worker obligations, inspections</t>
  </si>
  <si>
    <t>This regulation sets out the duties for operators of a personal service business and personal service workers, as well as requirements for personal service facilities. It mandates that operators ensure facilities meet prescribed standards for sanitation, equipment maintenance, and waste disposal to prevent health hazards. The regulation defines mandatory infection prevention protocols—such as sterilization of instruments, use of single-use items when required, and procedures for handling sharps—to minimize the risk of transmitting communicable diseases. It requires workers to undergo health and hygiene training, maintain immunization records, and adhere to protective clothing standards. Public Health Inspectors from Alberta Health Services monitor compliance through routine inspections and may issue orders to correct deficiencies. By establishing comprehensive personal service standards—covering establishments like spas, salons, tattoo studios, and barbershops—this regulation protects public health and ensures safe delivery of beauty, wellness, and related services.</t>
  </si>
  <si>
    <t>developmental disabilities, eligibility, service standards, appeals, mediation</t>
  </si>
  <si>
    <t>This regulation prescribes the framework for delivering support services to adults with developmental disabilities under the Persons with Developmental Disabilities Services Act. It specifies eligibility criteria for receiving government-funded services, outlines the types of authorized service providers, and establishes service delivery standards related to assessment, planning, and monitoring. The regulation sets out mediation and appeal processes to ensure individuals and their families can challenge decisions regarding service eligibility or the quality of services provided. It requires service providers to develop individual support plans that promote autonomy, social inclusion, and community integration. Reporting requirements mandate that agencies track service outcomes and report any incidents affecting client safety. The regulation also details confidentiality obligations for all parties and defines the roles and responsibilities of regional service delivery offices. By codifying these provisions, the regulation ensures consistent, transparent, and accountable support for persons with developmental disabilities across Alberta.</t>
  </si>
  <si>
    <t>pests, nuisance, control, designation, municipalities</t>
  </si>
  <si>
    <t>This regulation, made under the Agricultural Pests Act, designates which animals, plants, and organisms are considered pests or nuisances in Alberta and establishes the procedures for their control and eradication. It authorizes municipalities, landowners, and agricultural service boards to identify infested areas and take appropriate measures—such as inspection, trapping, or pesticide application—to mitigate risks to crops, livestock, and public health. The regulation specifies requirements for issuing control orders, including timelines for compliance and allowable methods. It empowers local authorities to enter private land for inspection or control activities when a pest threat is confirmed, subject to notice provisions. Fees for services and penalties for non-compliance are defined, ensuring that those responsible for infestations bear the associated costs. By clarifying roles and responsibilities, the regulation provides a standardized approach to protecting Alberta’s agricultural lands and urban environments from invasive species and other nuisances.</t>
  </si>
  <si>
    <t>pesticides, ministerial, registration, classification, exemptions</t>
  </si>
  <si>
    <t>This regulation outlines the minister’s authority to classify, register, and exempt pesticides for use in Alberta. It establishes categories for pesticide registration based on product composition, targeted pests, and potential environmental impact, ensuring only approved substances enter the marketplace. The regulation specifies application procedures for new registrations, detailing submission requirements such as product labels, safety data, and efficacy studies. It grants the Minister of Agriculture and Irrigation power to issue temporary or conditional ministerial exemptions under specified circumstances—such as public health emergencies or research trials—subject to defined duration limits. Record-keeping mandates require manufacturers and registrants to maintain detailed usage and sales logs for audit purposes. The regulation also sets criteria for revoking registrations or exemptions if safety concerns arise. By centralizing control over pesticide approvals, the regulation protects public health, non-target organisms, and ecosystems while facilitating access to essential pest control products.</t>
  </si>
  <si>
    <t>pesticide sales, handling, application, licensing, safety</t>
  </si>
  <si>
    <t>This regulation prescribes stringent requirements for the sale, handling, storage, transportation, application, and disposal of pesticides in Alberta. It mandates that retailers obtain appropriate licensing and that all pesticide products be stored in lockable, well-ventilated areas to prevent unauthorized access and environmental contamination. Applicators must be certified under a provincially approved training program, demonstrating competency in safe handling, calibration, and application techniques. The regulation details packaging and labeling requirements, including clear instructions on dosage, protective equipment, and environmental precautions. It prohibits sale or use of restricted-use pesticides by unlicensed individuals and sets buffer-zone distances to protect sensitive sites such as water bodies or residential areas. Record-keeping provisions require applicators and sellers to maintain detailed logs of transactions and application dates for a minimum period, facilitating traceability in case of incidents. Offences and penalties for non-compliance are specified to enforce adherence and protect human health and wildlife.</t>
  </si>
  <si>
    <t>petitions, public notices, education, recall, electoral processes</t>
  </si>
  <si>
    <t>This regulation governs the form, content, and process for submitting petitions and issuing public notices under the Education Act for school board elections, trustee recalls, and related enforcement actions. It prescribes standardized petition templates, specifying required information such as signatures, elector eligibility, dates, and grounds for recall or electoral petitions. The regulation sets deadlines for submitting completed petitions to the Minister or designated authority and outlines verification procedures to authenticate signatures and ensure compliance with statutory requirements. It also stipulates mandatory notice periods, methods of publication (e.g., newspaper, online postings), and content for public notices regarding election results, meeting times, or public comment periods. Requirements for board resolutions, cost recovery for notice publication, and penalties for circulating misleading or fraudulent petitions are detailed to maintain integrity in school governance processes. By codifying these requirements, the regulation ensures transparency, fairness, and accountability in petition-driven and notice-driven activities.</t>
  </si>
  <si>
    <t>petrochemicals, royalty, credit, methane, propane</t>
  </si>
  <si>
    <t>This regulation, enacted under the Mines and Minerals Act, establishes a program of royalty credits designed to incentivize new petrochemical facility development in Alberta. It authorizes the Minister of Energy to approve projects that consume qualifying volumes of methane or propane feedstock, granting royalty credits based on consumption levels. Eligible applicants must submit detailed project plans and demonstrate minimum capital investment and job-creation criteria. The regulation sets the timeframe for credit accumulation—typically a 36-month period from project approval, extendable by 18 months in the Minister’s discretion—and excludes feedstock used to generate electricity. It outlines procedures for allocating earned credits to specified oil or natural gas producers, allowing credits to be applied against royalties owed under the Natural Gas Royalty Regulation (2009 or 2017) or the Oil Sands Royalty Regulation (2009). Record-keeping requirements mandate that project owners maintain consumption and allocation logs for up to five years. Through these mechanisms, the regulation aims to bolster Alberta’s petrochemical sector by reducing the effective royalty burden on qualifying projects.</t>
  </si>
  <si>
    <t>petrochemicals, royalty, repeal, Mines and Minerals Act, discontinuation</t>
  </si>
  <si>
    <t xml:space="preserve">This regulation, made under the Mines and Minerals Act, formally repeals the Petrochemicals Diversification Program Royalty Credit Regulation (Alta Reg 54/2016), thereby terminating the royalty credit program as of the effective repeal date. It rescinds all provisions relating to the issuance, accumulation, allocation, and redemption of royalty credits for consumption of methane or propane by approved petrochemical projects. Existing credit entitlements that have not been allocated or applied are extinguished, and no further applications for new or extended credits will be accepted. The repeal order also provides that any administrative processes or record-keeping obligations arising from the original regulation cease as specified. By removing the statutory basis for royalty credits, the regulation signals a shift in provincial incentive strategies and reallocates fiscal policy away from direct royalty relief for petrochemical consumption. </t>
  </si>
  <si>
    <t>tenure, petroleum, gas, leases, rights</t>
  </si>
  <si>
    <t>This regulation under the Mines and Minerals Act sets out the rules governing the issuance, continuation, transfer, and cancellation of leases and licences for petroleum and natural gas exploration and production in Alberta. It defines categories of tenure—including subsurface holdings, leases for drilling, and licences for well operations—specifying application procedures, bid requirements, and security deposits. The regulation outlines conditions under which tenure holders must meet drilling commitments, pay rent or royalties, and submit production reports. Renewal and conversion provisions allow holders to extend their term or convert licences into leases upon meeting stipulated criteria. Transfer procedures require Ministerial approval, ensuring continuity of obligations and protection of Crown interests. The regulation also stipulates default and cancellation protocols if tenure holders fail to comply with operational or financial obligations. By codifying these tenure rules, the regulation provides stability and predictability for resource developers while safeguarding Alberta’s resource management framework.</t>
  </si>
  <si>
    <t>petroleum, marketing, delivery, reporting, pricing</t>
  </si>
  <si>
    <t>This regulation, made under the Petroleum Marketing Act, governs the marketing and sale of Crown-owned and Crown-controlled petroleum by the Alberta Petroleum Marketing Commission (APMC). It requires producers to report monthly delivery volumes and quality specifications to the APMC, enabling accurate calculation of Crown-owned petroleum available for sale. The regulation sets out pooling and allocation rules, ensuring equitable distribution of petroleum volumes to binder purchasers or refinery partners. Pricing provisions define reference benchmarks and allowable adjustments based on location and grade, while provisions address overdeliveries and underdeliveries, including penalties or credit transfers. Requirements for record-keeping and audit trail maintenance ensure accountability. The regulation also authorizes the APMC to enter into agreements for storage, transportation, and sale, subject to Ministerial approval. By establishing transparent reporting, pooling, and pricing mechanisms, the regulation facilitates efficient and fair marketing of Alberta’s petroleum resources.</t>
  </si>
  <si>
    <t>royalty, oil, gas, rates, calculation</t>
  </si>
  <si>
    <t>This regulation, enacted under the Mines and Minerals Act, prescribes royalty rates, calculation methods, and payment obligations for conventional oil, natural gas, and by-products produced in Alberta. It establishes sliding-scale royalty formulas tied to commodity price thresholds—lower rates for lower market prices and higher rates as prices increase—ensuring Crown revenues reflect industry profitability. Specific provisions address royalty treatment for new wells (“new well” incentives), shallow gas, and solution gas, defining production volume thresholds and cost recovery periods. The regulation requires operators to file monthly or quarterly royalty statements detailing production volumes, oil gravity, gas composition, and applicable pricing indices. Adjustments for transportation or processing costs are included to derive net market value. Penalties for late payments or inaccurate reporting are specified to enforce compliance. By codifying these royalty structures, the regulation aims to balance encouraging resource investment with optimizing Crown revenue streams.</t>
  </si>
  <si>
    <t>royalty, oil, gas, formula, amendment</t>
  </si>
  <si>
    <t>This regulation, made under the Mines and Minerals Act, updates and consolidates Alberta’s royalty framework by refining calculation formulas and adjusting rate schedules for conventional oil, oil sands, and natural gas to reflect evolving market conditions. It replaces portions of the 2009 regulation, incorporating a more nuanced sliding-scale approach for new oil sands projects and enhanced gas royalty formulas to address volatility in natural gas markets. The regulation defines “payout” thresholds—points at which a project has recovered its capital investment—and applies higher post-payout royalty rates to ensure the Crown captures appropriate returns once profitability is achieved. Provisions clarify how royalty credits earned under the Petrochemicals Diversification Program may be applied against oil or gas royalties. Reporting requirements mirror those in earlier regulations but emphasize electronic submission and real-time data validation. Penalties for non-compliance and audit rights are reinforced. By streamlining and updating royalty formulas, the regulation seeks to maintain Alberta’s competitiveness while ensuring fair Crown revenue.</t>
  </si>
  <si>
    <t>pharmaceutical equipment, licensing, control, compliance, safety</t>
  </si>
  <si>
    <t>This regulation establishes the requirements for the control, licensing, and management of pharmaceutical equipment used in the manufacture and distribution of drugs within Alberta. It mandates that any individual or entity importing, storing, selling, or distributing equipment capable of compounding, formulating, or otherwise handling pharmaceutical substances must hold a valid permit issued by the Minister of Health. Permitted equipment is subject to regular inspections to ensure compliance with prescribed design standards, operational protocols, and record‐keeping obligations. The regulation specifies safety criteria for equipment installation, including environmental controls (e.g., ventilation, temperature, and humidity) that minimize contamination risks. It also requires equipment owners to maintain detailed logs of equipment use, maintenance, and transfers. Noncompliance provisions include administrative penalties, suspension of permits, and mandatory corrective actions. By delineating clear controls on pharmaceutical equipment, the regulation aims to safeguard public health by preventing unauthorized or unsafe compounding practices.</t>
  </si>
  <si>
    <t>pharmacists, pharmacy technicians, licensing, competency, scope</t>
  </si>
  <si>
    <t>This regulation governs the registration, licensing, and professional standards for pharmacists and pharmacy technicians under the Health Professions Act. It defines the educational prerequisites, examination requirements, and supervised practice hours necessary for initial registration as a pharmacist or a licensed pharmacy technician. The regulation details scope‐of‐practice provisions, including the authority for pharmacists to dispense, compound, and provide medication therapy management, and for pharmacy technicians to assist with dispensing, inventory management, and administrative tasks under pharmacist supervision. It establishes continuing competency obligations, requiring registrants to complete accredited professional development activities annually and to participate in periodic peer assessments. Standards of professional conduct, record‐keeping protocols, and procedures for reporting professional misconduct or practice breaches are also outlined. The regulation authorizes the regulatory college to impose conditions on individual licences—such as clinical supervision or practice limitations—and includes provisions for disciplinary hearings in cases of professional misconduct.</t>
  </si>
  <si>
    <t>pharmacy, drug, licensing, standards, safety</t>
  </si>
  <si>
    <t>This regulation implements the Pharmacy and Drug Act by prescribing requirements for the licensing and operation of pharmacies, drug manufacturers, and wholesalers in Alberta. It sets out stringent criteria for obtaining and renewing pharmacy licences, including facility design standards, security measures, and qualified personnel requirements. The regulation stipulates that all drugs dispensed must meet labeling, storage, and record‐keeping specifications to ensure traceability from acquisition through to patient delivery. Compounding regulations require adherence to aseptic techniques, environmental controls, and documentation of formulae and batch records. It also governs prescription validation, specifying permissible substitutions (e.g., generic interchange) and limits on the quantities of controlled substances. Inspections of licensed facilities are mandated at regular intervals to verify compliance with safety and operational guidelines. The regulation imposes penalties for unlicensed practice, improper storage conditions, and failure to maintain accurate dispensing records. Through these measures, the regulation seeks to protect patients from substandard medications and ensure the integrity of pharmaceutical distribution channels.</t>
  </si>
  <si>
    <t>physical therapy, registration, licensing, professional standards, continuing competence</t>
  </si>
  <si>
    <t>This regulation establishes the framework for the registration, licensing, and professional governance of physical therapists in Alberta under the Health Professions Act. It defines eligibility criteria for initial licensure, including accredited academic qualifications, completion of a clinical internship, and successful passage of national competency examinations. The regulation outlines practice standards, requiring registrants to adhere to evidence‐based care protocols, maintain patient confidentiality, and document treatment plans in compliance with established record‐keeping guidelines. It sets continuing competence requirements, mandating annual completion of a minimum number of professional development hours and participation in peer review or outcomes assessment programs. Provisions for restricted or provisional practice statuses are included for new graduates or those transitioning from other jurisdictions, specifying supervisory requirements and time limits for full licensure. The regulation empowers the regulatory college to conduct investigations, impose practice conditions (e.g., mentorship or restricted scope), and enforce discipline through hearings if professional misconduct or impairment is identified. Its overarching goal is to ensure that all practicing physical therapists deliver safe, ethical, and high‐quality care to the public.</t>
  </si>
  <si>
    <t>physician payments, transparency, disclosure, healthcare, Alberta Health Care Insurance</t>
  </si>
  <si>
    <t>This regulation mandates public disclosure of financial payments made to physicians by pharmaceutical, medical device, and other healthcare‐related corporations, pursuant to the Alberta Health Care Insurance Act. All entities providing any monetary or in‐kind benefit—such as research grants, consulting fees, gifts, or travel sponsorship—must report these transactions quarterly to the Ministry of Health. Reported data include the physician’s name, the payment amount, payment date, and nature of the benefit, allowing for scrutiny of potential conflicts of interest. Physicians are required to verify and, if necessary, dispute any reported information before final publication. The Ministry publishes the compiled data on a publicly accessible registry, updated annually, to enhance transparency in physician–industry relationships. Enforcement provisions include financial penalties for nonreporting entities and disciplinary action against physicians who fail to review or challenge reported inaccuracies. By fostering transparency, the regulation aims to promote trust in clinical decision‐making and ensure that patient care is guided by evidence and not unduly influenced by industry payments.</t>
  </si>
  <si>
    <t>physicians, surgeons, osteopaths, physician assistants, regulation</t>
  </si>
  <si>
    <t>This regulation governs the registration, scope of practice, and professional standards for physicians, surgeons, osteopaths, and physician assistants under the Health Professions Act. It specifies entry‐to‐practice requirements, including accredited medical or osteopathic degrees, completion of residency or supervised practice, and successful passing of national licensing examinations. For physician assistants, it details the necessary training programs, clinical mentorship hours, and conditions under which they may perform tasks delegated by supervising physicians, such as prescribing certain medications or conducting minor procedures. The regulation sets out continuing professional development obligations, requiring all registrants to complete a defined number of accredited learning hours annually and to participate in peer review or quality assurance activities. Practice standards emphasize collaborative care models and clarify interprofessional communication protocols to ensure patient safety. The regulatory authority is granted power to impose practice restrictions (e.g., limiting scope or requiring supervision) and to conduct disciplinary proceedings for professional misconduct, incompetence, or impairment. The overarching objective is to maintain high standards of medical and surgical care, ensure responsible delegation to physician assistants, and protect public health.</t>
  </si>
  <si>
    <t>golf carts, pilot project, traffic, safety, municipalities</t>
  </si>
  <si>
    <t>This regulation establishes a two‐phase pilot project that permits the use of golf carts on designated municipal roads within participating municipalities, under the Traffic Safety Act. Phase one outlines eligibility criteria for participating councils, requiring formal applications to the Minister of Transportation and demonstration of public support through community consultations. It defines permissible routes—typically low‐speed local roads—and sets a maximum allowable speed of 30 km/h for golf carts when operating on public roads. The regulation mandates modifications to golf carts, including installation of headlights, turn signals, brake lights, rearview mirrors, and seat belts to meet public road safety standards. It also requires municipal bylaws to outline designated cart crossings, defined parking areas, and signage standards. Insurance and registration provisions specify that golf carts must carry third‐party liability coverage and display valid municipal permits. Phase two evaluates safety data, community feedback, and municipal compliance to determine whether to expand or terminate the pilot. Through these measures, the regulation seeks to balance recreational and transportation benefits with public safety and municipal governance.</t>
  </si>
  <si>
    <t>pipeline, licensing, safety, construction, operation</t>
  </si>
  <si>
    <t>This regulation, made under the Pipeline Act, prescribes the requirements for licensing, design, construction, operation, and inspection of pipelines used to transport oil, gas, and other regulated substances within Alberta. It requires all pipeline owners or operators to obtain and maintain a valid pipeline permit, demonstrating financial security, technical competency, and adherence to environmental protection standards. The regulation sets detailed design specifications, including materials, wall thickness, and corrosion prevention measures to mitigate risk of leaks or ruptures. It mandates pre‐construction environmental and geotechnical assessments, requiring pipeline routes to minimize impact on sensitive habitats, waterways, and agricultural land. During construction, operators must follow prescribed welding, testing, and inspection protocols—such as pressure testing to at least 1.5 times the maximum operating pressure—to verify pipeline integrity. The regulation outlines requirements for hydrostatic testing, cathodic protection systems, and ongoing integrity management programs, including routine in‐line inspections (smart pigging) and leak detection systems. Operators must submit annual reports detailing pipeline condition, incidents, maintenance activities, and compliance audits. Noncompliance can trigger administrative penalties, mandatory corrective orders, or permit suspension. The regulation’s comprehensive framework aims to ensure safe, environmentally responsible pipeline operations across the province.</t>
  </si>
  <si>
    <t>planning, exemptions, development, Municipal Government Act, regulatory</t>
  </si>
  <si>
    <t>This regulation, enacted under the Municipal Government Act, enumerates specific developments and land uses that are exempt from municipal development permit and subdivision approval requirements across Alberta. Section 1 provides statutory definitions, clarifying terms such as “development” and “subdivision” as used in Part 17 of the Act. Section 2 lists categories exempt from local planning controls, including infrastructure projects—such as pipelines, designated Crown roads, and wells—under the exclusive jurisdiction of provincial boards or agencies. It also exempts public utilities (e.g., hydro transmission and electric distribution lines), irrigation works undertaken by irrigation districts, and developments on lands owned or leased by universities. Section 3 clarifies that federal or provincial works (e.g., highways, railways, and federal lands) remain outside municipal land use regulation. The regulation allows municipalities to maintain secondary authority to address matters not explicitly covered by provincial exemptions, provided there is no direct conflict with provincial statutes. By delineating clear exemptions, the regulation aims to streamline approval processes for provincially significant or federally controlled projects while preserving local oversight where appropriate.</t>
  </si>
  <si>
    <t>plumbing, code, standards, enforcement, safety</t>
  </si>
  <si>
    <t>This regulation adopts and enforces the National Plumbing Code of Canada (2015 edition) within Alberta’s Safety Codes Act framework. It requires that all new plumbing installations, alterations, and repairs comply with prescribed technical standards governing water supply, sanitary and storm drainage, venting, and fixture specifications. Section 1 outlines that “plumbing” encompasses any work involving piping used to convey water, sewage, or other fluids in buildings or structures. Section 2 mandates that all individuals performing plumbing work must hold valid trade qualifications or, in the case of apprentices, be under direct supervision of a certified journeyperson. The regulation prescribes licensing requirements for plumbing contractors, including proof of financial stability, liability insurance, and registration with an accredited apprenticeship or certifying body. Inspection protocols require mandatory plan reviews and on‐site inspections at critical project milestones—such as rough‐in and final inspections—to verify adherence to code requirements. It also stipulates that any deviation from the adopted code must be approved through a written engineering assessment demonstrating an equivalent level of safety and functionality. Enforcement provisions grant safety code officers authority to issue stop‐work orders, demand corrective measures, and levy administrative penalties for noncompliance. Through these measures, the regulation ensures public health and safety by establishing consistent, province‐wide plumbing standards.</t>
  </si>
  <si>
    <t>podiatric services, benefits eligibility, fee schedule, Alberta Health, patient coverage</t>
  </si>
  <si>
    <t>This regulation defines “podiatric services” for the purposes of Alberta’s health coverage and establishes eligibility criteria and benefit levels for podiatric care under the Alberta Health Care Insurance Act. It sets out which services rendered by licensed podiatrists are covered, including routine assessments, orthotic device fittings, and basic surgical procedures excluding major surgery. The regulation stipulates the circumstances under which a resident of Alberta may claim benefits for podiatric assessments and treatments, delineating both covered and excluded services. It authorizes the Minister of Health to publish a Schedule of Podiatric Benefits, detailing specific fees payable to podiatrists for eligible services. It also outlines the process by which the Schedule may be amended, including the addition or removal of covered procedures. Finally, it clarifies that benefits are only payable when services are delivered within Alberta by podiatrists registered under the Health Professions Act.</t>
  </si>
  <si>
    <t>podiatric surgeon, surgical coverage, benefit levels, Alberta Health, wound care</t>
  </si>
  <si>
    <t>This regulation defines “podiatric surgeon,” “podiatric wound care specialist,” and “podiatric surgery services” for the purpose of Alberta’s insured health benefits. It establishes eligibility requirements and specifies which surgical procedures performed by recognized podiatric surgeons are covered under the Alberta Health Care Insurance Act. The regulation delineates covered procedures such as bunionectomies, minor bone realignments, and wound debridement, while excluding major reconstructive or vascular procedures. It authorizes the Minister of Health to publish a Schedule of Podiatric Surgery Benefits detailing fees payable to podiatric surgeons for each eligible procedure. It also outlines how the Schedule may be amended, including the addition or deletion of surgical codes. Furthermore, it sets out documentation requirements and stipulates that benefits are payable only when services are rendered by podiatric surgeons or wound care specialists who are registered under the Health Professions Act. Finally, it clarifies the process for claim submission and audit under the Alberta Health system.</t>
  </si>
  <si>
    <t>professional standards, registration requirements, Health Professions Act, scope of practice, disciplinary procedures</t>
  </si>
  <si>
    <t>This regulation governs the practice of the podiatry profession under Alberta’s Health Professions Act. It establishes criteria for registration, renewal, and reinstatement of a podiatrist’s license, including requirements for education, supervised practice, and proof of good standing in other jurisdictions. The regulation defines restricted activities that podiatrists may perform and sets out standards of practice, prescribing obligations related to infection control, record keeping, and professional conduct. It also outlines the structure and powers of the Podiatrist’s regulatory body, including the composition of the College of Podiatrists, requirements for professional liability insurance, and continuing competence obligations. The regulation provides for complaint and disciplinary processes: it sets out the procedure for investigation, the rights of respondents and witnesses, and potential sanctions—including suspension or revocation of licensure. Lastly, it authorizes the Minister to make bylaws governing election of council members, fees, and other administrative matters.</t>
  </si>
  <si>
    <t>municipal policing costs, funding formula, provincial grant, cost-sharing, Alberta municipalities</t>
  </si>
  <si>
    <t xml:space="preserve">This regulation establishes a standardized funding model to allocate policing costs between the Province of Alberta and individual municipalities. It mandates that each municipality shall pay a portion of its policing expenditures based on a prescribed formula incorporating assessed property values, population, and crime rates. The regulation details how the annual policing budget is calculated, specifying the percentage share borne by municipalities and the remaining balance funded by the provincial government through the Municipal Police Assistance Grant (MPAG) program. It sets out timelines for municipalities to submit required financial data, outlines invoicing procedures, and prescribes penalties for late payments. Additionally, it authorizes the Minister of Justice and Solicitor General to adjust cost‐sharing percentages, update formula parameters, and approve funding exceptions in cases of extraordinary local circumstances. Finally, the regulation includes provisions for annual reporting and auditing to ensure transparency and accountability in the distribution and use of policing funds. </t>
  </si>
  <si>
    <t>governance bodies, advisory board, municipal committees, appointment criteria, legislative compliance</t>
  </si>
  <si>
    <t>This regulation prescribes the structure, membership, and functions of civilian governance bodies under Alberta’s Police Act amendments. It requires each municipality to establish a Municipal Policing Committee comprised of three to seven community members appointed by the municipal council. The regulation sets minimum qualification criteria for members, including residency requirements and exclusion of serving police officers or employees. It also outlines the process by which the Lieutenant Governor in Council appoints members to the Provincial Police Advisory Board, specifying terms of office, eligibility, and conditions for removal. The regulation assigns duties to these governance bodies—such as reviewing policing priorities, assessing performance metrics, advising on budgets, and recommending policy adjustments—to ensure community input into policing strategies. Furthermore, it prescribes quorum requirements, meeting frequency, and reporting obligations, including annual public reports on findings and recommendations. Finally, the regulation clarifies that governance bodies must operate in compliance with provincial transparency and access‐to‐information legislation.</t>
  </si>
  <si>
    <t>advisory board, policing committees, duties and functions, policy oversight, community engagement</t>
  </si>
  <si>
    <t>This regulation governs the establishment and operations of the Provincial Police Advisory Board, municipal, and regional policing committees under the Police Act. It defines roles, responsibilities, and procedural requirements for these governance bodies, ensuring civilian oversight of police services. The regulation delineates criteria for membership, specifying that members must not be serving police officers or employees and must represent diverse community interests. It prescribes term lengths, reappointment limitations, and grounds for removal. The regulation sets out the advisory board’s mandate to provide strategic guidance to the Solicitor General on province‐wide policing policies, budget allocations, and performance evaluations. For municipal and regional committees, it outlines duties including reviewing local policing priorities, monitoring service delivery, and facilitating public consultation. The regulation also details quorum requirements, meeting frequency, and reporting protocols—mandating that committees publish annual reports summarizing activities, findings, and recommendations. Lastly, it requires all governance bodies to comply with confidentiality and conflict‐of‐interest rules when handling sensitive policing information.</t>
  </si>
  <si>
    <t>officer discipline, performance standards, duties, disciplinary procedures, fitness standards</t>
  </si>
  <si>
    <t>This regulation governs the discipline, performance of duty, and professional conduct of police officers under the Police Act. It establishes a framework for defining misconduct, outlining both minor infractions and serious offenses, and prescribing corresponding disciplinary measures. The regulation sets fitness‐for‐duty standards—including medical and psychological evaluations—and mandates periodic re‐testing to ensure physical readiness. It details the authority and responsibilities of police chiefs in initiating investigations, appointing hearing officers, and imposing sanctions ranging from reprimands to dismissal. The regulation also specifies procedures for summary hearings and tribunal processes, including timelines for laying charges, notifying respondents, and conducting appeals. It prescribes guidelines for use of force reporting, mandatory disclosure of evidence in disciplinary hearings, and confidentiality requirements for witnesses. Additionally, the regulation outlines provisions for record‐keeping of officer conduct, establishing retention periods and access protocols. Finally, it sets ongoing training obligations to address emerging issues in community policing, mental health response, and de‐escalation tactics.</t>
  </si>
  <si>
    <t>water quality, treatment standards, distribution systems, contamination prevention, system design</t>
  </si>
  <si>
    <t>This regulation provides comprehensive requirements for the design, operation, and monitoring of potable water systems in Alberta. It sets minimum performance standards for waterworks infrastructure, including treatment facilities, reservoirs, and distribution pipelines. The regulation mandates routine water quality sampling and testing parameters—such as turbidity, microbial counts, chlorine residuals, and chemical contaminants—to ensure compliance with provincial drinking water guidelines. It outlines requirements for system operators to obtain and maintain certification, specifying qualification levels based on system complexity. The regulation prescribes procedures for responding to adverse water quality events, requiring immediate notification to regulatory authorities and issuance of boil‐water advisories to the public. It also details backflow prevention measures, cross‐connection control programs, and stipulations for disinfection, filtration, and corrosion control. Additionally, the regulation establishes criteria for permitting new waterworks installations, modifications to existing systems, and decommissioning of obsolete infrastructure. Finally, it authorizes periodic inspections by Alberta Environment and Parks inspectors and sets penalties for non‐compliance to safeguard public health.</t>
  </si>
  <si>
    <t>agricultural marketing, commission governance, plan financing, producer education, licensing requirements</t>
  </si>
  <si>
    <t>This regulation establishes and continues the Potato Growers of Alberta Plan under the Marketing of Agricultural Products Act. It designates potatoes as an agricultural product for purposes of centralized marketing and authorizes the creation of a Commission to administer the Plan. The regulation outlines the composition and appointment process of the Commission, defining roles for producer representatives, government appointees, and industry stakeholders. It sets out the functions of the Commission, including the development of marketing strategies, research initiatives, and quality standards to enhance the profitability and competitiveness of Alberta’s potato industry. The regulation prescribes financing mechanisms—such as producer levies and service charges—to generate operating revenue for the Plan, including detailed formulas for fee collection and allocation. It also mandates the creation of educational programs for producers on best practices in production, storage, and marketing. Additionally, the regulation specifies reporting requirements, requiring the Commission to produce annual financial statements, audited reports, and strategic plans. Finally, it details procedures for amending or terminating the Plan, contingent on producer votes and ministerial approval.</t>
  </si>
  <si>
    <t>certification classes, plant registration, license issuance, supervisory requirements, competency standards</t>
  </si>
  <si>
    <t>This regulation sets out the certification, licensing, and operational requirements for power engineers in Alberta. It defines various classes of Power Engineer Certificates of Competency—from Fourth Class to First Class, including specialized refrigeration and biomass boiler operator designations—each with specified educational and practical experience prerequisites. The regulation prescribes the application and fee schedule for plant registration, requiring owners to register boilers, pressure vessels, and ancillary equipment prior to operation. It details the formulas for calculating plant capacity, based on British Thermal Units or heat surface area, and assigns corresponding classification requirements for supervising different types of plants. The regulation specifies duties and qualifications of chief engineers and shift engineers, including minimum supervision standards and re‐inspection intervals. It outlines examination procedures—both written and practical—for each class, along with reciprocity provisions for engineers licensed in other Canadian jurisdictions. Additionally, the regulation mandates logbook maintenance, inspection protocols, and record‐keeping requirements to ensure safe operation of power and heating plants. Finally, it grants the Alberta Boilers Safety Association authority to issue dispensations, conduct audits, and enforce compliance to protect public safety.</t>
  </si>
  <si>
    <t>preferential share, intestacy distribution, surviving spouse, estate valuation, Wills and Succession Act</t>
  </si>
  <si>
    <t>This regulation prescribes the amount of the preferential share to which a surviving spouse or adult interdependent partner is entitled when a person dies intestate (without a will). Under section 61(1)(b)(i) of the Wills and Succession Act, the regulation fixes a set dollar amount—currently $150,000—that must be distributed to the surviving spouse or partner before any remaining estate assets are allocated among children or other heirs. It clarifies how the preferential share interacts with the rest of the estate: if the deceased leaves only a spouse or partner and no descendants, the entire estate passes to that person; if there are descendants who are also descendants of the spouse, the spouse receives either the entire estate or the prescribed preferential share (whichever is greater). If descendants are not common to the spouse, the preferential share is paid first, and the remainder is divided equally among the spouse and eligible children. The regulation also sets out procedural reporting requirements for estate trustees, ensuring timely distribution. Finally, it authorizes the Minister of Justice to amend the prescribed amount to reflect changes in economic conditions.</t>
  </si>
  <si>
    <t>traceability, livestock, registration, disease control, emergency response</t>
  </si>
  <si>
    <t>This regulation requires owners of livestock and poultry to register a unique premises identifier, known as a PID number, to facilitate traceability, disease control, and emergency response under the Animal Health Act. Owners and operators of commingling sites must apply for a PID account within 30 days of assuming ownership or operation of the site. The regulation defines “premises” as any land location where animals are bred, kept, raised, displayed, assembled, or disposed of, and sets out the information required for registration, including contact details, location, species, and maximum capacity. It also details account maintenance obligations, requiring updates within 30 days of any change. Exemptions are provided for operators of carcass disposal sites and certain facilities not applicable to live animals. By mapping animals to land locations, authorities can quickly identify and manage animal health events, minimize economic and public health impacts, and support traceability for grants, permits, and medication purchases.</t>
  </si>
  <si>
    <t>licensing, consumer protection, security bond, contract requirements, prepaid contractors</t>
  </si>
  <si>
    <t>This regulation implements licensing for prepaid contracting businesses under the Consumer Protection Act, requiring any contractor who solicits, negotiates, or finalizes a contract outside their regular place of business or accepts payments before work completion to be licensed. To obtain a prepaid contracting business licence, applicants must submit a security bond to protect consumers against contractor default, adhere to prescribed minimum contract terms (including cancellation rights and disclosures), and comply with contract content requirements. The regulation prohibits practices such as entering a consumer’s home without prior electronic invitation. Licensed prepaid contractors must maintain consumer protection safeguards, including clear cancellation and refund policies. The regulation also outlines enforcement mechanisms and penalties for operating without a licence or engaging in prohibited practices. By enforcing these requirements, the province protects consumers from unfair business practices, ensures financial security through bonding, and promotes transparency in contractual obligations.</t>
  </si>
  <si>
    <t>deregulation, date designation, natural gas, market transition, legislative clarity</t>
  </si>
  <si>
    <t>This regulation designates November 1, 1986, as the prescribed deregulation date for the Natural Gas Marketing Act, marking the formal shift from regulated pricing to a market-driven approach for natural gas in Alberta. By specifying a clear deregulation date, it provides legal certainty for industry stakeholders, enabling suppliers and marketers to prepare for the transition to open-market pricing and competition. The regulation ensures that all provisions of the Natural Gas Marketing Act become effective uniformly on the designated date, facilitating compliance and enforcement. As part of broader energy policy reforms, this date laid the groundwork for subsequent electricity market deregulation and influenced energy sector restructuring. The regulation’s clear delineation of the transition point helped minimize confusion during implementation, align licensing and market access protocols, and support Alberta’s shift toward a competitive energy marketplace.</t>
  </si>
  <si>
    <t>exemption, pressure equipment, safety codes, low-risk, regulatory scope</t>
  </si>
  <si>
    <t>This Order exempts specified pressure equipment and piping systems from the application of the Safety Codes Act and related regulations, including the Pressure Equipment Safety Regulation, Pressure Welders Regulation, and Power Engineers Regulation. Exempted items include boilers or pressure vessels governed by federal legislation (e.g., Transportation of Dangerous Goods Act), equipment owned by the Government of Canada, air brake systems under the Motor Vehicle Safety Regulations, and pipelines defined under the Pipeline Act. Additional exemptions cover small power boilers and heating plant boilers that meet size and power thresholds—such as boilers with heating surfaces under specified limits or electric power ratings below 10 kilowatts—and pressure containers integral to rotating or reciprocating mechanical devices (e.g., pumps, compressors). The Order clarifies definitions for “fully vented” systems and “heating surface,” ensuring clarity for owners and manufacturers. By focusing regulatory oversight on higher-risk equipment, the Order reduces administrative burdens for low-risk installations and aligns provincial safety requirements with federal standards.</t>
  </si>
  <si>
    <t>design registration, inspection permits, owner responsibilities, codes and standards, integrity assessment</t>
  </si>
  <si>
    <t>This regulation implements a comprehensive system to ensure that pressure equipment—such as boilers, pressure vessels, fired-heater pressure coils, and pressure piping systems—is designed, constructed, installed, operated, maintained, and decommissioned in accordance with established safety codes and standards. It adopts national and international codes (e.g., ASME and CSA standards) as minimum requirements. Designers of pressure equipment must register designs with the Alberta Boilers Safety Association (ABSA) and obtain a Certificate of Authorization permit. Manufacturers must follow registered welding procedures and register them with ABSA. Owners are responsible for obtaining inspection permits, conducting integrity assessments, maintaining safe operating limits, and reporting unsafe conditions or accidents. Pressure piping systems must be hydrostatically tested, certified by qualified inspectors, and documented using manufacturer’s data reports and pressure piping data reports. The regulation also specifies overpressure protection requirements, including installation of pressure relief devices and periodic testing. By enforcing these provisions, the regulation safeguards public safety, promotes equipment reliability, and ensures accountability throughout the equipment’s lifecycle.</t>
  </si>
  <si>
    <t>welder certification, competency, performance testing, safety codes, ABSA registration</t>
  </si>
  <si>
    <t>This regulation establishes certification requirements, examination procedures, and performance testing standards for pressure welders working on pressure equipment within Alberta. To weld pressure vessels, boilers, pressure piping systems, or associated fittings, welders must obtain a Certificate of Competency issued by the Alberta Boilers Safety Association (ABSA). The regulation defines grades of certification (e.g., Grade B and Grade C Pressure Welder) and outlines prerequisites for examination, including demonstration of welding proficiency under prescribed conditions (e.g., specific welding processes, material thickness, and positions). Employers must assign welding symbols to welders, register weld maps, and ensure welding procedures are registered with ABSA. Performance qualification tests are conducted by authorized safety codes officers or accredited testing organizations. Machine welding operators also require certification. By enforcing these competency standards, the regulation ensures that welders possess the necessary skills to produce safe, high-quality welds, reducing the risk of equipment failure and protecting public safety.</t>
  </si>
  <si>
    <t>accreditation, curriculum standards, teacher certification, funding eligibility, accountability</t>
  </si>
  <si>
    <t>This regulation under the Education Act prescribes requirements for the establishment, operation, and accreditation of private schools in Alberta. It defines three categories of private schools—registered private schools, accredited non-funded private schools, and accredited funded private schools—each with specific obligations. Registered private schools must meet basic registration criteria, maintain a list of subjects, skills, and knowledge areas, but are ineligible for government funding. Accredited non-funded schools must employ certificated teachers and adhere to additional operational standards but may opt out of teaching the Alberta curriculum. Accredited funded schools must use Alberta programs of study, employ certificated teachers and principals, and meet stringent accountability, reporting, and safety requirements to receive provincial grants. All private schools must submit annual operating plans, maintain student records, implement discipline policies, and comply with safety and health regulations. By establishing these standards, the regulation ensures private schools provide safe, inclusive, and quality education, align with provincial expectations, and maintain transparency and accountability.</t>
  </si>
  <si>
    <t>certification, design standards, equipment requirements, professional qualifications, standard adoption</t>
  </si>
  <si>
    <t>This regulation governs the design, installation, and maintenance of on-site private sewage disposal systems serving single properties with a capacity not exceeding 25 m³ of sewage per day. It adopts the Alberta Private Sewage Systems Standard of Practice 2021, establishing design standards, installation procedures, and material requirements. All equipment related to private sewage systems must be certified by a Standards Council of Canada-accredited organization or inspected and accepted by such an organization. Systems designed to handle more than 5.7 m³ per day require professional engineering design or approval from the Safety Codes Act Administrator. Permits for installation and alteration must be obtained, and installers must be certified in accordance with the Standard of Practice. The regulation also specifies setback distances, site evaluation protocols, and soil testing requirements to protect public health and groundwater quality. By enforcing these criteria, it promotes safe, sustainable wastewater management in rural and remote areas, reducing environmental impacts.</t>
  </si>
  <si>
    <t>licensing, consumer protection, refund policies, program standards, contract requirements</t>
  </si>
  <si>
    <t>This regulation, under the Private Vocational Training Act, governs licensing, operating standards, and consumer protection measures for private vocational training institutions. To offer career training programs (costing over $1,000 or longer than prescribed durations), institutions must obtain a license, adhere to prescribed program delivery and advertising standards, and register each program with Alberta Advanced Education. The regulation mandates that institutions provide written student contracts detailing fees, refund policies, termination terms, and program specifics. Registration fees are capped at $500, credited toward tuition, and eligible for refund under defined conditions (e.g., cancellation within four business days or program non-start). If a contract terminates after program commencement, tuition refunds follow a sliding scale based on the percentage of training completed. Institutions must notify funding sources of student withdrawals and may withhold credentials for unpaid fees. By enforcing these provisions, the regulation ensures transparency in program offerings, protects students’ financial interests, and upholds program quality and accountability.</t>
  </si>
  <si>
    <t>provincial offences, prosecution procedures, violation tickets, response timelines, penalties</t>
  </si>
  <si>
    <t>This regulation, under the Provincial Offences Procedure Act, prescribes the procedures for prosecuting contraventions of provincial statutes and municipal bylaws with specified penalties of $1,000 or less. It outlines the processes for issuing violation tickets and summonses, specifying when peace officers must issue summonses exclusively (e.g., defendants with out-of-province licences) and when tickets may include voluntary payment options. Offenders have 21 days from ticket issuance to respond by voluntary payment or by electing court appearance. The regulation defines contents required on violation tickets and summons, methods of service, and response deadlines to ensure due process. It also prescribes schedules of specified penalties for various offences. By standardizing prosecution procedures, this regulation promotes fairness, efficiency, and consistency in the enforcement of provincial and municipal laws, providing clarity for enforcement agencies, defendants, and the courts.</t>
  </si>
  <si>
    <t>self-governance, title protection, registration, ethics, discipline process</t>
  </si>
  <si>
    <t>This regulation establishes the Alberta Society of Professional Biologists (ASPB) as the self-governing body regulating the practice of professional biology under the Professional and Occupational Associations Registration Act (POARA). It protects the titles “Professional Biologist (P.Biol.)” and “Biologist in Training (BIT),” allowing only registered members to use them. Admission requirements include academic credentials, documented work experience in biological disciplines (e.g., botany, zoology, microbiology), and demonstration of good character. Successful applicants are subject to a code of ethics requiring competence, integrity, and adherence to professional conduct standards. The regulation also establishes a Registration Committee (minimum three P.Biol. members) to assess applications, and a Discipline Committee to investigate complaints and impose sanctions for ethical breaches. Registered members must maintain continuing competency through ongoing professional development and adhere to ASPB bylaws. By enforcing these provisions, the regulation protects public interest, ensures high standards in biological practice, and fosters accountability among professional biologists.</t>
  </si>
  <si>
    <t>self-governing, chemists, Alberta, ACPA, professional standards</t>
  </si>
  <si>
    <t>This regulation establishes the Association of the Chemical Profession of Alberta (ACPA) as the self-governing professional regulatory organization responsible for chemists in Alberta. It defines “chemistry” and “professional chemist,” outlines the requirements for certification (including educational credentials and practical training), and sets out the processes for registration, renewal, and continuing competency. The regulation also prescribes titles and post-nominals that certified members may use (e.g., “P.Chem.” and “C.I.T.”), and it stipulates the governance framework for ACPA’s Council, including election procedures, terms of office, and officer duties. Provisions cover mandatory insurance and bonding, fees, and the discipline and enforcement mechanisms (e.g., complaint investigation, hearings, and potential sanctions). The regulation further mandates that ACPA maintain public records of certificants and publish a code of ethics to which all members must adhere.</t>
  </si>
  <si>
    <t>teacher discipline, professional conduct, code of ethics, Education Act, Alberta Teaching Profession Commissioner</t>
  </si>
  <si>
    <t>This regulation sets out the code of professional conduct for all Alberta certificated teachers and teacher leaders, and it establishes the procedural framework for investigating and adjudicating complaints about conduct or competency under the Education Act. It codifies a single, province-wide Code of Professional Conduct (included in Schedule 1.1) that applies to teachers across all school authorities (public, separate, francophone, independent, charter, early childhood services, and First Nations schools). The regulation defines the roles and authority of the Alberta Teaching Profession Commissioner, who oversees complaints and disciplinary hearings. It outlines administrative processes including complaint intake, investigation, and the conduct of hearings, as well as appeal rights and timelines. Additionally, it specifies circumstances under which a teacher’s certificate may be suspended or cancelled (e.g., conviction of a serious indictable offence), and it provides an expedited certificate cancellation process. By unifying discipline under one regulation, it ensures consistent handling of professional conduct across the province.</t>
  </si>
  <si>
    <t>ECAA, master electrician, electrical contracting, self-governing, registration</t>
  </si>
  <si>
    <t>This regulation creates the Electrical Contractors Association of Alberta (ECAA) as the self-governing regulatory body for professional electrical contractors and master electricians in Alberta under the Professional and Occupational Associations Registration Act. It defines “practice of electrical contracting” and “master electrician,” and establishes requirements for registration (e.g., journeyperson certification, practical experience, and successful completion of the master electrician exam). The regulation prescribes scopes of practice for registered professionals, including the authority to pull electrical permits and supervise work. It sets out the fees for registration and renewal, criteria for continuing professional development, and mandatory insurance and bonding requirements. Governance provisions specify ECAA’s Council structure, election procedures, and bylaw-making authority. Disciplinary mechanisms include processes for complaint investigation, hearings, and sanctions (e.g., suspension or revocation of registration). The regulation also protects the use of titles (e.g., “Professional Electrical Contractor,” “Certified Master Electrician,” “Registered Master Electrician”) and prohibits unregistered individuals from using them.</t>
  </si>
  <si>
    <t>APPI, registration, code of ethics, complaint process, practice of planning</t>
  </si>
  <si>
    <t>This regulation governs the registration, practice, and discipline of professional planners under the Professional and Occupational Associations Registration Act. It authorizes the Alberta Professional Planners Institute (APPI) to regulate individuals who use the title “Registered Professional Planner” (RPP) in Alberta. The regulation defines “practice of planning” and sets out the educational and experiential requirements for RPP candidates (e.g., accredited planning degree, mentored work experience, and successful completion of certification exams). It mandates continuing education standards and prescribes the Code of Ethics and Professional Conduct that all RPPs must follow. The regulation also establishes APPI’s governance framework, including the composition of Council and committees (e.g., Practice Review Board, Discipline Committee) and election procedures. It outlines a legislated complaint process, detailing how formal complaints of alleged professional misconduct or incompetence are reviewed, heard, and adjudicated. Through these provisions, the regulation ensures that planning services in Alberta uphold standards of competence, integrity, and accountability to serve the public interest.</t>
  </si>
  <si>
    <t>land surveyors, ALSA, scope of practice, branch office, Professional and Occupational Associations Registration Act</t>
  </si>
  <si>
    <t>This regulation, made under the Land Surveyors Act, defines the scope of practice for Alberta land surveyors and establishes the governance framework for the Association of Alberta Land Surveyors (ALSA). It prescribes the qualifications for registration as a Land Surveyor, including academic credentials, articling experience, and successful completion of examinations. The regulation sets out requirements for maintaining a branch office and using authorized titles/abbreviations. It details the framework for continuing professional development and mandatory professional liability insurance. Governance provisions cover ALSA’s Council structure, election of officers, committee functions (e.g., Practice Review Board, Discipline Committee, Investigative Committee), and bylaw-making authority. The regulation also outlines the process for investigation of complaints, discipline hearings, and enforcement actions (e.g., suspension, revocation of license). By defining the legal and ethical obligations of land surveyors, it ensures that surveying services in Alberta meet professional and public safety standards.</t>
  </si>
  <si>
    <t>ASET, APEGA, P.Tech., joint regulation, continuing professional development</t>
  </si>
  <si>
    <t>This regulation under the Engineering and Geoscience Professions Act sets out the criteria and processes for qualifying as a Professional Technologist (P.Tech.) in Alberta, governed jointly by the Association of Science and Engineering Technology Professionals of Alberta (ASET) and the Association of Professional Engineers and Geoscientists of Alberta (APEGA). It defines “professional technologist” and outlines required academic credentials (e.g., two years of post-secondary education in engineering or applied science), supervised work experience (six years, with two years in the proposed scope), and successful completion of prescribed examinations. The regulation mandates that P.Tech.s develop and maintain Continuing Professional Development (CPD) records, which may be audited by the Joint Practice Review Board. It authorizes the use of post-nominal designations (e.g., “P.Tech.(Eng.)”) and prescribes professional seals. Governance provisions detail the joint statutory boards and committees (e.g., Joint Board of Examiners, Joint Discipline Committee) that oversee licensing, practice reviews, and disciplinary processes. The regulation establishes complaint procedures, hearing protocols, and sanctions for misconduct or incompetence to protect public safety and ensure ethical, competent practice.</t>
  </si>
  <si>
    <t>post-secondary, program approval, Minister’s approval, Campus Alberta Quality Council (CAQC), PSLA</t>
  </si>
  <si>
    <t>This regulation, made under the Post-secondary Learning Act (PSLA), governs the approval and oversight of credentialed programs at Alberta’s public post-secondary institutions. It prescribes the processes by which an institution must seek Ministerial approval for new, modified, or renewed programs of study, including submission requirements (e.g., program description, learning outcomes, resource plans) and timelines. The regulation mandates that institutions comply with Campus Alberta Quality Council (CAQC) guidelines, which include peer review, external benchmarking, and cyclical program reviews. It defines “program,” “institution,” and “degree,” and specifies criteria for program quality such as curriculum alignment, equity, diversity, inclusion, and Indigenous perspectives. The regulation also outlines reporting obligations, including notifications of program suspensions or terminations. By ensuring consistent quality assurance and accountability, it upholds the integrity of Alberta’s post-secondary credentials and supports a cohesive Campus Alberta system.</t>
  </si>
  <si>
    <t>prohibited corporations, electoral finance, Elections Alberta, third-party advertising, EFCDA</t>
  </si>
  <si>
    <t>This regulation, made under the Election Finances and Contributions Disclosure Act (EFCDA), lists specific corporations that are prohibited from making political contributions or expenditures in Alberta provincial elections. It identifies entities that either hold a provincial or federal licence to conduct a monopoly in gaming, tobacco, or liquor (e.g., Alberta Gaming, Liquor and Cannabis Commission; Alberta Treasury Branches; Liquor Control Board of Ontario [Ontario operations], etc.). By naming these “prohibited corporations,” the regulation aims to prevent conflicts of interest and maintain integrity in electoral finance. The regulation requires Elections Alberta to maintain an up-to-date list and ensures that financial officers of political participants verify whether any contributor is on the prohibited list. If a prohibited corporation attempts to contribute, the regulation nullifies the contribution and may impose penalties under the EFCDA. This measure safeguards public trust by restricting corporate influence where a direct financial relationship with the Crown exists.</t>
  </si>
  <si>
    <t>construction, prompt payment, adjudication, dispute resolution, timelines</t>
  </si>
  <si>
    <t>This regulation under the Prompt Payment and Construction Lien Act (PPCLA) establishes the procedural framework for prompt payment and adjudication in Alberta’s construction industry. It defines key terms (e.g., “proper invoice,” “adjudication,” “nominating authority”) and sets out mandatory payment timelines: project owners must pay contractors within 28 days of receiving a proper invoice; contractors must pay subcontractors within 7 days of receiving payment. It prohibits pay-when-paid clauses, ensuring subcontractors are not left unpaid due to owner non-payment. The regulation specifies the $10 million contract value threshold above which the adjudication process is mandatory. It details the seven-step adjudication process (notice of adjudication, appointment of adjudicator, exchange of materials, adjudicator directions, determination, and order) and imposes a 30-day timeline for adjudicators to issue binding decisions (with limited extensions). It also prescribes forms and content for notices (e.g., Notice of Non-Payment) and clarifies the role of nominators (e.g., ARCANA). By streamlining payment enforcement and offering a swift, low-cost mechanism to resolve disputes, the regulation aims to reduce cash-flow risks and enhance fairness in construction contracts.</t>
  </si>
  <si>
    <t>exemption, Dow Chemical, PPCLA, prescribed project, Order in Council exemptions</t>
  </si>
  <si>
    <t>This regulation, made under the PPCLA, identifies specific persons, entities, and project agreements that are exempt from certain prompt payment and lien-related obligations. It lists the names of prescribed individuals and corporations (e.g., Dow Chemical Canada ULC) and the associated construction project agreements (e.g., Path2Zero Expansion Project) that are excluded from the 31-day payment limitation and other prompt payment requirements. The regulation is issued by Order in Council and includes details such as project name, location, and contracting parties. By designating these agreements as “prescribed,” the regulation temporarily suspends certain timelines (e.g., payment timelines, lien holdback release periods) to facilitate large, complex industrial projects with unique financing or public-private partnerships. While the prescriptive list is narrow, the regulatory mechanism allows the government to tailor prompt payment obligations to extraordinary economic initiatives, balancing industry competitiveness with public interest.</t>
  </si>
  <si>
    <t>prescribed forms, notice of non-payment, proper invoice, adjudication application, PPCLA Forms</t>
  </si>
  <si>
    <t>This regulation under the PPCLA prescribes the standardized forms that must be used for various notices and documents related to prompt payment, lien registration, and adjudication processes in the construction industry. It specifies forms for “Notice of Non-Payment,” “Notice of Dispute,” and “Notice of Adjudication,” including required content (e.g., name and address of parties, amount in dispute, reasons for non-payment or dispute). The regulation also lays out forms for lien registration, certificate of substantial performance, and holdback release. By mandating uniform forms, it ensures consistency, clarity, and legal sufficiency in communications among owners, contractors, and subcontractors. This helps parties understand their rights and obligations, simplifies document review by adjudicators or courts, and minimizes procedural defects that could delay dispute resolution or lien enforcement. The regulation applies to all new construction contracts as of August 29, 2022, while existing contracts have a transition period until August 29, 2024, to comply.</t>
  </si>
  <si>
    <t xml:space="preserve"> identification requirements, Land Titles Act, registrar, document verification, fraud prevention</t>
  </si>
  <si>
    <t>This regulation prescribes the specific types and number of identification documents that must be presented to the Registrar under the Land Titles Act before any instrument can be registered. It details acceptable primary and secondary identification documents (such as government-issued photo IDs), the procedures for verifying authenticity, and the manner in which original documents are to be handled, retained, and disposed of by registry agents. The regulation further establishes protocols for dealing with cases where applicants cannot produce standard forms of identification, allowing for alternative verification methods to prevent fraudulent registrations. By setting out clear requirements for document handling, photo ID standards, and verification procedures, the regulation aims to safeguard the integrity of Alberta’s land-title registrations and reduce the risk of fraudulent land transactions.</t>
  </si>
  <si>
    <t>abortion clinics, access zones, protest restrictions, buffer zones, patient privacy</t>
  </si>
  <si>
    <t>This regulation establishes “access zones” around designated health-care facilities that provide abortion services. Within these zones—typically extending 50 metres from clinic entrances and adjacent sidewalks—activities such as protesting, counselling (e.g., offering alternatives to abortion), photographing patients, or otherwise impeding access are prohibited. It defines the boundaries of each access zone for specified facilities (e.g., Kensington Clinic in Calgary) and outlines permissible activities outside these zones. The regulation empowers law enforcement to issue warnings, fines, or arrest orders for individuals violating buffer-zone rules, thereby ensuring that patients and staff can enter and exit without intimidation or interference. By prohibiting targeted acts (such as communicating anti-abortion messages) within these prescribed perimeters, the regulation seeks to protect women’s privacy, promote safe access to reproductive health services, and reduce the emotional and physical barriers created by aggressive protest tactics.</t>
  </si>
  <si>
    <t>human trafficking, protection orders, court procedures, survivor safety, enforcement</t>
  </si>
  <si>
    <t>This regulation outlines the process by which a survivor of human trafficking may obtain a court-issued protection order under the Protecting Survivors of Human Trafficking Act. It specifies who may apply for an order (e.g., a survivor or designate), the required contents of an application, and the evidentiary standards the court considers when determining if the individual is a trafficking survivor. The regulation delineates conditions that can be imposed on alleged traffickers—such as prohibiting contact, residence near the survivor, or communication via electronic means—and clarifies procedures for serving, varying, extending, or revoking protection orders. It also prescribes forms and timelines for filing and responding to applications, as well as guidelines for law enforcement to enforce the orders. By codifying these measures, the regulation aims to create a legal mechanism that empowers survivors, restrains traffickers, and enhances victim safety and recovery.</t>
  </si>
  <si>
    <t>protection orders, emergency orders, designated applicants, service procedures, family violence</t>
  </si>
  <si>
    <t>This regulation sets out the criteria and procedures for obtaining and serving protection orders under the Protection Against Family Violence Act. It defines who may apply on behalf of a victim (e.g., the victim, a justice of the peace, or a peace officer), describes the circumstances warranting an Emergency Protection Order (EPO), and specifies the required content of application forms. The regulation details how to serve orders on respondents, the duration and variation of protection orders, and the process for law enforcement to apprehend or remove respondents breaching orders. It also outlines fees (if any), prescribed forms for affidavits, and reporting requirements for service providers. By clarifying procedural and administrative steps, the regulation ensures that victims of family violence can quickly access legal protection—such as no-contact provisions, residence exclusions, and firearm surrender orders—thus enhancing safety and timely intervention in domestic violence situations.</t>
  </si>
  <si>
    <t>care facilities, service providers, reporting duties, abuse prevention, ministerial directives</t>
  </si>
  <si>
    <t>This ministerial regulation designates which service providers and types of facilities fall under the Protection for Persons in Care Act (e.g., hospitals, continuing-care homes, group homes, mental-health and addictions centres, and certain PDD-funded settings). It stipulates duties for complaint officers, investigators, and directors regarding reports of suspected abuse, including timelines for intake, investigation, and decision-making processes. The regulation prescribes minimum qualifications and appointment procedures for complaints officers, outlines the format and content of abuse-reporting forms, and sets confidentiality requirements. It also establishes ministerial guidelines on how complaints officers must determine whether an incident constitutes “abuse”—ranging from serious bodily or emotional harm to improper administration of medication—and mandates reporting to regulatory bodies or law enforcement when criminal conduct is suspected. By specifying these administrative and procedural rules, the regulation reinforces the Act’s goal of preventing and responding to abuse of vulnerable adults receiving publicly funded care.</t>
  </si>
  <si>
    <t>adult clients, abuse definitions, mandatory reporting, investigator powers, appeals</t>
  </si>
  <si>
    <t>This regulation provides detailed procedures for reporting and investigating abuse under the Protection for Persons in Care Act. It defines “abuse” (e.g., serious bodily harm, emotional harm, non-consensual sexual contact, unauthorized medication, or financial misappropriation) in the context of adult clients receiving care from designated service providers. The regulation prescribes the form and content of a report of abuse, establishes deadlines for complaints officers to forward reports to investigators, and outlines investigators’ powers—such as entry to premises, interviewing witnesses, and collecting evidence. It sets out requirements for reports to be made in writing, duties to preserve confidentiality, and procedures for appeals of a complaints officer’s decision. Additionally, it details the composition and training criteria for appeal panels that review complaints officer decisions. By specifying these processes, the regulation ensures that alleged abuse is promptly and thoroughly addressed, protecting vulnerable adults and holding care providers accountable.</t>
  </si>
  <si>
    <t>protective safe houses, court forms, application, temporary detention, detoxification</t>
  </si>
  <si>
    <t>This regulation establishes the court processes and forms for the Protection of Children Abusing Drugs Act. It prescribes the application form for guardians seeking a PChAD protection order and details the required contents—such as statements of evidence indicating that a child’s drug use poses significant harm. The regulation specifies the conditions under which the court may place a child in a protective safe house (PSH) for up to ten days (with a possible five-day extension) to undergo medically supervised detoxification and assessment. It outlines PSH standards, including staffing requirements and program elements (e.g., stabilization, counselling, and family involvement). The regulation also defines procedures for police involvement in transporting a child to PSH if necessary, timelines for review hearings, and procedures for releasing a child back to a guardian. By codifying these mechanisms, the regulation aims to mitigate immediate physical and psychological dangers posed by severe substance abuse in minors.</t>
  </si>
  <si>
    <t>protective safe houses, assessment guidelines, age-specific services, director’s duties, service continuity</t>
  </si>
  <si>
    <t>This regulation implements the Protection of Sexually Exploited Children Act by prescribing forms and procedures for apprehending children engaged in prostitution and placing them in protective safe houses. It defines designated PSH locations and the minimum services required for children under 18—including medical assessment, counselling, and legal advice. The regulation sets guidelines for directors on how to conduct timely assessments (e.g., physical health, mental health, social support needs) and establishes forms for documenting a child’s intake, risk factors, and recommended interventions. It also outlines transitional services for youth who turn 18 while under a protection agreement, allowing directors to continue providing support (e.g., housing, counselling) for up to six months. The regulation details how to serve notice of hearings, how to document agreements between guardians and directors, and conditions under which agreements may be amended or terminated. By standardizing these procedures, the regulation seeks to shield sexually exploited minors from further harm and connect them with rehabilitative services.</t>
  </si>
  <si>
    <t>penalty schedules, administrative fines, enforcement mechanisms, prescribed enactments, payment processes</t>
  </si>
  <si>
    <t>This regulation prescribes the list of provincial statutes and regulations under which government inspectors, peace officers, or designated officials may issue administrative penalties (AP) instead of pursuing prosecution. It includes schedules of fixed‐amount penalties for specific contraventions—ranging from environmental infractions to occupational health and safety violations—thereby streamlining enforcement and reducing court workloads. The regulation assigns unique penalty codes to each contravention, stipulates who is authorized to issue AP notices, and details the information that must appear on a notice (including the contravention reference, penalty amount, and instructions for payment or dispute). It also defines how and where AP payments are to be remitted, sets out time limits for payment or appeal, and clarifies that non‐payment within the prescribed period may be registered as a debt owed to the Crown. Finally, it outlines conditions under which an AP may be rescinded or reduced—for instance, if new evidence emerges—and establishes that repayment or satisfaction of the AP discharges any further administrative proceedings for the same contravention.</t>
  </si>
  <si>
    <t>enforcement procedures, volitional contraventions, inspector authority, appeal rights, penalty review</t>
  </si>
  <si>
    <t>This regulation establishes the general framework governing the issuance, collection, and dispute of provincial administrative penalties across all prescribed enactments. It defines key terms (for example, “administrative penalty,” “designated official,” and “contravention date”), and sets out the procedures that enforcement officers must follow when proposing or issuing an AP: identifying the alleged contravention, ensuring clarity of the provision contravened, and explaining the right to pay or dispute the penalty. The regulation specifies deadlines for payment (commonly 30 days after issuance), describes the process for requesting internal review (to challenge the factual basis or seek mitigation), and delineates circumstances under which payment timelines may be extended (such as through proof of financial hardship). Additionally, it mandates that records of AP notices be retained for a minimum period (usually two years), allows for consolidation of multiple penalties into a single notice when arising from the same inspection visit, and provides that delinquent APs may be registered to the Property Tax Roll as a lien if unpaid.</t>
  </si>
  <si>
    <t>incorporation procedures, annual filings, corporate records, director requirements, fee schedules</t>
  </si>
  <si>
    <t>This regulation supplements the Business Corporations Act by prescribing detailed rules for the formation and maintenance of provincial companies. It outlines incorporation procedures—such as mandatory form contents (e.g., corporate name, registered office, share structure) and the steps for filing these forms with the Corporate Registry—along with the required filing fees. The regulation specifies that every corporation must maintain a register of shareholders, directors, and officers at its registered office, mandates annual return filings (including updating any changes to board composition or share allocations), and sets out the timelines and fees associated with these filings. It also details requirements for issuing share certificates (including serial numbering and retention of share registers), prescribes rules for corporate name changes, and explains how to surrender or restore corporate names. Further, it stipulates that any change of registered office address or appointment of a new resident agent must be reported within 15 days, and outlines the circumstances under which the Registrar may strike a corporation off the register for non‐compliance.</t>
  </si>
  <si>
    <t>reporting requirements, audit, financial statements, ministerial oversight, agency obligations</t>
  </si>
  <si>
    <t>This regulation establishes requirements for provincial health agencies and regional health authorities to submit reports and returns on operations and financial affairs to the sector minister. It empowers an agency to require existing health authorities or community health councils to provide operational information when notified in writing. Agencies and authorities must prepare annual reports detailing operations, audited financial statements, and any information specified by the sector minister, submitting them by June 30 following the fiscal year-end. Remuneration and benefits paid to members, officers, and employees—including senior management—must be disclosed either by name or position title, with severance packages reported when applicable. Only professional accounting firms registered under the Chartered Professional Accountants Act are eligible to serve as auditors. The regulation also includes provisions for first fiscal-year reporting timelines for newly established agencies and mandates periodic review for ongoing relevance, expiring on April 30, 2029 unless repassed.</t>
  </si>
  <si>
    <t>governance, bylaws, operations, property, financial management</t>
  </si>
  <si>
    <t>This regulation governs the establishment, governance, operations, and property of provincial health agencies and regional health authorities under the Provincial Health Agencies Act. It authorizes agencies to make bylaws respecting debt, guarantees, indemnities, and capital leasing. Agencies must comply with ministerial directives regarding governance, including requirements for bylaws on financial controls and property management. The regulation also outlines audit and reporting obligations: agencies must submit audited financial statements and other required information to the sector minister annually by July 31. The first fiscal year for agencies begins on their establishment date and ends on the following March 31, with reporting timelines for that year determined by the minister. The sector minister may specify additional information formats and content. Disclosure of remuneration and benefits for members, officers, and senior management is required in financial statement notes. An expiry clause mandates a review by April 30, 2029.</t>
  </si>
  <si>
    <t>agency membership, appointments, governance, health regions, eligibility</t>
  </si>
  <si>
    <t>This regulation sets out membership provisions for provincial health agencies and regional health authorities under the Provincial Health Agencies Act. It details the process for appointing board members, specifying eligibility criteria, term lengths, and vacancy filling procedures. Members are appointed by the Lieutenant Governor in Council, with some positions designated for community health council representation. The regulation requires public advertising of vacancies and mandates that agencies maintain a membership composition reflective of diverse regional health interests. Members must meet residency, professional, or community involvement qualifications as prescribed. The regulation stipulates orientation and training for new members, and allows the minister to remove or suspend members for cause. It also imposes conflict-of-interest disclosure obligations and requires agencies to maintain a membership register. By prescribing clear membership rules, it ensures balanced representation and effective governance of health agencies and authorities.</t>
  </si>
  <si>
    <t>compensation commission, judicial review, justice salaries, remuneration recommendations, term 2021–2025</t>
  </si>
  <si>
    <t>This regulation establishes an independent commission to review and recommend appropriate compensation levels for Justices of the Court of Justice and Applications Judges of the Court of King’s Bench for the period April 1, 2021, to March 31, 2025. The commission’s mandate includes assessing current salary rates, pension designs, benefit types, and allowances to ensure judicial financial security. It is formed under the Judicature Act and is required to conduct public hearings, solicit written submissions, and analyze compensation comparators across jurisdictions. The commission’s recommendations address salary adjustments and benefit structures for the specified four-year term, aligning judicial remuneration with constitutional obligations. The process includes provisions for establishing hearing dates, deadlines for public input, and criteria for evaluating compensation. Its findings inform government decisions but do not themselves enact salary changes; instead, they guide legislative amendments to compensation regulations.</t>
  </si>
  <si>
    <t>judge salaries, benefits, compensation rates, judicial remuneration, financial entitlements</t>
  </si>
  <si>
    <t>This regulation prescribes salary rates and benefit entitlements for Justices of the Court of Justice and Applications Judges of the Court of King’s Bench. It defines base salary scales, annual adjustments, and eligibility for supplements, including judicial leave allowances. The regulation identifies benefit structures—such as health, dental, and long-term disability coverage—and stipulates criteria for accessing these benefits. It specifies that compensation includes salary, defined benefit pension contributions, and allowances for management duties or specialized assignments. Judges are covered under the Plan from their appointment date, ensuring continuity of benefits. The regulation also outlines conditions for salary retention during leaves of absence and outlines provisions for salary increases based on years of service. Amendments reflect periodic adjustments to maintain parity with comparator jurisdictions and to comply with commission recommendations. Overall, it ensures transparent, standardized compensation for Alberta’s judicial officers.</t>
  </si>
  <si>
    <t>pension benefits, judges pension, registered plan, unregistered plan, retirement</t>
  </si>
  <si>
    <t>This regulation establishes pension benefit structures for Justices of the Court of Justice and Applications Judges of the Court of King’s Bench. It creates a two-tiered pension plan: a registered component providing benefits up to federal tax limits and an unregistered supplementary component for earnings in excess of registered plan caps. Judges participate from their first service day, accruing pensionable service based on salary and allowances. The regulation details contribution rates for judges and government employers, specifies formulae for calculating retirement benefits, and outlines indexation provisions to protect purchasing power. Provisions cover early retirement options, survivor benefits, and vesting requirements. It also defines eligibility for disability pensions and outlines procedures for transferring service credits from other public sector pension plans. Amended periodically, the regulation ensures sustainable funding and equitable retirement income for judicial officers.</t>
  </si>
  <si>
    <t>park land dispositions, permissions, fees, grazing permits, pipeline access</t>
  </si>
  <si>
    <t>This regulation provides the framework for granting and managing dispositions—rights to use or occupy park land—under the Provincial Parks Act. Dispositions, including leases, permits, and licences, can be issued for activities like facility construction, operation, maintenance, recreational services, grazing, mineral surface disturbance, and pipeline access, subject to ministerial conditions and applicable fees. Applicants must submit accurate descriptions of park land parcels, pay prescribed fees, and, if required, provide security deposits. Holders must comply with terms and conditions, prevent waste, and maintain improvements. Specific provisions govern dispositions in wildland provincial parks—restricting new dispositions to those present at park classification. The regulation also outlines holder obligations for environmental restoration, defines cancellation circumstances for noncompliance or unpaid rents, and allows ministerial oversight of disposition renewals and transfers. It ensures balanced resource use, environmental protection, and recreation management in Alberta’s provincial parks.</t>
  </si>
  <si>
    <t>park use rules, prohibitions, permits, public conduct, environmental protection</t>
  </si>
  <si>
    <t>This regulation sets out rules governing visitor activities, land use, and operations in provincial parks, wildland provincial parks, and recreation areas. It defines prohibited activities—including defacing objects, unauthorized entry, hunting restrictions, removal of water or firewood, and wildlife feeding—and prescribes penalties for violations. The regulation establishes permit requirements for activities such as camping, guiding, instruction, business operations, special events, and firearm possession or discharge. Permit conditions include compliance with environmental protection orders, nuisance abatement, and restoration obligations. It mandates fee payment for specified activities and allows conservation officers to enforce compliance, issue orders, and suspend or cancel permits. The regulation also addresses signage, site condition standards, and vehicle restrictions. By balancing recreational use and conservation objectives, it safeguards natural heritage and ensures safe, sustainable park experiences.</t>
  </si>
  <si>
    <t>section 7 lands, regulatory application, park designation, management, pre-existing rights</t>
  </si>
  <si>
    <t>This regulation enables the minister to apply provisions of the Provincial Parks Act and associated regulations to land parcels not formally designated as parks or recreation areas. Under Section 7 of the Act, the minister may “declare” lands outside existing park boundaries as subject to specified park regulations—such as use restrictions, permit requirements, and environmental protections—while preserving pre-existing rights like surface mineral extraction. The regulation lists schedules describing each declared land parcel by legal land description, ensuring transparent application of park rules. Once declared, these lands are managed according to relevant sections of the Provincial Parks (General) Regulation and Provincial Parks (Dispositions) Regulation, providing interim protection until formal park designation occurs. This mechanism addresses interim management needs for lands acquired or pending designation, maintaining consistency in land conservation and resource management.</t>
  </si>
  <si>
    <t>intergovernmental agreements, ministerial approval, exemptions, provincial entities, agreement thresholds</t>
  </si>
  <si>
    <t>This regulation implements the Provincial Priorities Act by defining processes and requirements for provincial entities seeking to enter, amend, extend, or renew agreements with the federal government. It designates specific entities—such as library boards, controlled corporations under the Municipal Government Act, growth management boards, regional services commissions, and entities managing Alberta Social Housing Corporation assets—as “provincial entities” requiring ministerial approval for federal agreements. The regulation outlines approval authority, delegating some decisions to responsible ministers and reserving cabinet approval for agreements exceeding $5 million. Exemptions apply to agreements valued under $100,000 (or under $250,000 for housing-related projects) but still require submission to the responsible minister to validate the exemption. Additional exemptions cover amendments, extensions, renewals, school boards, post-secondary institutions, Banff Centre agreements, and municipal agreements during emergencies or for mortgage arrangements. By specifying approval thresholds and exemption criteria, it ensures provincial oversight of intergovernmental engagements aligning with government priorities.</t>
  </si>
  <si>
    <t>professional registration, practice standards, titles, liability insurance, complaint resolution</t>
  </si>
  <si>
    <t>This regulation defines requirements for registration, practice, and governance of the psychology profession under the Health Professions Act. It establishes three register categories—general, provisional, and courtesy—and specifies eligibility criteria for each, including academic credentials, supervised practice hours, and character assessments. Registrants must maintain professional liability insurance and meet continuing competence requirements. The regulation authorizes specific restricted activities—such as psychological assessment, diagnosis, and intervention—and outlines supervision requirements for provisional members and students. It prescribes titles and designations protected under the regulation (e.g., “Registered Psychologist,” “Registered Provisional Psychologist”) and prohibits unauthorized use of these titles. A complaint resolution process is formalized: it includes alternative dispute resolution procedures, confidentiality provisions, and requirements for process conductors and agreements. Provisions for reinstatement, information disclosure, transitional matters, and regulatory repeal ensure continuity and clarity. By standardizing registration, practice permit renewals, and professional conduct, it protects public safety and upholds high ethical standards in psychological services.</t>
  </si>
  <si>
    <t>Teachers’ Employer Bargaining Association, collective bargaining, arbitration, central/local matters, ratification</t>
  </si>
  <si>
    <t>This regulation defines the membership and governance of the Teachers’ Employer Bargaining Association (TEBA) board of directors, including the establishment of the TEBA code of conduct and initial bylaws. It outlines the division of bargaining issues into central versus local matters, specifying criteria and timelines for negotiations. The regulation sets out procedures for collective bargaining, detailing how bargaining units are recognized, how negotiations are initiated, and the steps required to reach a tentative agreement. It provides for the use of mediation and compulsory arbitration to resolve disputes, establishing the roles and powers of arbitrators and the process for hearing and deciding matters. Once an agreement is negotiated or arbitrated, the regulation prescribes the steps for ratification by both bargaining parties and the timing for implementation of new collective agreements.</t>
  </si>
  <si>
    <t>whistleblower, disclosures, timelines, designated officers, investigation procedures</t>
  </si>
  <si>
    <t>This regulation prescribes timelines and procedural requirements for handling disclosures of wrongdoing under the Public Interest Disclosure (Whistleblower Protection) Act. It requires designated public entities and chief officers to acknowledge receipt of a disclosure within five business days and to decide whether to investigate within 20 business days of receipt. If an investigation is initiated, findings must be reported no later than 120 business days from the date the disclosure was received, unless an extension is granted. The regulation defines “public entity” and “chief officer,” specifying which offices and organizations fall under its scope. It outlines general review procedures, including timelines for extensions, notices, and communication protocols. It also limits the disclosure of certain quality-assurance records and sets out criteria for exemptions by the Public Interest Commissioner. Finally, the regulation includes transitional provisions reflecting amendments made effective March 1, 2018.</t>
  </si>
  <si>
    <t>land dispositions, formal applications, compliance, enforcement, appeal mechanisms</t>
  </si>
  <si>
    <t>This regulation establishes the framework for managing, controlling, and protecting public lands in Alberta under the Public Lands Act. It governs the issuance, amendment, renewal, and termination of formal dispositions such as licences of occupation, mineral surface leases, and easements. The regulation specifies the application requirements, including necessary plans, surveys, fees, and financial security. It prescribes conditions and standards for land use, requiring applicants to provide detailed geographic information, environmental assessments, and adherence to the Master Schedule of Standard and Conditions. The regulation sets out procedures for monitoring and compliance inspections, enforcement actions for noncompliance, and penalties for contraventions. It also delineates the roles and powers of the Alberta Energy Regulator and Alberta Environment and Protected Areas in administering dispositions. Appeals of decisions under Part 10 of the regulation are directed to the Public Lands Appeal Board.</t>
  </si>
  <si>
    <t>camping pass, fees, exemptions, validity, enforcement</t>
  </si>
  <si>
    <t>This order mandates that anyone camping on designated public lands must possess a valid camping pass, outlining the types of passes available (e.g., annual, seasonal, day passes) and their respective fees. It specifies the classes of public lands and activities requiring a pass, including backcountry backcountry camping and designated front-country sites. The order details exemptions for specific groups (e.g., Indigenous peoples, emergency personnel) and defines the minimum information required on a pass, such as pass holder name, validity period, and authorized camping area. It prescribes conditions under which a pass may be revoked (e.g., nonpayment, interference with wildlife), and it establishes enforcement protocols, authorizing officers to inspect passes, issue warnings, and levy fines for noncompliance. The order also outlines refund and replacement procedures for lost or damaged passes.</t>
  </si>
  <si>
    <t>municipal stakeholders, policy requirements, engagement, accessibility, review cycle</t>
  </si>
  <si>
    <t>This regulation requires each municipality in Alberta to establish and maintain a public participation policy that meets the criteria set out in the Municipal Government Act. It defines “municipal stakeholder” as any person or organization living, owning property, or operating within a municipality’s boundaries. The regulation mandates that the policy identify the types or categories of engagement approaches (e.g., public meetings, surveys, advisory committees) and the circumstances under which stakeholders will be engaged (e.g., land-use decisions, bylaw creation, budget planning). It requires municipalities to make their policy easily accessible to the public, whether through official websites, public postings, or by other means determined by council. The regulation also stipulates that each policy must be reviewed by the municipality at least once every three years, ensuring that engagement strategies remain relevant. Finally, it sets an implementation deadline: municipalities must adopt a compliant public participation policy within 270 days from the regulation’s effective date.</t>
  </si>
  <si>
    <t>public post-secondary, exemption, FOIP Act, definitions, effective date</t>
  </si>
  <si>
    <t>This regulation defines “public post-secondary institution” as per the Post-secondary Learning Act and exempts these institutions from being designated as “public bodies” under the Freedom of Information and Protection of Privacy (FOIP) Act. It specifies eligible institutions (e.g., universities, colleges, technical institutes) governed by autonomous boards of governors under the Act. The regulation outlines that, notwithstanding the FOIP Act, these institutions are exempt from requirements to disclose certain records, with the exception of specific data types (e.g., audit reports, financial statements) mandated by other legislation. It describes conditions under which an institution may voluntarily subject itself to FOIP provisions. The regulation also sets effective dates for exemption and transitional provisions for institutions previously covered by older regulations.</t>
  </si>
  <si>
    <t>dissolved bodies, compensation disclosure, severance, threshold, reporting schedule</t>
  </si>
  <si>
    <t>This regulation specifies the requirements for dissolved public sector bodies to disclose compensation information under the Public Sector Compensation Transparency Act. It defines “dissolved public sector body” as a government agency, board, commission, or corporation that ceased to exist but had employees earning above the annual threshold. The regulation mandates that these entities submit an annual statement of remuneration and severance agreements for eligible employees to the Minister of Treasury Board and Finance. It outlines the reporting schedule: salary and severance from January 1 to December 31 must be disclosed by June 30 of the following year, and severance from January 1 to June 30 must be disclosed by December 31 of the same year. The regulation further requires the dissolved body to provide details including employee name, position, salary range, benefits, and severance amounts. It also outlines the format and medium (e.g., open data formats) for disclosures, ensuring that the information posted on Alberta’s open data portal is publicly accessible.</t>
  </si>
  <si>
    <t>public sector body, compensation threshold, reportable items, definitions, disclosure timeline</t>
  </si>
  <si>
    <t>This regulation sets out uniform requirements for all public sector bodies to disclose compensation-related information under the Public Sector Compensation Transparency Act. It defines “public sector body” to include government departments, agencies, boards, commissions, Crown-controlled corporations, and other designated entities. The regulation specifies the annual income threshold (adjusted for inflation) above which employee compensation and severance must be disclosed. It requires public sector bodies to publish statements of remuneration, benefits, and severance for each eligible employee, including senior officials, board members, and appointees, in a standardized format. The disclosure schedule is: for the prior calendar year, salary and severance by June 30; for the current year first half severance by December 31. The regulation also prescribes the data fields required (e.g., position title, salary range, bonus, allowances) and mandates that disclosures be made publicly accessible on the Open Government Portal. It outlines definitions for terms such as “remuneration,” “benefits,” and “severance,” ensuring consistency across all entities.</t>
  </si>
  <si>
    <t>designated employers, PSEA, employer definitions, classification, effective date</t>
  </si>
  <si>
    <t>This regulation identifies and classifies employers subject to the Public Sector Employers Act (PSEA), specifying which entities fall under the Act’s provisions. It defines “employer” to include government departments, provincial corporations, agencies, boards, commissions, and certain post-secondary institutions. The regulation lists specific organizations (e.g., Alberta Health Services, local public health entities, select Crown-controlled corporations) as designated employers. It outlines categories for employer types (e.g., health sector, education sector, municipal authorities) and includes provisions for employer amalgamation, dissolution, or transfer of responsibilities. The regulation also stipulates that designated employers must adhere to PSEA requirements for compensation frameworks, collective bargaining processes, and dispute resolution mechanisms. Finally, it sets the effective dates for designation and any transitional arrangements for newly designated or restructured employers.</t>
  </si>
  <si>
    <t>common provisions, pension plan definitions, eligibility, governance, plan text</t>
  </si>
  <si>
    <t>This regulation establishes uniform legislative provisions applicable to all public sector pension plans governed by the Public Sector Pension Plans Act (PSPPA). It defines common terms such as “member,” “pensionable salary,” and “pensionable service.” The regulation sets out rules for membership eligibility, including full-time and part-time employees of the Government of Alberta and specified agencies, boards, and corporations. It requires pension plans to include standardized governance structures: pension boards comprised of employer and member representatives, and provisions for nominating and appointing board members. The regulation details rules for plan amendments, vesting, benefit calculations, and indexing provisions. It prescribes procedures for transitioning plan texts under the Joint Governance of Public Sector Pension Plans Act (JGPSPPA) and specifies effective dates for amendments stemming from Bill 27 (JGPSPPA). Additionally, it outlines administrative charges for plan operation and requirements for actuarial valuations to ensure plan sustainability.</t>
  </si>
  <si>
    <t>collective bargaining, arbitration, dispute resolution, scope, public service employees</t>
  </si>
  <si>
    <t>This regulation implements provisions of the Public Service Employee Relations Act, governing collective bargaining and labour relations for Alberta public service employees. It defines “public service employee” to include individuals employed by government departments, offices of the legislature, ministers’ offices, the Premier’s office, and designated provincial entities. The regulation outlines the process for union certification, specifying criteria for bargaining unit composition, application procedures, and notice requirements. It prescribes timelines for negotiations and stipulates that, in cases of bargaining impasse, parties must engage in conciliation or refer the dispute to compulsory arbitration. The regulation establishes the roles of the Minister of Labour, the Labour Relations Board, and appointed arbitrators in facilitating negotiations, hearing grievances, and issuing awards. It sets parameters for strikes and lockouts, identifying essential services where strikes are prohibited and mandating mandatory arbitration instead. The regulation also contains provisions for collective agreement ratification, union dues check-off, and the resolution of jurisdictional disputes between bargaining agents.</t>
  </si>
  <si>
    <t>pool safety, water quality, operator requirements, lifeguard standards, facility maintenance</t>
  </si>
  <si>
    <t>This regulation establishes standards and requirements for the operation, maintenance, and safety of public swimming pools in Alberta. It defines classifications of pools, water quality parameters, facility design specifications, lifeguard staffing requirements, and operational procedures to protect public health and safety. Pool operators must adhere to water treatment protocols, conduct regular testing for chlorine and pH levels, and maintain detailed records of treatment results. Facility designs must include safe depth markings, non-slip surfaces, and necessary barriers. Lifeguards are required to hold current certifications and maintain specific staff to swimmer ratios. Regulatory inspections ensure compliance. Public education signage on pool rules, hygiene practices, and emergency procedures must be clearly displayed. Failure to comply can result in fines, closure orders, or revocation of operating licenses. Operators must also ensure pool filters, pumps, and heating systems are regularly maintained and barriers are secured to prevent unauthorized access, and proper chemical storage protocols are followed.</t>
  </si>
  <si>
    <t>fiduciary duties, estate administration, trustee oversight, vulnerable adults, asset management</t>
  </si>
  <si>
    <t>This regulation outlines the duties, responsibilities, and governance framework for the Public Trustee in Alberta. It specifies eligibility criteria and appointment procedures for administering the affairs of adults who lack capacity to manage their personal and financial matters. The regulation details procedures for asset inventory, estate administration, and fiduciary obligations, including accounting and reporting requirements. Fee structures are established to cover administration costs, and provisions exist for fee waivers in cases of financial hardship. The regulation also defines mechanisms for investigation and oversight to ensure trustees act in the best interests of represented individuals. It includes guidelines for maintaining confidentiality and protecting sensitive client information. Policies for the management of estates and trusts ensure transparency and accountability. It further establishes procedures for appointing temporary trustees or committees when conflicts of interest arise or in emergency situations to preserve client welfare. This framework strengthens public trust and ensures continuity of care.</t>
  </si>
  <si>
    <t>investment guidelines, risk management, asset diversification, fiduciary responsibility, financial reporting</t>
  </si>
  <si>
    <t>This regulation governs the investment activities and guidelines for funds held by the Public Trustee in Alberta. It establishes criteria for permissible investments, asset allocation strategies, and risk management requirements to safeguard client funds while seeking prudent returns. The regulation specifies diversification mandates, minimum ratings for eligible securities, and restrictions on speculative or high-risk instruments. Trustees must prepare and submit periodic investment reports, including portfolio performance analyses and compliance statements. It mandates adherence to ethical investment principles and prohibits transactions that could present conflicts of interest. Procedures for reviewing and approving new investment opportunities are defined to ensure alignment with beneficiary interests and legislative policies. The regulation also outlines mechanisms for monitoring market conditions and rebalancing portfolios to maintain target allocations. Through these provisions, the regulation strives to protect vulnerable individuals’ financial well-being and maintain the integrity of trustee-managed assets. Investment advisors must hold recognized credentials and undergo regular training.</t>
  </si>
  <si>
    <t>utility classification, regulatory oversight, service standards, rate regulation, consumer protection</t>
  </si>
  <si>
    <t>This regulation provides a framework for designating entities as public utilities within Alberta. It defines criteria for classification, including service scope, consumer dependency, and economic impact. Designated utilities may include electricity providers, water services, telecommunication operators, and public transportation companies. The regulation outlines the application process for designation, including submission requirements, financial disclosures, and performance metrics. Once designated, these utilities become subject to regulatory oversight by the Alberta Utilities Commission, which enforces standards for rates, service quality, and infrastructure maintenance. The regulation mandates periodic reporting on operational performance, consumer satisfaction, and capital investment plans. It also specifies conditions under which the commission may modify service terms, adjust tariff structures, or revoke designation. Utilities must maintain emergency response plans and adhere to guidelines for environmental stewardship, compliance. By establishing transparent criteria and procedures, the regulation aims to ensure reliable utility services, promote fair pricing, and protect consumer interests across the province.</t>
  </si>
  <si>
    <t>publication ban, court confidentiality, privacy protection, legal transparency, ban enforcement</t>
  </si>
  <si>
    <t>This regulation addresses publication bans related to court applications and orders in Alberta. It establishes procedures for applying for a publication ban, specifying eligible cases such as those involving victim privacy, ongoing investigations, or national security concerns. Applicants must submit formal requests to the court, demonstrating that publication would cause significant harm or prejudice. The regulation defines the scope and duration of bans, restricting the disclosure of identities, evidence, or hearing details to the public and media. It sets out criteria for varying, revoking, or extending bans based on changing circumstances. Compliance obligations require courts, registries, and media outlets to implement measures to prevent unauthorized dissemination of protected information. Violations of bans can result in contempt of court charges, fines, or other penalties. Law enforcement agencies must be notified. By balancing transparency with privacy and justice interests, the regulation ensures that sensitive legal proceedings are shielded appropriately from public scrutiny.</t>
  </si>
  <si>
    <t>egg standards, grading requirements, packaging regulations, licensing, traceability</t>
  </si>
  <si>
    <t>This regulation governs the purchase, sale, and distribution of eggs and processed egg products in Alberta. It defines quality standards, grading requirements, packaging specifications, and labeling protocols to ensure consumer safety and fair market practices. Producers and processors must adhere to egg grading classifications based on size, shell quality, and internal defects. The regulation mandates record keeping for inventory, sales transactions, and traceability from farm to retail outlets. It establishes licensing requirements for commercial egg handlers, processors, and distributors, detailing application procedures, fee structures, and compliance inspections. Penalties for non-compliance include fines, license suspension, or product recalls. The regulation also outlines provisions for service egg producers supplying eggs to food assistance programs. Industry participants must also participate in periodic training on updated safety protocols. Through these measures, the regulation aims to maintain high-quality standards, promote industry accountability, and protect public health by ensuring consistency and transparency in the egg marketplace.</t>
  </si>
  <si>
    <t>assessor certification, property valuation, professional standards, continuing education, conflict of interest</t>
  </si>
  <si>
    <t>This regulation establishes the qualifications, certification, and professional standards for assessors in Alberta. Assessors are responsible for property valuation and tax assessment duties under the Municipal Governing Act. The regulation specifies educational requirements, including approved courses in property valuation, appraisal methodologies, and ethics training. Candidates must complete practical experience hours under a certified mentor and pass examinations administered by the governing authority. It mandates ongoing continuing professional development to maintain certification status, outlining minimum credits and approved course providers. The regulation also details procedures for applying for assessor designation, renewal, and reinstatement following suspension or voluntary withdrawal. Code of conduct guidelines require assessors to perform duties impartially, maintain client confidentiality, and avoid conflicts of interest. Disciplinary measures for non-compliance include fines, suspension, or revocation of certification. Assessors must adhere to technological standards for digital reporting systems. Through these provisions, the regulation ensures the competency, integrity, and accountability of property assessors.</t>
  </si>
  <si>
    <t>executive qualifications, corporate governance, fiduciary duties, ethical standards, professional development</t>
  </si>
  <si>
    <t>This regulation defines the qualifications, training, and ethical standards required for executive officers serving on the boards of public and private corporations within Alberta. Executive officers include individuals responsible for financial oversight, strategic planning, and governance. The regulation outlines minimum criteria for educational background, professional experience, and relevant industry certifications. Candidates must complete approved corporate governance courses and demonstrate knowledge of fiduciary duties, risk management, and regulatory compliance. The regulation mandates disclosure of potential conflicts of interest and prohibits officers from holding positions that compromise corporate objectivity. It specifies continuing education requirements to maintain up-to-date proficiency in corporate governance best practices. Procedures for appointment, renewal, and removal of executive officer status are detailed, including reporting obligations to oversight authorities. Non-compliance or ethical breaches may result in sanctions, removal, or reputational penalties. Officers must ensure transparent communication. Through these measures, the regulation ensures that corporate leadership maintains integrity, competence, and accountability.</t>
  </si>
  <si>
    <t>scholarship eligibility, academic excellence, community service, selection process, financial aid</t>
  </si>
  <si>
    <t>This regulation sets out the eligibility criteria, selection procedures, and award conditions for the Queen Elizabeth II Award and Scholarship in Alberta. It specifies that candidates must demonstrate academic excellence, community service involvement, and leadership qualities. The regulation outlines application requirements, including transcripts, recommendation letters, and personal statements. A selection committee composed of academic and community representatives reviews submissions and evaluates candidates against established criteria. Award recipients receive financial support for post-secondary education and may also participate in mentorship opportunities with distinguished alumni. The regulation details the award amount, payment schedule, and conditions governing scholarship renewal, such as maintaining minimum grade point averages and participating in community service activities. It also establishes processes for handling conflicts of interest within the selection committee and provisions for revoking awards if recipients fail to meet academic or conduct standards. Through transparent guidelines, the regulation aims to recognize and support outstanding students across Alberta.</t>
  </si>
  <si>
    <t>platinum jubilee scholarship, leadership recognition, application criteria, award renewal, conflict of interest</t>
  </si>
  <si>
    <t>This regulation establishes the eligibility criteria, application process, and award guidelines for the Queen Elizabeth II Platinum Jubilee Award and Scholarship in Alberta. It honors exceptional students who exhibit academic excellence, leadership, and commitment to community service. Applicants must submit academic transcripts, community involvement records, and a personal essay outlining contributions to society. A selection panel reviews applications using a transparent scoring rubric, evaluating scholarly achievements, civic engagement, and leadership potential. Award recipients receive financial assistance for post-secondary studies and access to networking events with university faculty and industry mentors. The regulation specifies award amounts, disbursement schedules, and renewal conditions, such as maintaining a specified grade point average and continuing community involvement. It also includes conflict-of-interest protocols, mechanisms for appeal, and procedures for rescinding awards if recipients fail to meet eligibility requirements. By providing clear guidelines, the regulation aims to celebrate excellence and foster future leaders in Alberta’s educational community.</t>
  </si>
  <si>
    <t>railway safety, licensing requirements, infrastructure standards, environmental protection, operational oversight</t>
  </si>
  <si>
    <t>This regulation governs the operation, safety, and oversight of railway services and infrastructure in Alberta. It defines licensing requirements for railway companies, operators, and contractors involved in track construction, maintenance, and train operations. The regulation establishes safety standards for track design, signal systems, rolling stock maintenance, and grade crossing protections to minimize accident risks. Operators must implement safety management systems that include regular risk assessments, employee training programs, and incident reporting procedures. The regulation also outlines requirements for environmental protection, including spill response plans, noise mitigation measures, and land restoration obligations. It mandates periodic audits by regulatory authorities to ensure compliance with technical and safety standards. Provisions exist for issuing orders to suspend operations, impose fines, or revoke licenses in cases of serious violations. Consultations inform updates. By establishing clear operational guidelines and enforcement mechanisms, the regulation aims to ensure safe, efficient, and environmentally responsible railway services across the province.</t>
  </si>
  <si>
    <t>instalment amount, recovery period, City of Medicine Hat, calculation methodology, Rate of Last Resort Stability</t>
  </si>
  <si>
    <t>This regulation prescribes the methodology by which the City of Medicine Hat calculates a monthly instalment amount during the recovery period established under the Rate of Last Resort Stability Act. It defines key terms—such as “owner,” “instalment amount,” and “recovery period”—and sets out the formula for converting outstanding costs into monthly payments. The city’s regulatory authority must apply this formula to determine the instalment owed by each participant in a given calendar month, ensuring that costs are recovered on a predictable, periodic basis. The regulation also specifies deadlines for calculating and notifying owners of their instalment obligations and outlines any rounding or adjustment rules. By standardizing how recovery-period charges are derived, it promotes transparency and consistency in the administration of the Rate of Last Resort Stability framework.</t>
  </si>
  <si>
    <t>regulated rates, electricity, cost recovery, owner application, regulatory authority</t>
  </si>
  <si>
    <t>This regulation establishes the process by which owners of electricity distribution systems must calculate and apply for regulated rates under the Rate of Last Resort framework. It sets out the steps for approval of the methodology used to determine monthly regulated rates, including the components of cost recovery (such as capital expenses, operating costs, and a reasonable return). An owner wishing to recover costs must submit an application to its regulatory authority—using the prescribed form and supporting documentation—within six months of the initial two-year regulated rate term. The regulation also details the timeline for public notice, intervention by affected stakeholders, and final approval of rates. By defining clear application procedures, the regulation ensures that cost recovery is transparent and subject to regulatory oversight, thereby protecting both owners and consumers.</t>
  </si>
  <si>
    <t>instalment calculation, recovery period, owner, Rate of Last Resort, stability</t>
  </si>
  <si>
    <t>This regulation governs how an owner subject to the Rate of Last Resort Stability Act must calculate an instalment amount for each calendar month of the prescribed recovery period. It defines necessary terms—such as “owner,” “instalment amount,” and “recovery period”—and provides the formulaic basis for translating aggregate deferred costs into equal monthly instalments. The regulation outlines the deadline by which the owner must compute and notify affected customers of their instalment obligations and prescribes rounding conventions for interim amounts. In addition, it requires the owner to maintain detailed records of calculations and reconciliation statements, which must be made available to the market surveillance administrator upon request. By standardizing the instalment‐calculation process, the regulation ensures predictable cost recovery and helps maintain the financial stability of providers under the Rate of Last Resort mechanism.</t>
  </si>
  <si>
    <t>Assurance Fund, compensation limits, ministerial payments, application process, Real Estate Act</t>
  </si>
  <si>
    <t>This regulation implements provisions of the Real Estate Act relating to the Real Estate Assurance Fund by setting maximum payment thresholds and prescribing the minister’s process for disbursing compensation. It defines eligible losses (including financial harm arising from fraudulent or dishonest conduct by a licensed real estate professional) and specifies the documentation required to support an application to the Minister of Service Alberta. The regulation establishes the maximum amount that may be paid from the Fund per claim and per licensee, along with any deductible or co-payment obligations. It also lays out procedural steps: submission deadlines for claims, review timelines, and the minister’s discretion to approve or deny compensation. By codifying these parameters, the regulation safeguards consumer interests, ensures that the Assurance Fund remains solvent, and provides a clear, equitable framework for addressing proven losses resulting from licence holder misconduct.</t>
  </si>
  <si>
    <t>exemptions, Real Estate Act, licensing requirements, organizations, individuals</t>
  </si>
  <si>
    <t>This regulation identifies specific organizations and individuals exempt from the application of the Real Estate Act and its licensing requirements. It lists categories—such as corporations whose primary business is not real estate, certain trust companies, government bodies, and employees of exempt entities—who may engage in activities otherwise regulated under the Act without obtaining a real estate licence. The regulation also outlines conditions under which exemption applies (for example, when acting solely on behalf of an employer or parent corporation). In addition, it prescribes any reporting obligations for exempt parties and clarifies that these exemptions do not confer rights to perform activities beyond the scope of the Act. By delineating who falls outside licensing provisions, the regulation reduces administrative burdens for non-real-estate professionals, while maintaining the integrity of consumer protections under the Real Estate Act.</t>
  </si>
  <si>
    <t>rebate applications, heating oil, propane, timelines, maximum amount</t>
  </si>
  <si>
    <t>This regulation, made under the Heating Oil and Propane Heating Act, specifies the requirements for applying for rebates related to the purchase of heating oil or propane for residential, commercial, or industrial heating in designated areas of Alberta. It defines eligible purchasers, qualifying fuel types, and the rebate rates per litre. The regulation details the application submission process—including required forms, documentation of purchase volumes, and acceptable proof (e.g., receipts). It also sets deadlines for filing rebate claims and outlines provisions for late submissions. Furthermore, it establishes the maximum rebate amount per application period and clarifies conditions under which partial rebates may be issued if documentation is incomplete. Finally, the regulation requires the minister to establish an appeals process for disputed rebate determinations. By codifying these criteria, the regulation ensures that eligible participants receive timely and accurate rebates while protecting program integrity.</t>
  </si>
  <si>
    <t>petition requirements, signature threshold, form prescription, timelines, Recall Act</t>
  </si>
  <si>
    <t>This regulation implements the Recall Act by prescribing the administrative procedures and official forms necessary for citizens to petition for the removal of an elected official. It provides definitions—such as “Act,” “elector,” and “petition paper”—and sets out the signature threshold (a specified percentage of eligible electors in the relevant electoral district). The regulation requires that petitioners use standardized petition forms, which include instructions on how to gather valid signatures, witness requirements, and the official wording of the recall question. It also establishes timelines: the period during which signatures may be collected, deadlines for submitting the petition to the returning officer, and the process for verifying signatures. Additionally, the regulation outlines grounds for rejection of signatures and procedures for re-submission. By setting these detailed requirements, the regulation ensures transparency and fairness in the recall process under the Recall Act.</t>
  </si>
  <si>
    <t>application forms, out-of-province judgments, registration, prescribed fees, Court registry</t>
  </si>
  <si>
    <t>This regulation supports the Reciprocal Enforcement of Judgments Act by prescribing the official forms and procedures for registering and enforcing judgments rendered in other jurisdictions. It defines “Act,” “judgment,” “judgment creditor,” and “judgment debtor,” and requires that applications be submitted on the prescribed form to the central registry of the Court of Queen’s Bench of Alberta. The regulation sets out the information required—such as certified copies of the original judgment, details of any appeals, and proof of service. It also clarifies the fees payable to the court, deadlines for filing objections, and the process for amendments or withdrawals. Once registered, an out-of-province judgment has the same force and effect as a domestic judgment, allowing enforcement action (e.g., garnishment, seizure) under Alberta law. By standardizing form requirements and steps for registration, the regulation streamlines cross-border enforcement of civil judgments.</t>
  </si>
  <si>
    <t>insurance exchange, subscribers, attorney-in-fact, Insurance Act, surplus contributions</t>
  </si>
  <si>
    <t>This regulation, issued under the authority of the Insurance Act, provides rules for the operation of reciprocal insurance exchanges in Alberta. It defines “reciprocal exchange,” “subscriber,” and “attorney-in-fact,” and specifies the governance structure—requiring that an attorney-in-fact be appointed to manage the exchange’s day-to-day operations. The regulation outlines capital and surplus requirements: each subscriber must contribute a minimum policyholder surplus contribution to ensure solvency. It also prescribes the form and content of insurance policies issued by reciprocal exchanges, including required disclosures about how risk is shared among subscribers. In addition, the regulation sets reporting obligations: annual financial statements, actuarial opinions, and examinations by the superintendent of insurance. By detailing these operational standards, the regulation ensures that reciprocal insurance exchanges maintain adequate oversight, financial stability, and policyholder protections in accordance with Alberta’s Insurance Act.</t>
  </si>
  <si>
    <t>reciprocating jurisdictions, payment of judgments, reciprocity criteria, Alberta, statutory requirements</t>
  </si>
  <si>
    <t>This regulation identifies jurisdictions (provinces, territories, or other countries) whose court judgments Alberta will recognize and enforce under the Reciprocal Enforcement of Judgments Act. It sets out the criteria for adding a foreign jurisdiction to the reciprocating list—requiring that the jurisdiction’s laws provide reciprocal recognition of Alberta judgments. The regulation lists approved reciprocating jurisdictions and outlines procedures for updating the list (e.g., when new legislation is passed abroad). It also clarifies that no reciprocating relationship exists unless explicitly specified, and that registration of a judgment from a non-reciprocating jurisdiction requires a separate process. By formally designating reciprocating jurisdictions, the regulation facilitates cross-border enforcement of civil judgments, ensuring that Albertans can collect on debts owed elsewhere and vice versa.</t>
  </si>
  <si>
    <t>court transcripts, recording standards, electronic recording, transcripts, Court services</t>
  </si>
  <si>
    <t>This regulation implements the provisions of the Court of Queen’s Bench Act by specifying the procedures and technical standards for recording oral evidence during trials and hearings. It defines “record,” “court reporter,” and “electronic recording system,” and mandates that all evidence must be recorded either by an approved court reporter or via an electronic recording system meeting prescribed quality specifications (e.g., bit rate, redundancy). The regulation requires court services to maintain recordings for a minimum retention period (such as 10 years) and sets out conditions under which transcripts may be produced (including timelines, fee schedules, and certification by the official court reporter). Parties may request transcripts by completing a prescribed form and paying applicable fees. In the event of equipment failure, the regulation provides fallback procedures—such as restarting the recording and documenting any gaps. By establishing these detailed recording and transcription standards, the regulation ensures the accuracy, reliability, and accessibility of official court records.</t>
  </si>
  <si>
    <t>records management, retention schedule, government accountability, information governance, FOIP compliance</t>
  </si>
  <si>
    <t>This regulation establishes a framework for the management of government records across Alberta’s public bodies. It defines the organizations subject to the regulation and assigns accountability to deputy heads for records in their custody or control. The Minister of Service Alberta is empowered to develop, maintain, and promote policies, standards, and procedures covering the creation, classification, handling, organization, retention, retrieval, storage security, quality assurance, and disposition of records. Public bodies must prepare records retention and disposition schedules describing record types, specifying retention periods, outlining storage formats and locations, and specifying disposal methods. By mandating proper documentation practices, secure disposal, and ensuring integrity and confidentiality, the regulation supports legal, administrative, operational, archival, and historical requirements. It also facilitates compliance with the Freedom of Information and Protection of Privacy Act by ensuring that records are managed and accessible for information requests. This regulation promotes transparency, accountability, and consistency in government recordkeeping across Alberta.</t>
  </si>
  <si>
    <t>cost recovery, insurance regulation, administration fees, fee formula, regulatory funding</t>
  </si>
  <si>
    <t>This regulation authorizes Alberta’s Superintendent of Insurance to recover the costs incurred by government in administering and enforcing provincial insurance legislation. It applies to all insurance companies licensed under the Insurance Act and, effective July 1, 2022, to those licensed under the Captive Insurance Companies Act. The regulation specifies categories of allowable administration expenses, including licensing, compliance monitoring, enforcement, actuarial review and stakeholder engagement. It prescribes a transparent formula for calculating each insurer’s annual administration fee, based on metrics such as premium volume, policy counts or asset size. It also sets timelines for fee assessment notices, payment schedules, and procedures for fee adjustments or refunds. By ensuring that regulatory overhead is funded by the industry, this regulation protects public revenues and promotes fiscal accountability. It supports stable, predictable funding for the Office of the Superintendent of Insurance, enabling consistent regulatory oversight, market conduct supervision and consumer protection across Alberta’s insurance sector.</t>
  </si>
  <si>
    <t>overpayment recovery, grant administration, income support, financial accountability, setoff procedures</t>
  </si>
  <si>
    <t>This regulation, made under the Income and Employment Supports Act, grants authority to the Minister responsible to recover overpayments of grants and benefits paid to individuals. It applies to any person who has received grants or other financial support under the Act or related programs if eligibility conditions are not met or if payments exceed entitlements. The regulation details the circumstances under which recovery actions may be taken, including mistaken payment, eligibility changes, or post-payment determinations. It outlines the procedures for issuing notices of overpayment, timelines for repayment, administrative review processes and mechanisms for withholding future payments or recovering amounts through setoff against other benefits. It ensures accurate allocation of public funds and prevents financial abuse by enabling efficient correction of payment errors. By establishing clear recovery protocols and safeguards, this regulation promotes fiscal responsibility, program integrity and fair access to employment and income support services across Alberta.</t>
  </si>
  <si>
    <t>public health, recreation area, facility standards, site inspections, sanitation</t>
  </si>
  <si>
    <t>This regulation, under the Public Health Act, defines 'recreation area' and governs the establishment, operation and maintenance of public recreation sites in Alberta. It assigns responsibilities to owners and operators by prescribing definitions such as 'camper', 'campground' and 'accommodation facilities'. The regulation sets health and safety standards for site layout, including potable water supply, drainage, sanitation and sewage disposal; construction and upkeep of campsites, cabins and amenities like picnic shelters, accessibility features, signage, waste management systems and swimming pools; and emergency protocols for first aid and fire prevention. It mandates periodic inspections, record-keeping, site plan approvals and incident reporting. Compliance with drinking water and environmental health regulations is required. By establishing clear operational protocols and safety requirements, the regulation ensures a healthy, secure and well-managed environment for campers and visitors, supporting public health and regulatory oversight across Alberta’s recreation areas. It also requires payment of annual site permits and renewal fees.</t>
  </si>
  <si>
    <t>public lands, agricultural lease, recreational access, land stewardship, user agreements</t>
  </si>
  <si>
    <t>This regulation, under the Public Lands Act, balances the rights of agricultural leaseholders and recreational users on designated public lands. It grants agricultural dispositions holders authority to manage and protect their livestock and rangelands, while permitting limited recreational access such as hiking, hunting and wildlife observation. The regulation outlines leaseholder responsibilities, including maintaining fences, gates and signage; restricting recreational activities to agreed routes; and ensuring livestock safety and welfare. It also specifies obligations of recreational users, who must obtain permission, respect land use restrictions, close gates, avoid disturbance to livestock and comply with environmental protection requirements. The regulation establishes a framework for leaseholder–recreational user agreements, signage standards, entry point markings and dispute resolution processes. By defining clear roles and procedures, it promotes collaborative land stewardship, reduces conflicts, and supports sustainable use of Alberta’s agricultural public lands. Amendments allow updates to adapt to evolving land management practices and stakeholder needs.</t>
  </si>
  <si>
    <t>regulatory review, administrative efficiency, burden assessment, performance metrics, open government</t>
  </si>
  <si>
    <t>This regulation under the Red Tape Reduction Act details requirements for ministries to systematically review and justify regulatory rules; classify regulatory requirements; submit red tape reduction plans; report on regulatory modernization; consult stakeholders; streamline administrative processes; and implement performance metrics. It applies to all government ministries and agencies and requires annual publication of red tape inventories, identification of burdensome requirements, and development of elimination or improvement strategies. The regulation also establishes timelines, templates, and approval processes for regulatory amendments and repeals, ensuring accountability and transparency. It defines key concepts such as regulatory burden, provides standardized templates for burden assessment, and mandates inter-ministerial collaboration to harmonize regulatory frameworks. Compliance is monitored through performance dashboards and non-compliance may prompt legislative amendments. It came into force on January 1, 2024, with review cycles mandated every three years. By operationalizing the Act’s principles, the regulation fosters a culture of regulatory efficiency, reduces unnecessary administrative burdens, and supports economic growth and open government objectives.</t>
  </si>
  <si>
    <t>referendum administration, Chief Electoral Officer, referendum procedures, polling protocols, direct democracy</t>
  </si>
  <si>
    <t>This regulation, made under the Referendum Act, establishes the administrative framework for public referendums ordered by the Lieutenant Governor in Council on questions of constitutional amendment or general public policy. It defines the powers and duties of the Chief Electoral Officer in issuing writs, designing ballots in official languages and setting timelines for voter registration, notice publication, advance and special ballots. It specifies appointment criteria for returning officers and poll clerks, protocols for polling station operations, vote security, chain-of-custody procedures and tabulation methods. The regulation prescribes standard referendum question formats, text of notices, official forms and expense reporting requirements for referendum proponents and opponents. It provides audit and compliance processes, including provisional results transmission, handling of disputed ballots and final certification of results. When referendums coincide with municipal elections, it aligns procedures to avoid duplication. By codifying transparent, consistent processes for referendum voting, it ensures legal compliance, voter confidence and accountability in Alberta’s direct democracy initiatives.</t>
  </si>
  <si>
    <t>municipal reimbursement, referendum expenses, payment formula, cost-sharing, claim procedures</t>
  </si>
  <si>
    <t>This regulation, enacted under the Referendum Act, prescribes the framework for provincial reimbursement of municipal expenditures when referendums are conducted in conjunction with municipal elections. It defines eligible administrative costs, including poll clerks’ wages, ballot production, facility and equipment rental, advertising, mailing and special ballot processing. The regulation provides a tiered payment formula based on the total number of electors, number of voting stations and complexity of the referendum question. It sets standardized per-voter rates, maximum payment caps and adjustments for remote or specialized polling requirements. Municipalities must submit claims using approved forms, accompanied by detailed expense breakdowns and supporting documentation within specified timelines. The regulation mandates audit provisions to verify claims and allows the Chief Electoral Officer to request clarifications or disallow ineligible expenses. By codifying clear payment schedules and procedures, it ensures equitable cost-sharing, reduces fiscal uncertainty for municipalities and promotes consistent, efficient administration of referendums across Alberta’s local jurisdictions.</t>
  </si>
  <si>
    <t>election forms, referendums, Senate election, municipal election, form standardization</t>
  </si>
  <si>
    <t>This regulation under the Referendum Act, Senate Election Act and Local Authorities Election Act standardizes official forms for referendums, Senate nominee elections and municipal elections. It repeals and replaces AR 104/2020, consolidating three sets of prescribed forms: one for referendums held with municipal elections; one for combined referendum, Senate election and municipal ballots; and one for stand-alone Senate nominee elections. Each form set includes sample ballot templates, declarations of acceptance for candidates, nomination papers, financial disclosure statements, poll worker certificates and polling station registers. The regulation specifies formatting requirements, linguistic standards, security features and instructions for form completion. It ensures compatibility across different election types and supports consistent election administration. Updated December 2, 2020, it facilitates efficient election logistics, accurate record-keeping and legal compliance for Alberta’s electoral events. It allows for bilingual English/French versions, permits minor typographic adaptations for electronic distribution and mandates retention periods for completed forms. The Chief Electoral Officer may issue directives on form revisions to reflect legislative amendments or technology changes.</t>
  </si>
  <si>
    <t>airports authority, petition requirements, governance provisions, corporate finance, fee schedules</t>
  </si>
  <si>
    <t>This regulation under the Regional Airports Authorities Act prescribes the framework for establishing regional airports authorities in Alberta. It sets out the required contents of a petition to the Lieutenant Governor in Council, including proposed authority name; geographic area; designation of board members; application details such as economic impact analysis; and organizational bylaws. The regulation specifies governance provisions, including director appointment and cessation processes; duties of care, conflict of interest and disclosure requirements; and liability protections for directors and officers. It addresses corporate finance matters, authorizing borrowing, bond issuance, grant acceptance, and capital project funding structures. Schedules to the regulation list prescribed forms and fee schedules payable to the Registrar of Corporations for filings and petitions. By standardizing application materials, governance rules and fee structures, the regulation ensures transparent, accountable and financially sound establishment and operation of regional airports authorities, supporting local and regional aviation infrastructure development across Alberta.</t>
  </si>
  <si>
    <t>definitions;establishment;governance;board composition;accountability</t>
  </si>
  <si>
    <t>This regulation provides a framework for the establishment and operation of regional health authorities in Alberta. It defines key terms such as “regional health authority,” “Minister,” and “board.” The regulation specifies eligibility criteria, procedural requirements for formation, and the jurisdictional boundaries within which authorities may operate. It outlines the appointment process, qualifications, and term lengths for board members, as well as provisions for vacancies and succession. It details the responsibilities of boards to develop strategic plans, manage budgets, and deliver health services in accordance with provincial policies. The regulation establishes governance obligations including conflict-of-interest rules, by-law adoption, and public consultation processes. It mandates regular reporting to the Minister of Health on financial performance, service outcomes, and compliance measures. It prescribes requirements for intergovernmental agreements and cooperative arrangements among health authorities. The regulation also includes provisions for revision, amendment, and dissolution procedures to ensure accountability and adaptability to changing health system needs.</t>
  </si>
  <si>
    <t>collective bargaining;labor relations;health authorities;union negotiations;employee rights</t>
  </si>
  <si>
    <t>This regulation governs the collective bargaining process between regional health authorities and their employees. It defines eligible bargaining units and specifies which classes of staff may organize under union representation. The regulation outlines procedural requirements for union certification, including notice timelines and bargaining mandates to ensure timely negotiations. It establishes the duties of employer and union representatives to bargain in good faith and to exchange relevant information. Dispute resolution mechanisms such as mediation, conciliation, and arbitration are prescribed to address bargaining impasses. The regulation sets guidelines for collective agreements covering wages, benefits, working conditions, and grievance processes. It details procedures for strikes and lockouts, including advance notice requirements and essential service provisions to protect public health. Regional health authorities must maintain records of bargaining outcomes and submit copies of agreements to the Minister of Health. The regulation allows for amendments and periodic reviews to ensure labour relations practices remain current and effective.</t>
  </si>
  <si>
    <t>dietitians;nutritionists;professional conduct;registration;scope of practice</t>
  </si>
  <si>
    <t>This regulation establishes the framework for the professional practice of registered dietitians and registered nutritionists in Alberta. It defines protected titles, outlining the legal requirements for individuals to use the designations “Registered Dietitian” or “Registered Nutritionist.” The regulation specifies eligibility criteria for registration, including educational credentials, supervised practicum experiences, and successful completion of competency examinations. It details the application process, renewal requirements, and continuing competency obligations that registrants must satisfy to maintain active status. The regulation sets out standards of practice governing professional conduct, ethics, confidentiality, and client-centered care. It defines the scope of practice, including assessment of nutritional needs, development of dietary plans, and health promotion activities. It prescribes requirements for record-keeping, client documentation, and reporting of adverse events or concerns. The regulation outlines disciplinary procedures, complaint investigation processes, and sanctions for professional misconduct. It also mandates periodic review to update practice standards in response to emerging evidence and public health priorities.</t>
  </si>
  <si>
    <t>nurses;registration;scope of practice;standards of practice;continuing competence</t>
  </si>
  <si>
    <t>This regulation governs the registration and professional practice of registered nurses in Alberta. It defines protected titles, specifying legal requirements to use the designation “Registered Nurse.” The regulation outlines eligibility criteria for initial registration, including educational qualifications, clinical practicum requirements, and successful completion of licensing examinations. It details processes for application, renewal, reinstatement, and changes in registration category to ensure workforce competency. The regulation establishes standards of practice outlining professional responsibilities, ethical conduct, scope of practice, and client safety obligations. It mandates continuing competence requirements, including professional development activities, reflective practice, and periodic competency assessments. The regulation prescribes requirements for maintaining accurate client records, reporting patient incidents, and adhering to confidentiality obligations. It outlines the framework for disciplinary proceedings, complaint investigations, and sanctions for professional misconduct. It also provides for exemptions, temporary registrations, and interjurisdictional mobility agreements to support workforce flexibility. The regulation mandates regular review to align practice standards with evolving health care evidence and public protection priorities.</t>
  </si>
  <si>
    <t>psychiatric nurses;registration;scope of practice;professional standards;mental health</t>
  </si>
  <si>
    <t>This regulation sets the regulatory framework for the registration and professional practice of registered psychiatric nurses in Alberta. It defines protected titles, detailing the legal criteria for individuals to use the designation “Registered Psychiatric Nurse.” The regulation outlines eligibility requirements for initial registration, including approved educational programs, supervised clinical experiences, and successful completion of certification examinations. It specifies processes for application, renewal, reinstatement, and category changes, ensuring ongoing professional competence. The regulation establishes standards of practice addressing ethical conduct, clinical responsibilities, patient-centered care, and safety requirements in mental health settings. It mandates continuing competence obligations, such as professional development, competency assessments, and reflective practice related to psychiatric nursing. The regulation prescribes requirements for client assessment documentation, care planning, crisis intervention, and collaboration with interdisciplinary health teams. It details disciplinary mechanisms, complaint investigations, and remediation measures for professional misconduct. The regulation also provides provisions for temporary registration and interjurisdictional practice mobility. It mandates periodic review to adapt regulatory standards to advancements in psychiatric nursing practice and public health needs.</t>
  </si>
  <si>
    <t>registry;service fees;payment;administration;cost recovery</t>
  </si>
  <si>
    <t>This regulation prescribes fees payable for services provided by registry agents under the Registry Services Act. It defines fee categories for transactions including registration of land titles, vehicle registrations, vital statistics registrations, and business name filings. The regulation specifies fee amounts or calculation methods for initial applications, renewals, amendments, and certificate issuances. It outlines procedures for fee payment, receipt issuance, and remittance responsibilities of registry agents. The regulation details provisions for fee waivers, reductions, or exemptions in specified circumstances such as government agencies or non-profit organizations. It prescribes timelines for fee reviews and adjustments to reflect administrative costs or policy changes. The regulation mandates publication of fee schedules in official registries and on government websites to ensure transparency. It establishes audit requirements for registry agents to verify fee collection and reporting. The regulation also provides for penalties for non-payment or underpayment of fees, and for disputes regarding fee assessments. It ensures that service charges support the efficient administration of registry functions and cost-recovery objectives.</t>
  </si>
  <si>
    <t>registry;non-payment;fees;penalties;suspension</t>
  </si>
  <si>
    <t>This regulation provides the procedures and consequences for non-payment of fees by clients and registry agents under the Registry Services Act. It outlines criteria for determining when fees are considered overdue or outstanding. The regulation specifies administrative actions registry agents must take to recover unpaid fees, including issuance of demand notices and deadlines for payment. It prescribes penalties, late fees, and interest charges applicable to overdue amounts. The regulation sets out potential suspension or cancellation of services for clients with unresolved fee obligations, such as suspension of vehicle registration or land title transactions. It details record-keeping requirements for registry agents related to non-payment actions and fee recovery efforts. The regulation mandates notification procedures to inform clients, affected parties, and relevant government authorities of non-payment consequences. It provides guidelines for appeal or dispute resolution mechanisms for contested fee assessments. The regulation also includes provisions for write-off of uncollectable amounts and periodic review of non-payment policies to ensure fairness and fiscal accountability.</t>
  </si>
  <si>
    <t>forest management;profession;registration;standards;environmental stewardship</t>
  </si>
  <si>
    <t>This regulation establishes the regulatory framework for professionals engaged in forest management practices in Alberta. It defines registered titles such as “Registered Forest Technologist” and “Registered Professional Forester,” and sets eligibility requirements for registration including education, practical experience, and competency evaluations. The regulation outlines application, renewal, reinstatement, and category transition processes to maintain professional standards. It prescribes standards of practice related to sustainable forest management, environmental conservation, and adherence to provincial forestry policies. The regulation mandates continuing professional development obligations to ensure practitioners remain current with advancements in resource stewardship. It specifies requirements for developing and implementing forest management plans, conducting environmental impact assessments, and enforcing conservation measures. The regulation establishes ethical conduct guidelines, conflict-of-interest rules, and disciplinary procedures for professional misconduct. It details complaint investigation processes, sanctions, and remediation measures. The regulation also provides for temporary registrations and interjurisdictional mobility to address workforce needs. It includes provisions for periodic review to align professional standards with evolving forestry science and public land management priorities.</t>
  </si>
  <si>
    <t>regulations act;rule-making;delegation;publication;revocation</t>
  </si>
  <si>
    <t>This regulation implements provisions of the Regulations Act by prescribing procedures for the creation, amendment, and repeal of provincial regulations. It defines delegation of rule-making authority to Ministers, government agencies, and regulatory bodies. The regulation outlines requirements for drafting regulation text, including clarity, consistency, and legal form standards. It mandates consultation processes with stakeholders, public notice requirements, and consideration of economic and social impacts. The regulation specifies publication protocols in the Alberta Gazette and on official government websites to ensure transparency and public access. It details processes for registering regulations, assigning identification numbers, and maintaining a consolidated registry. The regulation prescribes guidelines for revocation notices, transitional provisions, and expiry mechanisms where applicable. It sets out requirements for emergency regulations to address urgent public issues and the subsequent review and confirmation process. The regulation also provides for periodic evaluation of regulatory effectiveness and mandates reporting to the Legislative Assembly on regulatory activity.</t>
  </si>
  <si>
    <t>release reporting;environment;contaminants;notification;compliance</t>
  </si>
  <si>
    <t>This regulation mandates the reporting of releases of pollutants, contaminants, and harmful substances into the environment within Alberta. It defines the scope of reportable releases, including air emissions, water discharges, and soil contamination events. The regulation establishes thresholds and concentration limits that trigger mandatory notification to the appropriate regulatory authority. It specifies reporting procedures, including timelines, formats, and content requirements such as substance type, quantity released, location, and cause. The regulation outlines obligations for facility operators to implement monitoring, sampling, and record-keeping systems to ensure accurate reporting. It prescribes public notification requirements in cases of significant releases that may impact human health or environmental quality. The regulation details enforcement provisions, including fines, compliance orders, and administrative penalties for failure to report or for inaccurate disclosures. It provides guidelines for incident investigation, corrective action plans, and follow-up reporting. The regulation also includes provisions for periodic review of reporting thresholds and procedures to adapt to emerging environmental risks and regulatory advances.</t>
  </si>
  <si>
    <t>site remediation;contaminated land;cleanup standards;remediation plans;monitoring</t>
  </si>
  <si>
    <t>This regulation establishes requirements for the assessment, remediation, and monitoring of contaminated sites in Alberta. It defines key terms such as “contaminated site,” “remediation,” and “risk-based assessment.” The regulation mandates the development and submission of site remediation plans that outline assessment methodologies, cleanup objectives, and timelines. It prescribes risk assessment procedures for soil, water, and groundwater contamination, and sets remediation standards based on land-use objectives and human health or ecological risk thresholds. The regulation details approval processes for remediation plans, including technical review, public consultation, and ministerial authorization. It establishes requirements for qualified professionals to oversee remediation activities, and for maintenance of records documenting site conditions, remediation actions, and verification sampling results. The regulation specifies monitoring and reporting obligations post-remediation to demonstrate effectiveness and ensure long-term safety. It prescribes procedures for cost recovery, financial security, and liability management for site owners and operators. The regulation also provides for periodic updates to remediation standards in response to scientific advances and environmental policy developments.</t>
  </si>
  <si>
    <t>renewable fuel mandates; biofuel blend targets; compliance credits; reporting obligations; enforcement</t>
  </si>
  <si>
    <t>This regulation establishes a framework for increasing the use of renewable fuels in transportation by mandating minimum renewable content levels in gasoline and diesel. It prescribes specific percentage thresholds, schedules for compliance, and allowable fuel types such as biodiesel, ethanol, and other advanced biofuels. Fuel producers and importers must monitor and report volumes, maintain adequate records, and secure credits or pay penalties for non-compliance. The regulation also sets out procedures for the generation, banking, and trading of renewable fuel credits to facilitate market flexibility. Reporting requirements include quarterly submissions detailing fuel volumes and renewable content. Enforcement provisions grant inspection authority to regulatory officers and impose penalties for breaches. Exemptions are outlined for small-scale producers and specified fuel blends. It further requires stakeholder consultation and independent audits to ensure transparent implementation of targets. By supporting provincial environmental goals, the regulation drives local biofuel industry growth and reduces greenhouse gas emissions.</t>
  </si>
  <si>
    <t>rent subsidies; affordable housing; payment agreements; eligibility criteria; program administration</t>
  </si>
  <si>
    <t>This regulation sets out the rules governing the Alberta Rent Supplement Program administered by the Minister of Seniors, Community and Social Services. It defines eligibility criteria for low- and moderate-income households at risk of homelessness or housing instability, specifying income thresholds, asset limits, and qualifying dwelling types. The regulation outlines the roles and responsibilities of tenants, landlords, and program administrators, detailing rent-geared-to-income calculations, subsidy payment schedules, and lease requirements. Landlords enter into agreements with the Minister to receive direct payments covering the difference between market rent and tenant contributions. Tenants must comply with lease obligations and participate in periodic eligibility reviews. Reporting and record-keeping requirements ensure transparency and accountability. The program supports collaboration between government and housing providers to maximize housing stock utilization and ensure sustainable implementation. By targeting rent support where it’s needed most, the regulation enhances housing affordability and stability across the province.</t>
  </si>
  <si>
    <t>policy replacement; disclosure requirements; consumer protection; insurer obligations; cooling-off period</t>
  </si>
  <si>
    <t>This regulation under the Alberta Insurance Act governs the replacement of life insurance contracts to protect policyholders from unsuitable transfers. It requires insurers and agents to provide standardized comparative illustrations detailing costs, benefits, surrender values, and projected premiums of both existing and proposed policies. A mandatory cooling-off period allows consumers to rescind a replacement without penalty within a set timeframe. Agents and brokers must confirm in writing that replacements serve the policyholder’s best interests and obtain signed acknowledgments. Insurers are obligated to maintain records of all replacement transactions and submit periodic compliance reports to the Superintendent. The regulation prohibits unfair inducements linked to replacement volumes and mandates training on ethical sales practices. Compliance is enforced through audits and administrative penalties. By promoting transparency and accountability, the regulation safeguards consumers from unnecessary costs, policy lapses, and potential lapses in coverage resulting from ill-advised replacements.</t>
  </si>
  <si>
    <t>disease surveillance; reporting obligations; public health; confidentiality; notification timelines</t>
  </si>
  <si>
    <t>This regulation under the Public Health Act identifies specific diseases and health conditions that must be reported to Alberta Health Services for surveillance, outbreak control, and public health planning. It prescribes a comprehensive list of reportable and notifiable diseases—including communicable infections, zoonotic illnesses, and emerging threats—and sets timelines for reporting critical conditions and outbreak events. Health professionals and laboratories must submit notifications using standardized forms or secure electronic systems within defined periods. Confidentiality protocols protect patient information while enabling data sharing for epidemiological investigations. The regulation empowers public health officers to conduct follow-up assessments, contact tracing, and implement control measures such as isolation or vaccination campaigns. Failure to comply may result in administrative penalties or professional discipline. It is periodically updated to reflect emerging diseases, new diagnostic methods, and advances in surveillance technology. By ensuring timely, accurate reporting, the regulation underpins effective public health response and the protection of Alberta communities.</t>
  </si>
  <si>
    <t>military leave; job protection; reemployment rights; eligibility; documentation requirements</t>
  </si>
  <si>
    <t>This regulation under the Employment Standards Code sets out entitlements and procedures for employees who serve with the Canadian Armed Forces Reserves or on designated military exercises. It defines eligibility criteria, notice requirements, and maximum durations for reservist leave, ensuring job protection and continuity of benefits. Employees must provide written notice and official documentation of call-up orders as soon as reasonably practicable. Employers are required to grant unpaid leave for training periods, deployments, and related duties without terminating or penalizing the employee’s position. Upon return, employees have the right to reinstatement to their original role—or a comparable one—with equivalent pay, benefits, and seniority. The regulation addresses the accrual of seniority, pension contributions, and continuation of benefit coverage during leave. Dispute resolution mechanisms are provided for employer–employee disagreements. By aligning provincial standards with federal obligations, the regulation ensures that reservists can fulfill national defense duties without jeopardizing their civilian careers.</t>
  </si>
  <si>
    <t>facility licensing; safety standards; operator qualifications; inspections; compliance requirements</t>
  </si>
  <si>
    <t>This regulation enacted under the Social Care Facilities Licensing Act establishes comprehensive licensing requirements for residential facilities that provide care and accommodation services—such as group homes, lodges, and supportive living residences. It specifies application processes, licensing fees, and renewal procedures, requiring detailed documentation of operator qualifications, staffing ratios, and program descriptions. Facilities must comply with prescribed health and safety standards, building codes, fire protection measures, and emergency preparedness protocols. The regulation outlines scheduled inspections, reporting obligations, and corrective action plans for identified deficiencies. It mandates record-keeping for resident care plans, medication administration logs, and incident reports. Directors and license holders must maintain liability insurance and ensure staff receive ongoing training in first aid, medication management, and abuse prevention. Non-compliance may result in fines, license suspension, or revocation. By ensuring rigorous oversight of residential care environments, the regulation safeguards vulnerable populations and upholds quality standards across Alberta’s care facilities.</t>
  </si>
  <si>
    <t>tenancy exemptions; exempt dwellings; landlord-tenant; housing exclusions; statutory scope</t>
  </si>
  <si>
    <t>This regulation under the Residential Tenancies Act clarifies which tenancies and premises are exempt from the Act’s provisions—thereby delineating when statutory tenant protections and dispute resolution services apply. Exemptions include accommodations owned or operated by Indigenous bands, student residences provided by post-secondary institutions, emergency shelters, and certain commercial or mixed-use properties. Hospitality accommodations such as hotels, motels, and bed-and-breakfast establishments are also excluded. The regulation provides transitional provisions for mixed-use developments and clarifies processes for changing an exempt property’s status. Parties in exempt tenancies are not bound by the Act’s rules on security deposits, notice periods, or dispute resolution procedures; instead, they rely on common-law contract rights and other applicable statutes. The regulation is reviewed periodically to adjust the exemption list in response to evolving housing models and social needs. By defining its scope, the regulation helps landlords and tenants understand their rights and obligations under alternate legal frameworks.</t>
  </si>
  <si>
    <t>ministerial orders; rent guidelines; notice periods; deposit management; regulatory amendments</t>
  </si>
  <si>
    <t>This regulation made under the Residential Tenancies Act empowers the Minister to prescribe detailed rules and templates governing landlord and tenant interactions. It sets standardized forms and minimum notice periods for rent increases, lease terminations, and relocations. The regulation specifies procedures for handling security deposits, pet damage deposits, and rent security agreements—outlining allowable deductions, refund timelines, and record-keeping obligations. It authorizes the Minister to adjust maximum permissible rent increases annually based on inflation or market indices. The regulation also provides for class-based exemptions or special vesting provisions through ministerial orders. Standardized lease agreements and notice templates are appended to facilitate compliance and reduce disputes. By centralizing ministerial directives in a single regulatory instrument, the regulation ensures clarity, consistency, and the ability to respond swiftly to rental market dynamics without amending the primary Act.</t>
  </si>
  <si>
    <t>dispute resolution; hearing procedures; application fees; binding decisions; service oversight</t>
  </si>
  <si>
    <t>This regulation under the Residential Tenancies Act establishes and governs the Residential Tenancy Dispute Resolution Service (RTDRS) as a specialized forum for resolving landlord-tenant disputes outside of the court system. It defines eligible disputes—such as rent arrears, damage claims, and lease terminations—and outlines application procedures, associated fees, and service timelines. Parties may request expedited hearings for urgent matters, including eviction risks or utility disconnections. The regulation prescribes hearing procedures covering evidence submission, witness examination, and decision issuance. Decisions rendered by RTDRS are binding and enforceable as orders of the Court of King’s Bench, with provisions for review and enforcement by sheriffs. Confidentiality rules protect sensitive information, and guidelines ensure interpreter services are available. Annual reports on RTDRS operations and outcomes are submitted to the Minister to facilitate oversight and continuous improvement. By offering an accessible, cost-effective alternative to civil courts, the regulation expedites dispute resolution and alleviates court workloads.</t>
  </si>
  <si>
    <t>fiscal rebate; resource revenue; tax credit; eligibility criteria; payment administration</t>
  </si>
  <si>
    <t>This regulation under the Personal Income Tax Act establishes the annual resource rebate program that returns a portion of non-renewable resource revenues to Alberta residents. It defines residency and filing requirements, sets income thresholds for eligibility, and specifies rebate calculation methods based on provincial royalty performance. The regulation details procedures for claiming the rebate on personal income tax returns, including required forms, documentation, and deadlines. It outlines payment schedules to ensure timely distribution following tax assessments. Provisions for recovering overpayments include clawback mechanisms and audit powers for the Minister. Documentation and reporting requirements are imposed on the Minister to ensure transparency and accountability in rebate allocations. Amendments may be issued annually to adjust rebate amounts in response to fluctuations in resource market conditions. By sharing resource-generated wealth with residents, the regulation balances fiscal sustainability with equitable benefit distribution.</t>
  </si>
  <si>
    <t>scope of practice; registration requirements; competency standards; continuing competence; discipline procedures</t>
  </si>
  <si>
    <t>This regulation enacted under the Health Professions Act governs the professional practice, registration, and standards for respiratory therapists in Alberta. It defines reserved titles—such as “Respiratory Therapist” and “Registered Respiratory Therapist”—and delineates the scope of practice, including respiratory assessment, airway management, mechanical ventilation, and patient education. Applicants for registration must satisfy educational and examination requirements, including completion of an accredited program and successful jurisprudence assessments. The regulation mandates ongoing continuing competence through professional development hours, practice audits, and maintenance of currency in clinical skills. Standards of practice and codes of ethics guide professional conduct and ensure patient safety. The regulation also sets out processes for issuance, renewal, suspension, and revocation of practice permits, along with complaint, investigation, and discipline procedures. Record-keeping and reporting obligations enhance regulatory oversight. Periodic quality assurance audits and practice reviews are conducted to maintain high standards of care across the profession.</t>
  </si>
  <si>
    <t>energy development; approvals process; fees; administrative requirements; compliance monitoring</t>
  </si>
  <si>
    <t>This regulation supports the Responsible Energy Development Act by establishing general provisions that apply across all energy projects regulated under the Act. It outlines the requirements for applications, including prescribed forms, application fees, security deposits, and supporting technical information that applicants must provide. It prescribes timelines for processing applications and issuing approvals, along with standard conditions that may be imposed to protect the environment and conserve resources. The regulation defines ongoing reporting obligations for operators, specifying regular monitoring, record-keeping, and submission of operational and environmental performance data. It sets out compliance and enforcement mechanisms, including grounds for suspending or revoking approvals and penalties for non-compliance. Inspectors are granted authority to enter sites, inspect facilities, and request documents. The regulation also addresses fee schedules for amendments, transfers, and other administrative services, and provides cross-references to related regulations. By codifying these uniform procedures, it ensures transparency, efficiency, and accountability in Alberta’s energy development approval process.</t>
  </si>
  <si>
    <t>restricted activities; authorization; application requirements; conditions; environmental safeguards</t>
  </si>
  <si>
    <t>This regulation defines the process by which individuals and companies must obtain authorization to carry out restricted activities that could impact land, water, or wildlife under Alberta’s environmental legislation. It enumerates the specific activities considered “restricted,” such as major land disturbances, water withdrawals beyond set volumes, or interactions with designated wildlife species. Applicants are required to submit detailed project descriptions, environmental impact assessments, mitigation plans, and security deposits to cover potential reclamation costs. The regulation sets application fees and prescribes timelines for decision-making, including opportunities for administrative completeness checks and extensions. It empowers regulators to impose conditions on authorizations—such as monitoring requirements, seasonal work restrictions, or emergency response plans—to minimize environmental harm. Provisions address how amendments or transfers of authorizations must be handled, including fee adjustments. Finally, it stipulates enforcement measures for breaches, including administrative penalties and orders to suspend or halt activities, ensuring that restricted activities proceed responsibly with appropriate environmental safeguards.</t>
  </si>
  <si>
    <t>business licensing; home sales; consumer protection; disclosure obligations; trust accounts</t>
  </si>
  <si>
    <t>This regulation governs the licensing of businesses engaged in retail home sales, defined as the sale or lease of manufactured homes in Alberta. It establishes eligibility criteria for license applicants, including education requirements, financial stability tests, and criminal record checks for business principals. The regulation prescribes the information that must be provided in license applications—such as business plans, evidence of a physical office, and trust account details—and sets licensing fees and renewal procedures. Licensed businesses are required to use standardized disclosure statements and prescribed agreements when dealing with consumers, ensuring transparency about home specifications, delivery timelines, and warranty terms. The regulation mandates that all consumer deposits be held in designated trust accounts and specifies record-keeping requirements to facilitate audits. It also sets out grounds for disciplinary action—such as license suspension or revocation—for breaches of the licensing regime, fraudulent practices, or failure to maintain required financial safeguards.</t>
  </si>
  <si>
    <t>review process; appeal procedures; administrative decisions; timelines; hearing requirements</t>
  </si>
  <si>
    <t>This regulation establishes the procedural framework for the review and appeal of decisions made under the Responsible Energy Development Act and its regulations. It identifies classes of decisions eligible for internal review—such as approval refusals or conditions imposed—and outlines the steps for filing a review application, including prescribed forms and filing fees. The regulation sets strict timelines for submitting review requests and for regulators to render decisions, and it provides for the referral of matters to the Alberta Energy Regulator’s appeal panel when necessary. It describes notice requirements for affected parties, the composition and powers of hearing panels, and rules governing evidence submission, witness examinations, and hearing transcripts. Provisions cover interim orders pending appeal, public participation opportunities, and confidentiality protections. The regulation ensures that stakeholders receive fair and transparent recourse against administrative decisions, balancing efficiency with procedural fairness.</t>
  </si>
  <si>
    <t>revolving fund; designation; financial administration; provincial programs; revenue reuse</t>
  </si>
  <si>
    <t>This regulation designates specific provincial accounts and programs as revolving funds, allowing revenues collected by those programs to be continuously reinvested rather than reverting to general revenues. It lists each fund by name, establishing statute, and purpose—such as emergency home repair loans or environmental remediation programs—and specifies the types of receipts (fees, repayments, grants) that qualify as fund income. The regulation outlines the administrative authority responsible for each fund, including the minister or department charged with managing deposits, disbursements, and financial reporting. It prescribes accounting practices, annual audit requirements, and procedures for adjusting fund balances or fee structures. By formalizing these funds as revolving, the regulation ensures stable, self-sustaining financing for designated programs, promotes efficient use of provincial resources, and enhances transparency in tracking program revenues and expenditures.</t>
  </si>
  <si>
    <t>mineral exploration; rock-hosted; work plans; reporting requirements; site reclamation</t>
  </si>
  <si>
    <t>This regulation prescribes rules under the Mines and Minerals Act for the exploration and development of rock-hosted mineral resources. It requires holders of exploration licenses or leases to submit detailed work plans that describe proposed drilling, sampling, trenching, and environmental protection measures. The regulation specifies technical standards for sample collection, assay reporting, and data management to ensure consistency and reliability in resource evaluation. Licensees must post security deposits to guarantee site reclamation and outline plans for progressive reclamation of disturbed areas. It mandates regular submission of exploration and development reports, including maps, assay results, and environmental monitoring data, within set timelines. The regulation empowers inspectors to enter exploration sites, review records, and enforce compliance, including orders to suspend activities or apply penalties for non-compliance. By codifying these rules, the regulation promotes responsible mineral resource development and environmental stewardship.</t>
  </si>
  <si>
    <t>governance framework; roles; responsibilities; service providers; program delivery</t>
  </si>
  <si>
    <t>This regulation under the Persons with Developmental Disabilities Community Governance Act delineates the governance framework for the delivery of supports to persons with developmental disabilities. It defines the roles and responsibilities of the Minister, regional service providers, board members, community advisory committees, and service recipients. The regulation sets out the lines of accountability and communication among these entities, specifying requirements for service agreements, performance reporting, and conflict-of-interest declarations. It prescribes the processes for appointing and removing board members, establishing committees, and conducting meetings, including quorum and voting rules. Providers are required to develop plans for service delivery, client involvement, and community integration, while the Minister retains oversight authority through compliance reviews and funding agreements. By clarifying these relationships, the regulation aims to improve consistency, transparency, and collaboration in program governance.</t>
  </si>
  <si>
    <t>transitional governance; roles; responsibilities; initial framework; appointment processes</t>
  </si>
  <si>
    <t>This regulation, enacted in 2003 under the Persons with Developmental Disabilities Community Governance Act, established the initial governance framework for transitioning service delivery from provincial administration to community-based regional boards. It outlined the roles and responsibilities of the Minister, interim board members, and community steering committees during the transition period. The regulation specified requirements for nominating and appointing board members, including eligibility criteria and term lengths. It described procedures for developing regional service plans, reporting progress, and consulting with stakeholders. Transitional provisions addressed funding transfers, asset allocation, and the maintenance of service continuity. This regulation remained in force until replaced by updated governance regulations, serving as a critical step in decentralizing decision-making and empowering community involvement in disability service delivery.</t>
  </si>
  <si>
    <t>statutory corrections; errata; Revised Statutes; cross-references; legislative accuracy</t>
  </si>
  <si>
    <t>This regulation implements editorial corrections to the Revised Statutes of Alberta 2000 (RSA 2000) without effecting substantive policy changes. It lists specific amendments to rectify typographical errors, update cross-reference citations, align section numbering, and remove references to provisions that were repealed or never enacted. The regulation provides a table of corrections—identifying the statute, section, and nature of each change—and stipulates that these corrections are deemed to have been in force from the original enactment date, ensuring retroactive clarity. By formalizing errata through regulation, it preserves the integrity and usability of RSA 2000 as Alberta’s consolidated body of statute law, preventing misinterpretation arising from drafting oversights.</t>
  </si>
  <si>
    <t>board procedure; hearings; applications; evidence; decision-making</t>
  </si>
  <si>
    <t>This regulation prescribes the Rules of Practice for the Natural Resources Conservation Board (NRCB), establishing a clear procedural framework for applications and hearings under the Agricultural Operation Practices Act and other statutes administered by the Board. It sets out requirements for initiating applications—such as prescribed forms, filing fees, and application contents—and details the public notification process. The regulation governs the conduct of hearings, including timelines for submissions, rules of evidence, witness examinations, and record-keeping. It provides for alternative dispute resolution processes, interventions by third parties, and confidentiality protections where commercially sensitive information is involved. After hearings, the Board must issue written decisions with reasons, which become public. The regulation also outlines enforcement procedures for non-compliance with Board orders. These rules ensure fairness, transparency, and consistency in the NRCB’s regulatory functions.</t>
  </si>
  <si>
    <t>youth court; provincial offences; procedure; forms; sentencing options</t>
  </si>
  <si>
    <t>This regulation establishes procedural rules for youth courts handling provincial offence cases under the Provincial Offences Procedures Act. It delineates the court’s jurisdiction over youths aged 12 to 17 charged with non-criminal offences such as motor vehicle violations or municipal bylaw infractions. The regulation prescribes forms and filing requirements for summons, notices to attend, and information laid before the court. It specifies service methods, timelines for youth and guardians to receive notices, and guidelines for legal representation. Hearing procedures address plea entries, adjournments, and evidence presentation, with consideration for the youth’s age and comprehension. Sentencing options are outlined, including fines, driver’s licence suspensions, and community service, with provisions for mitigating and aggravating factors. The regulation emphasizes rehabilitative outcomes and parental involvement, ensuring procedural fairness tailored to youth.</t>
  </si>
  <si>
    <t>youth court; criminal procedure; hearings; bail; disposition</t>
  </si>
  <si>
    <t>This regulation sets out rules for youth court proceedings under Alberta’s Youth Criminal Justice legislation. It covers the initiation of charges—using prescribed forms and information sheets—and service requirements for youths and guardians. The regulation details bail hearing procedures, including timelines, eligibility, and conditions for release. It governs pre-trial processes such as disclosure of evidence, disclosure objections, and case conferences. At trial, it prescribes the order of proceedings, rules of evidence adapted for youth, and protections to ensure non-intimidating environments. Post-adjudication, the regulation outlines sentencing hearings, victim impact statements, and options such as probation orders, custodial sentences, and community programs. It provides for review and variation of orders and specifies record-keeping obligations. By codifying these practices, the regulation ensures that youth court proceedings uphold the principles of rehabilitation, proportionality, and procedural fairness unique to young persons.</t>
  </si>
  <si>
    <t>emergency home loans; rural homeowners; eligibility criteria; repayment terms; program administration</t>
  </si>
  <si>
    <t>This regulation implements a loan assistance program to help rural homeowners finance urgent home repairs necessitated by disasters, equipment failures, or safety hazards. It defines “rural homeowners” eligible for loans—specifying geographic eligibility within defined rural municipalities and residency requirements. The regulation sets maximum loan amounts per household and details the application process, including required documentation of damage or repair estimates. It prescribes interest rates (often deferred or subsidized), repayment schedules, and amortization periods, as well as conditions under which loans may be partially or fully forgiven. Administrative provisions cover loan approval authority, security instruments, and procedures for approving loan modifications in cases of financial hardship. The regulation also outlines default remedies—allowing the province to recover unpaid balances—and mandates annual reporting on loan disbursement and repayment performance. By codifying these rules, the regulation provides a standardized, transparent framework for delivering emergency repair financing to rural Albertans.</t>
  </si>
  <si>
    <t>rural utilities; water supply; wastewater; service areas; licensing</t>
  </si>
  <si>
    <t>This regulation establishes the framework for the licensing, operation, and oversight of rural utility providers in Alberta. It defines key terms such as “utility provider,” “service area,” and “rural community,” and specifies the application requirements for obtaining approval to deliver water supply and wastewater services outside urban centres. Providers must submit comprehensive financial plans, rate applications, and infrastructure proposals to the Alberta Utilities Commission, demonstrating long-term viability and customer affordability. The regulation mandates regular monitoring of system performance, asset management planning, and reporting of service metrics and incidents. It also prescribes procedures for handling customer complaints, adjusting rates, and approving extensions or alterations to service areas. Enforcement provisions authorize the Commission to audit records, issue compliance orders, and impose penalties for breaches. By standardizing licensing, rate-setting, and reporting practices, the Rural Utilities Regulation aims to ensure safe, reliable, and cost-effective utility services in Alberta’s rural regions.</t>
  </si>
  <si>
    <t>road safety; traffic control; signage; funding; enforcement</t>
  </si>
  <si>
    <t>This regulation implements the SafeRoads Alberta program by setting technical standards, funding criteria, and approval processes for local road safety initiatives. It defines the roles and responsibilities of the Minister of Transportation, municipalities, and law enforcement in identifying high-risk corridors, selecting appropriate countermeasures, and evaluating project effectiveness. Eligible projects include traffic calming installations, pedestrian crossings, signage upgrades, and speed management systems. Municipalities must submit engineering designs, cost-sharing proposals, and performance targets to qualify for provincial grants. The regulation requires post-implementation data collection—such as collision statistics and traffic counts—to measure improvements. It also establishes guidelines for public consultation, environmental assessments, and integration with broader transportation planning. Enforcement mechanisms empower inspectors to verify compliance with approved designs and suspend funding for unapproved modifications. Through these measures, the SafeRoads Alberta Regulation seeks to reduce traffic injuries and fatalities by promoting evidence-based, cost-efficient road safety interventions.</t>
  </si>
  <si>
    <t>fees; statutes; administration; indexing; exemptions</t>
  </si>
  <si>
    <t>This regulation prescribes the fees payable under various Alberta statutes for services such as registrations, filings, certificates, and licences. It provides a comprehensive schedule that associates each statutory transaction—ranging from company incorporations to land title registrations—with its corresponding fee amount or formula. The regulation outlines acceptable payment methods, deadlines, and late-payment penalties, and it establishes criteria for fee waivers or reductions in cases of financial hardship or public interest. Administrative procedures include requirements for fee receipt issuance, refund processing, and periodic review of fee levels to reflect cost recovery and inflation. It also defines roles for Treasury Board and Finance in updating the schedule and publishing amendments. By consolidating fee provisions into a single regulation, the Schedule of Fees (Statutes) Regulation promotes transparency, consistency, and predictability in government service charges.</t>
  </si>
  <si>
    <t>controlled substances; classification; prescriptions; record-keeping; enforcement</t>
  </si>
  <si>
    <t>This regulation categorizes controlled substances into defined schedules based on risk and therapeutic value, establishing the legal framework for their possession, distribution, and use in Alberta. It sets out detailed prescription requirements—including authorized prescribers, prescription format, and duration limits—and mandates that pharmacies and health facilities maintain accurate records of all transactions. The regulation specifies storage, security, and transport standards to prevent diversion, and it authorizes inspections by designated enforcement officers. It delineates exemptions for scientific research and educational institutions under strict protocols. Offences such as unauthorized possession, trafficking, or failure to comply with record-keeping are subject to administrative sanctions and criminal penalties. Reporting obligations require timely submission of dispensing data to provincial databases for monitoring trends and identifying irregular activities. By harmonizing with federal drug schedules, the Scheduled Drugs Regulation ensures public safety while facilitating legitimate medical access.</t>
  </si>
  <si>
    <t>school district; business official; qualifications; duties; certification</t>
  </si>
  <si>
    <t>This regulation sets out qualifications, certification standards, and duties for school business officials employed by Alberta’s school authorities. It defines the role of the business official as the individual responsible for financial management, budgeting, procurement, payroll, and asset stewardship within a school jurisdiction. Candidates must meet prescribed education and experience requirements and maintain professional certification through continuing education. The regulation outlines the process for approving and renewing certification, including review of performance and compliance with accounting standards. It mandates that business officials prepare annual financial statements, oversee internal audits, and report significant financial issues to the Minister of Education. In cases of misconduct or negligence, the regulation authorizes suspension or revocation of certification. By formalizing qualifications and responsibilities, the School Business Officials Regulation promotes sound fiscal governance and accountability in Alberta’s public education system.</t>
  </si>
  <si>
    <t>parent involvement; council elections; governance; advisory role; funding</t>
  </si>
  <si>
    <t>This regulation governs the establishment, composition, and operation of school councils in Alberta. It mandates that each school host an elected council comprised of parent representatives, teacher liaisons, and, where appropriate, student members. The regulation specifies election procedures, terms of office, and vacancy filling, and it requires councils to develop annual work plans in consultation with school principals. Council duties include advising on school programs, reviewing school-generated funds, and facilitating communication between the school community and the school board. Operational guidelines cover meeting schedules, quorum requirements, budget allocation for council activities, and conflict-of-interest management. The regulation also provides for training programs to ensure members understand governance roles and legislative obligations. By formalizing parent-school collaboration, the School Councils Regulation enhances participatory decision-making and strengthens accountability in school affairs.</t>
  </si>
  <si>
    <t>student fees; exemptions; waivers; approved activities; transparency</t>
  </si>
  <si>
    <t>This regulation outlines the authority and limitations regarding fees that school authorities may charge students or parents in Alberta. It classifies permissible fees into categories such as instructional materials, extracurricular activities, transportation, and facility rentals, and it prohibits charges for basic instructional supplies. The regulation mandates that school boards publish fee schedules annually and notify parents in writing before the school year begins. It establishes criteria for fee exemptions or waivers for students experiencing financial hardship or participating in approved programs, and it specifies application and approval processes. Record-keeping requirements ensure that collected fees are tracked, audited, and used only for their intended purposes. A dispute-resolution mechanism allows parents to appeal fee assessments. By delineating clear rules and promoting transparency, the School Fees Regulation protects equitable access to education.</t>
  </si>
  <si>
    <t>student eligibility; route planning; safety standards; funding; carriers</t>
  </si>
  <si>
    <t>This regulation sets out the criteria and procedures for providing school transportation services in Alberta. It defines eligibility based on residential distance from the assigned school and outlines procedures for establishing and modifying bus routes. The regulation prescribes safety standards for vehicles—including maintenance schedules, safety equipment, and driver qualifications—and requires bus operators to obtain approval from the Minister of Transportation. Funding provisions specify cost-sharing formulas between provincial and local authorities and detail the application process for transportation grants. Operational rules cover student conduct, loading and unloading zones, and emergency procedures. The regulation also mandates data reporting on ridership, incidents, and costs to facilitate ongoing evaluation and planning. By standardizing eligibility, safety, and funding mechanisms, the School Transportation Regulation ensures reliable and secure student travel.</t>
  </si>
  <si>
    <t>registration; record-keeping; identification; inspections; offences</t>
  </si>
  <si>
    <t>This regulation governs the licensing and conduct of scrap metal dealers and recyclers in Alberta. It requires all operators handling ferrous or non-ferrous metal transactions to register with the provincial registry and renew annually. Dealers must maintain detailed records of purchases, including seller identification, description of materials, and transaction dates, which must be retained for a prescribed period. The regulation prohibits transactions involving stolen property and mandates that suspicious activities be reported to law enforcement. It authorizes inspectors to conduct on-site examinations, inspect records, and seize items suspected of being unlawfully obtained. Offences for non-compliance or obstruction of inspectors carry administrative fines or licence suspensions. Environmental provisions address safe handling and storage of metal waste. By imposing stringent registration, reporting, and inspection requirements, the Scrap Metal Dealers and Recyclers Regulation aims to deter metal theft and ensure public safety.</t>
  </si>
  <si>
    <t>registration; disclosure; prospectus exemptions; insider trading; enforcement</t>
  </si>
  <si>
    <t>This regulation implements portions of the Alberta Securities Act by establishing requirements for the registration of issuers, securities dealers, advisors, and marketplace operators. It prescribes continuous disclosure obligations for public companies, including periodic financial reporting and timely disclosure of material changes. The regulation sets out standardized prospectus requirements and prescribes exemptions for qualified investors, accredited investors, and private placements, detailing the conditions and documentation required. It prohibits insider trading, tipping, and market manipulation, and it mandates the maintenance of insider registries by issuers. Enforcement provisions grant the Alberta Securities Commission the authority to investigate potential violations, impose administrative penalties, and seek court orders. The regulation also outlines procedures for cease-trade orders and whistle-blower protections. By codifying registration, disclosure, and conduct standards, the Securities Regulation protects investor confidence and market integrity.</t>
  </si>
  <si>
    <t>security deposits; interest calculation; tenants; landlords; adjustments</t>
  </si>
  <si>
    <t>This regulation prescribes the annual interest rate that landlords must pay on security deposits held under the Residential Tenancies Act. It defines the methodology for calculating interest—including compounding frequency and rounding rules—and specifies the date on which interest rates are adjusted each year based on prescribed economic indicators. Landlords are required to inform tenants of the current rate in writing and to apply interest accrued to the deposit on lease renewal or termination. The regulation outlines procedures for resolving disputes over interest calculations and authorizes the Residential Tenancy Dispute Resolution Service to adjudicate appeals. Compliance obligations include record-keeping of deposits and interest calculations. By standardizing interest-rate determination and payment, the Security Deposit Interest Rate Regulation ensures fairness and transparency in landlord-tenant financial arrangements.</t>
  </si>
  <si>
    <t>critical infrastructure; risk assessment; security plans; incident reporting; audits</t>
  </si>
  <si>
    <t>This regulation requires operators of designated critical infrastructure sectors—such as energy, water, transportation, and telecommunications—to develop, implement, and maintain comprehensive security management programs. It mandates periodic risk and vulnerability assessments, threat monitoring, and the establishment of mitigation measures proportionate to identified risks. Operators must submit security plans to the Minister of Justice and Solicitor General, detailing governance structures, roles and responsibilities, training protocols, and response procedures for security incidents. The regulation prescribes requirements for information sharing with government authorities and other infrastructure operators to enhance collective resilience. It also authorizes scheduled and unannounced audits by designated officials to verify compliance, and it sets out reporting timelines for significant incidents or breaches. Enforcement provisions include compliance directives and administrative penalties. By codifying risk-based security practices, the Security Management for Critical Infrastructure Regulation strengthens the protection and continuity of services essential to Alberta’s social and economic stability.</t>
  </si>
  <si>
    <t>upstream security; risk assessment; petroleum infrastructure; coal operations; emergency response</t>
  </si>
  <si>
    <t>This regulation under the Safety Codes Act requires owners and operators of critical upstream petroleum and coal infrastructure to develop and maintain comprehensive security management plans. Facilities must conduct periodic risk assessments to identify potential threats, including physical sabotage, theft, cyber-physical intrusion, and unauthorized access. Designated controls such as perimeter fencing, access-authorization protocols, surveillance systems, intrusion detection, and cybersecurity measures must be implemented. The regulation mandates security training for personnel, coordination with local law enforcement and emergency responders, and establishment of incident-reporting procedures. Operators are responsible for record-keeping, plan review at least annually or following significant operational changes, and continuous improvement through audits and corrective actions. Compliance is enforced through inspections, orders to remedy deficiencies, and administrative penalties for non-conformance. The goal is to protect public safety, ensure continuity of energy supply, and safeguard essential upstream oil, gas, and coal assets.</t>
  </si>
  <si>
    <t>security framework; risk controls; facility management; incident reporting; regulatory compliance</t>
  </si>
  <si>
    <t>This regulation establishes a uniform security management framework for designated facilities, premises, and operations across Alberta. Licensees must conduct thorough risk analyses to identify potential vulnerabilities, including unauthorized entry, trespasser activity, and operational disruptions. Based on these assessments, facilities are required to implement a layered combination of controls such as perimeter barriers, access restrictions, surveillance technologies, intrusion detection systems, and personnel vetting procedures. The regulation prescribes development of formal written security policies and standard operating procedures, complemented by staff training and drills. It also mandates establishment of incident-reporting mechanisms, record-keeping requirements, and periodic audits to validate control effectiveness. Security plans must be submitted and updated with regulatory authorities at least annually or following significant operational changes. Enforcement mechanisms include regulatory inspections, compliance orders, and administrative penalties for non-compliance. This regulation seeks to ensure consistent, accountable, and continuously improving security management practices that safeguard people, assets, and information across the province.</t>
  </si>
  <si>
    <t>ministerial authority; licensing criteria; security services; investigative standards; fee schedules</t>
  </si>
  <si>
    <t>This regulation delegates powers to the Minister to oversee licensing, standards, and fees for security service providers and private investigators. It specifies the classes of licences that may be issued, conditions and restrictions for issuance, renewal procedures, application requirements, and grounds for refusal or cancellation. The regulation authorizes the Minister to establish and amend the schedules of fees for application, renewal, and transfer of licences. It prescribes the forms and documentation to be submitted, including criminal record checks and proof of qualifications. The Minister is empowered to designate required training programs and codes of conduct to ensure ethical and professional operation of security services and investigative activities. Enforcement provisions allow the Minister to suspend, revoke, or impose conditions on licences and to issue directives as necessary to promote public safety and integrity within the security industry. It requires periodic review of fee structures and encourages stakeholder consultation to ensure licensing conditions remain current and responsive to evolving industry best practices.</t>
  </si>
  <si>
    <t>licensing requirements; guard standards; investigative licensing; training and education; compliance enforcement</t>
  </si>
  <si>
    <t>This regulation under the Security Services and Investigators Act outlines specific requirements for obtaining and maintaining licences for security guards, security agencies, and private investigators. Applicants must meet minimum age, citizenship or residency, and character requirements—including criminal record checks and background investigations. It prescribes mandatory training curricula, examination protocols, and continuing education obligations to ensure professional competency and adherence to ethical standards. Licensees are required to maintain detailed records of assignments, incidents, and personnel, and to comply with uniform, identification, and reporting standards. The regulation also establishes grounds for disciplinary actions such as suspension or revocation for licence breaches, misrepresentation, or misconduct. Fees for initial applications, renewals, and licence-class changes are set by schedule. Regulatory authorities may conduct inspections and compliance audits to verify adherence, fostering transparency and public confidence in security operations. This targeted framework is designed to uphold public trust, safeguard individual rights, and ensure that security and investigative services operate with competence and accountability.</t>
  </si>
  <si>
    <t>seizure agents; provider licensing; operational standards; training requirements; public safety</t>
  </si>
  <si>
    <t>This regulation sets out licensing requirements for individuals and organizations authorized to seize property or assets under statutory powers. Applicants must satisfy criteria including qualifications, specialized training in legal seizure procedures, and insurance coverage. The regulation prescribes operational standards covering risk assessment, handling and storage of seized items, detailed record-keeping, chain-of-custody protocols, and secure storage requirements. It outlines procedures for application, renewal, suspension, and revocation of licences, as well as fee schedules. Licensed seizure agents and providers must maintain comprehensive logs, submit periodic reports to the registrar, and undergo audits to confirm compliance. Non-compliance may result in administrative penalties or disqualification from performing seizure activities. The regulation also provides applicants with rights of appeal and review for any adverse licensing decisions, reinforcing procedural fairness. By establishing clear licensing and oversight mechanisms, this regulation aims to protect property rights, ensure due process, and promote public confidence in seizure operations conducted on behalf of regulatory authorities.</t>
  </si>
  <si>
    <t>campaign financing; grant eligibility; funding limits; reimbursement process; election administration</t>
  </si>
  <si>
    <t>This regulation made under the Senate Elections Act governs the provision of public grants to candidates in Senate nominee elections. It defines eligibility criteria, including proper filing of nomination papers, adherence to campaign timelines, and submission of complete financial statements. Candidates may apply for grants to offset election expenses, subject to predetermined funding limits and specified allowable cost categories. The regulation prescribes application procedures, documentation requirements, and strict deadlines for claim submissions, along with methods for disbursing approved funds. It also details audit and reconciliation processes, requiring repayment of grants from contributions that exceed prescribed thresholds and imposing fines for reporting failures. Penalties for non-compliance include denial or recovery of grant funds. The Chief Electoral Officer is responsible for administering grants, reviewing claims, and publishing grant allocations to ensure transparency in electoral funding. By providing a clear and accountable framework, this regulation promotes fair competition and integrity in Senate nominee electoral contests.</t>
  </si>
  <si>
    <t>nomination procedures; candidate eligibility; signature requirements; submission deadlines; electoral oversight</t>
  </si>
  <si>
    <t>This regulation under the Senate Elections Act prescribes detailed procedures for nominating candidates in Senate nominee elections. It specifies eligibility criteria including age, citizenship, and residency requirements. Prospective nominees must gather a prescribed number of supporting signatures from eligible voters within defined electoral divisions. The regulation outlines the required format, content, and authentication protocols for nomination papers, as well as strict deadlines for submission and any applicable deposits. It addresses verification of signatures, procedures for withdrawal of nominations, and grounds for refusal or cancellation. The Chief Electoral Officer is empowered to review and validate submissions, resolve disputes over nomination validity, and maintain a public registry of accepted candidates. Nomination deposits, if required, are refundable contingent on meeting vote-threshold criteria, and appeals processes are available for candidates challenging adverse decisions. This regulation ensures an orderly, transparent, and legally compliant candidate nomination process.</t>
  </si>
  <si>
    <t>seniors assistance; income thresholds; benefit calculation; application process; program administration</t>
  </si>
  <si>
    <t>This regulation under the Seniors Benefit Act establishes the administrative framework for delivering monthly benefit payments to eligible Alberta seniors. It defines income and asset thresholds used to determine entitlement, including consideration of spousal and household income. The regulation prescribes the formula for calculating payment amounts, taking into account standard allowances, deductions, and any applicable supplements. It details application procedures, required supporting documentation, and timelines for decision-making and disbursement. Provisions for reassessment, appeals, and recovery of overpayments are included to ensure fairness and fiscal accountability. Recipients must report any changes in circumstances—such as income fluctuations or residency status—promptly. Program administrators must review eligibility at least annually and may audit records to verify ongoing compliance. Through clearly defined eligibility rules, payment schedules, and compliance mechanisms, this regulation supports Alberta’s commitment to providing targeted financial assistance to low-income seniors.</t>
  </si>
  <si>
    <t>home modification; grant eligibility; approved adaptations; cost sharing; application criteria</t>
  </si>
  <si>
    <t>This regulation made under the Seniors’ Home Adaptation and Repair Act details the criteria and processes for providing financial grants to seniors for home modifications. Eligible applicants must meet age and residency requirements and demonstrate a need for adaptations to improve accessibility, safety, or independent living. The regulation specifies allowable modifications—such as bathroom grab bars, wheelchair ramps, handrails, and door widening—and establishes maximum grant amounts and cost-sharing ratios. It prescribes application forms, supporting documents, and evaluation procedures, including on-site inspections by designated officials. Approved contractors must hold appropriate licences and insurance coverage. The regulation outlines timelines for approval, disbursement of funds, and project completion. Misrepresentation or non-compliance may trigger repayment obligations. An appeals mechanism is provided for applicants to challenge funding decisions, reinforcing procedural fairness. By establishing transparent eligibility conditions and administrative processes, this regulation promotes safe and accessible housing for Alberta seniors.</t>
  </si>
  <si>
    <t>tax deferral; senior homeowners; lien registration; eligibility criteria; repayment terms</t>
  </si>
  <si>
    <t>This regulation under the Seniors’ Property Tax Deferral Act governs the postponement of property tax payments by qualifying Alberta seniors. Eligible homeowners must meet age and residency criteria and provide evidence of property ownership and current tax liability. The regulation specifies maximum deferral amounts based on assessed property values and outlines detailed application procedures, required documentation, and submission deadlines. It prescribes the process for registering liens on land titles and establishes interest rates applicable to deferred balances. Conditions for repayment—including triggers upon property sale, transfer, or estate settlement—are clearly defined. The regulation also addresses periodic reassessment of eligibility, adjustments to deferral limits, and administrative service fees. Participants must maintain adequate property insurance and notify authorities of any changes affecting eligibility. By offering a transparent framework for tax deferral, this regulation aids seniors in managing cash flow while ensuring that municipal tax revenues are ultimately secured.</t>
  </si>
  <si>
    <t>school region boundaries; separate schools; board governance; Catholic education; trustee allocation</t>
  </si>
  <si>
    <t>This regulation under the Education Act establishes and defines separate school regions across Alberta for publicly funded Catholic education. It delineates precise geographic boundaries for each region, including legal land-survey descriptions and mapping references. The order specifies the composition and jurisdiction of separate school boards, detailing the number of elected trustees, electoral subdivisions, and term lengths. Transitional provisions govern the transfer of assets, liabilities, and staff from existing jurisdictions. It includes protocols for joint servicing agreements, boundary amendments, and mandatory public notifications for any proposed changes. The roles and responsibilities of the Minister and local authorities in modifying or dissolving regions are outlined. By codifying boundary definitions and governance structures, this establishment order ensures legal clarity, upholds constitutional denominational school rights, and promotes efficient administration and educational quality across separate school systems.</t>
  </si>
  <si>
    <t>dog training; accreditation; Qualified List; Training Standards; ministerial oversight</t>
  </si>
  <si>
    <t>This regulation establishes the criteria that a dog must meet to qualify as a service dog under the Service Dogs Act. It defines two paths to qualification: successful completion of a training program delivered by an institution accredited by, or with candidacy status in, Assistance Dogs International Inc.; or successful completion of a program or test administered by an organization on a Minister-maintained Qualified List. The Minister is empowered to set and publish both the Qualified List and the Training Standards that organizations must meet to be listed. Organizations seeking inclusion must apply in a prescribed form and provide proof of incorporation, liability insurance, and details of their training methods. The regulation also repeals the previous 2008 version and phases in key provisions starting August 1, 2017.</t>
  </si>
  <si>
    <t>sessional instructor; employee definition; academic staff association; transitional membership; Post-secondary Learning Act</t>
  </si>
  <si>
    <t xml:space="preserve">This regulation made under the Post-secondary Learning Act defines “sessional instructor” and clarifies that sessional instructors—contract or limited-term academic staff appointed for one year or less—are included in the Act’s definition of “employee” for the purposes of section 1(c). It ensures sessional instructors are eligible for membership in academic staff associations and collective bargaining under section 86(2) of the Act. The regulation also provides that sessional instructors remain members of their association for 12 months following the end of their appointment, supporting continuity in representation. It sets out interpretation rules, effective dates, and transitional provisions. </t>
  </si>
  <si>
    <t xml:space="preserve"> transportation corridors; utility corridors; restricted development; ministerial approval; acquisition powers</t>
  </si>
  <si>
    <t xml:space="preserve">This regulation designates a specified land area west of Sherwood Park as a Restricted Development Area to protect transportation and utility corridors. Lands are described in an attached Schedule and collectively referred to as the “Sherwood Park West Restricted Development Area.” Within this area, no surface or subsurface works—such as excavation, grading, or construction—may proceed without written approval from the Minister of Infrastructure. The Minister is granted powers to acquire land, coordinate development, and manage uses to ensure long-term corridor integrity. The regulation establishes permit application procedures, decision criteria, and enforcement mechanisms, balancing public infrastructure needs with landowner rights. </t>
  </si>
  <si>
    <t>court locations; Provincial Court; schedule; designated venues; sittings schedule</t>
  </si>
  <si>
    <t>This regulation prescribes the locations throughout Alberta where sittings of the Provincial Court must be held. A Schedule lists all authorized venues—municipalities and towns—where judges and court staff must convene. The Chief Judge may set sitting dates and times for each location, ensuring consistent access to justice province-wide. Provisions cover the posting and amendment of the Schedule by Order in Council, and stipulate that the regulation comes into force on May 1, 1980. It provides clarity on court venue designation, reducing uncertainty for litigants and legal practitioners.</t>
  </si>
  <si>
    <t>apprenticeship programs; wage rates; mentor ratios; penalties; governance</t>
  </si>
  <si>
    <t>This regulation supports the Skilled Trades and Apprenticeship Education Act by setting out general administrative rules for apprenticeship education and industry training programs. It defines offences and penalties for non-compliance with apprentice wage-rate requirements and prescribed journeyman-to-apprentice ratios. The regulation also outlines application processes for program approval, the issuance of academic credentials, and the roles of apprenticeship sponsors. It streamlines administrative procedures, reduces red tape, and provides flexibility in program delivery, modernizing Alberta’s framework to better align with labour-market needs and strengthen governance of the skilled trades.</t>
  </si>
  <si>
    <t>renewable energy; distribution connection; interconnection; community benefits; grid supply</t>
  </si>
  <si>
    <t>This regulation enables eligible small-scale electricity generating units—powered by renewable or alternative energy sources—to connect to the distribution grid and supply power to the Alberta electric system. It defines eligibility criteria (including maximum size limits tied to distribution-system hosting capacity), application processes for interconnection approval, and the roles of distribution facility owners in qualifying generators. The regulation also introduces the concept of community generation, allowing applicants to demonstrate social, economic, or environmental benefits via Community Benefits Statements or Agreements. It designates the Balancing Pool as the default market participant to simplify market entry and clarifies cost-sharing for metering and connection work.</t>
  </si>
  <si>
    <t>exemption scope; social housing; transitional housing; shelters; supportive living</t>
  </si>
  <si>
    <t>This regulation specifies classes of housing and providers that are exempt from certain requirements of the Social and Affordable Housing Accommodation Regulation. Exemptions typically include emergency shelters, short-term transitional housing, supportive living facilities, lodges for seniors, long-term care facilities, and other units where rent is heavily subsidized or services are provided. The regulation lists eligible exemption categories, outlines application procedures for exemption status, and defines conditions under which exemptions may be revoked. It ensures that specialized housing operations can function without full compliance burdens intended for standard social housing developments.</t>
  </si>
  <si>
    <t>social housing; tenancy rights; rent formula; provider obligations; complaint process</t>
  </si>
  <si>
    <t>This regulation sets standards for social housing providers and tenants in Alberta. It requires providers to include specific information—such as rent-calculation methods (often based on a percentage of household income), service levels, and complaint-resolution procedures—in tenancy agreements. The regulation establishes eligibility criteria for applicants, protocols for rent-collection and subsidy administration, inspection and maintenance obligations, and timelines for addressing tenant concerns. It also mandates reporting and record-keeping by providers to maintain transparency and accountability, promoting consistent delivery of affordable housing across the province.</t>
  </si>
  <si>
    <t>registration requirements; general register; baccalaureate degree; continuing competence; title protection</t>
  </si>
  <si>
    <t>This regulation governs the practice of social work under the Health Professions Act. It defines register categories (including general and temporary registers), sets minimum educational qualifications—requiring a bachelor’s degree in social work—and outlines the application, renewal, and reinstatement processes for registration. The regulation mandates participation in a continuing competence program, prescribes professional titles that may be used only by registered members, and establishes grounds and procedures for complaints, investigation, and discipline. It also defines scope-of-practice statements and ethical obligations to protect the public interest.</t>
  </si>
  <si>
    <t>incorporation; bylaws; annual returns; membership; dissolution</t>
  </si>
  <si>
    <t>This regulation implements the Societies Act by prescribing procedural requirements for non-profit societies in Alberta. It sets out filing requirements for incorporation documents, annual returns, and financial statements; dictates mandatory bylaw provisions (including membership rules, meeting notices, quorum, and voting procedures); and specifies the forms and timelines for ministerial review of amendments. The regulation also details the process for dissolution and revocation of registration, member rights during winding-up, and ministerial powers to order inspections or investigations, ensuring transparent governance of Alberta’s societies.</t>
  </si>
  <si>
    <t>notice requirements; soil conservation; landowner compliance; appeals; enforcement</t>
  </si>
  <si>
    <t>This regulation supports the Soil Conservation Act by prescribing the form, content, and service procedures for notices issued to landowners or land occupiers requiring soil conservation measures. A notice must describe the conservation work required—such as erosion control structures, vegetation cover, or drainage improvements—and specify compliance timelines. The regulation establishes methods of delivering notices (personal service or registered mail), rights of appeal to the Land and Property Rights Tribunal, and penalties for failure to comply. It ensures standardized communication and due process in protecting Alberta’s soil resources.</t>
  </si>
  <si>
    <t>evidence recording; courtroom audio; technical standards; operator qualifications; admissibility</t>
  </si>
  <si>
    <t>This regulation provides for the use of sound-recording machines to capture oral evidence in Alberta civil actions and provincial offence proceedings. It grants courts authority to record testimony and outlines equipment and operational standards, including minimum quality specifications, approved recording formats, and secure storage protocols. Operators must be qualified and licensed, and recordings must be made available to parties upon request, subject to privacy safeguards. The regulation specifies procedures for requesting recordings, timelines for retention and disposal, and processes for certifying, correcting, or redacting content in cases of error or privilege. It also establishes cost-recovery mechanisms for providing copies and sets out the framework for resolving disputes over admissibility or interpretation of recorded evidence.</t>
  </si>
  <si>
    <t>public land; dispositions; grazing permits; cultivation leases; reclamation</t>
  </si>
  <si>
    <t>This regulation, made under the Special Areas Act, governs the issuance, renewal, and management of Crown land dispositions within designated special areas of Alberta. It defines terms and prescribes procedures for applications, fees, documentation, and consents required for grazing leases and permits, cultivation leases and permits, hay permits, community pasture permits, mineral surface leases, right-of-way agreements, and miscellaneous dispositions. It outlines holder duties—including rent, royalties, waste prevention, improvements, fencing, and reclamation—sets out grounds for refusal, and provides for orders to carry out work. Provisions cover exploration rights, assignment and transfer conditions, term changes, waivers, indemnification, and arrears. Transitional, repeal, and expiry clauses ensure the regulation remains current with legislative reviews and amendments.</t>
  </si>
  <si>
    <t>disposition fees; lease charges; permit fees; assignment costs; consolidation fees</t>
  </si>
  <si>
    <t>This regulation under the Special Areas Act prescribes administrative fees payable to the Special Areas Board for services related to Crown land dispositions in special areas. Definitions clarify “disposition” (leases, permits, licences, easements) and “immediate family.” A detailed schedule sets fees such as $25 for initial grazing or cultivation leases (plus $5 per additional 1 000 acres), $25 for pipeline agreements and mineral surface leases, $10–$25 for various permits, and $15–$50 for consolidations and assignments. Family transfers incur a flat $50 fee; corporate assignments are calculated by shareholder percentages; cultivated acreage assignments carry triple fees. The regulation exempts fees for services requested by government or beneficial projects, repeals the prior fee regulation, includes an expiry clause for periodic review, and specifies its July 2, 2000 coming-into-force date.</t>
  </si>
  <si>
    <t>school board plebiscite; tax levy; public notice; ballot form; funding cap</t>
  </si>
  <si>
    <t>This regulation, under the Education Act, sets out the process by which public and separate school boards may hold a plebiscite to authorize a special school tax levy. Boards must give public notice of their resolution at least 30 days before voting, stating the estimated annual levy amount, duration, and purpose of funds. The regulation prescribes the exact ballot form and wording, caps the levy at a specified percentage of the board’s operating budget, authorizes levies for a maximum multi-year period, and delineates property assessment and requisition procedures following approval. It governs returning officers’ duties, vote counting, result certification, and conditions for levy withdrawal or rescission, ensuring transparent democratic oversight of local education funding.</t>
  </si>
  <si>
    <t>energy regulator; jurisdiction; enactment limits; Crown rights; transition</t>
  </si>
  <si>
    <t>This regulation, made under the Responsible Energy Development Act, specifies how certain enactments apply to energy resource activities administered by the Alberta Energy Regulator (AER). It defines “Act,” its regulations and rules, and “Regulator,” then limits, modifies, substitutes, or renders inapplicable provisions of specified enactments to align with the AER’s powers, duties, and functions. It clarifies that Crown rights to land and water remain unaffected, preserves regulation-making authorities, and lists enactments not applicable to energy activities. Transition provisions address matters completed under Part 8 of the Mines Act. An expiry clause ensures periodic review of these jurisdictional arrangements, promoting legal clarity in energy governance.</t>
  </si>
  <si>
    <t xml:space="preserve"> greenhouse gas; emissions reporting; threshold; record-keeping; confidentiality</t>
  </si>
  <si>
    <t>This regulation establishes mandatory greenhouse gas reporting requirements for large emitters in Alberta under the Environmental Protection and Enhancement Act. It incorporates by reference the Specified Gas Reporting Standard, which defines reporting thresholds (e.g., facilities emitting ≥ 10 000 tonnes/year), quantification methodologies, emission factors, and calculation procedures. Facilities meeting thresholds must submit annual specified gas reports detailing reporter identity, facility operations, gas release volumes, and geologically injected CO₂, accompanied by a certification statement. The regulation mandates retention of records and data for at least three years, provides for confidentiality requests (up to five years) with criteria for approval, and sets procedures for inspection, response to inquiries, and decision timelines. Reported data inform policy development and align with federal reporting systems, supporting Alberta’s emissions transparency and compliance framework.</t>
  </si>
  <si>
    <t>professional regulation; registration; protected titles; complaints process; practice standards</t>
  </si>
  <si>
    <t>This regulation under the Health Professions Act governs the professions of speech-language pathologists and audiologists in Alberta. It establishes the Alberta College of Speech-Language Pathologists and Audiologists (ACSLPA) as the regulatory authority, defines protected professional titles, and sets registration requirements including educational credentials, competency assessments, and continuing competence programs. It prescribes governance by a council with regulated and public members, defines standards of practice and codes of conduct, and outlines the complaints, inquiry, and discipline processes—detailing investigation procedures, hearing panels, and sanctions. Registrants must maintain liability insurance, adhere to record-keeping, confidentiality, and renewal obligations, and comply with fees. The regulation empowers ACSLPA to refuse, suspend, or revoke registrations, ensuring public protection and professional accountability.</t>
  </si>
  <si>
    <t>manure storage; distance separation; nutrient management; environmental protection; record-keeping</t>
  </si>
  <si>
    <t>This regulation under the Agricultural Operation Practices Act prescribes technical standards and administrative requirements for confined feeding operations (CFOs) in Alberta. It adopts the Manure Characteristics and Land Base Code, defines key terms, and establishes minimum distance separations for manure storage, feeding sites, corrals, and surface water control systems. Detailed construction standards cover solid and liquid manure storage (sealing, leak detection, slope ratios, protective liners), nutrient management plans, application limits, and soil protection. It mandates record keeping, reporting, and periodic monitoring. Part 2 addresses administration—records, expiry, and coming-into-force provisions. By setting rigorous design, siting, and operational criteria, the regulation mitigates risks to water quality, public health, and ecosystems while ensuring consistent compliance and enforcement.</t>
  </si>
  <si>
    <t>consolidated statutes; citation format; official revision; publication; legislative clarity</t>
  </si>
  <si>
    <t>This regulation under the Statute Revision Act prescribes how consolidated Alberta public Acts are to be cited upon revision. It specifies that the revision of statutes consolidated as of December 31 , 2000 must be cited as the “Revised Statutes of Alberta 2000” with chapter and section references corresponding to that volume. The regulation requires the official copy to be signed by the Lieutenant Governor and countersigned by the Minister, deposited with the Clerk of the Legislative Assembly, and published for general use. It provides for amendments to citation designations with future revisions and includes repeal and coming-into-force clauses, ensuring a stable and uniform citation framework for Alberta’s consolidated statutes.</t>
  </si>
  <si>
    <t>delegation; livestock tracing; inspection; audit; appeals process</t>
  </si>
  <si>
    <t xml:space="preserve">This regulation under the Stray Animals Act delegates specified ministerial and inspector powers to Livestock Identification Services Ltd (LIS). It defines delegated powers and requires LIS to operate under a delegation agreement, holding necessary licences and complying with financial and operational reporting. The regulation authorizes LIS to perform livestock identification, tracing, reporting, disease control cooperation, and animal welfare activities. It grants the Minister audit and inspection rights, sets conditions for permitted activities, and outlines financial account management, public auction proceeds handling, and privacy protections. Appeal and mediation procedures are detailed, including appeal board composition and hearing rules. Limitation of liability provisions, record-keeping requirements, and repeal and coming-into-force clauses ensure oversight and accountability of delegated functions.
</t>
  </si>
  <si>
    <t>stray livestock; impoundment; redemption; auction; owner liability</t>
  </si>
  <si>
    <t>This regulation under the Stray Animals Act sets out definitions and procedures for handling stray livestock in Alberta. It defines “livestock” categories, prescribes owners’ duties for containment and identification, and requires reporting of found stray animals. Inspectors may impound stray livestock, notify owners, and facilitate redemption within statutory timeframes upon payment of impound and care fees. Unredeemed animals may be sold at public auction; proceeds are applied first to costs, with any surplus returned to owners. The regulation addresses humane treatment, disease prevention, and disposal of unredeemed or dangerous animals. Licensing requirements for impound facilities, record-keeping obligations, and offences with penalties ensure fair processes, animal welfare, and clarity of owner and inspector responsibilities.</t>
  </si>
  <si>
    <t>eligibility; student loans; grants; disbursement; repayment</t>
  </si>
  <si>
    <t>This regulation establishes a comprehensive framework for financial assistance programs available to Alberta students enrolled in accredited post-secondary institutions. It defines categories of assistance—including repayable loans, non-repayable grants, bursaries and scholarships—and sets out eligibility criteria based on Alberta residency, enrollment status (full- or part-time), satisfactory academic standing and demonstrable financial need. It prescribes application procedures, assessment methods and approval timelines, and details conditions for the disbursement and reconciliation of funds. Terms for loan repayment, deferment, forgiveness, interest exemptions and default consequences are specified. Administrative responsibilities—including processing applications, maintaining secure records and protecting personal information—are assigned to the designated authority within the Ministry. The regulation mandates annual reporting by institutions, periodic program reviews, publication of program guidelines, and incorporation of federal-provincial agreements. Definitions clarify terms such as “financial need” and “eligible program of study,” while transitional provisions facilitate continuity between legacy and current assistance schemes. Appeal mechanisms enable students to contest decisions. This regulation promotes equitable access to post-secondary education by standardizing financial support processes.</t>
  </si>
  <si>
    <t>record keeping; privacy; disclosure; retention; access</t>
  </si>
  <si>
    <t>This regulation prescribes requirements for the maintenance, access, security and disposal of student records held by Alberta educational institutions. It defines “student records” to include enrollment information, transcripts, grades, attendance data and disciplinary actions, and sets mandatory retention periods for each record type. Institutions must implement secure storage measures, appoint a records custodian and ensure that only authorized personnel access confidential data. The regulation requires institutions to provide students with timely access to their own records upon request, and to establish procedures for correcting inaccuracies. Disclosure of records to third parties is permitted only with written student consent or as required by law (e.g., court orders, accreditation reviews). Protocols for inter-institutional record transfers and student-requested transcripts are detailed. The regulation also mandates regular audits, staff training on privacy obligations and the secure disposal or anonymization of outdated records. Definitions such as “authorized disclosure” and “custodian” are clarified. Non-compliance may lead to administrative sanctions. This regulation ensures transparency, accountability and student privacy in educational record management.</t>
  </si>
  <si>
    <t>eligibility; rent subsidy; housing authority; income thresholds; tenancy</t>
  </si>
  <si>
    <t>This regulation establishes the criteria and administrative procedures for subsidized public housing programs in Alberta. It defines eligible applicants based on household size, income thresholds, residency status and demonstrated housing need. The regulation outlines application, assessment and priority-ranking processes, and prescribes the calculation of rent subsidies using standardized formulas linked to household income. Responsibilities of housing providers—including property maintenance, tenant support services and periodic income reviews—are detailed. The regulation specifies occupancy rules, allowable household compositions and conditions for subsidy adjustments or revocations in response to income changes or breaches of tenancy agreements. It mandates record-keeping and reporting by housing authorities to the Ministry, and requires annual reviews of subsidy levels to reflect cost-of-living changes. Appeal and dispute-resolution mechanisms are provided for applicants and tenants. Definitions such as “household income” and “affordable rent” are clarified, and transitional provisions address existing tenancies at enactment. This regulation ensures fair, transparent and well-managed delivery of affordable housing across Alberta.</t>
  </si>
  <si>
    <t>controlled substances; disposal; release; licensing; environmental protection</t>
  </si>
  <si>
    <t>This regulation governs the controlled release, disposal and environmental management of regulated substances under Alberta’s environmental statutes. It defines “regulated substances” to include pollutants, hazardous chemicals, pharmaceuticals and other compounds of environmental concern. The regulation prescribes licensing requirements for entities conducting releases—covering permit applications, technical standards, emissions monitoring and reporting obligations. It establishes maximum allowable release limits to air, water and land, and mandates the use of best-available technology and pollution-prevention practices. Procedures for responding to accidental releases—such as spill notification, containment, remediation and public advisories—are detailed. Licensees must maintain comprehensive records of substance handling and submit periodic compliance reports. The regulation includes provisions for public consultation in permit issuance and periodic reviews of licensed activities. Enforcement measures, including administrative penalties, permit suspensions and fines, are specified for non-compliance. Definitions clarify “point source,” “non-point source” and “release event.” This regulation protects environmental and public health by standardizing controls on the release and disposal of hazardous substances.</t>
  </si>
  <si>
    <t>sugar beet; marketing board; levy; quotas; producer organization</t>
  </si>
  <si>
    <t>This regulation establishes a marketing plan for Alberta’s sugar beet industry under the Agricultural Products Marketing Act. It authorizes the formation of a producer-controlled marketing board, defines its governance and membership requirements, and prescribes the roles of elected directors. The regulation mandates producer registration, establishes production reporting obligations and empowers the board to levy fees on producers to fund marketing, research and quality-assurance initiatives. It sets rules for the allocation and transfer of production quotas, price-pooling mechanisms and contract enforcement to ensure stable market conditions. Financial governance requirements include regular publication of audited financial statements, annual budgets and auditor appointments. Appeal processes for quota allocations, levy assessments and board decisions are detailed. Definitions clarify “producer,” “marketing year,” “levy” and “quota.” Transitional provisions address producers and quotas in effect prior to the regulation’s enactment. This regulation promotes orderly marketing, cost-sharing and quality improvement in Alberta’s sugar beet sector.</t>
  </si>
  <si>
    <t>production standards; quality control; quotas; levies; inspection</t>
  </si>
  <si>
    <t>This regulation complements the Sugar Beet Marketing Plan by detailing growers’ obligations for production and pre-marketing operations. It establishes agronomic standards—covering seed quality, crop rotation, pest management and harvest protocols—to ensure uniform product quality. Growers must register annual acreage and forecast yields, and comply with assigned production quotas. The regulation prescribes the timing and location of deliveries to processing facilities, and enforces contractual terms on volume, quality and sugar-content specifications. Financial contributions via levies fund research, market development and inspection programs. Mandatory inspection regimes verify compliance with weight, sugar concentration and grading standards. Record-keeping requirements for growers and processors include production logs and delivery receipts, subject to audit. Penalties for non-compliance—ranging from quota reductions to levy surcharges—are specified. Definitions such as “marketing season,” “quality grade” and “production quota” are clarified. This regulation standardizes production practices and marketing procedures, supporting efficiency and product consistency in Alberta’s sugar beet industry.</t>
  </si>
  <si>
    <t>superintendent; appointment; duties; qualifications; governance</t>
  </si>
  <si>
    <t>This regulation delineates the appointment, qualifications and responsibilities of the Superintendent of Schools under the Education Act. It sets professional and educational requirements for candidates, including leadership experience and accredited teaching credentials. The regulation outlines transparent appointment processes—covering selection committees, term lengths and performance evaluations—as well as provisions for removal, resignation and interim appointments. Duties of the Superintendent include advising the Minister of Education on policy development, overseeing provincial curriculum implementation, monitoring school board performance and ensuring compliance with education standards. Reporting obligations require annual submissions on student achievement metrics, financial stewardship, facility conditions and special-education services. The regulation empowers the Superintendent to issue directives to underperforming school jurisdictions and coordinate emergency interventions. Definitions clarify “superintendent,” “board jurisdiction” and “provincial standard.” Conflict-of-interest rules and delegation authorities are specified. Transitional provisions ensure leadership continuity during term transitions. This regulation promotes effective educational governance and accountability across Alberta’s school system.</t>
  </si>
  <si>
    <t>public sector accounting; PSAB; reporting; financial statements; consolidation</t>
  </si>
  <si>
    <t>This regulation prescribes supplementary accounting principles and standards for Alberta public sector entities under the Financial Administration Act. It adopts the Public Sector Accounting Board (PSAB) framework, with modifications tailored to provincial requirements, to ensure consistency and comparability in financial reporting. The regulation defines recognition and measurement rules for assets (including tangible capital assets and financial instruments), liabilities (including pension and environmental obligations), revenues (including taxation and government transfers) and expenses. It provides guidance on consolidation of government organizations, segment reporting, inter-entity transactions and deferral of revenues. Annual consolidated financial statements must include balance sheets, statements of operations, changes in net financial assets and cash flows, accompanied by comprehensive notes. Interim reporting requirements and budget-to-actual variance disclosures are also specified. Responsibilities of chief financial officers and audit committees are outlined to ensure strong internal controls and independent external audits. Definitions such as “public sector entity,” “measurement basis” and “financial instrument” are clarified. Transitional provisions facilitate adoption of revised standards. This regulation underpins transparency and accountability in Alberta’s public finances.</t>
  </si>
  <si>
    <t>professional designation; regulatory body; membership; ethics; discipline</t>
  </si>
  <si>
    <t>This regulation designates the Supply Chain Management Association Alberta (SCMA-AB) as a recognized professional body under the Regulated Forestry Profession Act (adapted for supply chain professionals). It establishes SCMA-AB’s authority to register and regulate practitioners offering supply chain management services in Alberta. The regulation defines membership classes (e.g., members-in-training, certified professionals), sets education and experience prerequisites for each class, and prescribes renewal requirements. SCMA-AB is empowered to develop and enforce a code of ethics, mandatory continuing professional development programs and competency standards. The regulation outlines complaint intake, investigation procedures, adjudication processes and sanctions—ranging from reprimands to suspension or revocation of certification. It mandates the maintenance of a public register of certified professionals and requires annual submission of membership and disciplinary statistics to the Minister. Definitions clarify “supply chain professional,” “professional misconduct” and “competency.” Transitional provisions address credentials held prior to the regulation’s enactment. This regulation ensures high standards of professionalism, public protection and accountability in Alberta’s supply chain management profession.</t>
  </si>
  <si>
    <t>agricultural reserves; emergency release; distribution; storage; stabilization</t>
  </si>
  <si>
    <t>This regulation establishes requirements for the maintenance of supply cushions—strategic reserves—of essential agricultural commodities in Alberta to safeguard against market volatility and supply disruptions. It mandates that designated agencies or organizations hold minimum reserve levels of specified products, such as staple grains, oilseeds and forage seeds, based on consumption forecasts, production variability and risk assessments. The regulation prescribes methods for calculating required cushion volumes, inventory valuation, storage standards and quality-assurance protocols. Procedures for accessing reserves during emergencies—such as droughts, pest outbreaks or transportation interruptions—are defined, including trigger thresholds, release authorizations and pricing guidelines to avoid market distortion. It requires regular stock rotation, replenishment schedules and periodic audits to maintain reserve integrity. Reporting obligations include monthly inventory status, release event summaries and replenishment plans submitted to the Ministry. Definitions clarify “reserve stock,” “emergency release” and “market stabilization.” Penalties for failure to comply, including fines or suspension of designation, are specified. This regulation strengthens Alberta’s agricultural resilience and food security.</t>
  </si>
  <si>
    <t>support, agreement, child support, form, Income and Employment Supports</t>
  </si>
  <si>
    <t>This regulation prescribes the form and content of a child support agreement under Part 5 of the Income and Employment Supports Act. It sets out the mandatory structure, required fields, and essential clauses—such as identities of parties, particulars of dependents, payment schedules, variation and review mechanisms, duration, and enforcement provisions—to ensure uniform, enforceable agreements. The regulation mandates the process for completing, signing, filing, and amending support agreements, clarifying that a properly executed form constitutes a legally binding instrument. It also details procedures for addressing defaults, including notice requirements and review rights. By standardizing the agreement format and specifying each element clearly, the regulation promotes transparency, fairness, and consistency in child support arrangements, facilitating effective administration and enforcement by authorities.</t>
  </si>
  <si>
    <t>land entry, application, survey, compensation, procedure</t>
  </si>
  <si>
    <t>This regulation implements the Surface Rights Act by prescribing the procedures and requirements for obtaining right-of-entry orders onto private and Crown lands. It specifies that applications must include a detailed plan of survey prepared and certified by an Alberta land surveyor, clear legal land descriptions, and proof of service to affected landowners. The regulation outlines timelines for notice, service methods, and content of orders, including the scope and duration of entry rights. It establishes mechanisms for arbitration of disputes regarding compensation, damage assessments, and restoration obligations, ensuring landowners receive just compensation for surface use. Provisions for additional requirements on Crown lands, conditions for altering entry orders, and obligations to mitigate environmental impacts are also included. By detailing each step—from application through arbitration—the regulation ensures orderly, transparent access to land for resource development while safeguarding landowner rights.</t>
  </si>
  <si>
    <t>estate administration, procedure, applicants, bond, probate</t>
  </si>
  <si>
    <t>This regulation sets out the procedural rules governing the administration of estates in the Surrogate Court. It defines eligibility and hierarchy of applicants—such as executors, administrators, next of kin—and requires non-resident applicants to furnish a bond or other security. The rules prescribe formats for applications, affidavits, and notices; timelines for filing probate, letters of administration, and caveats; and methods of service on interested parties. Hearing procedures, including requirements for proof of death, validity of wills, and mediation of disputes, are detailed to ensure fair adjudication. The regulation also addresses probate fees, extensions of time, revocation of grants, and appeals processes. By codifying each procedural step—from bond requirements through estate closure—the Surrogate Rules ensure consistency, efficiency, and clarity in estate matters, protecting both estate administrators and beneficiaries.</t>
  </si>
  <si>
    <t>swine, traceability, identification, reporting, licensing</t>
  </si>
  <si>
    <t>This regulation under the Animal Health Act establishes mandatory traceability requirements for swine in Alberta. It defines key terms—such as “swine,” “assembler,” “premises,” and “transporter”—and stipulates that all domestic pigs and farmed wild boars must bear approved identification tags. Producers, assemblers, and transporters are required to maintain detailed records of movements, including date, origin, destination, and number of animals. Licensed assemblers must report swine receipts and disposals to the Alberta Pork Producers’ Commission. The regulation mandates premises identification for farms and assembly sites, sets out application procedures for licensing, and prescribes conditions for compliance audits. Non-compliance may result in enforcement actions, including fines or revocation of licenses. By standardizing identification and record-keeping, the regulation enables rapid disease tracing, enhances food safety, and supports epidemiological investigations.</t>
  </si>
  <si>
    <t>fees, registry, Land Titles Act, schedule, reduction</t>
  </si>
  <si>
    <t>This regulation under the Land Titles Act prescribes the schedule of fees payable for registry services provided by the Land Titles Office. It lists charges for services such as filing applications, registrations of transfers and mortgages, caveat filings, discharges, and issuance of certificates of title. The regulation allows eligible individuals—including seniors, veterans, and individuals with disabilities—to receive a 25 percent reduction on total fees upon proof of eligibility. Procedures for submitting fee reduction applications and acceptable proof are specified. The regulation also outlines methods of payment, effective dates for fee changes, and transitional provisions for fees under repealed regulations. By clearly itemizing each service fee and establishing eligibility criteria for reductions, the regulation promotes transparency, affordability, and consistency in land registry transactions.</t>
  </si>
  <si>
    <t>election, membership, teachers, eligibility, notice</t>
  </si>
  <si>
    <t>This regulation under the Teaching Profession Act sets out the process by which certificated teachers elect their membership status within the Alberta Teachers’ Association (ATA). It specifies eligibility periods during which teachers may make or change their election, methods for submitting written elections to the Minister and the ATA, and the form and content of election notices. The regulation requires that the Minister publish notice of election windows and that the ATA acknowledge receipt of elections. It clarifies the legal effect of an election on representation rights, dues obligations, and eligibility for ATA services. Provisions for correcting clerical errors, withdrawing elections, and timelines for implementing changes are included. By detailing each step—from notice publication through record-keeping—the regulation ensures orderly, transparent membership elections and protects teachers’ rights to choose representation.</t>
  </si>
  <si>
    <t>plan rules, membership, benefits, contributions, governance</t>
  </si>
  <si>
    <t>This regulation, together with the Teachers’ Pension Plans Act, constitutes the plan rules for the Teachers’ Pension Plan and the Private School Teachers’ Pension Plan. It defines eligibility criteria for membership, formulas for calculating employer and employee contributions, and methods for determining pensionable earnings. The regulation sets out entitlements for retirement, disability, survivor, and termination benefits; minimum vesting periods; and provisions for transfer and consolidation of service. It prescribes actuarial valuation requirements, funding policies, and governance structures—including the composition and duties of pension boards. Requirements for benefit adjustments to reflect cost-of-living changes and procedures for administering plan funds are also detailed. By codifying these rules, the regulation ensures the fair, transparent, and financially sound administration of teachers’ pension benefits.</t>
  </si>
  <si>
    <t>surplus management, fund provisions, annuities, contributions, pension adjustment</t>
  </si>
  <si>
    <t>This regulation provides specific legislative provisions for the Teachers’ Pension Plan and Private School Teachers’ Pension Plan. It addresses the treatment of plan surpluses—requiring any surplus in the Private School Plan to be applied in a manner determined by the pension board—and stipulates conditions for use of surplus funds. The regulation prescribes rules for establishing and paying annuities, determining pension adjustments under federal and provincial tax legislation, and managing contribution rates when actuarial valuations indicate solvency issues. It details procedures for transferring funds between plans, handling plan mergers or terminations, and applying amendments retroactively. By outlining these legislative mechanisms, the regulation ensures that pension plan governance, financial management, and member entitlements remain compliant with both plan rules and broader legislative requirements.</t>
  </si>
  <si>
    <t>fund, administration, definitions, contributions, reporting</t>
  </si>
  <si>
    <t>This regulation under the Emissions Management and Climate Resilience Act provides administrative provisions for the Technology Innovation and Emissions Reduction Fund. It offers detailed definitions for fund-related terms—such as “contributor,” “eligible project,” and “offset”—and prescribes procedures for submitting contributions and fund applications. The regulation delegates authority for fund governance, including roles and powers of the Minister and delegated administrative bodies. It requires contributors to submit reports on eligible gas reductions, defines auditing and verification requirements, and establishes timelines and criteria for disbursement of fund payments to approved projects. Record-keeping obligations for contributors and recipients are detailed to support transparency. Enforcement measures, including penalties for late or inaccurate reporting, are also specified. By clarifying each administrative step—from fund contribution through project funding—the regulation ensures efficient operation and accountability of the emissions reduction fund</t>
  </si>
  <si>
    <t>innovation, emissions, offsets, protocols, compliance</t>
  </si>
  <si>
    <t>This regulation made under the Emissions Management and Climate Resilience Act establishes requirements and standards for technology innovation and emissions reduction projects. It sets out protocols for validating, verifying, and auditing greenhouse gas emission reductions, including criteria for registering emission offsets on the Alberta Emissions Offset Registry. The regulation mandates emission intensity targets for specified facilities, outlines methods for calculating baseline emissions, and prescribes procedures for submitting compliance reports. It identifies eligible technologies and practices—such as carbon capture, renewable energy deployment, and energy-efficiency improvements—and details requirements for document retention and independent third-party verification. Administrative timelines for reviewing project applications and issuing compliance certificates are included. By defining clear technical and procedural standards, the regulation facilitates the implementation of innovative projects that reduce emissions in Alberta’s industrial sector.</t>
  </si>
  <si>
    <t>job training, programs, income support, eligibility, prescription</t>
  </si>
  <si>
    <t>This regulation under the Income and Employment Supports Act prescribes specific government-operated and sponsored programs recognized as temporary employment or job training initiatives. It lists programs such as the Work Foundations Program, Training for Work/Job Skills Training, Alberta Job Corps, and the Summer Temporary Employment Program. The regulation defines each program’s objectives, duration, and participant eligibility criteria, and specifies that program completion qualifies as “employment” or “job creation” under section 27 of the Act. It outlines administrative responsibilities of program providers, reporting requirements to the Minister, and conditions under which program participation may affect entitlement to income supports. Definitions of “temporary job creation program” and “job training program” are formalized to ensure consistent application of Act provisions. By cataloguing eligible programs and clarifying their status, the regulation streamlines access to supports and enhances workforce development efforts.</t>
  </si>
  <si>
    <t>domestic violence, tenancy termination, certificate, designated authority, confidentiality</t>
  </si>
  <si>
    <t>This regulation implements the Residential Tenancies (Safer Spaces for Victims of Domestic Violence) Amendment Act by setting out procedures for terminating tenancies without financial penalty. It appoints the Minister’s designated authority to issue Certificates Confirming Grounds to Terminate Tenancy—authorizing victims or their representatives to apply using specified documentation (e.g., protection orders or certified professional statements). The regulation requires tenants to provide landlords with at least 28 days’ written notice accompanied by the certificate, while clarifying that rent remains payable during the notice period and security deposits may be applied as rent if requested. Landlords must keep all information confidential unless consented to, and must notify co-tenants of termination. Provisions cover the authority’s issuance timelines, information-gathering protocols, and record-keeping requirements. By detailing these steps, the regulation enables victims of domestic violence to safely exit unsafe housing situations.</t>
  </si>
  <si>
    <t>border city, municipal governance, elections, taxation, education</t>
  </si>
  <si>
    <t>This Charter provides the legal structure and framework required to harmonize the operation of the City of Lloydminster as a single municipality across the Alberta–Saskatchewan border. Established in 1959 and identical in both provincial legislatures, it combines key provisions of Alberta’s Municipal Government Act and Saskatchewan’s Cities Act to define the city’s boundaries, council composition, and administrative powers. The Charter covers topics such as the timing and schedule for municipal elections (aligned with Saskatchewan’s election calendar), bylaw-making authority, property taxation, and service delivery responsibilities—including that Alberta’s Emergency Act governs public safety and Saskatchewan’s Education Act applies uniformly to all Lloydminster schools. For matters not expressly addressed, corresponding provincial legislation prevails. Reopened and updated in 2022 with mandated five-year review cycles, the Charter ensures ongoing collaboration between both provinces to keep governance provisions current and responsive to the city’s unique bi-provincial context.</t>
  </si>
  <si>
    <t>pension, MLA, indexing, contributions, actuarial</t>
  </si>
  <si>
    <t>This regulation sets out the framework for adjusting pension benefits and contributions for Members of the Legislative Assembly (MLAs) of Alberta. It specifies procedures for calculating benefit adjustments in response to changes in MLA salaries, cost-of-living indexation, and periodic actuarial valuations. The regulation outlines formulas for determining accrued pension entitlements, prescribes employer and member contribution rates, and addresses surplus-and-deficit management within the pension fund. Transitional provisions ensure equitable application to both current and former MLAs, while the Minister retains authority to issue directives on actuarial assumptions and valuation methods. It requires regular actuarial reviews every three years, complete with timelines for reporting and stakeholder consultation. In cases of funding shortfalls or surpluses, clear guidelines govern contribution rate modifications. Record-keeping obligations mandate retention of all documentation supporting pension calculations and adjustments. By codifying transparent processes and funding mechanisms, the regulation helps maintain the financial integrity and sustainability of the MLA pension plan.</t>
  </si>
  <si>
    <t>tickets, consumer protection, scalping, disclosure, refunds</t>
  </si>
  <si>
    <t>This regulation establishes requirements for the sale, distribution, and resale of tickets to events, performances, and exhibitions in Alberta. It mandates that primary sellers clearly disclose all fees, service charges, and refund policies at the point of sale. Unfair practices—such as misrepresenting seating locations or hiding mandatory charges—are expressly prohibited. Resellers must abide by price-cap provisions, offering tickets at no more than original face value plus reasonable service fees. The regulation defines record-keeping obligations, requiring sellers to retain detailed sales records for at least two years. Consumers are granted rights to refunds in the event of event cancellation, postponement, or material change to seating arrangements. Enforcement officers are empowered to investigate violations, issue administrative penalties, and suspend licences for non-compliant sellers. The regulation also includes transitional provisions allowing established sellers a six-month window to update contracts and sales systems. By standardizing disclosure requirements and curbing scalping, it promotes transparency, fairness, and consumer confidence in Alberta’s ticketing marketplace.</t>
  </si>
  <si>
    <t>forestry, sustainable harvest, reforestation, licensing, compliance</t>
  </si>
  <si>
    <t>This regulation governs the sustainable management, harvesting, and conservation of Alberta’s timber resources. It requires forest management plans detailing allowable annual cut limits, timber allocation processes, and land-use zoning. Applicants for forest management agreements and cutting permits must meet eligibility criteria and submit environmental impact assessments. Licence holders are bound by obligations for reforestation, soil conservation, and biodiversity monitoring, with annual reporting on planting success and adherence to best management practices. Indigenous consultation protocols are mandated for operations affecting traditional territories or culturally significant areas. Enforcement mechanisms include site inspections, compliance audits, and administrative penalties for infractions such as unauthorized harvesting or failure to meet regeneration targets. The regulation also empowers the Minister to suspend operations in zones with elevated wildfire or pest-infestation risks. Phased implementation deadlines allow industry stakeholders time to align operations with new requirements. By balancing economic development with ecological stewardship, the regulation safeguards the long-term health and productivity of Alberta’s forests.</t>
  </si>
  <si>
    <t>classification, compliance, safety inspection, labelling, standards</t>
  </si>
  <si>
    <t>This regulation defines the classification system for tires used on motor vehicles and mobile equipment in Alberta. It prescribes standardized alphanumeric codes indicating tire size, load index, speed rating, and intended application (e.g., winter, all-season, off-road). Manufacturers and importers must mark each tire with the appropriate designation, ensuring conformity with federal and provincial standards for performance, traction, and durability. Retailers are required to provide consumers with clear information on tire specifications, installation instructions, and hazard warnings. During vehicle safety inspections, non-compliant or improperly designated tires may be deemed unfit for use. The regulation authorizes inspectors to conduct market audits, remove non-conforming products, and impose fines for mislabelling. Transitional provisions allow a grace period for legacy tires bearing older markings to remain on the market. By standardizing tire designations and enhancing consumer transparency, the regulation contributes to road safety and protects motorists against substandard or improperly rated tires.</t>
  </si>
  <si>
    <t>tax rates, ministerial authority, public health, consultation, exemptions</t>
  </si>
  <si>
    <t>This regulation delegates to the Minister of Finance the authority to set and adjust tax rates on tobacco products sold in Alberta. It outlines the process for establishing differential rates for cigarettes, cigars, loose tobacco, and emerging tobacco derivatives. Prior to any rate change, the Minister must conduct public consultations and consider factors such as public health objectives, projected revenues, and market dynamics. A minimum 30-day notice period is required before new rates come into effect. The regulation also provides for exemptions, refunds, and credits in special cases—including exports, duty-free sales, or charitable distribution—subject to prescribed criteria. Annual reporting obligations compel the Minister to publish rate schedules and justifications for any deviations from pre-established escalation plans. By empowering a responsive and transparent tax-setting mechanism, the regulation aligns fiscal policy with provincial health goals and enhances accountability in tobacco-related revenue management.</t>
  </si>
  <si>
    <t>compliance, remittance, audit, record-keeping, enforcement</t>
  </si>
  <si>
    <t>This regulation establishes the administrative framework for the collection, remittance, and enforcement of tobacco taxes in Alberta. It defines the registration procedures for licensed wholesalers, retailers, and distributors, and specifies their filing frequencies—monthly or quarterly—based on sales volume. Detailed reporting requirements include declaration of sales volumes, inventory movements, and tax payments. Businesses must retain invoices, shipping documents, and tax ledgers for at least five years. Authorized officers are empowered to conduct audits and inspections, seize untaxed products, and assess penalties for violations such as late filings or underpayment. The regulation provides a process for applying for tax credits and refunds on exported tobacco products. Exemptions for charitable organizations and other special categories are clearly delineated. By clarifying taxpayer obligations and enforcement mechanisms, the regulation strengthens revenue protection, ensures equitable competition among market participants, and upholds the integrity of Alberta’s tobacco tax regime.</t>
  </si>
  <si>
    <t>smoking ban, vaping restrictions, youth protection, flavour ban, packaging</t>
  </si>
  <si>
    <t>This regulation seeks to reduce tobacco, smoking, and vaping in Alberta through comprehensive restrictions on product sales, promotion, and public consumption. It bans all flavored tobacco and vaping products that appeal to youth and prohibits point-of-sale displays, advertising, and promotional discounts. The minimum purchase age for all nicotine products is raised to 21 years, with strict age-verification procedures mandated for retailers. Smoke-free zones are extended to outdoor areas surrounding schools, playgrounds, parks, and healthcare facilities, and vaping is prohibited wherever smoking is banned. Packaging requirements include standardized health warnings covering at least 75% of the principal display area, featuring graphic depictions of tobacco-related harms. Enforcement officers may issue on-the-spot fines, suspend retail licences, and seize illicit products. The regulation also allocates funds for cessation and public education campaigns, and mandates warning signage in retail outlets. By combining industry-targeted measures with public health initiatives, the regulation aims to curb nicotine addiction and safeguard vulnerable populations.</t>
  </si>
  <si>
    <t>levy rates, ministerial authority, accommodations, funding, exemptions</t>
  </si>
  <si>
    <t>This regulation empowers the Minister of Culture and Tourism to determine tourism levy rates and related terms under the Tourism Levy Act. The Minister may impose surcharges on accommodations, guided tours, and event services to fund destination marketing, event attraction, and infrastructure development. The regulation authorizes differential rate schedules based on service categories—such as hotels, bed-and-breakfasts, campgrounds, and short-term rentals—and allows regional rate adjustments to support local tourism strategies. Prior to any rate amendment, the Minister must undertake public consultation and impact assessments, providing at least 60 days’ notice. Annual reporting requirements include publication of levy schedules, revenue allocation plans, and performance metrics. Exemptions or rebates may be granted for non-profit or cultural organizations hosting events of provincial significance. Periodic reviews ensure levy rates remain aligned with evolving industry needs and provincial economic objectives. By centralizing levy-setting authority and promoting transparent revenue use, the regulation enhances strategic investment in Alberta’s tourism sector.</t>
  </si>
  <si>
    <t>registration, collection, remittance, reporting, enforcement</t>
  </si>
  <si>
    <t>This regulation details the administrative requirements for the collection and remittance of tourism levies by eligible service providers in Alberta. Taxable services include hotel stays, short-term rentals, tour packages, and event hosting; providers must register with the Tourism Levy Program before collecting levies. The regulation mandates that levies be calculated as a fixed percentage of gross service charges and be displayed separately on customer invoices. Providers must file monthly returns—due by the 15th of the following month—and remit collected levies to the designated authority. Detailed record-keeping obligations require retention of transaction logs, levy declarations, and supporting documents for a minimum of four years. Enforcement officers have audit powers to conduct on-site reviews, assess under-remittance, and impose penalties for late or inaccurate filings. Exemption procedures are defined for non-profit and charitable event stays. A 90-day transitional period is provided for new entrants to register. By standardizing collection processes and strengthening enforcement, the regulation secures sustainable funding for Alberta’s tourism initiatives.</t>
  </si>
  <si>
    <t>ear tags, movement reporting, disease control, compliance, database</t>
  </si>
  <si>
    <t>This regulation mandates traceability requirements for all cattle in Alberta to enhance disease outbreak response, food safety, and market integrity. Producers and transporters must apply government-approved ear tags bearing unique identification numbers to bovine animals within 60 days of birth or upon transfer. The regulation prescribes data elements for the Livestock Identification and Traceability System, including animal origin, birth date, and movement history between farms, feedlots, and processing facilities. Movement records must be submitted to the central database within 30 days of each transfer or sale. Auction markets, feedlots, and transporters are similarly obligated to maintain accurate logs. Authorized officials may conduct traceability audits and on-farm inspections, imposing administrative penalties for missing tag data, late reporting, or false declarations. Exemptions are tightly controlled—for example, during emergency disease-containment operations under veterinary supervision. Phased compliance deadlines allow existing producers time to tag legacy herds. By codifying robust identification and reporting standards, the regulation strengthens Alberta’s capacity to rapidly trace cattle movements and mitigate livestock health risks.</t>
  </si>
  <si>
    <t>signage, signals, markings, standards, permits</t>
  </si>
  <si>
    <t>This regulation prescribes uniform standards for the design, installation, and maintenance of traffic control devices on public roads throughout Alberta. It defines traffic control devices to include regulatory, warning, and guide signs; traffic signals; pavement markings; and temporary devices used during roadworks or special events. Aligned with the Canadian Manual of Uniform Traffic Control Devices, the regulation specifies design details—such as sign dimensions, color coding, and symbol usage—to ensure consistency and visibility. Local authorities and contractors must obtain permits before installing any permanent or temporary devices, and adhere to prescribed site-planning protocols. Regular inspections are required to verify device integrity, reflectivity, and correct placement; devices found damaged or obsolete must be repaired or replaced promptly. Enforcement officers can order removal of unauthorized devices and levy penalties for non-compliant installations. Municipalities are given 12 months to adopt updates following national manual revisions. By standardizing traffic device practices, the regulation promotes road safety, uniform driver expectations, and regulatory harmony across jurisdictions.</t>
  </si>
  <si>
    <t>accreditation, quality assurance, reporting, compliance, appeals</t>
  </si>
  <si>
    <t>This regulation governs the accreditation, operation, and oversight of vocational and professional training providers in Alberta. Prospective providers must demonstrate governance capability, financial stability, and instructor qualifications when applying for accreditation to deliver programs under designated training frameworks. Application dossiers must include program curricula, assessment methodologies, facility specifications, and student support plans. Accredited providers are subject to annual reporting on metrics such as enrollment figures, completion rates, and graduate employment outcomes. Quality assurance measures encompass scheduled audits, unannounced site inspections, and stakeholder feedback processes. Grounds for suspension or revocation of accreditation include serious breaches of standards, insolvency, or false reporting; the regulation details appeal procedures and requirements for corrective action plans. Student protection provisions mandate transparent tuition-refund policies in cases of program cancellation or provider closure. Transitional timelines ensure existing providers have adequate time to align with new benchmarks. By formalizing accountability and program standards, the regulation bolsters public confidence and aligns training offerings with Alberta’s workforce development needs.</t>
  </si>
  <si>
    <t>fees, format standards, turnaround, authentication, record-keeping</t>
  </si>
  <si>
    <t>This regulation standardizes fees, formatting, and procedural requirements for official academic transcripts issued by post-secondary institutions and designated educational bodies in Alberta. It sets uniform charge rates for standard transcripts, expedited services, and certified copies, while allowing fee waivers or reductions for financially disadvantaged or veteran students. Transcript layouts must include student identification details, program and course information, credit hours, grades, and cumulative GPA, along with institutional seals or secure digital authentication features. Digital files (e.g., PDF) must meet specified resolution and encryption standards, and paper transcripts require high-quality, watermarked stock. Institutions are required to process standard requests within ten business days and expedite requests within three business days. Detailed record-keeping obligations call for archiving of issued transcripts and request logs for at least seven years. Education ministry inspectors have audit authority to ensure compliance and may impose sanctions for overcharging or failure to adhere to formatting protocols. By enforcing consistent transcript services, the regulation facilitates student mobility, credential recognition, and institutional accountability.</t>
  </si>
  <si>
    <t>Insurance Amendment Act, transitional provisions, contract continuity, policy implementation, effective dates</t>
  </si>
  <si>
    <t>This regulation implements the transitional provisions of Part 5 of the Insurance Amendment Act, 2008, ensuring a smooth shift from prior legislative requirements to the updated framework introduced in 2008. It stipulates how existing insurance contracts and claim processes must be adjusted during the transition period, clarifies the treatment of policies issued before and after the amendment’s effective date, and lays out timelines for insurers to comply with new disclosure and documentation standards. The regulation also addresses the handling of ongoing claims under repealed sections of the Insurance Act, provides guidance on the application of new definitions and terms, and establishes record-keeping obligations for insurers. By delineating transitional rules, it minimizes legal uncertainty for policyholders and insurers alike, facilitating consistent application of both old and new statutory provisions during the phase-in period.</t>
  </si>
  <si>
    <t>Métis settlements, membership list, procedural framework, section 257, official list</t>
  </si>
  <si>
    <t>This regulation sets out the procedures required to establish the official Settlement Members List under section 257 of the Metis Settlements Act. It prescribes the criteria and process for compiling and verifying membership records, including application requirements, evidence of eligibility, and timelines for submission and review. The regulation mandates publication of the initial list and outlines mechanisms for members to request corrections or appeal decisions regarding their inclusion or exclusion. It also delegates responsibilities to the Minister and administrative officers for maintaining the list, updating records, and ensuring transparency. By providing a clear procedural framework, the regulation ensures that Métis settlement membership is determined fairly, consistently, and in accordance with the enabling legislation.</t>
  </si>
  <si>
    <t>Electric Utilities Act, Independent System Operator, system planning, reliability standards, market consultation</t>
  </si>
  <si>
    <t>This regulation, made under the Electric Utilities Act, defines the duties, processes, and standards governing Alberta’s Independent System Operator (ISO). It requires the ISO to consult regularly with electricity market participants on transmission system planning, needs identification, and critical infrastructure milestones. The regulation sets out the criteria for forecasting future transmission requirements, developing a comprehensive system plan, and establishing dispute-resolution procedures. It also mandates the creation and oversight of technical standards committees, the formulation of business practices and performance targets, and the recognition of reliability standards. Additionally, it stipulates reporting obligations, tariff-setting mechanisms, and protocols for managing transmission constraints, ensuring that Alberta’s transmission system is developed and operated in a fair, efficient, and reliable manner.</t>
  </si>
  <si>
    <t>Traffic Safety Act, TNC approval, insurance requirements, driver standards, record-keeping</t>
  </si>
  <si>
    <t>This regulation prohibits any transportation network company (TNC)—such as those operating ride-sharing services—from operating in Alberta without first obtaining approval from the Registrar under the Traffic Safety Act. It establishes the application process for TNC authorization, including requirements for company bylaws, minimum insurance coverage, background checks for drivers, and vehicle safety standards. The regulation mandates record-keeping and reporting of trip data, incident notifications, and fee-setting disclosures. It empowers the Registrar to suspend or cancel approvals for non-compliance and imposes penalties for unauthorized operations. By setting these conditions, the regulation ensures passenger safety, consumer protection, and transparent oversight of TNC activities in the province.</t>
  </si>
  <si>
    <t>Travel Alberta Act, board composition, director eligibility, remuneration, governance</t>
  </si>
  <si>
    <t>This regulation under the Travel Alberta Act defines the governance framework for Travel Alberta, the Crown corporation responsible for marketing Alberta’s tourism assets. It specifies who may be appointed as board directors, sets term lengths and eligibility criteria, and authorizes payment of directors’ remuneration, travelling allowances, and living expenses. The regulation also prescribes procedures for board meetings, quorum requirements, and conflict-of-interest declarations. By codifying board structure, compensation, and governance practices, the regulation ensures that Travel Alberta operates with accountable leadership, transparent oversight, and appropriate stewardship of public resources dedicated to tourism promotion.</t>
  </si>
  <si>
    <t>Financial Administration Act, exemptions, Treasury Branches Deposit Fund, Minister of Finance, incorporation powers</t>
  </si>
  <si>
    <t>This regulation exempts the President of the Treasury Board and the Minister of Finance from specified provisions of the Financial Administration Act when incorporating or acquiring corporations on behalf of the Treasury Branches Deposit Fund. It lists the named corporations for which these officials may exercise incorporation and acquisition powers without adhering to certain standard approval processes. The regulation thereby streamlines the administration of the Deposit Fund’s corporate investments, granting managerial flexibility while maintaining overall accountability mechanisms through order-in-council oversight.</t>
  </si>
  <si>
    <t>Public Health Act, prescribed services, care protocols, medical supplies, reporting requirements</t>
  </si>
  <si>
    <t>This regulation prescribes the specific services, supplies, equipment, care protocols, drugs, medicines, and biological agents that health-care providers may use under section 12 of the governing Act. It defines the scope of “treatment services” eligible for coverage, sets standards for service delivery, and requires providers to adhere to approved clinical practices. The regulation also establishes documentation and reporting requirements for treatment facilities, ensuring consistent application of public-health objectives across Alberta.</t>
  </si>
  <si>
    <t>Post-secondary Learning Act, tuition setting, instructional fees, fee framework, refunds and exemptions</t>
  </si>
  <si>
    <t>This regulation under the Post-secondary Learning Act governs how public post-secondary institutions and apprenticeship programs set, publish, and collect tuition and instructional fees. It defines categories of fees—such as base tuition, differentiated fees, and apprenticeship instructional charges—and outlines the responsibilities of boards of governors in approving fee schedules. The regulation requires institutions to consult student bodies, provide fee-payment options, and establish policies for fee refunds, waivers, and financial hardship exemptions. It also mandates annual reporting of fee changes and consultation outcomes to the Minister. By standardizing fee-setting processes, the regulation promotes transparency, affordability, and accountability in Alberta’s post-secondary education system.</t>
  </si>
  <si>
    <t>Marketing of Agricultural Products Act, marketing board, licensing, quotas, producer penalties</t>
  </si>
  <si>
    <t>This regulation, enacted under the Marketing of Agricultural Products Act, sets out the day-to-day operations of the Alberta Turkey Producers marketing board. It describes licensing requirements for producers and processors, the establishment and administration of production quotas, record-keeping and service-charge obligations, and penalties for over-marketing. The regulation also prescribes information-reporting duties—such as export data—and authorizes the board to implement programs for promotion, research, and market development. By detailing these operational rules, the regulation ensures orderly marketing of turkey products, fair returns for producers, and consistent enforcement of marketing plan objectives.</t>
  </si>
  <si>
    <t>Marketing plan, governance framework, financing, regulated product, board elections</t>
  </si>
  <si>
    <t>This regulation continues and governs the Alberta Turkey Producers board under the Marketing of Agricultural Products Act. It defines “regulated product” as turkey meat produced in Alberta, sets the Plan’s purpose of coordinating production and marketing, and outlines financial mechanisms—such as service charges—to fund board activities. The regulation also establishes governance rules, including eligibility criteria and election procedures for board directors, and identifies stakeholders—producers, processors, and marketers—to whom the Plan applies. By codifying administrative, financial, and governance structures, the regulation sustains an organized marketing environment that balances producer interests and market stability.</t>
  </si>
  <si>
    <t>Gas Utilities Act, accounting standards, chart of accounts, regulatory reporting, financial uniformity</t>
  </si>
  <si>
    <t>This regulation under the Gas Utilities Act establishes a standardized accounting system that all owners of natural gas utilities in Alberta must follow. It prescribes a uniform chart of accounts, delineates cost classifications (such as operating expenses, maintenance, and depreciation), and sets guidelines for revenue recognition, affiliate transactions, and overhead allocations. The regulation further requires periodic financial reporting to the Alberta Utilities Commission, ensuring comparability across utilities and facilitating transparent rate-setting processes. By mandating consistent accounting practices, the regulation enhances regulatory oversight, simplifies audit procedures, and promotes fair and equitable rate determinations for consumers.</t>
  </si>
  <si>
    <t>Financial Administration Act, exemptions, Board of Governors, incorporation powers, Crown entities</t>
  </si>
  <si>
    <t>This regulation exempts the University of Calgary’s Board of Governors and University Technologies International Inc. from section 80 of the Financial Administration Act when incorporating new provincial corporations or Crown-controlled organizations. It specifies that these bodies may proceed with corporate formations and governance arrangements without standard provincial-level approvals, streamlining their ability to create affiliated entities for research, technology transfer, and commercialization activities. The exemption supports the universities’ strategic partnerships and innovation mandates while maintaining necessary accountability through other corporate-governance and reporting mechanisms.</t>
  </si>
  <si>
    <t>highway use; traffic control; right-of-way; speed limits; signage</t>
  </si>
  <si>
    <t>This regulation establishes comprehensive rules governing the use of highways and the operation of vehicles on all public roadways within Alberta. It defines key terminology such as ‘highway’, ‘vehicle’, ‘driver’, and ‘roadway’ to ensure clarity and uniform interpretation. The regulation specifies standards for the installation, design and maintenance of traffic control devices—including signage, traffic signals, pavement markings and channelization—to provide consistent guidance to drivers and pedestrians. It prescribes general speed limits and defines conditions under which different speed zones may be implemented. Right-of-way provisions address vehicle movements at intersections, pedestrian crossings, roundabouts and overtaking, while special exemptions are outlined for emergency vehicles and authorized maintenance equipment. The act further mandates requirements for vehicle equipment including lighting, braking systems, mirrors and warning devices. It empowers peace officers to conduct roadside compliance inspections, issue notices of violation and enforce penalties. Through these measures, the regulation seeks to enhance road safety, facilitate orderly traffic flow and minimize collisions across the province.</t>
  </si>
  <si>
    <t>consumer advocate; utilities; public interest; investigations; reporting</t>
  </si>
  <si>
    <t>This regulation establishes the Office of the Utilities Consumer Advocate as a statutory entity charged with representing residential, small commercial and agricultural consumers in matters related to regulated public utilities. It defines the Advocate’s mandate to review and investigate the rates, terms, conditions and practices of utilities providing electricity, natural gas, water and wastewater services. The regulation specifies the appointment, qualifications, tenure and remuneration of the Advocate, and outlines the operational procedures for conducting investigations, public consultations and formal hearings. It grants authority to obtain documents, summon witnesses and issue public reports to the Minister and the Legislative Assembly. The act also provides for cost recovery through a levy on utility company revenues, ensuring the Advocate’s independence and financial sustainability. Confidentiality provisions protect sensitive information, while stakeholder engagement requirements promote transparency. By enshrining an independent consumer voice, the regulation seeks to enhance fairness, accountability and public confidence in Alberta’s regulated utility framework.</t>
  </si>
  <si>
    <t>commodity rebate; eligibility; consumption; billing; cost relief</t>
  </si>
  <si>
    <t>This regulation establishes the framework for providing commodity rebates to eligible consumers of specified utility services within Alberta. It defines the types of rebates available for residential, small commercial and agricultural customers, with an emphasis on natural gas and electricity commodity charges. The regulation outlines eligibility criteria including rate class, usage thresholds, income qualifications and account status. It details the methodology for calculating rebate amounts through defined calculation periods, reference rates and adjustments for seasonal consumption variations. The act requires utility providers to apply rebates directly to customer bills on a monthly or quarterly basis and mandates disclosure of detailed rebate calculations on billing statements. It also provides for reporting obligations, requiring utilities to submit rebate data to the Regulator and Minister for oversight, and establishes a formal dispute resolution process for customers to appeal rebate determinations. The regulation grants the Minister authority to adjust rebate levels in response to market volatility or emergencies. Through transparent, equitable mechanisms, it mitigates the impact of commodity price fluctuations on vulnerable populations.</t>
  </si>
  <si>
    <t>vehicle equipment; safety standards; lighting; brakes; mirrors</t>
  </si>
  <si>
    <t>This regulation prescribes minimum equipment standards for vehicles operated on Alberta roads to ensure safety and uniform compliance. It defines vehicle classes and specifies required safety equipment for each class, including lighting systems, braking mechanisms, tires, mirrors, horns, windshield wipers and defrosting devices. The regulation outlines dimensional, performance and installation specifications for headlamps, tail lamps, stop lamps, turn signals and reflectors to maintain visibility under varying conditions. It mandates requirements for braking performance, including service, parking and emergency brakes, and sets standards for tire treads, sizes and load ratings. Provisions for windshield and window glazing, mirror placement and field of vision ensure adequate driver visibility. The act also addresses auxiliary equipment such as seat belts, child restraints and retro-reflective markings for commercial vehicles. It authorizes periodic inspection of vehicle equipment by enforcement officers and stipulates penalties for non-compliance. By defining clear, consistent equipment standards, the regulation enhances road safety, reduces collision risk and ensures uniform vehicle maintenance across the province.</t>
  </si>
  <si>
    <t>vehicle inspection; safety compliance; inspection cycles; certified mechanics; reporting</t>
  </si>
  <si>
    <t>This regulation establishes the mandatory vehicle inspection program administered under the Traffic Safety Act. It defines eligible vehicles requiring periodic inspections—such as commercial, public passenger and certain private vehicles—and sets inspection intervals of annual or semi-annual based on vehicle class and usage. The regulation specifies the scope of inspection criteria, covering structural components, steering, suspension, braking systems, lighting, tires, exhaust and emissions controls. Certified inspection stations and authorized mechanics are required to follow standardized procedures and use approved inspection equipment. The act mandates issuance of inspection certificates and decals upon successful compliance and requires submission of inspection reports to the provincial registry. It outlines procedures for follow-up inspections and remedial actions for vehicles that fail initial inspection, including timelines for repairs and re-inspection. Enforcement powers enable roadside inspection officers to verify compliance and impose penalties for non-compliant vehicles. By enforcing systematic inspections, the regulation aims to maintain high safety standards and reduce hazardous vehicles on Alberta roads.</t>
  </si>
  <si>
    <t>vehicle seizure; impoundment; towing; storage; appeals</t>
  </si>
  <si>
    <t>This regulation provides authority and procedures for the seizure, impoundment and removal of vehicles under specified conditions by peace officers and designated agencies. It defines circumstances warranting seizure, including vehicle abandonment, obstruction of highways, involvement in criminal activities, or violations under the Traffic Safety Act and associated regulations. The regulation outlines vehicle removal procedures, designates authorized removal contractors and towing equipment standards, and prescribes timelines for impoundment and notification of vehicle owners. It requires the issuance of written seizure notices detailing grounds for removal and establishes appeals processes through administrative hearings. The act specifies storage facility requirements—including security, signage and record-keeping—and fee schedules for towing, storage and release-of-vehicle services, with penalty costs for prolonged impoundment. Procedures for the sale or disposal of unclaimed vehicles after statutory holding periods allow cost recovery. By codifying seizure and removal protocols, the regulation ensures lawful, consistent and transparent handling of vehicles posing safety or legal risks on public roadways.</t>
  </si>
  <si>
    <t>veterinary licensure; practice standards; facilities; continuing education; discipline</t>
  </si>
  <si>
    <t>This regulation outlines general regulatory provisions governing the practice of veterinary medicine and related professions in Alberta. It defines scope of practice, professional titles and qualifications required for licensure, including eligibility criteria for veterinarians, registered veterinary technologists and auxiliaries. The regulation specifies application procedures, required documentation, examination protocols and registration renewal requirements. It mandates continuing education obligations to maintain competence, sets standards of professional conduct, and establishes requirements for record-keeping and controlled substances management. Facility requirements for veterinary practices—covering animal housing, surgical suites, equipment sterilization and waste disposal—are detailed to ensure animal welfare and biosecurity. It provides for issuance of specific permits for high-risk procedures such as anesthesia, advanced imaging and use of radiographic equipment. The act aligns with national accreditation standards and requires compliance with the Veterinary Profession Act to empower discipline committees to investigate complaints, conduct hearings and impose penalties ranging from fines to license suspension. Through these comprehensive provisions, the regulation safeguards public and animal health by promoting high standards and ethical veterinary care.</t>
  </si>
  <si>
    <t>victim services; compensation; safety measures; liaison; confidentiality</t>
  </si>
  <si>
    <t>This regulation establishes regulations under the Victims of Crime and Public Safety Act to support individuals impacted by crime and to enhance community safety. It defines eligible victims, including survivors of violent crime, family members and witnesses requiring protective measures. The regulation outlines programs for financial assistance—covering counseling, medical expenses, income replacement and funeral costs—and details application processes, eligibility criteria and review procedures. It specifies victim liaison services, victim impact statement procedures for court proceedings and protocols for advance notification of offender releases or supervision changes. The act mandates development and funding of public safety initiatives such as community awareness campaigns, restorative justice programs and police-community partnerships. It sets requirements for interagency cooperation among law enforcement, prosecution offices and victim services organizations to ensure streamlined support. Provisions for confidentiality, information sharing and data protection safeguard victim privacy. By codifying these measures, the regulation aims to mitigate harm caused by crime, promote victim recovery and strengthen public safety outcomes.</t>
  </si>
  <si>
    <t>vital events; registration; data access; confidentiality; fees</t>
  </si>
  <si>
    <t>This regulation governs the collection, management and dissemination of vital events data—births, deaths, stillbirths, adoptions and marriages—under the Vital Statistics Act. It specifies the information to be recorded in the provincial registry, including personal particulars, event details and parental or spouse information where applicable. The regulation outlines procedures for registration, amendment and correction of records, and sets timeframes for submission by attending physicians, parents or authorized informants. It prescribes accessibility rules for published indexes and certified copies, delineating categories of persons entitled to full records and those entitled to restricted extracts. Confidentiality provisions protect personal information, requiring Ministerial approval or court orders for release of sensitive data. The act establishes fee schedules for registration, amendments, certificate issuance and search services. It mandates the maintenance of a secure electronic registry with audit trails and authorizes penalties for non-compliance. Through these provisions, the regulation ensures accurate, secure and transparent management of vital statistics for legal, administrative and research purposes.</t>
  </si>
  <si>
    <t>ministerial authority; delegated powers; forms; electronic registry; fees</t>
  </si>
  <si>
    <t>This regulation empowers the Minister responsible under the Vital Statistics Act to make detailed regulations concerning the administration and enforcement of vital events registration. It delegates authority to prescribe timelines, standards of proof and procedural requirements for registering births, deaths, stillbirths, marriages and adoptions. The regulation authorizes the Minister to designate forms, prescribe information fields and establish technical and security standards for electronic registry systems. It also allows for fee adjustments related to registration, certification and search services, subject to government approval. Provisions for delegation enable the Minister to assign duties to registrars, authorized registrants and designated agencies, clarifying responsibilities for record-keeping and data integrity. The act sets out consultation requirements with stakeholder groups and provides flexibility to update procedures in response to evolving technology or policy objectives. By codifying these delegated powers, the regulation facilitates efficient and responsive administration of vital statistics in accordance with legislative intent.</t>
  </si>
  <si>
    <t>waivers; exemptions; conditions; fees; administrative relief</t>
  </si>
  <si>
    <t>This regulation establishes the authority and procedures for granting waivers, exemptions or deferrals from requirements, fees or penalties under various Alberta statutes and regulations. It defines the scope of waivable provisions, including licensing fees, administrative penalties, submission deadlines and compliance obligations. The regulation outlines application processes for individuals, organizations and businesses, specifying required documentation, eligibility criteria and timelines for decision-making. It details factors to be considered by the Minister or delegated authority—such as hardship, public interest, administrative fairness and policy consistency—and provides for imposition of conditional terms or performance requirements to ensure accountability. The act mandates record-keeping of waiver decisions and periodic reporting to the Legislative Assembly on waiver statistics and policy impacts. It includes provisions for revocation or modification of waivers in cases of non-compliance. Through this framework, the regulation balances flexibility and fairness in the administration of government programs while preserving legislative integrity.</t>
  </si>
  <si>
    <t>waste classification; disposal standards; approvals; monitoring; enforcement</t>
  </si>
  <si>
    <t>This regulation regulates the control, treatment and disposal of waste materials to protect public health and the environment in Alberta. It categorizes wastes into classes—municipal, hazardous, special, inert and recyclable—based on composition, risk potential and disposal requirements. The regulation sets technical standards for waste handling facilities, including landfill design, containment systems, leachate collection and gas management, to prevent soil and groundwater contamination. It outlines approval processes for waste management operations, requiring proponents to submit detailed plans, risk assessments and environmental impact studies. Monitoring and reporting requirements mandate regular sampling of air, water and soil, and submission of compliance reports to the Regulator. The act specifies record-keeping obligations for waste generators, transporters and facilities, and prescribes fees for approvals, inspections and annual licenses. Enforcement mechanisms include inspection powers, stop-work orders, remediation directives and administrative penalties for non-compliance. By establishing rigorous controls and oversight, the regulation aims to minimize the adverse impacts of waste on ecosystems and human health.</t>
  </si>
  <si>
    <t>wastewater treatment; storm drainage; ministerial orders; system operation; EPEA authority</t>
  </si>
  <si>
    <t>The Wastewater and Storm Drainage (Ministerial) Regulation (AR 120/93) implements the Environmental Protection and Enhancement Act by empowering the Minister to issue orders concerning the operation of municipal wastewater treatment plants and storm drainage systems. It prescribes who may operate such facilities, mandates adoption of departmental codes of practice, and sets requirements for approvals, registrations, and notifications. The Regulation enables the Minister to direct modifications, extensions, or closures of systems to protect public health and the environment, and establishes an enforcement framework—including administrative penalties and appeals—to ensure compliance. By centralizing ministerial oversight, it harmonizes technical standards with environmental objectives and provides municipalities with clear processes for approvals, updates, and dispute resolution.</t>
  </si>
  <si>
    <t>design standards; substance release; codes of practice; sludge application; professional engineer</t>
  </si>
  <si>
    <t>The Wastewater and Storm Drainage Regulation (AR 119/93) sets out technical and environmental requirements for municipal wastewater and storm drainage systems. It mandates that system designs, extensions, and significant modifications be stamped and signed by a professional engineer, adopts specific codes of practice for lagoon and collection systems, and requires compliance with substance release criteria under all normal and foreseeable conditions. The Regulation addresses land application of sludge, wastewater irrigation, snow disposal, and prohibits unauthorized releases of harmful substances. By prescribing minimum design, construction, operation, and maintenance standards, it safeguards public health and water quality, while providing a framework for approvals, monitoring, and enforcement under the Environmental Protection and Enhancement Act.</t>
  </si>
  <si>
    <t>dam and canal safety; safety directive; emergency management; risk assessment; ministerial oversight</t>
  </si>
  <si>
    <t>The Water (Ministerial) Regulation (AR 205/98) enacts Part 6 of the Water Act, focusing on dam and canal safety. It requires owners to develop, maintain, and review emergency management plans prepared by qualified professionals, and to undertake surveillance, maintenance, and repairs in accordance with the Alberta Dam and Canal Safety Directive. The Regulation incorporates the Safety Directive by reference, defining “safety assessment,” “safety deficiency,” and “risk” standards. It mandates periodic inspections, investigations, structural assessments, and requires that critical deficiencies be addressed promptly. The Regulation establishes hearing processes, appeal rights, and cost-recovery mechanisms, enabling the Minister to issue safety directives and enforce compliance. Its aim is to prevent loss of life and environmental or economic damage from structural failures.</t>
  </si>
  <si>
    <t>contraventions; fines; administrative penalties; due diligence defence; enforcement procedures</t>
  </si>
  <si>
    <t>The Water (Offences and Penalties) Regulation (AR 193/98) prescribes offences, penalties, and administrative penalty procedures for violations of the Water Act and the Water (Ministerial) Regulation. It defines specific contraventions—such as failure to comply with safety directives—and assigns maximum fines for individuals (up to $50 000) and corporations (up to $500 000) based on severity. The Regulation establishes a tiered administrative penalty system, detailing applicability, assessment criteria, and payment processes. It includes a due diligence defence for certain offences, permitting a person to avoid conviction by demonstrating they took all reasonable measures to prevent contravention. Interpretation provisions from the Ministerial Regulation also apply, ensuring consistency in enforcement and providing a clear mechanism for probationary measures and appeals.</t>
  </si>
  <si>
    <t>prohibited noxious weeds; noxious weeds; inspector powers; seed cleaning; enforcement notices</t>
  </si>
  <si>
    <t>The Weed Control Regulation (AR 19/2010) supports the Weed Control Act by designating species as “prohibited noxious” or “noxious” weeds and detailing control measures. It lists regulated weeds, mandates destruction of prohibited noxious weeds, and requires landowners, municipalities, and Crown land managers to control or eradicate designated weeds. The Regulation outlines licensing procedures for seed cleaning facilities to prevent spread, and empowers weed inspectors to issue notices, enter land, and enforce compliance. It describes timelines for notice compliance, appeals processes before independent committees, and penalties for non-compliance. By clearly defining roles and procedures, the Regulation protects Alberta’s agricultural productivity and native ecosystems from invasive plant species.</t>
  </si>
  <si>
    <t>well drilling equipment tax; municipal revenue; tax rate; repealed regulation; MGA Division 6</t>
  </si>
  <si>
    <t>The Well Drilling Equipment Tax Rate Regulation (AR 293/2020) implements section 390 of the Municipal Government Act by prescribing the tax rate on equipment used to drill wells licensed under the Oil and Gas Conservation Act. Effective December 31, 2020, it sets the Well Drilling Equipment Tax to $0, repealing the previous sliding‐scale rates under AR 218/2014, which had varied by drilling depth. This repeal was adopted to relieve financial burdens on the oil and gas industry during economic downturns. The Regulation enables municipalities to impose the tax by bylaw and clarifies that tax liability rests with the well licensee, while providing transparency on the assessment method.</t>
  </si>
  <si>
    <t>hunting seasons; trapping permits; wildlife management units; sanctuaries; possession limits</t>
  </si>
  <si>
    <t>The Wildlife Regulation (AR 143/97) prescribes detailed rules for managing Alberta’s wildlife under the Wildlife Act. It authorizes hunting and trapping by species and region, establishes licensing and permit requirements, sets bag limits and seasons, and designates wildlife management units. The Regulation governs the collection, transport, and possession of wildlife and wildlife parts, including requirements for tagging and record-keeping. It creates special provisions for wildlife sanctuaries and game bird refuges, and authorizes scientific collection and wildlife control measures. Enforcement tools—such as inspections, compliance orders, and fines—are provided to ensure sustainable use and conservation of wildlife populations.</t>
  </si>
  <si>
    <t>witness protection; protective services; admission criteria; confidentiality; alternative methods</t>
  </si>
  <si>
    <t>The Witness Security Regulation (AR 62/2012) under the Witness Security Act establishes the administrative framework for the Alberta Witness Security Program. It defines eligibility criteria for witnesses and associated persons at risk due to criminal proceedings, and authorizes protective services—including relocation, secure housing, identity changes, and security planning—deemed necessary for their safety. The Regulation outlines application and admission procedures, responsibilities of the Commissioner and designated officials, confidentiality obligations, information-sharing protocols, and alternative protective measures short of full program admission. It also provides for appeals, revocation of protection, and coordination with federal witness protection initiatives. These measures enhance public safety and the integrity of judicial proceedings.</t>
  </si>
  <si>
    <t>site drainage; sanitation facilities; accommodation standards; health and safety; inspections</t>
  </si>
  <si>
    <t>The Work Camps Regulation (AR 218/2002) sets health, safety, and welfare standards for industrial work camps in Alberta. It requires camps to be located on adequately drained land, defines minimum standards for accommodation structures—including beds, bedding, furnishings, heating, ventilation, and lighting—and mandates potable water supply, wastewater and solid waste disposal, and cooking and dining facilities. The Regulation stipulates requirements for sanitary facilities, laundry, and first-aid provisions, and prohibits nuisances or conditions endangering occupants. It requires camp operators to maintain records, allow inspections by authorities, and comply with enforcement orders. These standards ensure safe, hygienic, and nuisance-free living conditions for workers in remote camp environments.</t>
  </si>
  <si>
    <t>assessment rates; injury reporting; compensation entitlements; employer responsibilities; dispute resolution</t>
  </si>
  <si>
    <t>The Workers’ Compensation Regulation (AR 325/2002) implements the Workers’ Compensation Act by detailing employer and worker classification rules, assessment rate calculations, and premium schedules. It prescribes injury and disease reporting procedures, defines “net earnings” for compensation calculations, and outlines entitlement criteria for wage-loss benefits, medical aid, and vocational rehabilitation. The Regulation establishes governance processes for the Workers’ Compensation Board, procedures for special payments, and administrative rules for filing appeals and reviews. It specifies offence provisions—imposing fines or imprisonment for non-compliance—and codifies penalties for late reporting, misrepresentation, or failure to maintain coverage. Overall, it provides the operational framework for Alberta’s no-fault injury compensation system.</t>
  </si>
  <si>
    <t>provincial director; youth worker; designation; Youth Criminal Justice Act; administrative roles</t>
  </si>
  <si>
    <t>The Youth Justice Designation Regulation (AR 322/2009, updated 2024) under Alberta’s Youth Justice Act designates which provincial officials qualify as “provincial directors” and “youth workers” for administering youth justice services consistent with the federal Youth Criminal Justice Act. It specifies roles authorized to operate secure custody facilities, community supervision programs, and extrajudicial or diversionary measures. By defining the scope of authority, supervision responsibilities, and reporting structures for these designated positions, the Regulation ensures that Alberta’s youth justice framework is properly staffed and aligned with federal and provincial legislative requirements, supporting consistent delivery of rehabilitation and protection services for young persons in conflict with the law.</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</si>
</sst>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color theme="1"/>
      <name val="Arial"/>
    </font>
    <font>
      <sz val="11.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vertical="bottom"/>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2" width="69.63"/>
    <col customWidth="1" min="3" max="3" width="605.88"/>
  </cols>
  <sheetData>
    <row r="1">
      <c r="A1" s="1" t="s">
        <v>0</v>
      </c>
      <c r="B1" s="1" t="s">
        <v>1</v>
      </c>
      <c r="C1" s="1" t="s">
        <v>2</v>
      </c>
    </row>
    <row r="2">
      <c r="A2" s="2" t="str">
        <f>HYPERLINK("https://kings-printer.alberta.ca/1266.cfm?page=A01.cfm&amp;leg_type=Acts&amp;isbncln=0779743326&amp;display=html","ABC Benefits Corporation Act")</f>
        <v>ABC Benefits Corporation Act</v>
      </c>
      <c r="B2" s="3" t="s">
        <v>3</v>
      </c>
      <c r="C2" s="3" t="s">
        <v>4</v>
      </c>
    </row>
    <row r="3">
      <c r="A3" s="2" t="str">
        <f>HYPERLINK("https://kings-printer.alberta.ca/1266.cfm?page=a01p4.cfm&amp;leg_type=Acts&amp;isbncln=9780779851331&amp;display=html","Access to Information Act")</f>
        <v>Access to Information Act</v>
      </c>
      <c r="B3" s="3" t="s">
        <v>5</v>
      </c>
      <c r="C3" s="3" t="s">
        <v>6</v>
      </c>
    </row>
    <row r="4">
      <c r="A4" s="2" t="str">
        <f>HYPERLINK("https://kings-printer.alberta.ca/1266.cfm?page=A03.cfm&amp;leg_type=Acts&amp;isbncln=9780779842599&amp;display=html","Administrative Procedures and Jurisdiction Act")</f>
        <v>Administrative Procedures and Jurisdiction Act</v>
      </c>
      <c r="B4" s="3" t="s">
        <v>7</v>
      </c>
      <c r="C4" s="3" t="s">
        <v>8</v>
      </c>
    </row>
    <row r="5">
      <c r="A5" s="2" t="str">
        <f>HYPERLINK("https://kings-printer.alberta.ca/1266.cfm?page=A04.cfm&amp;leg_type=Acts&amp;isbncln=9780779834822&amp;display=html","Adult Adoption Act")</f>
        <v>Adult Adoption Act</v>
      </c>
      <c r="B5" s="3" t="s">
        <v>9</v>
      </c>
      <c r="C5" s="3" t="s">
        <v>10</v>
      </c>
    </row>
    <row r="6">
      <c r="A6" s="2" t="str">
        <f>HYPERLINK("https://kings-printer.alberta.ca/1266.cfm?page=A04P2.cfm&amp;leg_type=Acts&amp;isbncln=9780779839544&amp;display=html","Adult Guardianship and Trusteeship Act")</f>
        <v>Adult Guardianship and Trusteeship Act</v>
      </c>
      <c r="B6" s="3" t="s">
        <v>11</v>
      </c>
      <c r="C6" s="3" t="s">
        <v>12</v>
      </c>
    </row>
    <row r="7">
      <c r="A7" s="2" t="str">
        <f>HYPERLINK("https://kings-printer.alberta.ca/1266.cfm?page=A04P5.cfm&amp;leg_type=Acts&amp;isbncln=9780779811595&amp;display=html","Adult Interdependent Relationships Act")</f>
        <v>Adult Interdependent Relationships Act</v>
      </c>
      <c r="B7" s="3" t="s">
        <v>13</v>
      </c>
      <c r="C7" s="3" t="s">
        <v>14</v>
      </c>
    </row>
    <row r="8">
      <c r="A8" s="2" t="str">
        <f>HYPERLINK("https://kings-printer.alberta.ca/1266.cfm?page=a05p5.cfm&amp;leg_type=Acts&amp;isbncln=9780779806751&amp;display=html","Advocate for Persons with Disabilities Act")</f>
        <v>Advocate for Persons with Disabilities Act</v>
      </c>
      <c r="B8" s="3" t="s">
        <v>15</v>
      </c>
      <c r="C8" s="3" t="s">
        <v>16</v>
      </c>
    </row>
    <row r="9">
      <c r="A9" s="2" t="str">
        <f>HYPERLINK("https://kings-printer.alberta.ca/1266.cfm?page=A06.cfm&amp;leg_type=Acts&amp;isbncln=0779700015&amp;display=html","Age of Majority Act")</f>
        <v>Age of Majority Act</v>
      </c>
      <c r="B9" s="3" t="s">
        <v>17</v>
      </c>
      <c r="C9" s="3" t="s">
        <v>18</v>
      </c>
    </row>
    <row r="10">
      <c r="A10" s="2" t="str">
        <f>HYPERLINK("https://kings-printer.alberta.ca/1266.cfm?page=A09.cfm&amp;leg_type=Acts&amp;isbncln=0779700023&amp;display=html","Agricultural and Recreational Land Ownership Act")</f>
        <v>Agricultural and Recreational Land Ownership Act</v>
      </c>
      <c r="B10" s="3" t="s">
        <v>19</v>
      </c>
      <c r="C10" s="3" t="s">
        <v>20</v>
      </c>
    </row>
    <row r="11">
      <c r="A11" s="2" t="str">
        <f>HYPERLINK("https://kings-printer.alberta.ca/1266.cfm?page=A07.cfm&amp;leg_type=Acts&amp;isbncln=9780779834860&amp;display=html","Agricultural Operation Practices Act")</f>
        <v>Agricultural Operation Practices Act</v>
      </c>
      <c r="B11" s="3" t="s">
        <v>21</v>
      </c>
      <c r="C11" s="3" t="s">
        <v>22</v>
      </c>
    </row>
    <row r="12">
      <c r="A12" s="2" t="str">
        <f>HYPERLINK("https://kings-printer.alberta.ca/1266.cfm?page=a08.cfm&amp;leg_type=Acts&amp;isbncln=9780779845187&amp;display=html","Agricultural Pests Act")</f>
        <v>Agricultural Pests Act</v>
      </c>
      <c r="B12" s="1" t="s">
        <v>23</v>
      </c>
      <c r="C12" s="1" t="s">
        <v>24</v>
      </c>
    </row>
    <row r="13">
      <c r="A13" s="2" t="str">
        <f>HYPERLINK("https://kings-printer.alberta.ca/1266.cfm?page=A10.cfm&amp;leg_type=Acts&amp;isbncln=9780779834891&amp;display=html","Agricultural Service Board Act")</f>
        <v>Agricultural Service Board Act</v>
      </c>
      <c r="B13" s="1" t="s">
        <v>25</v>
      </c>
      <c r="C13" s="1" t="s">
        <v>26</v>
      </c>
    </row>
    <row r="14">
      <c r="A14" s="2" t="str">
        <f>HYPERLINK("https://kings-printer.alberta.ca/1266.cfm?page=a11.cfm&amp;leg_type=Acts&amp;isbncln=9780779834907&amp;display=html","Agricultural Societies Act")</f>
        <v>Agricultural Societies Act</v>
      </c>
      <c r="B14" s="1" t="s">
        <v>27</v>
      </c>
      <c r="C14" s="1" t="s">
        <v>28</v>
      </c>
    </row>
    <row r="15">
      <c r="A15" s="2" t="str">
        <f>HYPERLINK("https://kings-printer.alberta.ca/1266.cfm?page=A12.cfm&amp;leg_type=Acts&amp;isbncln=9780779800636&amp;display=html","Agriculture Financial Services Act")</f>
        <v>Agriculture Financial Services Act</v>
      </c>
      <c r="B15" s="1" t="s">
        <v>29</v>
      </c>
      <c r="C15" s="1" t="s">
        <v>30</v>
      </c>
    </row>
    <row r="16">
      <c r="A16" s="2" t="str">
        <f>HYPERLINK("https://kings-printer.alberta.ca/1266.cfm?page=A13P5.cfm&amp;leg_type=Acts&amp;isbncln=9780779839094&amp;display=html","Agrology Profession Act")</f>
        <v>Agrology Profession Act</v>
      </c>
      <c r="B16" s="1" t="s">
        <v>31</v>
      </c>
      <c r="C16" s="1" t="s">
        <v>32</v>
      </c>
    </row>
    <row r="17">
      <c r="A17" s="2" t="str">
        <f>HYPERLINK("https://kings-printer.alberta.ca/1266.cfm?page=A13P7.cfm&amp;leg_type=Acts&amp;isbncln=077974635X&amp;display=html","Alberta Association of Former MLAs Act")</f>
        <v>Alberta Association of Former MLAs Act</v>
      </c>
      <c r="B17" s="1" t="s">
        <v>33</v>
      </c>
      <c r="C17" s="1" t="s">
        <v>34</v>
      </c>
    </row>
    <row r="18">
      <c r="A18" s="2" t="str">
        <f>HYPERLINK("https://kings-printer.alberta.ca/1266.cfm?page=A14.cfm&amp;leg_type=Acts&amp;isbncln=9780779850273&amp;display=html","Alberta Bill of Rights")</f>
        <v>Alberta Bill of Rights</v>
      </c>
      <c r="B18" s="1" t="s">
        <v>35</v>
      </c>
      <c r="C18" s="1" t="s">
        <v>36</v>
      </c>
    </row>
    <row r="19">
      <c r="A19" s="2" t="str">
        <f>HYPERLINK("https://kings-printer.alberta.ca/1266.cfm?page=a14p8.cfm&amp;leg_type=Acts&amp;isbncln=9780779822553&amp;display=html","Alberta Centennial Medal Act")</f>
        <v>Alberta Centennial Medal Act</v>
      </c>
      <c r="B19" s="1" t="s">
        <v>37</v>
      </c>
      <c r="C19" s="1" t="s">
        <v>38</v>
      </c>
    </row>
    <row r="20">
      <c r="A20" s="2" t="str">
        <f>HYPERLINK("https://kings-printer.alberta.ca/1266.cfm?page=a15.cfm&amp;leg_type=Acts&amp;isbncln=9780779847952&amp;display=html","Alberta Corporate Tax Act")</f>
        <v>Alberta Corporate Tax Act</v>
      </c>
      <c r="B20" s="1" t="s">
        <v>39</v>
      </c>
      <c r="C20" s="1" t="s">
        <v>40</v>
      </c>
    </row>
    <row r="21">
      <c r="A21" s="2" t="str">
        <f>HYPERLINK("https://kings-printer.alberta.ca/1266.cfm?page=A17P5.cfm&amp;leg_type=Acts&amp;isbncln=9780779736416&amp;display=html","Alberta Enterprise Corporation Act")</f>
        <v>Alberta Enterprise Corporation Act</v>
      </c>
      <c r="B21" s="1" t="s">
        <v>41</v>
      </c>
      <c r="C21" s="1" t="s">
        <v>42</v>
      </c>
    </row>
    <row r="22">
      <c r="A22" s="2" t="str">
        <f>HYPERLINK("https://kings-printer.alberta.ca/1266.cfm?page=A18.cfm&amp;leg_type=Acts&amp;isbncln=9780779850327&amp;display=html","Alberta Evidence Act")</f>
        <v>Alberta Evidence Act</v>
      </c>
      <c r="B22" s="1" t="s">
        <v>43</v>
      </c>
      <c r="C22" s="1" t="s">
        <v>44</v>
      </c>
    </row>
    <row r="23">
      <c r="A23" s="2" t="str">
        <f>HYPERLINK("https://kings-printer.alberta.ca/1266.cfm?page=A18p5.cfm&amp;leg_type=Acts&amp;isbncln=9780779842803&amp;display=html","Alberta Firearms Act")</f>
        <v>Alberta Firearms Act</v>
      </c>
      <c r="B23" s="1" t="s">
        <v>45</v>
      </c>
      <c r="C23" s="1" t="s">
        <v>46</v>
      </c>
    </row>
    <row r="24">
      <c r="A24" s="2" t="str">
        <f>HYPERLINK("https://kings-printer.alberta.ca/1266.cfm?page=A19.cfm&amp;leg_type=Acts&amp;isbncln=9780779774333&amp;display=html","Alberta Foundation for the Arts Act")</f>
        <v>Alberta Foundation for the Arts Act</v>
      </c>
      <c r="B24" s="1" t="s">
        <v>47</v>
      </c>
      <c r="C24" s="1" t="s">
        <v>48</v>
      </c>
    </row>
    <row r="25">
      <c r="A25" s="2" t="str">
        <f>HYPERLINK("https://kings-printer.alberta.ca/1266.cfm?page=A19P2.cfm&amp;leg_type=Acts&amp;isbncln=9780779761319&amp;display=html","Alberta Get Outdoors Weekend Act")</f>
        <v>Alberta Get Outdoors Weekend Act</v>
      </c>
      <c r="B25" s="1" t="s">
        <v>49</v>
      </c>
      <c r="C25" s="1" t="s">
        <v>50</v>
      </c>
    </row>
    <row r="26">
      <c r="A26" s="2" t="str">
        <f>HYPERLINK("https://kings-printer.alberta.ca/1266.cfm?page=A19P5.cfm&amp;leg_type=Acts&amp;isbncln=9780779851041&amp;display=html","Alberta Health Act")</f>
        <v>Alberta Health Act</v>
      </c>
      <c r="B26" s="1" t="s">
        <v>51</v>
      </c>
      <c r="C26" s="1" t="s">
        <v>52</v>
      </c>
    </row>
    <row r="27">
      <c r="A27" s="2" t="str">
        <f>HYPERLINK("https://kings-printer.alberta.ca/1266.cfm?page=A20.cfm&amp;leg_type=Acts&amp;isbncln=9780779848188&amp;display=html","Alberta Health Care Insurance Act")</f>
        <v>Alberta Health Care Insurance Act</v>
      </c>
      <c r="B27" s="1" t="s">
        <v>53</v>
      </c>
      <c r="C27" s="1" t="s">
        <v>54</v>
      </c>
    </row>
    <row r="28">
      <c r="A28" s="2" t="str">
        <f>HYPERLINK("https://kings-printer.alberta.ca/1266.cfm?page=A23.cfm&amp;leg_type=Acts&amp;isbncln=9780779842360&amp;display=html","Alberta Heritage Savings Trust Fund Act")</f>
        <v>Alberta Heritage Savings Trust Fund Act</v>
      </c>
      <c r="B28" s="1" t="s">
        <v>55</v>
      </c>
      <c r="C28" s="1" t="s">
        <v>56</v>
      </c>
    </row>
    <row r="29">
      <c r="A29" s="2" t="str">
        <f>HYPERLINK("https://kings-printer.alberta.ca/1266.cfm?page=A24.cfm&amp;leg_type=Acts&amp;isbncln=9780779814534&amp;display=html","Alberta Heritage Scholarship Act")</f>
        <v>Alberta Heritage Scholarship Act</v>
      </c>
      <c r="B29" s="1" t="s">
        <v>57</v>
      </c>
      <c r="C29" s="1" t="s">
        <v>58</v>
      </c>
    </row>
    <row r="30">
      <c r="A30" s="2" t="str">
        <f>HYPERLINK("https://kings-printer.alberta.ca/1266.cfm?page=A25.cfm&amp;leg_type=Acts&amp;isbncln=9780779850976&amp;display=html","Alberta Housing Act")</f>
        <v>Alberta Housing Act</v>
      </c>
      <c r="B30" s="1" t="s">
        <v>59</v>
      </c>
      <c r="C30" s="1" t="s">
        <v>60</v>
      </c>
    </row>
    <row r="31">
      <c r="A31" s="2" t="str">
        <f>HYPERLINK("https://kings-printer.alberta.ca/1266.cfm?page=A25P5.cfm&amp;leg_type=Acts&amp;isbncln=9780779845767&amp;display=html","Alberta Human Rights Act")</f>
        <v>Alberta Human Rights Act</v>
      </c>
      <c r="B31" s="1" t="s">
        <v>61</v>
      </c>
      <c r="C31" s="1" t="s">
        <v>62</v>
      </c>
    </row>
    <row r="32">
      <c r="A32" s="2" t="str">
        <f>HYPERLINK("https://kings-printer.alberta.ca/1266.cfm?page=A26P3.cfm&amp;leg_type=Acts&amp;isbncln=9780779845569&amp;display=html","Alberta Indigenous Opportunities Corporation Act")</f>
        <v>Alberta Indigenous Opportunities Corporation Act</v>
      </c>
      <c r="B32" s="1" t="s">
        <v>63</v>
      </c>
      <c r="C32" s="1" t="s">
        <v>64</v>
      </c>
    </row>
    <row r="33">
      <c r="A33" s="2" t="str">
        <f>HYPERLINK("https://kings-printer.alberta.ca/1266.cfm?page=a26p4.cfm&amp;leg_type=Acts&amp;isbncln=9780779849550&amp;display=html","Alberta Investment Attraction Act")</f>
        <v>Alberta Investment Attraction Act</v>
      </c>
      <c r="B33" s="1" t="s">
        <v>65</v>
      </c>
      <c r="C33" s="1" t="s">
        <v>66</v>
      </c>
    </row>
    <row r="34">
      <c r="A34" s="2" t="str">
        <f>HYPERLINK("https://kings-printer.alberta.ca/1266.cfm?page=A26P5.cfm&amp;leg_type=Acts&amp;isbncln=9780779814220&amp;display=html","Alberta Investment Management Corporation Act")</f>
        <v>Alberta Investment Management Corporation Act</v>
      </c>
      <c r="B34" s="1" t="s">
        <v>67</v>
      </c>
      <c r="C34" s="1" t="s">
        <v>68</v>
      </c>
    </row>
    <row r="35">
      <c r="A35" s="2" t="str">
        <f>HYPERLINK("https://kings-printer.alberta.ca/1266.cfm?page=A26P8.cfm&amp;leg_type=Acts&amp;isbncln=9780779850754&amp;display=html","Alberta Land Stewardship Act")</f>
        <v>Alberta Land Stewardship Act</v>
      </c>
      <c r="B35" s="1" t="s">
        <v>69</v>
      </c>
      <c r="C35" s="1" t="s">
        <v>70</v>
      </c>
    </row>
    <row r="36">
      <c r="A36" s="2" t="str">
        <f>HYPERLINK("https://kings-printer.alberta.ca/1266.cfm?page=A29.cfm&amp;leg_type=Acts&amp;isbncln=0779736680&amp;display=html","Alberta Order of Excellence Act")</f>
        <v>Alberta Order of Excellence Act</v>
      </c>
      <c r="B36" s="1" t="s">
        <v>71</v>
      </c>
      <c r="C36" s="1" t="s">
        <v>72</v>
      </c>
    </row>
    <row r="37">
      <c r="A37" s="2" t="str">
        <f>HYPERLINK("https://kings-printer.alberta.ca/1266.cfm?page=A29p5.cfm&amp;leg_type=Acts&amp;isbncln=9780779844906&amp;display=html","Alberta Pension Protection Act")</f>
        <v>Alberta Pension Protection Act</v>
      </c>
      <c r="B37" s="1" t="s">
        <v>73</v>
      </c>
      <c r="C37" s="1" t="s">
        <v>74</v>
      </c>
    </row>
    <row r="38">
      <c r="A38" s="2" t="str">
        <f>HYPERLINK("https://kings-printer.alberta.ca/1266.cfm?page=A31.cfm&amp;leg_type=Acts&amp;isbncln=9780779777839&amp;display=html","Alberta Personal Property Bill of Rights")</f>
        <v>Alberta Personal Property Bill of Rights</v>
      </c>
      <c r="B38" s="1" t="s">
        <v>75</v>
      </c>
      <c r="C38" s="1" t="s">
        <v>76</v>
      </c>
    </row>
    <row r="39">
      <c r="A39" s="2" t="str">
        <f>HYPERLINK("https://kings-printer.alberta.ca/1266.cfm?page=a31p5.cfm&amp;leg_type=Acts&amp;isbncln=9780779848195&amp;display=html","Alberta Public Agencies Governance Act")</f>
        <v>Alberta Public Agencies Governance Act</v>
      </c>
      <c r="B39" s="1" t="s">
        <v>77</v>
      </c>
      <c r="C39" s="1" t="s">
        <v>78</v>
      </c>
    </row>
    <row r="40">
      <c r="A40" s="2" t="str">
        <f>HYPERLINK("https://kings-printer.alberta.ca/1266.cfm?page=A31P7.cfm&amp;leg_type=Acts&amp;isbncln=9780779800780&amp;display=html","Alberta Research and Innovation Act")</f>
        <v>Alberta Research and Innovation Act</v>
      </c>
      <c r="B40" s="1" t="s">
        <v>79</v>
      </c>
      <c r="C40" s="1" t="s">
        <v>80</v>
      </c>
    </row>
    <row r="41">
      <c r="A41" s="2" t="str">
        <f>HYPERLINK("https://kings-printer.alberta.ca/1266.cfm?page=a32.cfm&amp;leg_type=Acts&amp;isbncln=9780779811625&amp;display=html","Alberta School Boards Association Act")</f>
        <v>Alberta School Boards Association Act</v>
      </c>
      <c r="B41" s="1" t="s">
        <v>81</v>
      </c>
      <c r="C41" s="1" t="s">
        <v>82</v>
      </c>
    </row>
    <row r="42">
      <c r="A42" s="2" t="str">
        <f>HYPERLINK("https://kings-printer.alberta.ca/1266.cfm?page=A33P5.cfm&amp;leg_type=Acts&amp;isbncln=9780779847778&amp;display=html","Alberta Senate Election Act")</f>
        <v>Alberta Senate Election Act</v>
      </c>
      <c r="B42" s="1" t="s">
        <v>83</v>
      </c>
      <c r="C42" s="1" t="s">
        <v>84</v>
      </c>
    </row>
    <row r="43">
      <c r="A43" s="2" t="str">
        <f>HYPERLINK("https://kings-printer.alberta.ca/1266.cfm?page=A33p8.cfm&amp;leg_type=Acts&amp;isbncln=9780779848218&amp;display=html","Alberta Sovereignty within a United Canada Act")</f>
        <v>Alberta Sovereignty within a United Canada Act</v>
      </c>
      <c r="B43" s="1" t="s">
        <v>85</v>
      </c>
      <c r="C43" s="1" t="s">
        <v>86</v>
      </c>
    </row>
    <row r="44">
      <c r="A44" s="2" t="str">
        <f>HYPERLINK("https://kings-printer.alberta.ca/1266.cfm?page=A35.cfm&amp;leg_type=Acts&amp;isbncln=0779700317&amp;display=html","Alberta Stock Exchange Restructuring Act")</f>
        <v>Alberta Stock Exchange Restructuring Act</v>
      </c>
      <c r="B44" s="1" t="s">
        <v>87</v>
      </c>
      <c r="C44" s="1" t="s">
        <v>88</v>
      </c>
    </row>
    <row r="45">
      <c r="A45" s="2" t="str">
        <f>HYPERLINK("https://kings-printer.alberta.ca/1266.cfm?page=A36.cfm&amp;leg_type=Acts&amp;isbncln=9780779844937&amp;display=html","Alberta Taxpayer Protection Act")</f>
        <v>Alberta Taxpayer Protection Act</v>
      </c>
      <c r="B45" s="1" t="s">
        <v>89</v>
      </c>
      <c r="C45" s="1" t="s">
        <v>90</v>
      </c>
    </row>
    <row r="46">
      <c r="A46" s="2" t="str">
        <f>HYPERLINK("https://kings-printer.alberta.ca/1266.cfm?page=a37p2.cfm&amp;leg_type=Acts&amp;isbncln=9780779849512&amp;display=html","Alberta Utilities Commission Act")</f>
        <v>Alberta Utilities Commission Act</v>
      </c>
      <c r="B46" s="1" t="s">
        <v>91</v>
      </c>
      <c r="C46" s="1" t="s">
        <v>92</v>
      </c>
    </row>
    <row r="47">
      <c r="A47" s="2" t="str">
        <f>HYPERLINK("https://kings-printer.alberta.ca/1266.cfm?page=a38p5.cfm&amp;leg_type=Acts&amp;isbncln=9780779851232&amp;display=html","All-season Resorts Act")</f>
        <v>All-season Resorts Act</v>
      </c>
      <c r="B47" s="1" t="s">
        <v>93</v>
      </c>
      <c r="C47" s="1" t="s">
        <v>94</v>
      </c>
    </row>
    <row r="48">
      <c r="A48" s="2" t="str">
        <f>HYPERLINK("https://kings-printer.alberta.ca/1266.cfm?page=e09p5.cfm&amp;leg_type=Acts&amp;isbncln=9780779850426&amp;display=html","An Act to End Predatory Lending")</f>
        <v>An Act to End Predatory Lending</v>
      </c>
      <c r="B48" s="1" t="s">
        <v>95</v>
      </c>
      <c r="C48" s="1" t="s">
        <v>96</v>
      </c>
    </row>
    <row r="49">
      <c r="A49" s="2" t="str">
        <f>HYPERLINK("https://kings-printer.alberta.ca/1266.cfm?page=2017ch13_unpr.cfm&amp;leg_type=Acts&amp;isbncln=9780779845606&amp;display=html","An Act to Strengthen Municipal Government (Unproclaimed Sections Only)")</f>
        <v>An Act to Strengthen Municipal Government (Unproclaimed Sections Only)</v>
      </c>
      <c r="B49" s="1" t="s">
        <v>97</v>
      </c>
      <c r="C49" s="1" t="s">
        <v>98</v>
      </c>
    </row>
    <row r="50">
      <c r="A50" s="2" t="str">
        <f>HYPERLINK("https://kings-printer.alberta.ca/1266.cfm?page=a40p2.cfm&amp;leg_type=Acts&amp;isbncln=9780779848232&amp;display=html","Animal Health Act")</f>
        <v>Animal Health Act</v>
      </c>
      <c r="B50" s="1" t="s">
        <v>99</v>
      </c>
      <c r="C50" s="1" t="s">
        <v>100</v>
      </c>
    </row>
    <row r="51">
      <c r="A51" s="2" t="str">
        <f>HYPERLINK("https://kings-printer.alberta.ca/1266.cfm?page=A40P5.cfm&amp;leg_type=Acts&amp;isbncln=9780779845194&amp;display=html","Animal Keepers Act")</f>
        <v>Animal Keepers Act</v>
      </c>
      <c r="B51" s="1" t="s">
        <v>101</v>
      </c>
      <c r="C51" s="1" t="s">
        <v>102</v>
      </c>
    </row>
    <row r="52">
      <c r="A52" s="2" t="str">
        <f>HYPERLINK("https://kings-printer.alberta.ca/1266.cfm?page=a41.cfm&amp;leg_type=Acts&amp;isbncln=9780779851928&amp;display=html","Animal Protection Act")</f>
        <v>Animal Protection Act</v>
      </c>
      <c r="B52" s="1" t="s">
        <v>103</v>
      </c>
      <c r="C52" s="1" t="s">
        <v>104</v>
      </c>
    </row>
    <row r="53">
      <c r="A53" s="2" t="str">
        <f>HYPERLINK("https://kings-printer.alberta.ca/1266.cfm?page=2025ch02.cfm&amp;leg_type=Acts&amp;isbncln=9780779852321&amp;display=html","Appropriation (Supplementary Supply) Act, 2025")</f>
        <v>Appropriation (Supplementary Supply) Act, 2025</v>
      </c>
      <c r="B53" s="1" t="s">
        <v>105</v>
      </c>
      <c r="C53" s="1" t="s">
        <v>106</v>
      </c>
    </row>
    <row r="54">
      <c r="A54" s="2" t="str">
        <f>HYPERLINK("https://kings-printer.alberta.ca/1266.cfm?page=2025ch01.cfm&amp;leg_type=Acts&amp;isbncln=9780779852314&amp;display=html","Appropriation Act, 2025")</f>
        <v>Appropriation Act, 2025</v>
      </c>
      <c r="B54" s="1" t="s">
        <v>107</v>
      </c>
      <c r="C54" s="1" t="s">
        <v>108</v>
      </c>
    </row>
    <row r="55">
      <c r="A55" s="2" t="str">
        <f>HYPERLINK("https://kings-printer.alberta.ca/1266.cfm?page=A43.cfm&amp;leg_type=Acts&amp;isbncln=9780779842711&amp;display=html","Arbitration Act")</f>
        <v>Arbitration Act</v>
      </c>
      <c r="B55" s="1" t="s">
        <v>109</v>
      </c>
      <c r="C55" s="1" t="s">
        <v>110</v>
      </c>
    </row>
    <row r="56">
      <c r="A56" s="2" t="str">
        <f>HYPERLINK("https://kings-printer.alberta.ca/1266.cfm?page=A44.cfm&amp;leg_type=Acts&amp;isbncln=9780779836642&amp;display=html","Architects Act")</f>
        <v>Architects Act</v>
      </c>
      <c r="B56" s="1" t="s">
        <v>111</v>
      </c>
      <c r="C56" s="1" t="s">
        <v>112</v>
      </c>
    </row>
    <row r="57">
      <c r="A57" s="2" t="str">
        <f>HYPERLINK("https://kings-printer.alberta.ca/1266.cfm?page=A44P2.cfm&amp;leg_type=Acts&amp;isbncln=9780779827640&amp;display=html","Arts Professions Recognition Act")</f>
        <v>Arts Professions Recognition Act</v>
      </c>
      <c r="B57" s="1" t="s">
        <v>113</v>
      </c>
      <c r="C57" s="1" t="s">
        <v>114</v>
      </c>
    </row>
    <row r="58">
      <c r="A58" s="2" t="str">
        <f>HYPERLINK("https://kings-printer.alberta.ca/1266.cfm?page=A45p1.cfm&amp;leg_type=Acts&amp;isbncln=9780779850990&amp;display=html","Assured Income for the Severely Handicapped Act")</f>
        <v>Assured Income for the Severely Handicapped Act</v>
      </c>
      <c r="B58" s="1" t="s">
        <v>115</v>
      </c>
      <c r="C58" s="1" t="s">
        <v>116</v>
      </c>
    </row>
    <row r="59">
      <c r="A59" s="2" t="str">
        <f>HYPERLINK("https://kings-printer.alberta.ca/1266.cfm?page=A45p2.cfm&amp;leg_type=Acts&amp;isbncln=9780779851454&amp;display=html","ATB Financial Act")</f>
        <v>ATB Financial Act</v>
      </c>
      <c r="B59" s="1" t="s">
        <v>117</v>
      </c>
      <c r="C59" s="1" t="s">
        <v>118</v>
      </c>
    </row>
    <row r="60">
      <c r="A60" s="2" t="str">
        <f>HYPERLINK("https://kings-printer.alberta.ca/1266.cfm?page=A46.cfm&amp;leg_type=Acts&amp;isbncln=9780779851058&amp;display=html","Auditor General Act")</f>
        <v>Auditor General Act</v>
      </c>
      <c r="B60" s="1" t="s">
        <v>119</v>
      </c>
      <c r="C60" s="1" t="s">
        <v>120</v>
      </c>
    </row>
    <row r="61">
      <c r="A61" s="2" t="str">
        <f>HYPERLINK("https://kings-printer.alberta.ca/1266.cfm?page=b01p5.cfm&amp;leg_type=Acts&amp;isbncln=9780779800230&amp;display=html","Beaver River Basin Water Authorization Act")</f>
        <v>Beaver River Basin Water Authorization Act</v>
      </c>
      <c r="B61" s="1" t="s">
        <v>121</v>
      </c>
      <c r="C61" s="1" t="s">
        <v>122</v>
      </c>
    </row>
    <row r="62">
      <c r="A62" s="2" t="str">
        <f>HYPERLINK("https://kings-printer.alberta.ca/1266.cfm?page=B02.cfm&amp;leg_type=Acts&amp;isbncln=9780779845200&amp;display=html","Bee Act")</f>
        <v>Bee Act</v>
      </c>
      <c r="B62" s="1" t="s">
        <v>123</v>
      </c>
      <c r="C62" s="1" t="s">
        <v>124</v>
      </c>
    </row>
    <row r="63">
      <c r="A63" s="2" t="str">
        <f>HYPERLINK("https://kings-printer.alberta.ca/1266.cfm?page=b03.cfm&amp;leg_type=Acts&amp;isbncln=0779728068&amp;display=html","Blind Persons' Rights Act")</f>
        <v>Blind Persons' Rights Act</v>
      </c>
      <c r="B63" s="1" t="s">
        <v>125</v>
      </c>
      <c r="C63" s="1" t="s">
        <v>126</v>
      </c>
    </row>
    <row r="64">
      <c r="A64" s="2" t="str">
        <f>HYPERLINK("https://kings-printer.alberta.ca/1266.cfm?page=B04.cfm&amp;leg_type=Acts&amp;isbncln=0779746945&amp;display=html","Blind Workers' Compensation Act")</f>
        <v>Blind Workers' Compensation Act</v>
      </c>
      <c r="B64" s="1" t="s">
        <v>127</v>
      </c>
      <c r="C64" s="1" t="s">
        <v>128</v>
      </c>
    </row>
    <row r="65">
      <c r="A65" s="2" t="str">
        <f>HYPERLINK("https://kings-printer.alberta.ca/1266.cfm?page=B04P8.cfm&amp;leg_type=Acts&amp;isbncln=9780779805037&amp;display=html","Body Armour Control Act")</f>
        <v>Body Armour Control Act</v>
      </c>
      <c r="B65" s="1" t="s">
        <v>129</v>
      </c>
      <c r="C65" s="1" t="s">
        <v>130</v>
      </c>
    </row>
    <row r="66">
      <c r="A66" s="2" t="str">
        <f>HYPERLINK("https://kings-printer.alberta.ca/1266.cfm?page=B05.cfm&amp;leg_type=Acts&amp;isbncln=0779700473&amp;display=html","Boundary Surveys Act")</f>
        <v>Boundary Surveys Act</v>
      </c>
      <c r="B66" s="1" t="s">
        <v>131</v>
      </c>
      <c r="C66" s="1" t="s">
        <v>132</v>
      </c>
    </row>
    <row r="67">
      <c r="A67" s="2" t="str">
        <f>HYPERLINK("https://kings-printer.alberta.ca/1266.cfm?page=B08.cfm&amp;leg_type=Acts&amp;isbncln=9780779836727&amp;display=html","Burial of the Dead Act")</f>
        <v>Burial of the Dead Act</v>
      </c>
      <c r="B67" s="1" t="s">
        <v>133</v>
      </c>
      <c r="C67" s="1" t="s">
        <v>134</v>
      </c>
    </row>
    <row r="68">
      <c r="A68" s="2" t="str">
        <f>HYPERLINK("https://kings-printer.alberta.ca/1266.cfm?page=B09.cfm&amp;leg_type=Acts&amp;isbncln=9780779845743&amp;display=html","Business Corporations Act")</f>
        <v>Business Corporations Act</v>
      </c>
      <c r="B68" s="1" t="s">
        <v>135</v>
      </c>
      <c r="C68" s="1" t="s">
        <v>136</v>
      </c>
    </row>
    <row r="69">
      <c r="A69" s="2" t="str">
        <f>HYPERLINK("https://kings-printer.alberta.ca/1266.cfm?page=C01p5.cfm&amp;leg_type=Acts&amp;isbncln=9780779848119&amp;display=html","Canadian Centre of Recovery Excellence Act")</f>
        <v>Canadian Centre of Recovery Excellence Act</v>
      </c>
      <c r="B69" s="1" t="s">
        <v>137</v>
      </c>
      <c r="C69" s="1" t="s">
        <v>138</v>
      </c>
    </row>
    <row r="70">
      <c r="A70" s="2" t="str">
        <f>HYPERLINK("https://kings-printer.alberta.ca/1266.cfm?page=c02p2.cfm&amp;leg_type=Acts&amp;isbncln=9780779807635&amp;display=html","Canyon Creek Hydro Development Act")</f>
        <v>Canyon Creek Hydro Development Act</v>
      </c>
      <c r="B70" s="1" t="s">
        <v>139</v>
      </c>
      <c r="C70" s="1" t="s">
        <v>140</v>
      </c>
    </row>
    <row r="71">
      <c r="A71" s="2" t="str">
        <f>HYPERLINK("https://kings-printer.alberta.ca/1266.cfm?page=C02P4.cfm&amp;leg_type=Acts&amp;isbncln=9780779831463&amp;display=html","Captive Insurance Companies Act")</f>
        <v>Captive Insurance Companies Act</v>
      </c>
      <c r="B71" s="1" t="s">
        <v>141</v>
      </c>
      <c r="C71" s="1" t="s">
        <v>142</v>
      </c>
    </row>
    <row r="72">
      <c r="A72" s="2" t="str">
        <f>HYPERLINK("https://kings-printer.alberta.ca/1266.cfm?page=C02P5.cfm&amp;leg_type=Acts&amp;isbncln=9780779839148&amp;display=html","Carbon Capture and Storage Funding Act")</f>
        <v>Carbon Capture and Storage Funding Act</v>
      </c>
      <c r="B72" s="1" t="s">
        <v>143</v>
      </c>
      <c r="C72" s="1" t="s">
        <v>144</v>
      </c>
    </row>
    <row r="73">
      <c r="A73" s="2" t="str">
        <f>HYPERLINK("https://kings-printer.alberta.ca/1266.cfm?page=C03.cfm&amp;leg_type=Acts&amp;isbncln=9780779836741&amp;display=html","Cemeteries Act")</f>
        <v>Cemeteries Act</v>
      </c>
      <c r="B73" s="1" t="s">
        <v>145</v>
      </c>
      <c r="C73" s="1" t="s">
        <v>146</v>
      </c>
    </row>
    <row r="74">
      <c r="A74" s="2" t="str">
        <f>HYPERLINK("https://kings-printer.alberta.ca/1266.cfm?page=C04.cfm&amp;leg_type=Acts&amp;isbncln=0779725131&amp;display=html","Cemetery Companies Act")</f>
        <v>Cemetery Companies Act</v>
      </c>
      <c r="B74" s="1" t="s">
        <v>147</v>
      </c>
      <c r="C74" s="1" t="s">
        <v>148</v>
      </c>
    </row>
    <row r="75">
      <c r="A75" s="2" t="str">
        <f>HYPERLINK("https://kings-printer.alberta.ca/1266.cfm?page=C08.cfm&amp;leg_type=Acts&amp;isbncln=0779700589&amp;display=html","Charitable Donation of Food Act")</f>
        <v>Charitable Donation of Food Act</v>
      </c>
      <c r="B75" s="1" t="s">
        <v>149</v>
      </c>
      <c r="C75" s="1" t="s">
        <v>150</v>
      </c>
    </row>
    <row r="76">
      <c r="A76" s="2" t="str">
        <f>HYPERLINK("https://kings-printer.alberta.ca/1266.cfm?page=c09.cfm&amp;leg_type=Acts&amp;isbncln=9780779836758&amp;display=html","Charitable Fund-raising Act")</f>
        <v>Charitable Fund-raising Act</v>
      </c>
      <c r="B76" s="1" t="s">
        <v>151</v>
      </c>
      <c r="C76" s="1" t="s">
        <v>152</v>
      </c>
    </row>
    <row r="77">
      <c r="A77" s="2" t="str">
        <f>HYPERLINK("https://kings-printer.alberta.ca/1266.cfm?page=c10p2.cfm&amp;leg_type=Acts&amp;isbncln=9780779839155&amp;display=html","Chartered Professional Accountants Act")</f>
        <v>Chartered Professional Accountants Act</v>
      </c>
      <c r="B77" s="1" t="s">
        <v>153</v>
      </c>
      <c r="C77" s="1" t="s">
        <v>154</v>
      </c>
    </row>
    <row r="78">
      <c r="A78" s="2" t="str">
        <f>HYPERLINK("https://kings-printer.alberta.ca/1266.cfm?page=2025ch03_unpr.cfm&amp;leg_type=Acts&amp;isbncln=9780779852338&amp;display=html","Child and Youth Advocate (Parent and Guardian Liaison) Amendment Act, 2024")</f>
        <v>Child and Youth Advocate (Parent and Guardian Liaison) Amendment Act, 2024</v>
      </c>
      <c r="B78" s="1" t="s">
        <v>155</v>
      </c>
      <c r="C78" s="1" t="s">
        <v>156</v>
      </c>
    </row>
    <row r="79">
      <c r="A79" s="2" t="str">
        <f>HYPERLINK("https://kings-printer.alberta.ca/1266.cfm?page=c11p5.cfm&amp;leg_type=Acts&amp;isbncln=9780779848263&amp;display=html","Child and Youth Advocate Act")</f>
        <v>Child and Youth Advocate Act</v>
      </c>
      <c r="B79" s="1" t="s">
        <v>157</v>
      </c>
      <c r="C79" s="1" t="s">
        <v>158</v>
      </c>
    </row>
    <row r="80">
      <c r="A80" s="2" t="str">
        <f>HYPERLINK("https://kings-printer.alberta.ca/1266.cfm?page=C12.cfm&amp;leg_type=Acts&amp;isbncln=9780779841639&amp;display=html","Child, Youth and Family Enhancement Act")</f>
        <v>Child, Youth and Family Enhancement Act</v>
      </c>
      <c r="B80" s="1" t="s">
        <v>159</v>
      </c>
      <c r="C80" s="1" t="s">
        <v>160</v>
      </c>
    </row>
    <row r="81">
      <c r="A81" s="2" t="str">
        <f>HYPERLINK("https://kings-printer.alberta.ca/1266.cfm?page=c12p5.cfm&amp;leg_type=Acts&amp;isbncln=9780779815739&amp;display=html","Children First Act")</f>
        <v>Children First Act</v>
      </c>
      <c r="B81" s="1" t="s">
        <v>161</v>
      </c>
      <c r="C81" s="1" t="s">
        <v>162</v>
      </c>
    </row>
    <row r="82">
      <c r="A82" s="2" t="str">
        <f>HYPERLINK("https://kings-printer.alberta.ca/1266.cfm?page=c13p2.cfm&amp;leg_type=Acts&amp;isbncln=9780779839179&amp;display=html","Citizen Initiative Act")</f>
        <v>Citizen Initiative Act</v>
      </c>
      <c r="B82" s="1" t="s">
        <v>163</v>
      </c>
      <c r="C82" s="1" t="s">
        <v>164</v>
      </c>
    </row>
    <row r="83">
      <c r="A83" s="2" t="str">
        <f>HYPERLINK("https://kings-printer.alberta.ca/1266.cfm?page=C13P5.cfm&amp;leg_type=Acts&amp;isbncln=0779736516&amp;display=html","City of Lloydminster Act")</f>
        <v>City of Lloydminster Act</v>
      </c>
      <c r="B83" s="1" t="s">
        <v>165</v>
      </c>
      <c r="C83" s="1" t="s">
        <v>166</v>
      </c>
    </row>
    <row r="84">
      <c r="A84" s="2" t="str">
        <f>HYPERLINK("https://kings-printer.alberta.ca/1266.cfm?page=c15.cfm&amp;leg_type=Acts&amp;isbncln=9780779843565&amp;display=html","Civil Enforcement Act")</f>
        <v>Civil Enforcement Act</v>
      </c>
      <c r="B84" s="1" t="s">
        <v>167</v>
      </c>
      <c r="C84" s="1" t="s">
        <v>168</v>
      </c>
    </row>
    <row r="85">
      <c r="A85" s="2" t="str">
        <f>HYPERLINK("https://kings-printer.alberta.ca/1266.cfm?page=c15p2.cfm&amp;leg_type=Acts&amp;isbncln=9780779842834&amp;display=html","Civil Forfeiture Act")</f>
        <v>Civil Forfeiture Act</v>
      </c>
      <c r="B85" s="1" t="s">
        <v>169</v>
      </c>
      <c r="C85" s="1" t="s">
        <v>170</v>
      </c>
    </row>
    <row r="86">
      <c r="A86" s="2" t="str">
        <f>HYPERLINK("https://kings-printer.alberta.ca/1266.cfm?page=C16.cfm&amp;leg_type=Acts&amp;isbncln=0779700813&amp;display=html","Civil Service Garnishee Act")</f>
        <v>Civil Service Garnishee Act</v>
      </c>
      <c r="B86" s="1" t="s">
        <v>171</v>
      </c>
      <c r="C86" s="1" t="s">
        <v>172</v>
      </c>
    </row>
    <row r="87">
      <c r="A87" s="2" t="str">
        <f>HYPERLINK("https://kings-printer.alberta.ca/1266.cfm?page=C16P5.cfm&amp;leg_type=Acts&amp;isbncln=9780779836833&amp;display=html","Class Proceedings Act")</f>
        <v>Class Proceedings Act</v>
      </c>
      <c r="B87" s="1" t="s">
        <v>173</v>
      </c>
      <c r="C87" s="1" t="s">
        <v>174</v>
      </c>
    </row>
    <row r="88">
      <c r="A88" s="2" t="str">
        <f>HYPERLINK("https://kings-printer.alberta.ca/1266.cfm?page=c17.cfm&amp;leg_type=Acts&amp;isbncln=9780779836840&amp;display=html","Coal Conservation Act")</f>
        <v>Coal Conservation Act</v>
      </c>
      <c r="B88" s="1" t="s">
        <v>175</v>
      </c>
      <c r="C88" s="1" t="s">
        <v>176</v>
      </c>
    </row>
    <row r="89">
      <c r="A89" s="2" t="str">
        <f>HYPERLINK("https://kings-printer.alberta.ca/1266.cfm?page=C18.cfm&amp;leg_type=Acts&amp;isbncln=077970083X&amp;display=html","Coal Sales Act")</f>
        <v>Coal Sales Act</v>
      </c>
      <c r="B89" s="1" t="s">
        <v>177</v>
      </c>
      <c r="C89" s="1" t="s">
        <v>178</v>
      </c>
    </row>
    <row r="90">
      <c r="A90" s="2" t="str">
        <f>HYPERLINK("https://kings-printer.alberta.ca/1266.cfm?page=C18P8.cfm&amp;leg_type=Acts&amp;isbncln=9780779832620&amp;display=html","College of Alberta School Superintendents Act")</f>
        <v>College of Alberta School Superintendents Act</v>
      </c>
      <c r="B90" s="1" t="s">
        <v>179</v>
      </c>
      <c r="C90" s="1" t="s">
        <v>180</v>
      </c>
    </row>
    <row r="91">
      <c r="A91" s="2" t="str">
        <f>HYPERLINK("https://kings-printer.alberta.ca/1266.cfm?page=c20p5.cfm&amp;leg_type=Acts&amp;isbncln=9780779802678&amp;display=html","Common Business Number Act")</f>
        <v>Common Business Number Act</v>
      </c>
      <c r="B91" s="1" t="s">
        <v>181</v>
      </c>
      <c r="C91" s="1" t="s">
        <v>182</v>
      </c>
    </row>
    <row r="92">
      <c r="A92" s="2" t="str">
        <f>HYPERLINK("https://kings-printer.alberta.ca/1266.cfm?page=c21.cfm&amp;leg_type=Acts&amp;isbncln=9780779839193&amp;display=html","Companies Act")</f>
        <v>Companies Act</v>
      </c>
      <c r="B92" s="1" t="s">
        <v>183</v>
      </c>
      <c r="C92" s="1" t="s">
        <v>184</v>
      </c>
    </row>
    <row r="93">
      <c r="A93" s="2" t="str">
        <f>HYPERLINK("https://kings-printer.alberta.ca/1266.cfm?page=C22.cfm&amp;leg_type=Acts&amp;isbncln=9780779844326&amp;display=html","Condominium Property Act")</f>
        <v>Condominium Property Act</v>
      </c>
      <c r="B93" s="1" t="s">
        <v>185</v>
      </c>
      <c r="C93" s="1" t="s">
        <v>186</v>
      </c>
    </row>
    <row r="94">
      <c r="A94" s="2" t="str">
        <f>HYPERLINK("https://kings-printer.alberta.ca/1266.cfm?page=c23.cfm&amp;leg_type=Acts&amp;isbncln=9780779851065&amp;display=html","Conflicts of Interest Act")</f>
        <v>Conflicts of Interest Act</v>
      </c>
      <c r="B94" s="1" t="s">
        <v>187</v>
      </c>
      <c r="C94" s="1" t="s">
        <v>188</v>
      </c>
    </row>
    <row r="95">
      <c r="A95" s="2" t="str">
        <f>HYPERLINK("https://kings-printer.alberta.ca/1266.cfm?page=C24.cfm&amp;leg_type=Acts&amp;isbncln=9780779836871&amp;display=html","Constitution of Alberta Amendment Act, 1990")</f>
        <v>Constitution of Alberta Amendment Act, 1990</v>
      </c>
      <c r="B95" s="1" t="s">
        <v>189</v>
      </c>
      <c r="C95" s="1" t="s">
        <v>190</v>
      </c>
    </row>
    <row r="96">
      <c r="A96" s="2" t="str">
        <f>HYPERLINK("https://kings-printer.alberta.ca/1266.cfm?page=C26.cfm&amp;leg_type=Acts&amp;isbncln=9780779800957&amp;display=html","Consulting Engineers of Alberta Act")</f>
        <v>Consulting Engineers of Alberta Act</v>
      </c>
      <c r="B96" s="1" t="s">
        <v>191</v>
      </c>
      <c r="C96" s="1" t="s">
        <v>192</v>
      </c>
    </row>
    <row r="97">
      <c r="A97" s="2" t="str">
        <f>HYPERLINK("https://kings-printer.alberta.ca/1266.cfm?page=c26p3.cfm&amp;leg_type=Acts&amp;isbncln=9780779850402&amp;display=html","Consumer Protection Act")</f>
        <v>Consumer Protection Act</v>
      </c>
      <c r="B97" s="1" t="s">
        <v>193</v>
      </c>
      <c r="C97" s="1" t="s">
        <v>194</v>
      </c>
    </row>
    <row r="98">
      <c r="A98" s="2" t="str">
        <f>HYPERLINK("https://kings-printer.alberta.ca/1266.cfm?page=C26P7.cfm&amp;leg_type=Acts&amp;isbncln=9780779848324&amp;display=html","Continuing Care Act")</f>
        <v>Continuing Care Act</v>
      </c>
      <c r="B98" s="1" t="s">
        <v>195</v>
      </c>
      <c r="C98" s="1" t="s">
        <v>196</v>
      </c>
    </row>
    <row r="99">
      <c r="A99" s="2" t="str">
        <f>HYPERLINK("https://kings-printer.alberta.ca/1266.cfm?page=C27.cfm&amp;leg_type=Acts&amp;isbncln=0779704924&amp;display=html","Contributory Negligence Act")</f>
        <v>Contributory Negligence Act</v>
      </c>
      <c r="B99" s="1" t="s">
        <v>197</v>
      </c>
      <c r="C99" s="1" t="s">
        <v>198</v>
      </c>
    </row>
    <row r="100">
      <c r="A100" s="2" t="str">
        <f>HYPERLINK("https://kings-printer.alberta.ca/1266.cfm?page=C28P1.cfm&amp;leg_type=Acts&amp;isbncln=9780779845255&amp;display=html","Cooperatives Act")</f>
        <v>Cooperatives Act</v>
      </c>
      <c r="B100" s="1" t="s">
        <v>199</v>
      </c>
      <c r="C100" s="1" t="s">
        <v>200</v>
      </c>
    </row>
    <row r="101">
      <c r="A101" s="2" t="str">
        <f>HYPERLINK("https://kings-printer.alberta.ca/1266.cfm?page=c29.cfm&amp;leg_type=Acts&amp;isbncln=9780779849192&amp;display=html","Corrections Act")</f>
        <v>Corrections Act</v>
      </c>
      <c r="B101" s="1" t="s">
        <v>201</v>
      </c>
      <c r="C101" s="1" t="s">
        <v>202</v>
      </c>
    </row>
    <row r="102">
      <c r="A102" s="2" t="str">
        <f>HYPERLINK("https://kings-printer.alberta.ca/1266.cfm?page=C29P5.cfm&amp;leg_type=Acts&amp;isbncln=9780779728213&amp;display=html","County of Westlock Water Authorization Act")</f>
        <v>County of Westlock Water Authorization Act</v>
      </c>
      <c r="B102" s="1" t="s">
        <v>203</v>
      </c>
      <c r="C102" s="4" t="s">
        <v>204</v>
      </c>
    </row>
    <row r="103">
      <c r="A103" s="2" t="str">
        <f>HYPERLINK("https://kings-printer.alberta.ca/1266.cfm?page=C30.cfm&amp;leg_type=Acts&amp;isbncln=9780779836918&amp;display=html","Court of Appeal Act")</f>
        <v>Court of Appeal Act</v>
      </c>
      <c r="B103" s="1" t="s">
        <v>205</v>
      </c>
      <c r="C103" s="1" t="s">
        <v>206</v>
      </c>
    </row>
    <row r="104">
      <c r="A104" s="2" t="str">
        <f>HYPERLINK("https://kings-printer.alberta.ca/1266.cfm?page=2022ch15_unpr.cfm&amp;leg_type=Acts&amp;isbncln=9780779841585&amp;display=html","Court of Justice (Sexual Assault Awareness Training) Amendment Act, 2022 (Unproclaimed)")</f>
        <v>Court of Justice (Sexual Assault Awareness Training) Amendment Act, 2022 (Unproclaimed)</v>
      </c>
      <c r="B104" s="1" t="s">
        <v>207</v>
      </c>
      <c r="C104" s="1" t="s">
        <v>208</v>
      </c>
    </row>
    <row r="105">
      <c r="A105" s="2" t="str">
        <f>HYPERLINK("https://kings-printer.alberta.ca/1266.cfm?page=C30p5.cfm&amp;leg_type=Acts&amp;isbncln=9780779839070&amp;display=html","Court of Justice Act")</f>
        <v>Court of Justice Act</v>
      </c>
      <c r="B105" s="1" t="s">
        <v>209</v>
      </c>
      <c r="C105" s="1" t="s">
        <v>210</v>
      </c>
    </row>
    <row r="106">
      <c r="A106" s="2" t="str">
        <f>HYPERLINK("https://kings-printer.alberta.ca/1266.cfm?page=C31.cfm&amp;leg_type=Acts&amp;isbncln=9780779844982&amp;display=html","Court of King's Bench Act")</f>
        <v>Court of King's Bench Act</v>
      </c>
      <c r="B106" s="1" t="s">
        <v>211</v>
      </c>
      <c r="C106" s="1" t="s">
        <v>212</v>
      </c>
    </row>
    <row r="107">
      <c r="A107" s="2" t="str">
        <f>HYPERLINK("https://kings-printer.alberta.ca/1266.cfm?page=C31P3.cfm&amp;leg_type=Acts&amp;isbncln=9780779848331&amp;display=html","COVID-19 Related Measures Act")</f>
        <v>COVID-19 Related Measures Act</v>
      </c>
      <c r="B107" s="1" t="s">
        <v>213</v>
      </c>
      <c r="C107" s="1" t="s">
        <v>214</v>
      </c>
    </row>
    <row r="108">
      <c r="A108" s="2" t="str">
        <f>HYPERLINK("https://kings-printer.alberta.ca/1266.cfm?page=c32.cfm&amp;leg_type=Acts&amp;isbncln=9780779851461&amp;display=html","Credit Union Act")</f>
        <v>Credit Union Act</v>
      </c>
      <c r="B108" s="1" t="s">
        <v>215</v>
      </c>
      <c r="C108" s="1" t="s">
        <v>216</v>
      </c>
    </row>
    <row r="109">
      <c r="A109" s="2" t="str">
        <f>HYPERLINK("https://kings-printer.alberta.ca/1266.cfm?page=C32P5.cfm&amp;leg_type=Acts&amp;isbncln=9780779836956&amp;display=html","Criminal Notoriety Act")</f>
        <v>Criminal Notoriety Act</v>
      </c>
      <c r="B109" s="1" t="s">
        <v>217</v>
      </c>
      <c r="C109" s="1" t="s">
        <v>218</v>
      </c>
    </row>
    <row r="110">
      <c r="A110" s="2" t="str">
        <f>HYPERLINK("https://kings-printer.alberta.ca/1266.cfm?page=c32p7.cfm&amp;leg_type=Acts&amp;isbncln=9780779850334&amp;display=html","Critical Infrastructure Defence Act")</f>
        <v>Critical Infrastructure Defence Act</v>
      </c>
      <c r="B110" s="4" t="s">
        <v>219</v>
      </c>
      <c r="C110" s="1" t="s">
        <v>220</v>
      </c>
    </row>
    <row r="111">
      <c r="A111" s="2" t="str">
        <f>HYPERLINK("https://kings-printer.alberta.ca/1266.cfm?page=C33.cfm&amp;leg_type=Acts&amp;isbncln=9780779836963&amp;display=html","Crop Payments Act")</f>
        <v>Crop Payments Act</v>
      </c>
      <c r="B111" s="1" t="s">
        <v>221</v>
      </c>
      <c r="C111" s="1" t="s">
        <v>222</v>
      </c>
    </row>
    <row r="112">
      <c r="A112" s="2" t="str">
        <f>HYPERLINK("https://kings-printer.alberta.ca/1266.cfm?page=c35.cfm&amp;leg_type=Acts&amp;isbncln=9780779836970&amp;display=html","Crown's Right of Recovery Act")</f>
        <v>Crown's Right of Recovery Act</v>
      </c>
      <c r="B112" s="4" t="s">
        <v>223</v>
      </c>
      <c r="C112" s="1" t="s">
        <v>224</v>
      </c>
    </row>
    <row r="113">
      <c r="A113" s="2" t="str">
        <f>HYPERLINK("https://kings-printer.alberta.ca/1266.cfm?page=D02.cfm&amp;leg_type=Acts&amp;isbncln=9780779836987&amp;display=html","Dairy Industry Act")</f>
        <v>Dairy Industry Act</v>
      </c>
      <c r="B113" s="1" t="s">
        <v>225</v>
      </c>
      <c r="C113" s="1" t="s">
        <v>226</v>
      </c>
    </row>
    <row r="114">
      <c r="A114" s="2" t="str">
        <f>HYPERLINK("https://kings-printer.alberta.ca/1266.cfm?page=D03.cfm&amp;leg_type=Acts&amp;isbncln=0779700600&amp;display=html","Dangerous Dogs Act")</f>
        <v>Dangerous Dogs Act</v>
      </c>
      <c r="B114" s="1" t="s">
        <v>227</v>
      </c>
      <c r="C114" s="1" t="s">
        <v>228</v>
      </c>
    </row>
    <row r="115">
      <c r="A115" s="2" t="str">
        <f>HYPERLINK("https://kings-printer.alberta.ca/1266.cfm?page=d04.cfm&amp;leg_type=Acts&amp;isbncln=9780779825325&amp;display=html","Dangerous Goods Transportation and Handling Act")</f>
        <v>Dangerous Goods Transportation and Handling Act</v>
      </c>
      <c r="B115" s="1" t="s">
        <v>229</v>
      </c>
      <c r="C115" s="1" t="s">
        <v>230</v>
      </c>
    </row>
    <row r="116">
      <c r="A116" s="2" t="str">
        <f>HYPERLINK("https://kings-printer.alberta.ca/1266.cfm?page=D05.cfm&amp;leg_type=Acts&amp;isbncln=0779744950&amp;display=html","Daylight Saving Time Act")</f>
        <v>Daylight Saving Time Act</v>
      </c>
      <c r="B116" s="1" t="s">
        <v>231</v>
      </c>
      <c r="C116" s="1" t="s">
        <v>232</v>
      </c>
    </row>
    <row r="117">
      <c r="A117" s="2" t="str">
        <f>HYPERLINK("https://kings-printer.alberta.ca/1266.cfm?page=D06.cfm&amp;leg_type=Acts&amp;isbncln=9780779842391&amp;display=html","Debtors' Assistance Act")</f>
        <v>Debtors' Assistance Act</v>
      </c>
      <c r="B117" s="4" t="s">
        <v>233</v>
      </c>
      <c r="C117" s="1" t="s">
        <v>234</v>
      </c>
    </row>
    <row r="118">
      <c r="A118" s="2" t="str">
        <f>HYPERLINK("https://kings-printer.alberta.ca/1266.cfm?page=D07.cfm&amp;leg_type=Acts&amp;isbncln=9780779752300&amp;display=html","Defamation Act")</f>
        <v>Defamation Act</v>
      </c>
      <c r="B118" s="1" t="s">
        <v>235</v>
      </c>
      <c r="C118" s="1" t="s">
        <v>236</v>
      </c>
    </row>
    <row r="119">
      <c r="A119" s="2" t="str">
        <f>HYPERLINK("https://kings-printer.alberta.ca/1266.cfm?page=d13p5.cfm&amp;leg_type=Acts&amp;isbncln=9780779824069&amp;display=html","Disclosure to Protect Against Domestic Violence (Clare's Law) Act")</f>
        <v>Disclosure to Protect Against Domestic Violence (Clare's Law) Act</v>
      </c>
      <c r="B119" s="4" t="s">
        <v>237</v>
      </c>
      <c r="C119" s="1" t="s">
        <v>238</v>
      </c>
    </row>
    <row r="120">
      <c r="A120" s="2" t="str">
        <f>HYPERLINK("https://kings-printer.alberta.ca/1266.cfm?page=D15.cfm&amp;leg_type=Acts&amp;isbncln=9780779839261&amp;display=html","Dower Act")</f>
        <v>Dower Act</v>
      </c>
      <c r="B120" s="1" t="s">
        <v>239</v>
      </c>
      <c r="C120" s="1" t="s">
        <v>240</v>
      </c>
    </row>
    <row r="121">
      <c r="A121" s="2" t="str">
        <f>HYPERLINK("https://kings-printer.alberta.ca/1266.cfm?page=D16.cfm&amp;leg_type=Acts&amp;isbncln=9780779837014&amp;display=html","Drainage Districts Act")</f>
        <v>Drainage Districts Act</v>
      </c>
      <c r="B121" s="1" t="s">
        <v>241</v>
      </c>
      <c r="C121" s="1" t="s">
        <v>242</v>
      </c>
    </row>
    <row r="122">
      <c r="A122" s="2" t="str">
        <f>HYPERLINK("https://kings-printer.alberta.ca/1266.cfm?page=D17P5.cfm&amp;leg_type=Acts&amp;isbncln=9780779795307&amp;display=html","Drug Program Act")</f>
        <v>Drug Program Act</v>
      </c>
      <c r="B122" s="1" t="s">
        <v>243</v>
      </c>
      <c r="C122" s="1" t="s">
        <v>244</v>
      </c>
    </row>
    <row r="123">
      <c r="A123" s="2" t="str">
        <f>HYPERLINK("https://kings-printer.alberta.ca/1266.cfm?page=d17.cfm&amp;leg_type=Acts&amp;isbncln=9780779842902&amp;display=html","Drug-endangered Children Act")</f>
        <v>Drug-endangered Children Act</v>
      </c>
      <c r="B123" s="1" t="s">
        <v>245</v>
      </c>
      <c r="C123" s="1" t="s">
        <v>246</v>
      </c>
    </row>
    <row r="124">
      <c r="A124" s="2" t="str">
        <f>HYPERLINK("https://kings-printer.alberta.ca/1266.cfm?page=D18.cfm&amp;leg_type=Acts&amp;isbncln=9780779740130&amp;display=html","Dunvegan Hydro Development Act")</f>
        <v>Dunvegan Hydro Development Act</v>
      </c>
      <c r="B124" s="1" t="s">
        <v>247</v>
      </c>
      <c r="C124" s="1" t="s">
        <v>248</v>
      </c>
    </row>
    <row r="125">
      <c r="A125" s="2" t="str">
        <f>HYPERLINK("https://kings-printer.alberta.ca/1266.cfm?page=E00p1.cfm&amp;leg_type=Acts&amp;isbncln=9780779850853&amp;display=html","Early Learning and Child Care Act")</f>
        <v>Early Learning and Child Care Act</v>
      </c>
      <c r="B125" s="1" t="s">
        <v>249</v>
      </c>
      <c r="C125" s="1" t="s">
        <v>250</v>
      </c>
    </row>
    <row r="126">
      <c r="A126" s="2" t="str">
        <f>HYPERLINK("https://kings-printer.alberta.ca/1266.cfm?page=2024ch13_unpr.cfm&amp;leg_type=Acts&amp;isbncln=9780779851317&amp;display=html","Early Learning and Child Care Amendment Act, 2024 (Unproclaimed Sections Only)")</f>
        <v>Early Learning and Child Care Amendment Act, 2024 (Unproclaimed Sections Only)</v>
      </c>
      <c r="B126" s="1" t="s">
        <v>251</v>
      </c>
      <c r="C126" s="1" t="s">
        <v>252</v>
      </c>
    </row>
    <row r="127">
      <c r="A127" s="2" t="str">
        <f>HYPERLINK("https://kings-printer.alberta.ca/1266.cfm?page=E00P2.cfm&amp;leg_type=Acts&amp;isbncln=9780779727810&amp;display=html","East Central Regional Water Authorization Act")</f>
        <v>East Central Regional Water Authorization Act</v>
      </c>
      <c r="B127" s="1" t="s">
        <v>253</v>
      </c>
      <c r="C127" s="1" t="s">
        <v>254</v>
      </c>
    </row>
    <row r="128">
      <c r="A128" s="2" t="str">
        <f>HYPERLINK("https://kings-printer.alberta.ca/1266.cfm?page=E00P3.cfm&amp;leg_type=Acts&amp;isbncln=9780779851874&amp;display=html","Education Act")</f>
        <v>Education Act</v>
      </c>
      <c r="B128" s="4" t="s">
        <v>255</v>
      </c>
      <c r="C128" s="1" t="s">
        <v>256</v>
      </c>
    </row>
    <row r="129">
      <c r="A129" s="2" t="str">
        <f>HYPERLINK("https://kings-printer.alberta.ca/1266.cfm?page=2024ch14_unpr.cfm&amp;leg_type=Acts&amp;isbncln=9780779851560&amp;display=html","Education Amendment Act, 2024 (Unproclaimed Sections Only)")</f>
        <v>Education Amendment Act, 2024 (Unproclaimed Sections Only)</v>
      </c>
      <c r="B129" s="4" t="s">
        <v>257</v>
      </c>
      <c r="C129" s="1" t="s">
        <v>258</v>
      </c>
    </row>
    <row r="130">
      <c r="A130" s="2" t="str">
        <f>HYPERLINK("https://kings-printer.alberta.ca/1266.cfm?page=E01.cfm&amp;leg_type=Acts&amp;isbncln=9780779847785&amp;display=html","Election Act")</f>
        <v>Election Act</v>
      </c>
      <c r="B130" s="1" t="s">
        <v>259</v>
      </c>
      <c r="C130" s="1" t="s">
        <v>260</v>
      </c>
    </row>
    <row r="131">
      <c r="A131" s="2" t="str">
        <f>HYPERLINK("https://kings-printer.alberta.ca/1266.cfm?page=e02.cfm&amp;leg_type=Acts&amp;isbncln=9780779848348&amp;display=html","Election Finances and Contributions Disclosure Act")</f>
        <v>Election Finances and Contributions Disclosure Act</v>
      </c>
      <c r="B131" s="4" t="s">
        <v>261</v>
      </c>
      <c r="C131" s="1" t="s">
        <v>262</v>
      </c>
    </row>
    <row r="132">
      <c r="A132" s="2" t="str">
        <f>HYPERLINK("https://kings-printer.alberta.ca/1266.cfm?page=E03.cfm&amp;leg_type=Acts&amp;isbncln=9780779850341&amp;display=html","Electoral Boundaries Commission Act")</f>
        <v>Electoral Boundaries Commission Act</v>
      </c>
      <c r="B132" s="4" t="s">
        <v>263</v>
      </c>
      <c r="C132" s="4" t="s">
        <v>264</v>
      </c>
    </row>
    <row r="133">
      <c r="A133" s="2" t="str">
        <f>HYPERLINK("https://kings-printer.alberta.ca/1266.cfm?page=e04p3.cfm&amp;leg_type=Acts&amp;isbncln=9780779827626&amp;display=html","Electoral Divisions Act")</f>
        <v>Electoral Divisions Act</v>
      </c>
      <c r="B133" s="1" t="s">
        <v>265</v>
      </c>
      <c r="C133" s="1" t="s">
        <v>266</v>
      </c>
    </row>
    <row r="134">
      <c r="A134" s="2" t="str">
        <f>HYPERLINK("https://kings-printer.alberta.ca/1266.cfm?page=E05P1.cfm&amp;leg_type=Acts&amp;isbncln=9780779849710&amp;display=html","Electric Utilities Act")</f>
        <v>Electric Utilities Act</v>
      </c>
      <c r="B134" s="4" t="s">
        <v>267</v>
      </c>
      <c r="C134" s="4" t="s">
        <v>268</v>
      </c>
    </row>
    <row r="135">
      <c r="A135" s="2" t="str">
        <f>HYPERLINK("https://kings-printer.alberta.ca/1266.cfm?page=E05P5.cfm&amp;leg_type=Acts&amp;isbncln=9780779842933&amp;display=html","Electronic Transactions Act")</f>
        <v>Electronic Transactions Act</v>
      </c>
      <c r="B135" s="1" t="s">
        <v>269</v>
      </c>
      <c r="C135" s="1" t="s">
        <v>270</v>
      </c>
    </row>
    <row r="136">
      <c r="A136" s="2" t="str">
        <f>HYPERLINK("https://kings-printer.alberta.ca/1266.cfm?page=E06.cfm&amp;leg_type=Acts&amp;isbncln=9780779837069&amp;display=html","Emblems of Alberta Act")</f>
        <v>Emblems of Alberta Act</v>
      </c>
      <c r="B136" s="1" t="s">
        <v>271</v>
      </c>
      <c r="C136" s="4" t="s">
        <v>272</v>
      </c>
    </row>
    <row r="137">
      <c r="A137" s="2" t="str">
        <f>HYPERLINK("https://kings-printer.alberta.ca/1266.cfm?page=e07p5.cfm&amp;leg_type=Acts&amp;isbncln=9780779825646&amp;display=html","Emergency 911 Act")</f>
        <v>Emergency 911 Act</v>
      </c>
      <c r="B137" s="1" t="s">
        <v>273</v>
      </c>
      <c r="C137" s="1" t="s">
        <v>274</v>
      </c>
    </row>
    <row r="138">
      <c r="A138" s="2" t="str">
        <f>HYPERLINK("https://kings-printer.alberta.ca/1266.cfm?page=E06P6.cfm&amp;leg_type=Acts&amp;isbncln=9780779848355&amp;display=html","Emergency Health Services Act")</f>
        <v>Emergency Health Services Act</v>
      </c>
      <c r="B138" s="4" t="s">
        <v>275</v>
      </c>
      <c r="C138" s="1" t="s">
        <v>276</v>
      </c>
    </row>
    <row r="139">
      <c r="A139" s="2" t="str">
        <f>HYPERLINK("https://kings-printer.alberta.ca/1266.cfm?page=E06P8.cfm&amp;leg_type=Acts&amp;isbncln=9780779847808&amp;display=html","Emergency Management Act")</f>
        <v>Emergency Management Act</v>
      </c>
      <c r="B139" s="1" t="s">
        <v>277</v>
      </c>
      <c r="C139" s="1" t="s">
        <v>278</v>
      </c>
    </row>
    <row r="140">
      <c r="A140" s="2" t="str">
        <f>HYPERLINK("https://kings-printer.alberta.ca/1266.cfm?page=E07.cfm&amp;leg_type=Acts&amp;isbncln=9780779747214&amp;display=html","Emergency Medical Aid Act")</f>
        <v>Emergency Medical Aid Act</v>
      </c>
      <c r="B140" s="1" t="s">
        <v>279</v>
      </c>
      <c r="C140" s="1" t="s">
        <v>280</v>
      </c>
    </row>
    <row r="141">
      <c r="A141" s="2" t="str">
        <f>HYPERLINK("https://kings-printer.alberta.ca/1266.cfm?page=e07p8.cfm&amp;leg_type=Acts&amp;isbncln=9780779842940&amp;display=html","Emissions Management and Climate Resilience Act")</f>
        <v>Emissions Management and Climate Resilience Act</v>
      </c>
      <c r="B141" s="4" t="s">
        <v>281</v>
      </c>
      <c r="C141" s="1" t="s">
        <v>282</v>
      </c>
    </row>
    <row r="142">
      <c r="A142" s="2" t="str">
        <f>HYPERLINK("https://kings-printer.alberta.ca/1266.cfm?page=e08p1.cfm&amp;leg_type=Acts&amp;isbncln=9780779834969&amp;display=html","Employment Pension Plans Act")</f>
        <v>Employment Pension Plans Act</v>
      </c>
      <c r="B142" s="1" t="s">
        <v>283</v>
      </c>
      <c r="C142" s="1" t="s">
        <v>284</v>
      </c>
    </row>
    <row r="143">
      <c r="A143" s="2" t="str">
        <f>HYPERLINK("https://kings-printer.alberta.ca/1266.cfm?page=e09.cfm&amp;leg_type=Acts&amp;isbncln=9780779851355&amp;display=html","Employment Standards Code")</f>
        <v>Employment Standards Code</v>
      </c>
      <c r="B143" s="4" t="s">
        <v>285</v>
      </c>
      <c r="C143" s="1" t="s">
        <v>286</v>
      </c>
    </row>
    <row r="144">
      <c r="A144" s="2" t="str">
        <f>HYPERLINK("https://kings-printer.alberta.ca/1266.cfm?page=E09P6.cfm&amp;leg_type=Acts&amp;isbncln=9780779839308&amp;display=html","Energy Diversification Act")</f>
        <v>Energy Diversification Act</v>
      </c>
      <c r="B144" s="1" t="s">
        <v>287</v>
      </c>
      <c r="C144" s="1" t="s">
        <v>288</v>
      </c>
    </row>
    <row r="145">
      <c r="A145" s="2" t="str">
        <f>HYPERLINK("https://kings-printer.alberta.ca/1266.cfm?page=E11.cfm&amp;leg_type=Acts&amp;isbncln=9780779844944&amp;display=html","Engineering and Geoscience Professions Act")</f>
        <v>Engineering and Geoscience Professions Act</v>
      </c>
      <c r="B145" s="4" t="s">
        <v>289</v>
      </c>
      <c r="C145" s="4" t="s">
        <v>290</v>
      </c>
    </row>
    <row r="146">
      <c r="A146" s="2" t="str">
        <f>HYPERLINK("https://kings-printer.alberta.ca/1266.cfm?page=2019ch18_unpr.cfm&amp;leg_type=Acts&amp;isbncln=9780779838882&amp;display=html","Ensuring Fiscal Sustainability Act, 2019 (Not in Force and Unproclaimed Sections Only)")</f>
        <v>Ensuring Fiscal Sustainability Act, 2019 (Not in Force and Unproclaimed Sections Only)</v>
      </c>
      <c r="B146" s="1" t="s">
        <v>291</v>
      </c>
      <c r="C146" s="4" t="s">
        <v>292</v>
      </c>
    </row>
    <row r="147">
      <c r="A147" s="2" t="str">
        <f>HYPERLINK("https://kings-printer.alberta.ca/1266.cfm?page=E12.cfm&amp;leg_type=Acts&amp;isbncln=9780779851973&amp;display=html","Environmental Protection and Enhancement Act")</f>
        <v>Environmental Protection and Enhancement Act</v>
      </c>
      <c r="B147" s="4" t="s">
        <v>293</v>
      </c>
      <c r="C147" s="4" t="s">
        <v>294</v>
      </c>
    </row>
    <row r="148">
      <c r="A148" s="2" t="str">
        <f>HYPERLINK("https://kings-printer.alberta.ca/1266.cfm?page=e12p5.cfm&amp;leg_type=Acts&amp;isbncln=9780779844999&amp;display=html","Estate Administration Act")</f>
        <v>Estate Administration Act</v>
      </c>
      <c r="B148" s="4" t="s">
        <v>295</v>
      </c>
      <c r="C148" s="4" t="s">
        <v>296</v>
      </c>
    </row>
    <row r="149">
      <c r="A149" s="2" t="str">
        <f>HYPERLINK("https://kings-printer.alberta.ca/1266.cfm?page=E13.cfm&amp;leg_type=Acts&amp;isbncln=9780779850280&amp;display=html","Expropriation Act")</f>
        <v>Expropriation Act</v>
      </c>
      <c r="B149" s="1" t="s">
        <v>297</v>
      </c>
      <c r="C149" s="1" t="s">
        <v>298</v>
      </c>
    </row>
    <row r="150">
      <c r="A150" s="2" t="str">
        <f>HYPERLINK("https://kings-printer.alberta.ca/1266.cfm?page=E14.cfm&amp;leg_type=Acts&amp;isbncln=9780779752478&amp;display=html","Extra-provincial Enforcement of Custody Orders Act")</f>
        <v>Extra-provincial Enforcement of Custody Orders Act</v>
      </c>
      <c r="B150" s="4" t="s">
        <v>299</v>
      </c>
      <c r="C150" s="4" t="s">
        <v>300</v>
      </c>
    </row>
    <row r="151">
      <c r="A151" s="2" t="str">
        <f>HYPERLINK("https://kings-printer.alberta.ca/1266.cfm?page=F01.cfm&amp;leg_type=Acts&amp;isbncln=0779701526&amp;display=html","Factors Act")</f>
        <v>Factors Act</v>
      </c>
      <c r="B151" s="4" t="s">
        <v>301</v>
      </c>
      <c r="C151" s="1" t="s">
        <v>302</v>
      </c>
    </row>
    <row r="152">
      <c r="A152" s="2" t="str">
        <f>HYPERLINK("https://kings-printer.alberta.ca/1266.cfm?page=f01p5.cfm&amp;leg_type=Acts&amp;isbncln=9780779852123&amp;display=html","Fair Registration Practices Act")</f>
        <v>Fair Registration Practices Act</v>
      </c>
      <c r="B152" s="4" t="s">
        <v>303</v>
      </c>
      <c r="C152" s="1" t="s">
        <v>304</v>
      </c>
    </row>
    <row r="153">
      <c r="A153" s="2" t="str">
        <f>HYPERLINK("https://kings-printer.alberta.ca/1266.cfm?page=f02p5.cfm&amp;leg_type=Acts&amp;isbncln=9780779850792&amp;display=html","Fairness and Safety in Sport Act")</f>
        <v>Fairness and Safety in Sport Act</v>
      </c>
      <c r="B153" s="1" t="s">
        <v>305</v>
      </c>
      <c r="C153" s="4" t="s">
        <v>306</v>
      </c>
    </row>
    <row r="154">
      <c r="A154" s="2" t="str">
        <f>HYPERLINK("https://kings-printer.alberta.ca/1266.cfm?page=F03.cfm&amp;leg_type=Acts&amp;isbncln=9780779848379&amp;display=html","Family and Community Support Services Act")</f>
        <v>Family and Community Support Services Act</v>
      </c>
      <c r="B154" s="4" t="s">
        <v>307</v>
      </c>
      <c r="C154" s="1" t="s">
        <v>308</v>
      </c>
    </row>
    <row r="155">
      <c r="A155" s="2" t="str">
        <f>HYPERLINK("https://kings-printer.alberta.ca/1266.cfm?page=F04.cfm&amp;leg_type=Acts&amp;isbncln=0779701550&amp;display=html","Family Day Act")</f>
        <v>Family Day Act</v>
      </c>
      <c r="B155" s="4" t="s">
        <v>309</v>
      </c>
      <c r="C155" s="1" t="s">
        <v>310</v>
      </c>
    </row>
    <row r="156">
      <c r="A156" s="2" t="str">
        <f>HYPERLINK("https://kings-printer.alberta.ca/1266.cfm?page=F04P5.cfm&amp;leg_type=Acts&amp;isbncln=9780779842971&amp;display=html","Family Law Act")</f>
        <v>Family Law Act</v>
      </c>
      <c r="B156" s="1" t="s">
        <v>311</v>
      </c>
      <c r="C156" s="1" t="s">
        <v>312</v>
      </c>
    </row>
    <row r="157">
      <c r="A157" s="2" t="str">
        <f>HYPERLINK("https://kings-printer.alberta.ca/1266.cfm?page=F04P7.cfm&amp;leg_type=Acts&amp;isbncln=9780779835539&amp;display=html","Family Property Act")</f>
        <v>Family Property Act</v>
      </c>
      <c r="B157" s="1" t="s">
        <v>313</v>
      </c>
      <c r="C157" s="4" t="s">
        <v>314</v>
      </c>
    </row>
    <row r="158">
      <c r="A158" s="2" t="str">
        <f>HYPERLINK("https://kings-printer.alberta.ca/1266.cfm?page=F05P3.cfm&amp;leg_type=Acts&amp;isbncln=9780779825349&amp;display=html","Family Support for Children with Disabilities Act")</f>
        <v>Family Support for Children with Disabilities Act</v>
      </c>
      <c r="B158" s="1" t="s">
        <v>315</v>
      </c>
      <c r="C158" s="1" t="s">
        <v>316</v>
      </c>
    </row>
    <row r="159">
      <c r="A159" s="2" t="str">
        <f>HYPERLINK("https://kings-printer.alberta.ca/1266.cfm?page=F07.cfm&amp;leg_type=Acts&amp;isbncln=9780779842988&amp;display=html","Farm Implement and Dealership Act")</f>
        <v>Farm Implement and Dealership Act</v>
      </c>
      <c r="B159" s="4" t="s">
        <v>317</v>
      </c>
      <c r="C159" s="1" t="s">
        <v>318</v>
      </c>
    </row>
    <row r="160">
      <c r="A160" s="2" t="str">
        <f>HYPERLINK("https://kings-printer.alberta.ca/1266.cfm?page=F08.cfm&amp;leg_type=Acts&amp;isbncln=9780779835577&amp;display=html","Fatal Accidents Act")</f>
        <v>Fatal Accidents Act</v>
      </c>
      <c r="B160" s="1" t="s">
        <v>319</v>
      </c>
      <c r="C160" s="1" t="s">
        <v>320</v>
      </c>
    </row>
    <row r="161">
      <c r="A161" s="2" t="str">
        <f>HYPERLINK("https://kings-printer.alberta.ca/1266.cfm?page=F09.cfm&amp;leg_type=Acts&amp;isbncln=9780779842995&amp;display=html","Fatality Inquiries Act")</f>
        <v>Fatality Inquiries Act</v>
      </c>
      <c r="B161" s="1" t="s">
        <v>321</v>
      </c>
      <c r="C161" s="1" t="s">
        <v>322</v>
      </c>
    </row>
    <row r="162">
      <c r="A162" s="2" t="str">
        <f>HYPERLINK("https://kings-printer.alberta.ca/1266.cfm?page=F11P1.cfm&amp;leg_type=Acts&amp;isbncln=9780779773626&amp;display=html","Feeder Associations Guarantee Act")</f>
        <v>Feeder Associations Guarantee Act</v>
      </c>
      <c r="B162" s="1" t="s">
        <v>323</v>
      </c>
      <c r="C162" s="1" t="s">
        <v>324</v>
      </c>
    </row>
    <row r="163">
      <c r="A163" s="2" t="str">
        <f>HYPERLINK("https://kings-printer.alberta.ca/1266.cfm?page=F11P3.cfm&amp;leg_type=Acts&amp;isbncln=9780779847723&amp;display=html","Film and Television Tax Credit Act")</f>
        <v>Film and Television Tax Credit Act</v>
      </c>
      <c r="B163" s="1" t="s">
        <v>325</v>
      </c>
      <c r="C163" s="1" t="s">
        <v>326</v>
      </c>
    </row>
    <row r="164">
      <c r="A164" s="2" t="str">
        <f>HYPERLINK("https://kings-printer.alberta.ca/1266.cfm?page=F11P5.cfm&amp;leg_type=Acts&amp;isbncln=9780779744565&amp;display=html","Film and Video Classification Act")</f>
        <v>Film and Video Classification Act</v>
      </c>
      <c r="B164" s="1" t="s">
        <v>327</v>
      </c>
      <c r="C164" s="1" t="s">
        <v>328</v>
      </c>
    </row>
    <row r="165">
      <c r="A165" s="2" t="str">
        <f>HYPERLINK("https://kings-printer.alberta.ca/1266.cfm?page=F12.cfm&amp;leg_type=Acts&amp;isbncln=9780779851072&amp;display=html","Financial Administration Act")</f>
        <v>Financial Administration Act</v>
      </c>
      <c r="B165" s="1" t="s">
        <v>329</v>
      </c>
      <c r="C165" s="1" t="s">
        <v>330</v>
      </c>
    </row>
    <row r="166">
      <c r="A166" s="2" t="str">
        <f>HYPERLINK("https://kings-printer.alberta.ca/1266.cfm?page=f13.cfm&amp;leg_type=Acts&amp;isbncln=9780779843022&amp;display=html","Financial Consumers Act")</f>
        <v>Financial Consumers Act</v>
      </c>
      <c r="B166" s="1" t="s">
        <v>331</v>
      </c>
      <c r="C166" s="1" t="s">
        <v>332</v>
      </c>
    </row>
    <row r="167">
      <c r="A167" s="2" t="str">
        <f>HYPERLINK("https://kings-printer.alberta.ca/1266.cfm?page=F13P2.cfm&amp;leg_type=Acts&amp;isbncln=9780779836185&amp;display=html","Financial Innovation Act")</f>
        <v>Financial Innovation Act</v>
      </c>
      <c r="B167" s="1" t="s">
        <v>333</v>
      </c>
      <c r="C167" s="1" t="s">
        <v>334</v>
      </c>
    </row>
    <row r="168">
      <c r="A168" s="2" t="str">
        <f>HYPERLINK("https://kings-printer.alberta.ca/1266.cfm?page=2023ch03_unpr.cfm&amp;leg_type=Acts&amp;isbncln=9780779846733&amp;display=html","Financial Statutes Amendment Act, 2023 (Unproclaimed Section Only)")</f>
        <v>Financial Statutes Amendment Act, 2023 (Unproclaimed Section Only)</v>
      </c>
      <c r="B168" s="1" t="s">
        <v>335</v>
      </c>
      <c r="C168" s="1" t="s">
        <v>336</v>
      </c>
    </row>
    <row r="169">
      <c r="A169" s="2" t="str">
        <f>HYPERLINK("https://kings-printer.alberta.ca/1266.cfm?page=2024ch15_unpr.cfm&amp;leg_type=Acts&amp;isbncln=9780779851713&amp;display=html","Financial Statutes Amendment Act, 2024 (No. 2) (Not in Force Sections Only)")</f>
        <v>Financial Statutes Amendment Act, 2024 (No. 2) (Not in Force Sections Only)</v>
      </c>
      <c r="B169" s="1" t="s">
        <v>337</v>
      </c>
      <c r="C169" s="1" t="s">
        <v>338</v>
      </c>
    </row>
    <row r="170">
      <c r="A170" s="2" t="str">
        <f>HYPERLINK("https://kings-printer.alberta.ca/1266.cfm?page=F13P5.cfm&amp;leg_type=Acts&amp;isbncln=9780779821815&amp;display=html","Financing Alberta's Strategic Transportation Act")</f>
        <v>Financing Alberta's Strategic Transportation Act</v>
      </c>
      <c r="B170" s="1" t="s">
        <v>339</v>
      </c>
      <c r="C170" s="1" t="s">
        <v>340</v>
      </c>
    </row>
    <row r="171">
      <c r="A171" s="2" t="str">
        <f>HYPERLINK("https://kings-printer.alberta.ca/1266.cfm?page=F14.cfm&amp;leg_type=Acts&amp;isbncln=9780779794331&amp;display=html","First Nations Sacred Ceremonial Objects Repatriation Act")</f>
        <v>First Nations Sacred Ceremonial Objects Repatriation Act</v>
      </c>
      <c r="B171" s="1" t="s">
        <v>341</v>
      </c>
      <c r="C171" s="1" t="s">
        <v>342</v>
      </c>
    </row>
    <row r="172">
      <c r="A172" s="2" t="str">
        <f>HYPERLINK("https://kings-printer.alberta.ca/1266.cfm?page=2019ch20_unpr.cfm&amp;leg_type=Acts&amp;isbncln=9780779838899&amp;display=html","Fiscal Measures and Taxation Act, 2019 (Not in Force and Unproclaimed Sections Only)")</f>
        <v>Fiscal Measures and Taxation Act, 2019 (Not in Force and Unproclaimed Sections Only)</v>
      </c>
      <c r="B172" s="1" t="s">
        <v>343</v>
      </c>
      <c r="C172" s="1" t="s">
        <v>344</v>
      </c>
    </row>
    <row r="173">
      <c r="A173" s="2" t="str">
        <f>HYPERLINK("https://kings-printer.alberta.ca/1266.cfm?page=F16.cfm&amp;leg_type=Acts&amp;isbncln=9780779839353&amp;display=html","Fisheries (Alberta) Act")</f>
        <v>Fisheries (Alberta) Act</v>
      </c>
      <c r="B173" s="1" t="s">
        <v>345</v>
      </c>
      <c r="C173" s="1" t="s">
        <v>346</v>
      </c>
    </row>
    <row r="174">
      <c r="A174" s="2" t="str">
        <f>HYPERLINK("https://kings-printer.alberta.ca/1266.cfm?page=F16p5.cfm&amp;leg_type=Acts&amp;isbncln=9780779846993&amp;display=html","Foreign Credential Advisory Committee Act")</f>
        <v>Foreign Credential Advisory Committee Act</v>
      </c>
      <c r="B174" s="1" t="s">
        <v>347</v>
      </c>
      <c r="C174" s="1" t="s">
        <v>348</v>
      </c>
    </row>
    <row r="175">
      <c r="A175" s="2" t="str">
        <f>HYPERLINK("https://kings-printer.alberta.ca/1266.cfm?page=F17.cfm&amp;leg_type=Acts&amp;isbncln=9780779842209&amp;display=html","Foreign Cultural Property Immunity Act")</f>
        <v>Foreign Cultural Property Immunity Act</v>
      </c>
      <c r="B175" s="1" t="s">
        <v>349</v>
      </c>
      <c r="C175" s="1" t="s">
        <v>350</v>
      </c>
    </row>
    <row r="176">
      <c r="A176" s="2" t="str">
        <f>HYPERLINK("https://kings-printer.alberta.ca/1266.cfm?page=F19.cfm&amp;leg_type=Acts&amp;isbncln=9780779847815&amp;display=html","Forest and Prairie Protection Act")</f>
        <v>Forest and Prairie Protection Act</v>
      </c>
      <c r="B176" s="1" t="s">
        <v>351</v>
      </c>
      <c r="C176" s="1" t="s">
        <v>352</v>
      </c>
    </row>
    <row r="177">
      <c r="A177" s="2" t="str">
        <f>HYPERLINK("https://kings-printer.alberta.ca/1266.cfm?page=F20.cfm&amp;leg_type=Acts&amp;isbncln=9780779836215&amp;display=html","Forest Reserves Act")</f>
        <v>Forest Reserves Act</v>
      </c>
      <c r="B177" s="1" t="s">
        <v>353</v>
      </c>
      <c r="C177" s="1" t="s">
        <v>354</v>
      </c>
    </row>
    <row r="178">
      <c r="A178" s="2" t="str">
        <f>HYPERLINK("https://kings-printer.alberta.ca/1266.cfm?page=2020ch34_unpr.cfm&amp;leg_type=Acts&amp;isbncln=9780779824656&amp;display=html","Forests (Growing Alberta's Forest Sector) Amendment Act, 2020 (Unproclaimed Sections Only)")</f>
        <v>Forests (Growing Alberta's Forest Sector) Amendment Act, 2020 (Unproclaimed Sections Only)</v>
      </c>
      <c r="B178" s="1" t="s">
        <v>355</v>
      </c>
      <c r="C178" s="1" t="s">
        <v>356</v>
      </c>
    </row>
    <row r="179">
      <c r="A179" s="2" t="str">
        <f>HYPERLINK("https://kings-printer.alberta.ca/1266.cfm?page=F22.cfm&amp;leg_type=Acts&amp;isbncln=9780779839377&amp;display=html","Forests Act")</f>
        <v>Forests Act</v>
      </c>
      <c r="B179" s="1" t="s">
        <v>357</v>
      </c>
      <c r="C179" s="1" t="s">
        <v>358</v>
      </c>
    </row>
    <row r="180">
      <c r="A180" s="2" t="str">
        <f>HYPERLINK("https://kings-printer.alberta.ca/1266.cfm?page=F23.cfm&amp;leg_type=Acts&amp;isbncln=9780779780594&amp;display=html","Franchises Act")</f>
        <v>Franchises Act</v>
      </c>
      <c r="B180" s="1" t="s">
        <v>359</v>
      </c>
      <c r="C180" s="1" t="s">
        <v>360</v>
      </c>
    </row>
    <row r="181">
      <c r="A181" s="2" t="str">
        <f>HYPERLINK("https://kings-printer.alberta.ca/1266.cfm?page=F24.cfm&amp;leg_type=Acts&amp;isbncln=0779701763&amp;display=html","Fraudulent Preferences Act")</f>
        <v>Fraudulent Preferences Act</v>
      </c>
      <c r="B181" s="1" t="s">
        <v>361</v>
      </c>
      <c r="C181" s="1" t="s">
        <v>362</v>
      </c>
    </row>
    <row r="182">
      <c r="A182" s="2" t="str">
        <f>HYPERLINK("https://kings-printer.alberta.ca/1266.cfm?page=F25.cfm&amp;leg_type=Acts&amp;isbncln=9780779851089&amp;display=html","Freedom of Information and Protection of Privacy Act")</f>
        <v>Freedom of Information and Protection of Privacy Act</v>
      </c>
      <c r="B182" s="1" t="s">
        <v>363</v>
      </c>
      <c r="C182" s="1" t="s">
        <v>364</v>
      </c>
    </row>
    <row r="183">
      <c r="A183" s="2" t="str">
        <f>HYPERLINK("https://kings-printer.alberta.ca/1266.cfm?page=F25P4.cfm&amp;leg_type=Acts&amp;isbncln=9780779825592&amp;display=html","Freedom to Care Act")</f>
        <v>Freedom to Care Act</v>
      </c>
      <c r="B183" s="1" t="s">
        <v>365</v>
      </c>
      <c r="C183" s="1" t="s">
        <v>366</v>
      </c>
    </row>
    <row r="184">
      <c r="A184" s="2" t="str">
        <f>HYPERLINK("https://kings-printer.alberta.ca/1266.cfm?page=F26.cfm&amp;leg_type=Acts&amp;isbncln=9780779836239&amp;display=html","Freehold Mineral Rights Tax Act")</f>
        <v>Freehold Mineral Rights Tax Act</v>
      </c>
      <c r="B184" s="1" t="s">
        <v>367</v>
      </c>
      <c r="C184" s="1" t="s">
        <v>368</v>
      </c>
    </row>
    <row r="185">
      <c r="A185" s="2" t="str">
        <f>HYPERLINK("https://kings-printer.alberta.ca/1266.cfm?page=F27.cfm&amp;leg_type=Acts&amp;isbncln=077970178X&amp;display=html","Frustrated Contracts Act")</f>
        <v>Frustrated Contracts Act</v>
      </c>
      <c r="B185" s="1" t="s">
        <v>369</v>
      </c>
      <c r="C185" s="1" t="s">
        <v>370</v>
      </c>
    </row>
    <row r="186">
      <c r="A186" s="2" t="str">
        <f>HYPERLINK("https://kings-printer.alberta.ca/1266.cfm?page=F28P1.cfm&amp;leg_type=Acts&amp;isbncln=9780779851485&amp;display=html","Fuel Tax Act")</f>
        <v>Fuel Tax Act</v>
      </c>
      <c r="B186" s="1" t="s">
        <v>371</v>
      </c>
      <c r="C186" s="1" t="s">
        <v>372</v>
      </c>
    </row>
    <row r="187">
      <c r="A187" s="2" t="str">
        <f>HYPERLINK("https://kings-printer.alberta.ca/1266.cfm?page=F29.cfm&amp;leg_type=Acts&amp;isbncln=9780779836253&amp;display=html","Funeral Services Act")</f>
        <v>Funeral Services Act</v>
      </c>
      <c r="B187" s="1" t="s">
        <v>373</v>
      </c>
      <c r="C187" s="1" t="s">
        <v>374</v>
      </c>
    </row>
    <row r="188">
      <c r="A188" s="2" t="str">
        <f>HYPERLINK("https://kings-printer.alberta.ca/1266.cfm?page=F30.cfm&amp;leg_type=Acts&amp;isbncln=9780779843114&amp;display=html","Fur Farms Act")</f>
        <v>Fur Farms Act</v>
      </c>
      <c r="B188" s="1" t="s">
        <v>375</v>
      </c>
      <c r="C188" s="1" t="s">
        <v>376</v>
      </c>
    </row>
    <row r="189">
      <c r="A189" s="2" t="str">
        <f>HYPERLINK("https://kings-printer.alberta.ca/1266.cfm?page=g01.cfm&amp;leg_type=Acts&amp;isbncln=9780779851942&amp;display=html","Gaming, Liquor and Cannabis Act")</f>
        <v>Gaming, Liquor and Cannabis Act</v>
      </c>
      <c r="B189" s="1" t="s">
        <v>377</v>
      </c>
      <c r="C189" s="1" t="s">
        <v>378</v>
      </c>
    </row>
    <row r="190">
      <c r="A190" s="2" t="str">
        <f>HYPERLINK("https://kings-printer.alberta.ca/1266.cfm?page=G02.cfm&amp;leg_type=Acts&amp;isbncln=9780779837076&amp;display=html","Garage Keepers' Lien Act")</f>
        <v>Garage Keepers' Lien Act</v>
      </c>
      <c r="B190" s="1" t="s">
        <v>379</v>
      </c>
      <c r="C190" s="1" t="s">
        <v>380</v>
      </c>
    </row>
    <row r="191">
      <c r="A191" s="2" t="str">
        <f>HYPERLINK("https://kings-printer.alberta.ca/1266.cfm?page=g03.cfm&amp;leg_type=Acts&amp;isbncln=9780779839407&amp;display=html","Gas Distribution Act")</f>
        <v>Gas Distribution Act</v>
      </c>
      <c r="B191" s="1" t="s">
        <v>381</v>
      </c>
      <c r="C191" s="1" t="s">
        <v>382</v>
      </c>
    </row>
    <row r="192">
      <c r="A192" s="2" t="str">
        <f>HYPERLINK("https://kings-printer.alberta.ca/1266.cfm?page=G04.cfm&amp;leg_type=Acts&amp;isbncln=9780779837090&amp;display=html","Gas Resources Preservation Act")</f>
        <v>Gas Resources Preservation Act</v>
      </c>
      <c r="B192" s="1" t="s">
        <v>383</v>
      </c>
      <c r="C192" s="1" t="s">
        <v>384</v>
      </c>
    </row>
    <row r="193">
      <c r="A193" s="2" t="str">
        <f>HYPERLINK("https://kings-printer.alberta.ca/1266.cfm?page=G05.cfm&amp;leg_type=Acts&amp;isbncln=9780779848003&amp;display=html","Gas Utilities Act")</f>
        <v>Gas Utilities Act</v>
      </c>
      <c r="B193" s="1" t="s">
        <v>385</v>
      </c>
      <c r="C193" s="1" t="s">
        <v>386</v>
      </c>
    </row>
    <row r="194">
      <c r="A194" s="2" t="str">
        <f>HYPERLINK("https://kings-printer.alberta.ca/1266.cfm?page=G05P4.cfm&amp;leg_type=Acts&amp;isbncln=9780779824298&amp;display=html","Genocide Remembrance, Condemnation and Prevention Month Act")</f>
        <v>Genocide Remembrance, Condemnation and Prevention Month Act</v>
      </c>
      <c r="B194" s="1" t="s">
        <v>387</v>
      </c>
      <c r="C194" s="1" t="s">
        <v>388</v>
      </c>
    </row>
    <row r="195">
      <c r="A195" s="2" t="str">
        <f>HYPERLINK("https://kings-printer.alberta.ca/1266.cfm?page=G05P5.cfm&amp;leg_type=Acts&amp;isbncln=9780779845309&amp;display=html","Geothermal Resource Development Act")</f>
        <v>Geothermal Resource Development Act</v>
      </c>
      <c r="B195" s="1" t="s">
        <v>389</v>
      </c>
      <c r="C195" s="1" t="s">
        <v>390</v>
      </c>
    </row>
    <row r="196">
      <c r="A196" s="2" t="str">
        <f>HYPERLINK("https://kings-printer.alberta.ca/1266.cfm?page=G06.cfm&amp;leg_type=Acts&amp;isbncln=9780779814817&amp;display=html","Glenbow-Alberta Institute Act")</f>
        <v>Glenbow-Alberta Institute Act</v>
      </c>
      <c r="B196" s="1" t="s">
        <v>391</v>
      </c>
      <c r="C196" s="1" t="s">
        <v>392</v>
      </c>
    </row>
    <row r="197">
      <c r="A197" s="2" t="str">
        <f>HYPERLINK("https://kings-printer.alberta.ca/1266.cfm?page=G08.cfm&amp;leg_type=Acts&amp;isbncln=0779701887&amp;display=html","Government Fees and Charges Review Act")</f>
        <v>Government Fees and Charges Review Act</v>
      </c>
      <c r="B197" s="1" t="s">
        <v>393</v>
      </c>
      <c r="C197" s="1" t="s">
        <v>394</v>
      </c>
    </row>
    <row r="198">
      <c r="A198" s="2" t="str">
        <f>HYPERLINK("https://kings-printer.alberta.ca/1266.cfm?page=g10.cfm&amp;leg_type=Acts&amp;isbncln=9780779851096&amp;display=html","Government Organization Act")</f>
        <v>Government Organization Act</v>
      </c>
      <c r="B198" s="1" t="s">
        <v>395</v>
      </c>
      <c r="C198" s="1" t="s">
        <v>396</v>
      </c>
    </row>
    <row r="199">
      <c r="A199" s="2" t="str">
        <f>HYPERLINK("https://kings-printer.alberta.ca/1266.cfm?page=G11.cfm&amp;leg_type=Acts&amp;isbncln=9780779850440&amp;display=html","Guarantees Acknowledgment Act")</f>
        <v>Guarantees Acknowledgment Act</v>
      </c>
      <c r="B199" s="1" t="s">
        <v>397</v>
      </c>
      <c r="C199" s="1" t="s">
        <v>398</v>
      </c>
    </row>
    <row r="200">
      <c r="A200" s="2" t="str">
        <f>HYPERLINK("https://kings-printer.alberta.ca/1266.cfm?page=g12.cfm&amp;leg_type=Acts&amp;isbncln=9780779747948&amp;display=html","Gunshot and Stab Wound Mandatory Disclosure Act")</f>
        <v>Gunshot and Stab Wound Mandatory Disclosure Act</v>
      </c>
      <c r="B200" s="1" t="s">
        <v>399</v>
      </c>
      <c r="C200" s="1" t="s">
        <v>400</v>
      </c>
    </row>
    <row r="201">
      <c r="A201" s="2" t="str">
        <f>HYPERLINK("https://kings-printer.alberta.ca/1266.cfm?page=H02P7.cfm&amp;leg_type=Acts&amp;isbncln=9780779851102&amp;display=html","Health Facilities Act")</f>
        <v>Health Facilities Act</v>
      </c>
      <c r="B201" s="1" t="s">
        <v>401</v>
      </c>
      <c r="C201" s="1" t="s">
        <v>402</v>
      </c>
    </row>
    <row r="202">
      <c r="A202" s="2" t="str">
        <f>HYPERLINK("https://kings-printer.alberta.ca/1266.cfm?page=h05.cfm&amp;leg_type=Acts&amp;isbncln=9780779851119&amp;display=html","Health Information Act")</f>
        <v>Health Information Act</v>
      </c>
      <c r="B202" s="1" t="s">
        <v>403</v>
      </c>
      <c r="C202" s="1" t="s">
        <v>404</v>
      </c>
    </row>
    <row r="203">
      <c r="A203" s="2" t="str">
        <f>HYPERLINK("https://kings-printer.alberta.ca/1266.cfm?page=H06.cfm&amp;leg_type=Acts&amp;isbncln=9780779837212&amp;display=html","Health Insurance Premiums Act")</f>
        <v>Health Insurance Premiums Act</v>
      </c>
      <c r="B203" s="1" t="s">
        <v>405</v>
      </c>
      <c r="C203" s="1" t="s">
        <v>406</v>
      </c>
    </row>
    <row r="204">
      <c r="A204" s="2" t="str">
        <f>HYPERLINK("https://kings-printer.alberta.ca/1266.cfm?page=H07.cfm&amp;leg_type=Acts&amp;isbncln=9780779850914&amp;display=html","Health Professions Act")</f>
        <v>Health Professions Act</v>
      </c>
      <c r="B204" s="1" t="s">
        <v>407</v>
      </c>
      <c r="C204" s="1" t="s">
        <v>408</v>
      </c>
    </row>
    <row r="205">
      <c r="A205" s="2" t="str">
        <f>HYPERLINK("https://kings-printer.alberta.ca/1266.cfm?page=h07p2.cfm&amp;leg_type=Acts&amp;isbncln=9780779851126&amp;display=html","Health Quality Council of Alberta Act")</f>
        <v>Health Quality Council of Alberta Act</v>
      </c>
      <c r="B205" s="1" t="s">
        <v>409</v>
      </c>
      <c r="C205" s="1" t="s">
        <v>410</v>
      </c>
    </row>
    <row r="206">
      <c r="A206" s="2" t="str">
        <f>HYPERLINK("https://kings-printer.alberta.ca/1266.cfm?page=2020ch35_unpr.cfm&amp;leg_type=Acts&amp;isbncln=9780779851010&amp;display=html","Health Statutes Amendment Act, 2020 (No. 2) (Unproclaimed Sections Only)")</f>
        <v>Health Statutes Amendment Act, 2020 (No. 2) (Unproclaimed Sections Only)</v>
      </c>
      <c r="B206" s="1" t="s">
        <v>411</v>
      </c>
      <c r="C206" s="1" t="s">
        <v>412</v>
      </c>
    </row>
    <row r="207">
      <c r="A207" s="2" t="str">
        <f>HYPERLINK("https://kings-printer.alberta.ca/1266.cfm?page=2024ch16_unpr.cfm&amp;leg_type=Acts&amp;isbncln=9780779851270&amp;display=html","Health Statutes Amendment Act, 2024 (No. 2) (Unproclaimed Sections Only)")</f>
        <v>Health Statutes Amendment Act, 2024 (No. 2) (Unproclaimed Sections Only)</v>
      </c>
      <c r="B207" s="1" t="s">
        <v>413</v>
      </c>
      <c r="C207" s="1" t="s">
        <v>414</v>
      </c>
    </row>
    <row r="208">
      <c r="A208" s="2" t="str">
        <f>HYPERLINK("https://kings-printer.alberta.ca/1266.cfm?page=H07P5.cfm&amp;leg_type=Acts&amp;isbncln=9780779738052&amp;display=html","Heating Oil and Propane Rebate Act")</f>
        <v>Heating Oil and Propane Rebate Act</v>
      </c>
      <c r="B208" s="1" t="s">
        <v>415</v>
      </c>
      <c r="C208" s="1" t="s">
        <v>416</v>
      </c>
    </row>
    <row r="209">
      <c r="A209" s="2" t="str">
        <f>HYPERLINK("https://kings-printer.alberta.ca/1266.cfm?page=H07P8.cfm&amp;leg_type=Acts&amp;isbncln=9780779821891&amp;display=html","Heroes' Compensation Act")</f>
        <v>Heroes' Compensation Act</v>
      </c>
      <c r="B209" s="1" t="s">
        <v>417</v>
      </c>
      <c r="C209" s="1" t="s">
        <v>418</v>
      </c>
    </row>
    <row r="210">
      <c r="A210" s="2" t="str">
        <f>HYPERLINK("https://kings-printer.alberta.ca/1266.cfm?page=h08p5.cfm&amp;leg_type=Acts&amp;isbncln=9780779838585&amp;display=html","Highways Development and Protection Act")</f>
        <v>Highways Development and Protection Act</v>
      </c>
      <c r="B210" s="1" t="s">
        <v>419</v>
      </c>
      <c r="C210" s="1" t="s">
        <v>420</v>
      </c>
    </row>
    <row r="211">
      <c r="A211" s="2" t="str">
        <f>HYPERLINK("https://kings-printer.alberta.ca/1266.cfm?page=H09.cfm&amp;leg_type=Acts&amp;isbncln=9780779837267&amp;display=html","Historical Resources Act")</f>
        <v>Historical Resources Act</v>
      </c>
      <c r="B211" s="1" t="s">
        <v>421</v>
      </c>
      <c r="C211" s="1" t="s">
        <v>422</v>
      </c>
    </row>
    <row r="212">
      <c r="A212" s="2" t="str">
        <f>HYPERLINK("https://kings-printer.alberta.ca/1266.cfm?page=H10.cfm&amp;leg_type=Acts&amp;isbncln=0779702018&amp;display=html","Holocaust Memorial Day and Genocide Remembrance Act")</f>
        <v>Holocaust Memorial Day and Genocide Remembrance Act</v>
      </c>
      <c r="B212" s="1" t="s">
        <v>423</v>
      </c>
      <c r="C212" s="1" t="s">
        <v>424</v>
      </c>
    </row>
    <row r="213">
      <c r="A213" s="2" t="str">
        <f>HYPERLINK("https://kings-printer.alberta.ca/1266.cfm?page=H11P3.cfm&amp;leg_type=Acts&amp;isbncln=9780779842797&amp;display=html","Horse Racing Alberta Act")</f>
        <v>Horse Racing Alberta Act</v>
      </c>
      <c r="B213" s="1" t="s">
        <v>425</v>
      </c>
      <c r="C213" s="1" t="s">
        <v>426</v>
      </c>
    </row>
    <row r="214">
      <c r="A214" s="2" t="str">
        <f>HYPERLINK("https://kings-printer.alberta.ca/1266.cfm?page=H12.cfm&amp;leg_type=Acts&amp;isbncln=9780779851133&amp;display=html","Hospitals Act")</f>
        <v>Hospitals Act</v>
      </c>
      <c r="B214" s="1" t="s">
        <v>427</v>
      </c>
      <c r="C214" s="1" t="s">
        <v>428</v>
      </c>
    </row>
    <row r="215">
      <c r="A215" s="2" t="str">
        <f>HYPERLINK("https://kings-printer.alberta.ca/1266.cfm?page=h14p5.cfm&amp;leg_type=Acts&amp;isbncln=9780779851140&amp;display=html","Human Tissue and Organ Donation Act")</f>
        <v>Human Tissue and Organ Donation Act</v>
      </c>
      <c r="B215" s="1" t="s">
        <v>429</v>
      </c>
      <c r="C215" s="1" t="s">
        <v>430</v>
      </c>
    </row>
    <row r="216">
      <c r="A216" s="2" t="str">
        <f>HYPERLINK("https://kings-printer.alberta.ca/1266.cfm?page=H15P5.cfm&amp;leg_type=Acts&amp;isbncln=9780779733002&amp;display=html","Hunting, Fishing and Trapping Heritage Act")</f>
        <v>Hunting, Fishing and Trapping Heritage Act</v>
      </c>
      <c r="B216" s="1" t="s">
        <v>431</v>
      </c>
      <c r="C216" s="1" t="s">
        <v>432</v>
      </c>
    </row>
    <row r="217">
      <c r="A217" s="2" t="str">
        <f>HYPERLINK("https://kings-printer.alberta.ca/1266.cfm?page=H16.cfm&amp;leg_type=Acts&amp;isbncln=9780779846245&amp;display=html","Hydro and Electric Energy Act")</f>
        <v>Hydro and Electric Energy Act</v>
      </c>
      <c r="B217" s="1" t="s">
        <v>433</v>
      </c>
      <c r="C217" s="1" t="s">
        <v>434</v>
      </c>
    </row>
    <row r="218">
      <c r="A218" s="2" t="str">
        <f>HYPERLINK("https://kings-printer.alberta.ca/1266.cfm?page=I00P5.cfm&amp;leg_type=Acts&amp;isbncln=9780779851027&amp;display=html","Income and Employment Supports Act")</f>
        <v>Income and Employment Supports Act</v>
      </c>
      <c r="B218" s="1" t="s">
        <v>435</v>
      </c>
      <c r="C218" s="1" t="s">
        <v>436</v>
      </c>
    </row>
    <row r="219">
      <c r="A219" s="2" t="str">
        <f>HYPERLINK("https://kings-printer.alberta.ca/1266.cfm?page=I01p5.cfm&amp;leg_type=Acts&amp;isbncln=0779730925&amp;display=html","Income Trusts Liability Act")</f>
        <v>Income Trusts Liability Act</v>
      </c>
      <c r="B219" s="1" t="s">
        <v>437</v>
      </c>
      <c r="C219" s="1" t="s">
        <v>438</v>
      </c>
    </row>
    <row r="220">
      <c r="A220" s="2" t="str">
        <f>HYPERLINK("https://kings-printer.alberta.ca/1266.cfm?page=I01P6.cfm&amp;leg_type=Acts&amp;isbncln=9780779842414&amp;display=html","Infrastructure Accountability Act")</f>
        <v>Infrastructure Accountability Act</v>
      </c>
      <c r="B220" s="1" t="s">
        <v>439</v>
      </c>
      <c r="C220" s="1" t="s">
        <v>440</v>
      </c>
    </row>
    <row r="221">
      <c r="A221" s="2" t="str">
        <f>HYPERLINK("https://kings-printer.alberta.ca/1266.cfm?page=I02.cfm&amp;leg_type=Acts&amp;isbncln=9780779845965&amp;display=html","Innkeepers Act")</f>
        <v>Innkeepers Act</v>
      </c>
      <c r="B221" s="1" t="s">
        <v>441</v>
      </c>
      <c r="C221" s="1" t="s">
        <v>442</v>
      </c>
    </row>
    <row r="222">
      <c r="A222" s="2" t="str">
        <f>HYPERLINK("https://kings-printer.alberta.ca/1266.cfm?page=i03.cfm&amp;leg_type=Acts&amp;isbncln=9780779850457&amp;display=html","Insurance Act")</f>
        <v>Insurance Act</v>
      </c>
      <c r="B222" s="1" t="s">
        <v>443</v>
      </c>
      <c r="C222" s="1" t="s">
        <v>444</v>
      </c>
    </row>
    <row r="223">
      <c r="A223" s="2" t="str">
        <f>HYPERLINK("https://kings-printer.alberta.ca/1266.cfm?page=I03p1.cfm&amp;leg_type=Acts&amp;isbncln=9780779843138&amp;display=html","Interactive Digital Media Tax Credit Act")</f>
        <v>Interactive Digital Media Tax Credit Act</v>
      </c>
      <c r="B223" s="1" t="s">
        <v>445</v>
      </c>
      <c r="C223" s="1" t="s">
        <v>446</v>
      </c>
    </row>
    <row r="224">
      <c r="A224" s="2" t="str">
        <f>HYPERLINK("https://kings-printer.alberta.ca/1266.cfm?page=I03P5.cfm&amp;leg_type=Acts&amp;isbncln=9780779843145&amp;display=html","Interjurisdictional Support Orders Act")</f>
        <v>Interjurisdictional Support Orders Act</v>
      </c>
      <c r="B224" s="1" t="s">
        <v>447</v>
      </c>
      <c r="C224" s="1" t="s">
        <v>448</v>
      </c>
    </row>
    <row r="225">
      <c r="A225" s="2" t="str">
        <f>HYPERLINK("https://kings-printer.alberta.ca/1266.cfm?page=I04.cfm&amp;leg_type=Acts&amp;isbncln=9780779839452&amp;display=html","International Child Abduction Act")</f>
        <v>International Child Abduction Act</v>
      </c>
      <c r="B225" s="1" t="s">
        <v>449</v>
      </c>
      <c r="C225" s="1" t="s">
        <v>450</v>
      </c>
    </row>
    <row r="226">
      <c r="A226" s="2" t="str">
        <f>HYPERLINK("https://kings-printer.alberta.ca/1266.cfm?page=I05.cfm&amp;leg_type=Acts&amp;isbncln=9780779837557&amp;display=html","International Commercial Arbitration Act")</f>
        <v>International Commercial Arbitration Act</v>
      </c>
      <c r="B226" s="1" t="s">
        <v>451</v>
      </c>
      <c r="C226" s="1" t="s">
        <v>452</v>
      </c>
    </row>
    <row r="227">
      <c r="A227" s="2" t="str">
        <f>HYPERLINK("https://kings-printer.alberta.ca/1266.cfm?page=I06.cfm&amp;leg_type=Acts&amp;isbncln=9780779837564&amp;display=html","International Conventions Implementation Act")</f>
        <v>International Conventions Implementation Act</v>
      </c>
      <c r="B227" s="1" t="s">
        <v>453</v>
      </c>
      <c r="C227" s="1" t="s">
        <v>454</v>
      </c>
    </row>
    <row r="228">
      <c r="A228" s="2" t="str">
        <f>HYPERLINK("https://kings-printer.alberta.ca/1266.cfm?page=I06P5.cfm&amp;leg_type=Acts&amp;isbncln=9780779837571&amp;display=html","International Interests in Mobile Aircraft Equipment Act")</f>
        <v>International Interests in Mobile Aircraft Equipment Act</v>
      </c>
      <c r="B228" s="1" t="s">
        <v>455</v>
      </c>
      <c r="C228" s="1" t="s">
        <v>456</v>
      </c>
    </row>
    <row r="229">
      <c r="A229" s="2" t="str">
        <f>HYPERLINK("https://kings-printer.alberta.ca/1266.cfm?page=I07.cfm&amp;leg_type=Acts&amp;isbncln=9780779839469&amp;display=html","International Trade and Investment Agreements Implementation Act")</f>
        <v>International Trade and Investment Agreements Implementation Act</v>
      </c>
      <c r="B229" s="1" t="s">
        <v>457</v>
      </c>
      <c r="C229" s="1" t="s">
        <v>458</v>
      </c>
    </row>
    <row r="230">
      <c r="A230" s="2" t="str">
        <f>HYPERLINK("https://kings-printer.alberta.ca/1266.cfm?page=I08.cfm&amp;leg_type=Acts&amp;isbncln=9780779843152&amp;display=html","Interpretation Act")</f>
        <v>Interpretation Act</v>
      </c>
      <c r="B230" s="1" t="s">
        <v>459</v>
      </c>
      <c r="C230" s="1" t="s">
        <v>460</v>
      </c>
    </row>
    <row r="231">
      <c r="A231" s="2" t="str">
        <f>HYPERLINK("https://kings-printer.alberta.ca/1266.cfm?page=I09.cfm&amp;leg_type=Acts&amp;isbncln=9780779837595&amp;display=html","Interprovincial Subpoena Act")</f>
        <v>Interprovincial Subpoena Act</v>
      </c>
      <c r="B231" s="1" t="s">
        <v>461</v>
      </c>
      <c r="C231" s="1" t="s">
        <v>462</v>
      </c>
    </row>
    <row r="232">
      <c r="A232" s="2" t="str">
        <f>HYPERLINK("https://kings-printer.alberta.ca/1266.cfm?page=i10p5.cfm&amp;leg_type=Acts&amp;isbncln=9780779850020&amp;display=html","Investing in a Diversified Alberta Economy Act")</f>
        <v>Investing in a Diversified Alberta Economy Act</v>
      </c>
      <c r="B232" s="1" t="s">
        <v>463</v>
      </c>
      <c r="C232" s="1" t="s">
        <v>464</v>
      </c>
    </row>
    <row r="233">
      <c r="A233" s="2" t="str">
        <f>HYPERLINK("https://kings-printer.alberta.ca/1266.cfm?page=I11.cfm&amp;leg_type=Acts&amp;isbncln=9780779842216&amp;display=html","Irrigation Districts Act")</f>
        <v>Irrigation Districts Act</v>
      </c>
      <c r="B233" s="1" t="s">
        <v>465</v>
      </c>
      <c r="C233" s="1" t="s">
        <v>466</v>
      </c>
    </row>
    <row r="234">
      <c r="A234" s="2" t="str">
        <f>HYPERLINK("https://kings-printer.alberta.ca/1266.cfm?page=J00P5.cfm&amp;leg_type=Acts&amp;isbncln=9780779814336&amp;display=html","Joint Governance of Public Sector Pension Plans Act")</f>
        <v>Joint Governance of Public Sector Pension Plans Act</v>
      </c>
      <c r="B234" s="1" t="s">
        <v>467</v>
      </c>
      <c r="C234" s="1" t="s">
        <v>468</v>
      </c>
    </row>
    <row r="235">
      <c r="A235" s="2" t="str">
        <f>HYPERLINK("https://kings-printer.alberta.ca/1266.cfm?page=J01.cfm&amp;leg_type=Acts&amp;isbncln=9780779843169&amp;display=html","Judgment Interest Act")</f>
        <v>Judgment Interest Act</v>
      </c>
      <c r="B235" s="1" t="s">
        <v>469</v>
      </c>
      <c r="C235" s="1" t="s">
        <v>470</v>
      </c>
    </row>
    <row r="236">
      <c r="A236" s="2" t="str">
        <f>HYPERLINK("https://kings-printer.alberta.ca/1266.cfm?page=J02.cfm&amp;leg_type=Acts&amp;isbncln=9780779843176&amp;display=html","Judicature Act")</f>
        <v>Judicature Act</v>
      </c>
      <c r="B236" s="1" t="s">
        <v>471</v>
      </c>
      <c r="C236" s="1" t="s">
        <v>472</v>
      </c>
    </row>
    <row r="237">
      <c r="A237" s="2" t="str">
        <f>HYPERLINK("https://kings-printer.alberta.ca/1266.cfm?page=J03.cfm&amp;leg_type=Acts&amp;isbncln=9780779845002&amp;display=html","Jury Act")</f>
        <v>Jury Act</v>
      </c>
      <c r="B237" s="1" t="s">
        <v>473</v>
      </c>
      <c r="C237" s="1" t="s">
        <v>474</v>
      </c>
    </row>
    <row r="238">
      <c r="A238" s="2" t="str">
        <f>HYPERLINK("https://kings-printer.alberta.ca/1266.cfm?page=J04.cfm&amp;leg_type=Acts&amp;isbncln=9780779845019&amp;display=html","Justice of the Peace Act")</f>
        <v>Justice of the Peace Act</v>
      </c>
      <c r="B238" s="1" t="s">
        <v>475</v>
      </c>
      <c r="C238" s="1" t="s">
        <v>476</v>
      </c>
    </row>
    <row r="239">
      <c r="A239" s="2" t="str">
        <f>HYPERLINK("https://kings-printer.alberta.ca/1266.cfm?page=2024ch17_unpr.cfm&amp;leg_type=Acts&amp;isbncln=9780779850310&amp;display=html","Justice Statutes Amendment Act, 2024 (Unproclaimed Section Only)")</f>
        <v>Justice Statutes Amendment Act, 2024 (Unproclaimed Section Only)</v>
      </c>
      <c r="B239" s="1" t="s">
        <v>477</v>
      </c>
      <c r="C239" s="1" t="s">
        <v>478</v>
      </c>
    </row>
    <row r="240">
      <c r="A240" s="2" t="str">
        <f>HYPERLINK("https://kings-printer.alberta.ca/1266.cfm?page=K01.cfm&amp;leg_type=Acts&amp;isbncln=9780779839513&amp;display=html","King's Counsel Act")</f>
        <v>King's Counsel Act</v>
      </c>
      <c r="B240" s="1" t="s">
        <v>479</v>
      </c>
      <c r="C240" s="1" t="s">
        <v>480</v>
      </c>
    </row>
    <row r="241">
      <c r="A241" s="2" t="str">
        <f>HYPERLINK("https://kings-printer.alberta.ca/1266.cfm?page=K02.cfm&amp;leg_type=Acts&amp;isbncln=9780779837311&amp;display=html","King's Printer Act")</f>
        <v>King's Printer Act</v>
      </c>
      <c r="B241" s="1" t="s">
        <v>481</v>
      </c>
      <c r="C241" s="1" t="s">
        <v>482</v>
      </c>
    </row>
    <row r="242">
      <c r="A242" s="2" t="str">
        <f>HYPERLINK("https://kings-printer.alberta.ca/1266.cfm?page=L00P7.cfm&amp;leg_type=Acts&amp;isbncln=9780779852130&amp;display=html","Labour Mobility Act")</f>
        <v>Labour Mobility Act</v>
      </c>
      <c r="B242" s="1" t="s">
        <v>483</v>
      </c>
      <c r="C242" s="1" t="s">
        <v>484</v>
      </c>
    </row>
    <row r="243">
      <c r="A243" s="2" t="str">
        <f>HYPERLINK("https://kings-printer.alberta.ca/1266.cfm?page=L01.cfm&amp;leg_type=Acts&amp;isbncln=9780779851393&amp;display=html","Labour Relations Code")</f>
        <v>Labour Relations Code</v>
      </c>
      <c r="B243" s="1" t="s">
        <v>485</v>
      </c>
      <c r="C243" s="1" t="s">
        <v>486</v>
      </c>
    </row>
    <row r="244">
      <c r="A244" s="2" t="str">
        <f>HYPERLINK("https://kings-printer.alberta.ca/1266.cfm?page=L02.cfm&amp;leg_type=Acts&amp;isbncln=9780779837656&amp;display=html","Land Agents Licensing Act")</f>
        <v>Land Agents Licensing Act</v>
      </c>
      <c r="B244" s="1" t="s">
        <v>487</v>
      </c>
      <c r="C244" s="1" t="s">
        <v>488</v>
      </c>
    </row>
    <row r="245">
      <c r="A245" s="2" t="str">
        <f>HYPERLINK("https://kings-printer.alberta.ca/1266.cfm?page=L02P3.cfm&amp;leg_type=Acts&amp;isbncln=9780779837663&amp;display=html","Land and Property Rights Tribunal Act")</f>
        <v>Land and Property Rights Tribunal Act</v>
      </c>
      <c r="B245" s="1" t="s">
        <v>489</v>
      </c>
      <c r="C245" s="1" t="s">
        <v>490</v>
      </c>
    </row>
    <row r="246">
      <c r="A246" s="2" t="str">
        <f>HYPERLINK("https://kings-printer.alberta.ca/1266.cfm?page=L03.cfm&amp;leg_type=Acts&amp;isbncln=9780779837670&amp;display=html","Land Surveyors Act")</f>
        <v>Land Surveyors Act</v>
      </c>
      <c r="B246" s="1" t="s">
        <v>491</v>
      </c>
      <c r="C246" s="1" t="s">
        <v>492</v>
      </c>
    </row>
    <row r="247">
      <c r="A247" s="2" t="str">
        <f>HYPERLINK("https://kings-printer.alberta.ca/1266.cfm?page=L04.cfm&amp;leg_type=Acts&amp;isbncln=9780779851478&amp;display=html","Land Titles Act")</f>
        <v>Land Titles Act</v>
      </c>
      <c r="B247" s="1" t="s">
        <v>493</v>
      </c>
      <c r="C247" s="1" t="s">
        <v>494</v>
      </c>
    </row>
    <row r="248">
      <c r="A248" s="2" t="str">
        <f>HYPERLINK("https://kings-printer.alberta.ca/1266.cfm?page=L05.cfm&amp;leg_type=Acts&amp;isbncln=9780779837694&amp;display=html","Landlord's Rights on Bankruptcy Act")</f>
        <v>Landlord's Rights on Bankruptcy Act</v>
      </c>
      <c r="B248" s="1" t="s">
        <v>495</v>
      </c>
      <c r="C248" s="1" t="s">
        <v>496</v>
      </c>
    </row>
    <row r="249">
      <c r="A249" s="2" t="str">
        <f>HYPERLINK("https://kings-printer.alberta.ca/1266.cfm?page=L06A.cfm&amp;leg_type=Acts&amp;isbncln=9780779843213&amp;display=html","Languages Act")</f>
        <v>Languages Act</v>
      </c>
      <c r="B249" s="1" t="s">
        <v>497</v>
      </c>
      <c r="C249" s="1" t="s">
        <v>498</v>
      </c>
    </row>
    <row r="250">
      <c r="A250" s="2" t="str">
        <f>HYPERLINK("https://kings-printer.alberta.ca/1266.cfm?page=L06B.cfm&amp;leg_type=Acts&amp;isbncln=9780779843220&amp;display=html","Languages Act (French version)")</f>
        <v>Languages Act (French version)</v>
      </c>
      <c r="B250" s="1" t="s">
        <v>499</v>
      </c>
      <c r="C250" s="1" t="s">
        <v>500</v>
      </c>
    </row>
    <row r="251">
      <c r="A251" s="2" t="str">
        <f>HYPERLINK("https://kings-printer.alberta.ca/1266.cfm?page=L07.cfm&amp;leg_type=Acts&amp;isbncln=9780779839001&amp;display=html","Law of Property Act")</f>
        <v>Law of Property Act</v>
      </c>
      <c r="B251" s="1" t="s">
        <v>501</v>
      </c>
      <c r="C251" s="1" t="s">
        <v>502</v>
      </c>
    </row>
    <row r="252">
      <c r="A252" s="2" t="str">
        <f>HYPERLINK("https://kings-printer.alberta.ca/1266.cfm?page=L08.cfm&amp;leg_type=Acts&amp;isbncln=9780779843237&amp;display=html","Legal Profession Act")</f>
        <v>Legal Profession Act</v>
      </c>
      <c r="B252" s="1" t="s">
        <v>503</v>
      </c>
      <c r="C252" s="1" t="s">
        <v>504</v>
      </c>
    </row>
    <row r="253">
      <c r="A253" s="2" t="str">
        <f>HYPERLINK("https://kings-printer.alberta.ca/1266.cfm?page=L09.cfm&amp;leg_type=Acts&amp;isbncln=9780779849185&amp;display=html","Legislative Assembly Act")</f>
        <v>Legislative Assembly Act</v>
      </c>
      <c r="B253" s="1" t="s">
        <v>505</v>
      </c>
      <c r="C253" s="1" t="s">
        <v>506</v>
      </c>
    </row>
    <row r="254">
      <c r="A254" s="2" t="str">
        <f>HYPERLINK("https://kings-printer.alberta.ca/1266.cfm?page=L11.cfm&amp;leg_type=Acts&amp;isbncln=9780779847631&amp;display=html","Libraries Act")</f>
        <v>Libraries Act</v>
      </c>
      <c r="B254" s="1" t="s">
        <v>507</v>
      </c>
      <c r="C254" s="1" t="s">
        <v>508</v>
      </c>
    </row>
    <row r="255">
      <c r="A255" s="2" t="str">
        <f>HYPERLINK("https://kings-printer.alberta.ca/1266.cfm?page=L12.cfm&amp;leg_type=Acts&amp;isbncln=9780779839018&amp;display=html","Limitations Act")</f>
        <v>Limitations Act</v>
      </c>
      <c r="B255" s="1" t="s">
        <v>509</v>
      </c>
      <c r="C255" s="1" t="s">
        <v>510</v>
      </c>
    </row>
    <row r="256">
      <c r="A256" s="2" t="str">
        <f>HYPERLINK("https://kings-printer.alberta.ca/1266.cfm?page=L13.cfm&amp;leg_type=Acts&amp;isbncln=9780779794355&amp;display=html","Line Fence Act")</f>
        <v>Line Fence Act</v>
      </c>
      <c r="B256" s="1" t="s">
        <v>511</v>
      </c>
      <c r="C256" s="1" t="s">
        <v>512</v>
      </c>
    </row>
    <row r="257">
      <c r="A257" s="2" t="str">
        <f>HYPERLINK("https://kings-printer.alberta.ca/1266.cfm?page=L18.cfm&amp;leg_type=Acts&amp;isbncln=9780779736935&amp;display=html","Livestock and Livestock Products Act")</f>
        <v>Livestock and Livestock Products Act</v>
      </c>
      <c r="B257" s="1" t="s">
        <v>513</v>
      </c>
      <c r="C257" s="1" t="s">
        <v>514</v>
      </c>
    </row>
    <row r="258">
      <c r="A258" s="2" t="str">
        <f>HYPERLINK("https://kings-printer.alberta.ca/1266.cfm?page=L16P2.cfm&amp;leg_type=Acts&amp;isbncln=9780779835058&amp;display=html","Livestock Identification and Commerce Act")</f>
        <v>Livestock Identification and Commerce Act</v>
      </c>
      <c r="B258" s="1" t="s">
        <v>515</v>
      </c>
      <c r="C258" s="1" t="s">
        <v>516</v>
      </c>
    </row>
    <row r="259">
      <c r="A259" s="2" t="str">
        <f>HYPERLINK("https://kings-printer.alberta.ca/1266.cfm?page=L17.cfm&amp;leg_type=Acts&amp;isbncln=9780779835065&amp;display=html","Livestock Industry Diversification Act")</f>
        <v>Livestock Industry Diversification Act</v>
      </c>
      <c r="B259" s="1" t="s">
        <v>517</v>
      </c>
      <c r="C259" s="1" t="s">
        <v>518</v>
      </c>
    </row>
    <row r="260">
      <c r="A260" s="2" t="str">
        <f>HYPERLINK("https://kings-printer.alberta.ca/1266.cfm?page=L20.cfm&amp;leg_type=Acts&amp;isbncln=9780779848492&amp;display=html","Loan and Trust Corporations Act")</f>
        <v>Loan and Trust Corporations Act</v>
      </c>
      <c r="B260" s="1" t="s">
        <v>519</v>
      </c>
      <c r="C260" s="1" t="s">
        <v>520</v>
      </c>
    </row>
    <row r="261">
      <c r="A261" s="2" t="str">
        <f>HYPERLINK("https://kings-printer.alberta.ca/1266.cfm?page=L20P5.cfm&amp;leg_type=Acts&amp;isbncln=9780779839568&amp;display=html","Lobbyists Act")</f>
        <v>Lobbyists Act</v>
      </c>
      <c r="B261" s="1" t="s">
        <v>521</v>
      </c>
      <c r="C261" s="1" t="s">
        <v>522</v>
      </c>
    </row>
    <row r="262">
      <c r="A262" s="2" t="str">
        <f>HYPERLINK("https://kings-printer.alberta.ca/1266.cfm?page=L20P8.cfm&amp;leg_type=Acts&amp;isbncln=9780779851157&amp;display=html","Local Authorities Capital Financing Act")</f>
        <v>Local Authorities Capital Financing Act</v>
      </c>
      <c r="B262" s="1" t="s">
        <v>523</v>
      </c>
      <c r="C262" s="1" t="s">
        <v>524</v>
      </c>
    </row>
    <row r="263">
      <c r="A263" s="2" t="str">
        <f>HYPERLINK("https://kings-printer.alberta.ca/1266.cfm?page=L21.cfm&amp;leg_type=Acts&amp;isbncln=9780779850150&amp;display=html","Local Authorities Election Act")</f>
        <v>Local Authorities Election Act</v>
      </c>
      <c r="B263" s="1" t="s">
        <v>525</v>
      </c>
      <c r="C263" s="1" t="s">
        <v>526</v>
      </c>
    </row>
    <row r="264">
      <c r="A264" s="2" t="str">
        <f>HYPERLINK("https://kings-printer.alberta.ca/1266.cfm?page=L21P5.cfm&amp;leg_type=Acts&amp;isbncln=9780779842438&amp;display=html","Local Government Fiscal Framework Act")</f>
        <v>Local Government Fiscal Framework Act</v>
      </c>
      <c r="B264" s="1" t="s">
        <v>527</v>
      </c>
      <c r="C264" s="1" t="s">
        <v>528</v>
      </c>
    </row>
    <row r="265">
      <c r="A265" s="2" t="str">
        <f>HYPERLINK("https://kings-printer.alberta.ca/1266.cfm?page=M24.cfm&amp;leg_type=Acts&amp;isbncln=9780779814855&amp;display=html","M.S.I. Foundation Act")</f>
        <v>M.S.I. Foundation Act</v>
      </c>
      <c r="B265" s="1" t="s">
        <v>529</v>
      </c>
      <c r="C265" s="1" t="s">
        <v>530</v>
      </c>
    </row>
    <row r="266">
      <c r="A266" s="2" t="str">
        <f>HYPERLINK("https://kings-printer.alberta.ca/1266.cfm?page=M01.cfm&amp;leg_type=Acts&amp;isbncln=9780779843244&amp;display=html","Maintenance Enforcement Act")</f>
        <v>Maintenance Enforcement Act</v>
      </c>
      <c r="B266" s="1" t="s">
        <v>531</v>
      </c>
      <c r="C266" s="1" t="s">
        <v>532</v>
      </c>
    </row>
    <row r="267">
      <c r="A267" s="2" t="str">
        <f>HYPERLINK("https://kings-printer.alberta.ca/1266.cfm?page=M03.cfm&amp;leg_type=Acts&amp;isbncln=0779702484&amp;display=html","Managerial Exclusion Act")</f>
        <v>Managerial Exclusion Act</v>
      </c>
      <c r="B267" s="1" t="s">
        <v>533</v>
      </c>
      <c r="C267" s="1" t="s">
        <v>534</v>
      </c>
    </row>
    <row r="268">
      <c r="A268" s="2" t="str">
        <f>HYPERLINK("https://kings-printer.alberta.ca/1266.cfm?page=M03p5.cfm&amp;leg_type=Acts&amp;isbncln=9780779848515&amp;display=html","Mandatory Testing and Disclosure Act")</f>
        <v>Mandatory Testing and Disclosure Act</v>
      </c>
      <c r="B268" s="1" t="s">
        <v>535</v>
      </c>
      <c r="C268" s="1" t="s">
        <v>536</v>
      </c>
    </row>
    <row r="269">
      <c r="A269" s="2" t="str">
        <f>HYPERLINK("https://kings-printer.alberta.ca/1266.cfm?page=M04.cfm&amp;leg_type=Acts&amp;isbncln=9780779845378&amp;display=html","Marketing of Agricultural Products Act")</f>
        <v>Marketing of Agricultural Products Act</v>
      </c>
      <c r="B269" s="1" t="s">
        <v>537</v>
      </c>
      <c r="C269" s="1" t="s">
        <v>538</v>
      </c>
    </row>
    <row r="270">
      <c r="A270" s="2" t="str">
        <f>HYPERLINK("https://kings-printer.alberta.ca/1266.cfm?page=M05.cfm&amp;leg_type=Acts&amp;isbncln=9780779839582&amp;display=html","Marriage Act")</f>
        <v>Marriage Act</v>
      </c>
      <c r="B270" s="1" t="s">
        <v>539</v>
      </c>
      <c r="C270" s="1" t="s">
        <v>540</v>
      </c>
    </row>
    <row r="271">
      <c r="A271" s="2" t="str">
        <f>HYPERLINK("https://kings-printer.alberta.ca/1266.cfm?page=M07P5.cfm&amp;leg_type=Acts&amp;isbncln=9780779761616&amp;display=html","Maternal Tort Liability Act")</f>
        <v>Maternal Tort Liability Act</v>
      </c>
      <c r="B271" s="1" t="s">
        <v>541</v>
      </c>
      <c r="C271" s="1" t="s">
        <v>542</v>
      </c>
    </row>
    <row r="272">
      <c r="A272" s="2" t="str">
        <f>HYPERLINK("https://kings-printer.alberta.ca/1266.cfm?page=M08.cfm&amp;leg_type=Acts&amp;isbncln=9780779753093&amp;display=html","Matrimonial Property Act")</f>
        <v>Matrimonial Property Act</v>
      </c>
      <c r="B272" s="1" t="s">
        <v>543</v>
      </c>
      <c r="C272" s="1" t="s">
        <v>544</v>
      </c>
    </row>
    <row r="273">
      <c r="A273" s="2" t="str">
        <f>HYPERLINK("https://kings-printer.alberta.ca/1266.cfm?page=M09.cfm&amp;leg_type=Acts&amp;isbncln=9780779850303&amp;display=html","Meat Inspection Act")</f>
        <v>Meat Inspection Act</v>
      </c>
      <c r="B273" s="1" t="s">
        <v>545</v>
      </c>
      <c r="C273" s="1" t="s">
        <v>546</v>
      </c>
    </row>
    <row r="274">
      <c r="A274" s="2" t="str">
        <f>HYPERLINK("https://kings-printer.alberta.ca/1266.cfm?page=M12.cfm&amp;leg_type=Acts&amp;isbncln=9780779835904&amp;display=html","Members of the Legislative Assembly Pension Plan Act")</f>
        <v>Members of the Legislative Assembly Pension Plan Act</v>
      </c>
      <c r="B274" s="1" t="s">
        <v>547</v>
      </c>
      <c r="C274" s="1" t="s">
        <v>548</v>
      </c>
    </row>
    <row r="275">
      <c r="A275" s="2" t="str">
        <f>HYPERLINK("https://kings-printer.alberta.ca/1266.cfm?page=m13.cfm&amp;leg_type=Acts&amp;isbncln=9780779851935&amp;display=html","Mental Health Act")</f>
        <v>Mental Health Act</v>
      </c>
      <c r="B275" s="1" t="s">
        <v>549</v>
      </c>
      <c r="C275" s="1" t="s">
        <v>550</v>
      </c>
    </row>
    <row r="276">
      <c r="A276" s="2" t="str">
        <f>HYPERLINK("https://kings-printer.alberta.ca/1266.cfm?page=2020ch15_unpr.cfm&amp;leg_type=Acts&amp;isbncln=9780779825264&amp;display=html","Mental Health Amendment Act, 2020 (Unproclaimed Sections Only)")</f>
        <v>Mental Health Amendment Act, 2020 (Unproclaimed Sections Only)</v>
      </c>
      <c r="B276" s="1" t="s">
        <v>551</v>
      </c>
      <c r="C276" s="1" t="s">
        <v>552</v>
      </c>
    </row>
    <row r="277">
      <c r="A277" s="2" t="str">
        <f>HYPERLINK("https://kings-printer.alberta.ca/1266.cfm?page=m13p2.cfm&amp;leg_type=Acts&amp;isbncln=9780779847648&amp;display=html","Mental Health Services Protection Act")</f>
        <v>Mental Health Services Protection Act</v>
      </c>
      <c r="B277" s="1" t="s">
        <v>553</v>
      </c>
      <c r="C277" s="1" t="s">
        <v>554</v>
      </c>
    </row>
    <row r="278">
      <c r="A278" s="2" t="str">
        <f>HYPERLINK("https://kings-printer.alberta.ca/1266.cfm?page=M15.cfm&amp;leg_type=Acts&amp;isbncln=9780779835942&amp;display=html","Metis Settlements Accord Implementation Act")</f>
        <v>Metis Settlements Accord Implementation Act</v>
      </c>
      <c r="B278" s="1" t="s">
        <v>555</v>
      </c>
      <c r="C278" s="1" t="s">
        <v>556</v>
      </c>
    </row>
    <row r="279">
      <c r="A279" s="2" t="str">
        <f>HYPERLINK("https://kings-printer.alberta.ca/1266.cfm?page=m14.cfm&amp;leg_type=Acts&amp;isbncln=9780779848539&amp;display=html","Metis Settlements Act")</f>
        <v>Metis Settlements Act</v>
      </c>
      <c r="B279" s="1" t="s">
        <v>557</v>
      </c>
      <c r="C279" s="1" t="s">
        <v>558</v>
      </c>
    </row>
    <row r="280">
      <c r="A280" s="2" t="str">
        <f>HYPERLINK("https://kings-printer.alberta.ca/1266.cfm?page=M16.cfm&amp;leg_type=Acts&amp;isbncln=9780779835966&amp;display=html","Metis Settlements Land Protection Act")</f>
        <v>Metis Settlements Land Protection Act</v>
      </c>
      <c r="B280" s="1" t="s">
        <v>559</v>
      </c>
      <c r="C280" s="1" t="s">
        <v>560</v>
      </c>
    </row>
    <row r="281">
      <c r="A281" s="2" t="str">
        <f>HYPERLINK("https://kings-printer.alberta.ca/1266.cfm?page=M16P8.cfm&amp;leg_type=Acts&amp;isbncln=9780779846016&amp;display=html","Mineral Resource Development Act")</f>
        <v>Mineral Resource Development Act</v>
      </c>
      <c r="B281" s="1" t="s">
        <v>561</v>
      </c>
      <c r="C281" s="1" t="s">
        <v>562</v>
      </c>
    </row>
    <row r="282">
      <c r="A282" s="2" t="str">
        <f>HYPERLINK("https://kings-printer.alberta.ca/1266.cfm?page=M17.cfm&amp;leg_type=Acts&amp;isbncln=9780779847044&amp;display=html","Mines and Minerals Act")</f>
        <v>Mines and Minerals Act</v>
      </c>
      <c r="B282" s="1" t="s">
        <v>563</v>
      </c>
      <c r="C282" s="1" t="s">
        <v>564</v>
      </c>
    </row>
    <row r="283">
      <c r="A283" s="2" t="str">
        <f>HYPERLINK("https://kings-printer.alberta.ca/1266.cfm?page=M18P1.cfm&amp;leg_type=Acts&amp;isbncln=9780779836048&amp;display=html","Minors' Property Act")</f>
        <v>Minors' Property Act</v>
      </c>
      <c r="B283" s="1" t="s">
        <v>565</v>
      </c>
      <c r="C283" s="1" t="s">
        <v>566</v>
      </c>
    </row>
    <row r="284">
      <c r="A284" s="2" t="str">
        <f>HYPERLINK("https://kings-printer.alberta.ca/1266.cfm?page=2024ch19_unpr.cfm&amp;leg_type=Acts&amp;isbncln=9780779852116&amp;display=html","Miscellaneous Statutes Amendment Act, 2024 (Unproclaimed Sections Only)")</f>
        <v>Miscellaneous Statutes Amendment Act, 2024 (Unproclaimed Sections Only)</v>
      </c>
      <c r="B284" s="1" t="s">
        <v>567</v>
      </c>
      <c r="C284" s="1" t="s">
        <v>568</v>
      </c>
    </row>
    <row r="285">
      <c r="A285" s="2" t="str">
        <f>HYPERLINK("https://kings-printer.alberta.ca/1266.cfm?page=m18p5.cfm&amp;leg_type=Acts&amp;isbncln=9780779830381&amp;display=html","Missing Persons Act")</f>
        <v>Missing Persons Act</v>
      </c>
      <c r="B285" s="1" t="s">
        <v>569</v>
      </c>
      <c r="C285" s="1" t="s">
        <v>570</v>
      </c>
    </row>
    <row r="286">
      <c r="A286" s="2" t="str">
        <f>HYPERLINK("https://kings-printer.alberta.ca/1266.cfm?page=M19.cfm&amp;leg_type=Acts&amp;isbncln=9780779773510&amp;display=html","MLA Compensation Act")</f>
        <v>MLA Compensation Act</v>
      </c>
      <c r="B286" s="1" t="s">
        <v>571</v>
      </c>
      <c r="C286" s="1" t="s">
        <v>572</v>
      </c>
    </row>
    <row r="287">
      <c r="A287" s="2" t="str">
        <f>HYPERLINK("https://kings-printer.alberta.ca/1266.cfm?page=M20.cfm&amp;leg_type=Acts&amp;isbncln=9780779843275&amp;display=html","Mobile Home Sites Tenancies Act")</f>
        <v>Mobile Home Sites Tenancies Act</v>
      </c>
      <c r="B287" s="1" t="s">
        <v>573</v>
      </c>
      <c r="C287" s="1" t="s">
        <v>574</v>
      </c>
    </row>
    <row r="288">
      <c r="A288" s="2" t="str">
        <f>HYPERLINK("https://kings-printer.alberta.ca/1266.cfm?page=M22.cfm&amp;leg_type=Acts&amp;isbncln=9780779847655&amp;display=html","Motor Vehicle Accident Claims Act")</f>
        <v>Motor Vehicle Accident Claims Act</v>
      </c>
      <c r="B288" s="1" t="s">
        <v>575</v>
      </c>
      <c r="C288" s="1" t="s">
        <v>576</v>
      </c>
    </row>
    <row r="289">
      <c r="A289" s="2" t="str">
        <f>HYPERLINK("https://kings-printer.alberta.ca/1266.cfm?page=m25.cfm&amp;leg_type=Acts&amp;isbncln=9780779812127&amp;display=html","Municipal Debentures Act")</f>
        <v>Municipal Debentures Act</v>
      </c>
      <c r="B289" s="1" t="s">
        <v>577</v>
      </c>
      <c r="C289" s="1" t="s">
        <v>578</v>
      </c>
    </row>
    <row r="290">
      <c r="A290" s="2" t="str">
        <f>HYPERLINK("https://kings-printer.alberta.ca/1266.cfm?page=m26.cfm&amp;leg_type=Acts&amp;isbncln=9780779851669&amp;display=html","Municipal Government Act")</f>
        <v>Municipal Government Act</v>
      </c>
      <c r="B290" s="1" t="s">
        <v>579</v>
      </c>
      <c r="C290" s="1" t="s">
        <v>580</v>
      </c>
    </row>
    <row r="291">
      <c r="A291" s="2" t="str">
        <f>HYPERLINK("https://kings-printer.alberta.ca/1266.cfm?page=N01.cfm&amp;leg_type=Acts&amp;isbncln=9780779836116&amp;display=html","Natural Gas Marketing Act")</f>
        <v>Natural Gas Marketing Act</v>
      </c>
      <c r="B291" s="1" t="s">
        <v>581</v>
      </c>
      <c r="C291" s="1" t="s">
        <v>582</v>
      </c>
    </row>
    <row r="292">
      <c r="A292" s="2" t="str">
        <f>HYPERLINK("https://kings-printer.alberta.ca/1266.cfm?page=N03.cfm&amp;leg_type=Acts&amp;isbncln=9780779850761&amp;display=html","Natural Resources Conservation Board Act")</f>
        <v>Natural Resources Conservation Board Act</v>
      </c>
      <c r="B292" s="1" t="s">
        <v>583</v>
      </c>
      <c r="C292" s="1" t="s">
        <v>584</v>
      </c>
    </row>
    <row r="293">
      <c r="A293" s="2" t="str">
        <f>HYPERLINK("https://kings-printer.alberta.ca/1266.cfm?page=n03p2.cfm&amp;leg_type=Acts&amp;isbncln=9780779839605&amp;display=html","New Home Buyer Protection Act")</f>
        <v>New Home Buyer Protection Act</v>
      </c>
      <c r="B293" s="1" t="s">
        <v>585</v>
      </c>
      <c r="C293" s="1" t="s">
        <v>586</v>
      </c>
    </row>
    <row r="294">
      <c r="A294" s="2" t="str">
        <f>HYPERLINK("https://kings-printer.alberta.ca/1266.cfm?page=N03P5.cfm&amp;leg_type=Acts&amp;isbncln=077972464X&amp;display=html","North Red Deer Water Authorization Act")</f>
        <v>North Red Deer Water Authorization Act</v>
      </c>
      <c r="B294" s="1" t="s">
        <v>587</v>
      </c>
      <c r="C294" s="1" t="s">
        <v>588</v>
      </c>
    </row>
    <row r="295">
      <c r="A295" s="2" t="str">
        <f>HYPERLINK("https://kings-printer.alberta.ca/1266.cfm?page=n03p6.cfm&amp;leg_type=Acts&amp;isbncln=9780779821846&amp;display=html","North Saskatchewan River Basin Water Authorization Act")</f>
        <v>North Saskatchewan River Basin Water Authorization Act</v>
      </c>
      <c r="B295" s="1" t="s">
        <v>589</v>
      </c>
      <c r="C295" s="1" t="s">
        <v>590</v>
      </c>
    </row>
    <row r="296">
      <c r="A296" s="2" t="str">
        <f>HYPERLINK("https://kings-printer.alberta.ca/1266.cfm?page=N04.cfm&amp;leg_type=Acts&amp;isbncln=9780779814374&amp;display=html","Northern Alberta Development Council Act")</f>
        <v>Northern Alberta Development Council Act</v>
      </c>
      <c r="B296" s="1" t="s">
        <v>591</v>
      </c>
      <c r="C296" s="1" t="s">
        <v>592</v>
      </c>
    </row>
    <row r="297">
      <c r="A297" s="2" t="str">
        <f>HYPERLINK("https://kings-printer.alberta.ca/1266.cfm?page=n05p1.cfm&amp;leg_type=Acts&amp;isbncln=9780779811816&amp;display=html","Northland School Division Act")</f>
        <v>Northland School Division Act</v>
      </c>
      <c r="B297" s="1" t="s">
        <v>593</v>
      </c>
      <c r="C297" s="1" t="s">
        <v>594</v>
      </c>
    </row>
    <row r="298">
      <c r="A298" s="2" t="str">
        <f>HYPERLINK("https://kings-printer.alberta.ca/1266.cfm?page=N05P5.cfm&amp;leg_type=Acts&amp;isbncln=9780779843299&amp;display=html","Notaries and Commissioners Act")</f>
        <v>Notaries and Commissioners Act</v>
      </c>
      <c r="B298" s="1" t="s">
        <v>595</v>
      </c>
      <c r="C298" s="1" t="s">
        <v>596</v>
      </c>
    </row>
    <row r="299">
      <c r="A299" s="2" t="str">
        <f>HYPERLINK("https://kings-printer.alberta.ca/1266.cfm?page=O01.cfm&amp;leg_type=Acts&amp;isbncln=9780779836345&amp;display=html","Oaths of Office Act")</f>
        <v>Oaths of Office Act</v>
      </c>
      <c r="B299" s="1" t="s">
        <v>597</v>
      </c>
      <c r="C299" s="1" t="s">
        <v>598</v>
      </c>
    </row>
    <row r="300">
      <c r="A300" s="2" t="str">
        <f>HYPERLINK("https://kings-printer.alberta.ca/1266.cfm?page=O02P2.cfm&amp;leg_type=Acts&amp;isbncln=9780779845408&amp;display=html","Occupational Health and Safety Act")</f>
        <v>Occupational Health and Safety Act</v>
      </c>
      <c r="B300" s="1" t="s">
        <v>599</v>
      </c>
      <c r="C300" s="1" t="s">
        <v>600</v>
      </c>
    </row>
    <row r="301">
      <c r="A301" s="2" t="str">
        <f>HYPERLINK("https://kings-printer.alberta.ca/1266.cfm?page=O04.cfm&amp;leg_type=Acts&amp;isbncln=9780779814909&amp;display=html","Occupiers' Liability Act")</f>
        <v>Occupiers' Liability Act</v>
      </c>
      <c r="B301" s="1" t="s">
        <v>601</v>
      </c>
      <c r="C301" s="1" t="s">
        <v>602</v>
      </c>
    </row>
    <row r="302">
      <c r="A302" s="2" t="str">
        <f>HYPERLINK("https://kings-printer.alberta.ca/1266.cfm?page=O05P5.cfm&amp;leg_type=Acts&amp;isbncln=9780779740840&amp;display=html","Office of Statistics and Information Act")</f>
        <v>Office of Statistics and Information Act</v>
      </c>
      <c r="B302" s="1" t="s">
        <v>603</v>
      </c>
      <c r="C302" s="1" t="s">
        <v>604</v>
      </c>
    </row>
    <row r="303">
      <c r="A303" s="2" t="str">
        <f>HYPERLINK("https://kings-printer.alberta.ca/1266.cfm?page=O06.cfm&amp;leg_type=Acts&amp;isbncln=9780779845415&amp;display=html","Oil and Gas Conservation Act")</f>
        <v>Oil and Gas Conservation Act</v>
      </c>
      <c r="B303" s="1" t="s">
        <v>605</v>
      </c>
      <c r="C303" s="1" t="s">
        <v>606</v>
      </c>
    </row>
    <row r="304">
      <c r="A304" s="2" t="str">
        <f>HYPERLINK("https://kings-printer.alberta.ca/1266.cfm?page=O07.cfm&amp;leg_type=Acts&amp;isbncln=9780779839629&amp;display=html","Oil Sands Conservation Act")</f>
        <v>Oil Sands Conservation Act</v>
      </c>
      <c r="B304" s="1" t="s">
        <v>607</v>
      </c>
      <c r="C304" s="1" t="s">
        <v>608</v>
      </c>
    </row>
    <row r="305">
      <c r="A305" s="2" t="str">
        <f>HYPERLINK("https://kings-printer.alberta.ca/1266.cfm?page=O07p5.cfm&amp;leg_type=Acts&amp;isbncln=9780779814053&amp;display=html","Oil Sands Emissions Limit Act")</f>
        <v>Oil Sands Emissions Limit Act</v>
      </c>
      <c r="B305" s="1" t="s">
        <v>609</v>
      </c>
      <c r="C305" s="1" t="s">
        <v>610</v>
      </c>
    </row>
    <row r="306">
      <c r="A306" s="2" t="str">
        <f>HYPERLINK("https://kings-printer.alberta.ca/1266.cfm?page=O08.cfm&amp;leg_type=Acts&amp;isbncln=9780779851171&amp;display=html","Ombudsman Act")</f>
        <v>Ombudsman Act</v>
      </c>
      <c r="B306" s="1" t="s">
        <v>611</v>
      </c>
      <c r="C306" s="1" t="s">
        <v>612</v>
      </c>
    </row>
    <row r="307">
      <c r="A307" s="2" t="str">
        <f>HYPERLINK("https://kings-printer.alberta.ca/1266.cfm?page=O08P5.cfm&amp;leg_type=Acts&amp;isbncln=9780779845705&amp;display=html","Opioid Damages and Health Care Costs Recovery Act")</f>
        <v>Opioid Damages and Health Care Costs Recovery Act</v>
      </c>
      <c r="B307" s="1" t="s">
        <v>613</v>
      </c>
      <c r="C307" s="1" t="s">
        <v>614</v>
      </c>
    </row>
    <row r="308">
      <c r="A308" s="2" t="str">
        <f>HYPERLINK("https://kings-printer.alberta.ca/1266.cfm?page=P02.cfm&amp;leg_type=Acts&amp;isbncln=9780779811830&amp;display=html","Parks Towns Act")</f>
        <v>Parks Towns Act</v>
      </c>
      <c r="B308" s="1" t="s">
        <v>615</v>
      </c>
      <c r="C308" s="1" t="s">
        <v>616</v>
      </c>
    </row>
    <row r="309">
      <c r="A309" s="2" t="str">
        <f>HYPERLINK("https://kings-printer.alberta.ca/1266.cfm?page=P03.cfm&amp;leg_type=Acts&amp;isbncln=9780779836383&amp;display=html","Partnership Act")</f>
        <v>Partnership Act</v>
      </c>
      <c r="B309" s="1" t="s">
        <v>617</v>
      </c>
      <c r="C309" s="1" t="s">
        <v>618</v>
      </c>
    </row>
    <row r="310">
      <c r="A310" s="2" t="str">
        <f>HYPERLINK("https://kings-printer.alberta.ca/1266.cfm?page=P03P5.cfm&amp;leg_type=Acts&amp;isbncln=9780779836390&amp;display=html","Peace Officer Act")</f>
        <v>Peace Officer Act</v>
      </c>
      <c r="B310" s="1" t="s">
        <v>619</v>
      </c>
      <c r="C310" s="1" t="s">
        <v>620</v>
      </c>
    </row>
    <row r="311">
      <c r="A311" s="2" t="str">
        <f>HYPERLINK("https://kings-printer.alberta.ca/1266.cfm?page=P05.cfm&amp;leg_type=Acts&amp;isbncln=9780779836406&amp;display=html","Perpetuities Act")</f>
        <v>Perpetuities Act</v>
      </c>
      <c r="B311" s="1" t="s">
        <v>621</v>
      </c>
      <c r="C311" s="1" t="s">
        <v>622</v>
      </c>
    </row>
    <row r="312">
      <c r="A312" s="2" t="str">
        <f>HYPERLINK("https://kings-printer.alberta.ca/1266.cfm?page=P06.cfm&amp;leg_type=Acts&amp;isbncln=9780779850655&amp;display=html","Personal Directives Act")</f>
        <v>Personal Directives Act</v>
      </c>
      <c r="B312" s="1" t="s">
        <v>623</v>
      </c>
      <c r="C312" s="1" t="s">
        <v>624</v>
      </c>
    </row>
    <row r="313">
      <c r="A313" s="2" t="str">
        <f>HYPERLINK("https://kings-printer.alberta.ca/1266.cfm?page=P06P5.cfm&amp;leg_type=Acts&amp;isbncln=9780779843312&amp;display=html","Personal Information Protection Act")</f>
        <v>Personal Information Protection Act</v>
      </c>
      <c r="B313" s="1" t="s">
        <v>625</v>
      </c>
      <c r="C313" s="1" t="s">
        <v>626</v>
      </c>
    </row>
    <row r="314">
      <c r="A314" s="2" t="str">
        <f>HYPERLINK("https://kings-printer.alberta.ca/1266.cfm?page=P07.cfm&amp;leg_type=Acts&amp;isbncln=9780779843572&amp;display=html","Personal Property Security Act")</f>
        <v>Personal Property Security Act</v>
      </c>
      <c r="B314" s="1" t="s">
        <v>627</v>
      </c>
      <c r="C314" s="1" t="s">
        <v>628</v>
      </c>
    </row>
    <row r="315">
      <c r="A315" s="2" t="str">
        <f>HYPERLINK("https://kings-printer.alberta.ca/1266.cfm?page=p09p5.cfm&amp;leg_type=Acts&amp;isbncln=9780779845422&amp;display=html","Persons with Developmental Disabilities Services Act")</f>
        <v>Persons with Developmental Disabilities Services Act</v>
      </c>
      <c r="B315" s="1" t="s">
        <v>629</v>
      </c>
      <c r="C315" s="1" t="s">
        <v>630</v>
      </c>
    </row>
    <row r="316">
      <c r="A316" s="2" t="str">
        <f>HYPERLINK("https://kings-printer.alberta.ca/1266.cfm?page=p10.cfm&amp;leg_type=Acts&amp;isbncln=9780779838806&amp;display=html","Petroleum Marketing Act")</f>
        <v>Petroleum Marketing Act</v>
      </c>
      <c r="B316" s="1" t="s">
        <v>631</v>
      </c>
      <c r="C316" s="1" t="s">
        <v>632</v>
      </c>
    </row>
    <row r="317">
      <c r="A317" s="2" t="str">
        <f>HYPERLINK("https://kings-printer.alberta.ca/1266.cfm?page=P11.cfm&amp;leg_type=Acts&amp;isbncln=9780779851966&amp;display=html","Petty Trespass Act")</f>
        <v>Petty Trespass Act</v>
      </c>
      <c r="B317" s="1" t="s">
        <v>633</v>
      </c>
      <c r="C317" s="1" t="s">
        <v>634</v>
      </c>
    </row>
    <row r="318">
      <c r="A318" s="2" t="str">
        <f>HYPERLINK("https://kings-printer.alberta.ca/1266.cfm?page=P13.cfm&amp;leg_type=Acts&amp;isbncln=9780779851188&amp;display=html","Pharmacy and Drug Act")</f>
        <v>Pharmacy and Drug Act</v>
      </c>
      <c r="B318" s="1" t="s">
        <v>635</v>
      </c>
      <c r="C318" s="1" t="s">
        <v>636</v>
      </c>
    </row>
    <row r="319">
      <c r="A319" s="2" t="str">
        <f>HYPERLINK("https://kings-printer.alberta.ca/1266.cfm?page=p15.cfm&amp;leg_type=Acts&amp;isbncln=9780779845439&amp;display=html","Pipeline Act")</f>
        <v>Pipeline Act</v>
      </c>
      <c r="B319" s="1" t="s">
        <v>637</v>
      </c>
      <c r="C319" s="1" t="s">
        <v>638</v>
      </c>
    </row>
    <row r="320">
      <c r="A320" s="2" t="str">
        <f>HYPERLINK("https://kings-printer.alberta.ca/1266.cfm?page=P17.cfm&amp;leg_type=Acts&amp;isbncln=9780779852390&amp;display=html","Police Act")</f>
        <v>Police Act</v>
      </c>
      <c r="B320" s="1" t="s">
        <v>639</v>
      </c>
      <c r="C320" s="1" t="s">
        <v>640</v>
      </c>
    </row>
    <row r="321">
      <c r="A321" s="2" t="str">
        <f>HYPERLINK("https://kings-printer.alberta.ca/1266.cfm?page=2022ch22_unpr.cfm&amp;leg_type=Acts&amp;isbncln=9780779849727&amp;display=html","Police Amendment Act, 2022 (Unproclaimed Sections Only)")</f>
        <v>Police Amendment Act, 2022 (Unproclaimed Sections Only)</v>
      </c>
      <c r="B321" s="1" t="s">
        <v>641</v>
      </c>
      <c r="C321" s="1" t="s">
        <v>642</v>
      </c>
    </row>
    <row r="322">
      <c r="A322" s="2" t="str">
        <f>HYPERLINK("https://kings-printer.alberta.ca/1266.cfm?page=P18.cfm&amp;leg_type=Acts&amp;isbncln=9780779837779&amp;display=html","Police Officers Collective Bargaining Act")</f>
        <v>Police Officers Collective Bargaining Act</v>
      </c>
      <c r="B322" s="1" t="s">
        <v>643</v>
      </c>
      <c r="C322" s="1" t="s">
        <v>644</v>
      </c>
    </row>
    <row r="323">
      <c r="A323" s="2" t="str">
        <f>HYPERLINK("https://kings-printer.alberta.ca/1266.cfm?page=P18P3.cfm&amp;leg_type=Acts&amp;isbncln=9780779825608&amp;display=html","Polish-Canadian Heritage Day Act")</f>
        <v>Polish-Canadian Heritage Day Act</v>
      </c>
      <c r="B323" s="1" t="s">
        <v>645</v>
      </c>
      <c r="C323" s="1" t="s">
        <v>646</v>
      </c>
    </row>
    <row r="324">
      <c r="A324" s="2" t="str">
        <f>HYPERLINK("https://kings-printer.alberta.ca/1266.cfm?page=p19.cfm&amp;leg_type=Acts&amp;isbncln=9780779837786&amp;display=html","Possessory Liens Act")</f>
        <v>Possessory Liens Act</v>
      </c>
      <c r="B324" s="1" t="s">
        <v>647</v>
      </c>
      <c r="C324" s="1" t="s">
        <v>648</v>
      </c>
    </row>
    <row r="325">
      <c r="A325" s="2" t="str">
        <f>HYPERLINK("https://kings-printer.alberta.ca/1266.cfm?page=p19p5.cfm&amp;leg_type=Acts&amp;isbncln=9780779850662&amp;display=html","Post-secondary Learning Act")</f>
        <v>Post-secondary Learning Act</v>
      </c>
      <c r="B325" s="1" t="s">
        <v>649</v>
      </c>
      <c r="C325" s="1" t="s">
        <v>650</v>
      </c>
    </row>
    <row r="326">
      <c r="A326" s="2" t="str">
        <f>HYPERLINK("https://kings-printer.alberta.ca/1266.cfm?page=p19p7.cfm&amp;leg_type=Acts&amp;isbncln=9780779791712&amp;display=html","Post-traumatic Stress Disorder (PTSD) Awareness Day Act")</f>
        <v>Post-traumatic Stress Disorder (PTSD) Awareness Day Act</v>
      </c>
      <c r="B326" s="1" t="s">
        <v>651</v>
      </c>
      <c r="C326" s="1" t="s">
        <v>652</v>
      </c>
    </row>
    <row r="327">
      <c r="A327" s="2" t="str">
        <f>HYPERLINK("https://kings-printer.alberta.ca/1266.cfm?page=p20.cfm&amp;leg_type=Acts&amp;isbncln=9780779850679&amp;display=html","Powers of Attorney Act")</f>
        <v>Powers of Attorney Act</v>
      </c>
      <c r="B327" s="1" t="s">
        <v>653</v>
      </c>
      <c r="C327" s="1" t="s">
        <v>654</v>
      </c>
    </row>
    <row r="328">
      <c r="A328" s="2" t="str">
        <f>HYPERLINK("https://kings-printer.alberta.ca/1266.cfm?page=P21.cfm&amp;leg_type=Acts&amp;isbncln=9780779817214&amp;display=html","Premier's Council on the Status of Persons with Disabilities Act")</f>
        <v>Premier's Council on the Status of Persons with Disabilities Act</v>
      </c>
      <c r="B328" s="1" t="s">
        <v>655</v>
      </c>
      <c r="C328" s="1" t="s">
        <v>656</v>
      </c>
    </row>
    <row r="329">
      <c r="A329" s="2" t="str">
        <f>HYPERLINK("https://kings-printer.alberta.ca/1266.cfm?page=P21P51.cfm&amp;leg_type=Acts&amp;isbncln=9780779825615&amp;display=html","Preserving Canada's Economic Prosperity Act")</f>
        <v>Preserving Canada's Economic Prosperity Act</v>
      </c>
      <c r="B329" s="1" t="s">
        <v>657</v>
      </c>
      <c r="C329" s="1" t="s">
        <v>658</v>
      </c>
    </row>
    <row r="330">
      <c r="A330" s="2" t="str">
        <f>HYPERLINK("https://kings-printer.alberta.ca/1266.cfm?page=p24.cfm&amp;leg_type=Acts&amp;isbncln=9780779837816&amp;display=html","Private Vocational Training Act")</f>
        <v>Private Vocational Training Act</v>
      </c>
      <c r="B330" s="1" t="s">
        <v>659</v>
      </c>
      <c r="C330" s="1" t="s">
        <v>660</v>
      </c>
    </row>
    <row r="331">
      <c r="A331" s="2" t="str">
        <f>HYPERLINK("https://kings-printer.alberta.ca/1266.cfm?page=P25.cfm&amp;leg_type=Acts&amp;isbncln=9780779850297&amp;display=html","Proceedings Against the Crown Act")</f>
        <v>Proceedings Against the Crown Act</v>
      </c>
      <c r="B331" s="1" t="s">
        <v>661</v>
      </c>
      <c r="C331" s="1" t="s">
        <v>662</v>
      </c>
    </row>
    <row r="332">
      <c r="A332" s="2" t="str">
        <f>HYPERLINK("https://kings-printer.alberta.ca/1266.cfm?page=p26.cfm&amp;leg_type=Acts&amp;isbncln=9780779837830&amp;display=html","Professional and Occupational Associations Registration Act")</f>
        <v>Professional and Occupational Associations Registration Act</v>
      </c>
      <c r="B332" s="1" t="s">
        <v>663</v>
      </c>
      <c r="C332" s="1" t="s">
        <v>664</v>
      </c>
    </row>
    <row r="333">
      <c r="A333" s="2" t="str">
        <f>HYPERLINK("https://kings-printer.alberta.ca/1266.cfm?page=p26p3.cfm&amp;leg_type=Acts&amp;isbncln=9780779839698&amp;display=html","Promoting Job Creation and Diversification Act")</f>
        <v>Promoting Job Creation and Diversification Act</v>
      </c>
      <c r="B333" s="1" t="s">
        <v>665</v>
      </c>
      <c r="C333" s="1" t="s">
        <v>666</v>
      </c>
    </row>
    <row r="334">
      <c r="A334" s="2" t="str">
        <f>HYPERLINK("https://kings-printer.alberta.ca/1266.cfm?page=P26p4.cfm&amp;leg_type=Acts&amp;isbncln=9780779852154&amp;display=html","Prompt Payment and Construction Lien Act")</f>
        <v>Prompt Payment and Construction Lien Act</v>
      </c>
      <c r="B334" s="1" t="s">
        <v>667</v>
      </c>
      <c r="C334" s="1" t="s">
        <v>668</v>
      </c>
    </row>
    <row r="335">
      <c r="A335" s="2" t="str">
        <f>HYPERLINK("https://kings-printer.alberta.ca/1266.cfm?page=p26p5.cfm&amp;leg_type=Acts&amp;isbncln=9780779839704&amp;display=html","Property Rights Advocate Act")</f>
        <v>Property Rights Advocate Act</v>
      </c>
      <c r="B335" s="1" t="s">
        <v>669</v>
      </c>
      <c r="C335" s="1" t="s">
        <v>670</v>
      </c>
    </row>
    <row r="336">
      <c r="A336" s="2" t="str">
        <f>HYPERLINK("https://kings-printer.alberta.ca/1266.cfm?page=P26P83.cfm&amp;leg_type=Acts&amp;isbncln=9780779837854&amp;display=html","Protecting Choice for Women Accessing Health Care Act")</f>
        <v>Protecting Choice for Women Accessing Health Care Act</v>
      </c>
      <c r="B336" s="1" t="s">
        <v>671</v>
      </c>
      <c r="C336" s="1" t="s">
        <v>672</v>
      </c>
    </row>
    <row r="337">
      <c r="A337" s="2" t="str">
        <f>HYPERLINK("https://kings-printer.alberta.ca/1266.cfm?page=P26P87.cfm&amp;leg_type=Acts&amp;isbncln=9780779843336&amp;display=html","Protecting Survivors of Human Trafficking Act")</f>
        <v>Protecting Survivors of Human Trafficking Act</v>
      </c>
      <c r="B337" s="1" t="s">
        <v>673</v>
      </c>
      <c r="C337" s="1" t="s">
        <v>674</v>
      </c>
    </row>
    <row r="338">
      <c r="A338" s="2" t="str">
        <f>HYPERLINK("https://kings-printer.alberta.ca/1266.cfm?page=P26p9.cfm&amp;leg_type=Acts&amp;isbncln=9780779797097&amp;display=html","Protecting Victims of Non-consensual Distribution of Intimate Images Act")</f>
        <v>Protecting Victims of Non-consensual Distribution of Intimate Images Act</v>
      </c>
      <c r="B338" s="1" t="s">
        <v>675</v>
      </c>
      <c r="C338" s="1" t="s">
        <v>676</v>
      </c>
    </row>
    <row r="339">
      <c r="A339" s="2" t="str">
        <f>HYPERLINK("https://kings-printer.alberta.ca/1266.cfm?page=p27.cfm&amp;leg_type=Acts&amp;isbncln=9780779843343&amp;display=html","Protection Against Family Violence Act")</f>
        <v>Protection Against Family Violence Act</v>
      </c>
      <c r="B339" s="1" t="s">
        <v>677</v>
      </c>
      <c r="C339" s="1" t="s">
        <v>678</v>
      </c>
    </row>
    <row r="340">
      <c r="A340" s="2" t="str">
        <f>HYPERLINK("https://kings-printer.alberta.ca/1266.cfm?page=P29P1.cfm&amp;leg_type=Acts&amp;isbncln=9780779844074&amp;display=html","Protection for Persons in Care Act")</f>
        <v>Protection for Persons in Care Act</v>
      </c>
      <c r="B340" s="1" t="s">
        <v>679</v>
      </c>
      <c r="C340" s="1" t="s">
        <v>680</v>
      </c>
    </row>
    <row r="341">
      <c r="A341" s="2" t="str">
        <f>HYPERLINK("https://kings-printer.alberta.ca/1266.cfm?page=P27P5.cfm&amp;leg_type=Acts&amp;isbncln=9780779843350&amp;display=html","Protection of Children Abusing Drugs Act")</f>
        <v>Protection of Children Abusing Drugs Act</v>
      </c>
      <c r="B341" s="1" t="s">
        <v>681</v>
      </c>
      <c r="C341" s="1" t="s">
        <v>682</v>
      </c>
    </row>
    <row r="342">
      <c r="A342" s="2" t="str">
        <f>HYPERLINK("https://kings-printer.alberta.ca/1266.cfm?page=p28p5.cfm&amp;leg_type=Acts&amp;isbncln=9780779851348&amp;display=html","Protection of Privacy Act")</f>
        <v>Protection of Privacy Act</v>
      </c>
      <c r="B342" s="1" t="s">
        <v>683</v>
      </c>
      <c r="C342" s="1" t="s">
        <v>684</v>
      </c>
    </row>
    <row r="343">
      <c r="A343" s="2" t="str">
        <f>HYPERLINK("https://kings-printer.alberta.ca/1266.cfm?page=P30P3.cfm&amp;leg_type=Acts&amp;isbncln=9780779843367&amp;display=html","Protection of Sexually Exploited Children Act")</f>
        <v>Protection of Sexually Exploited Children Act</v>
      </c>
      <c r="B343" s="1" t="s">
        <v>685</v>
      </c>
      <c r="C343" s="1" t="s">
        <v>686</v>
      </c>
    </row>
    <row r="344">
      <c r="A344" s="2" t="str">
        <f>HYPERLINK("https://kings-printer.alberta.ca/1266.cfm?page=p30p6.cfm&amp;leg_type=Acts&amp;isbncln=9780779815869&amp;display=html","Protection of Students with Life-threatening Allergies Act")</f>
        <v>Protection of Students with Life-threatening Allergies Act</v>
      </c>
      <c r="B344" s="1" t="s">
        <v>687</v>
      </c>
      <c r="C344" s="1" t="s">
        <v>688</v>
      </c>
    </row>
    <row r="345">
      <c r="A345" s="2" t="str">
        <f>HYPERLINK("https://kings-printer.alberta.ca/1266.cfm?page=p30p8.cfm&amp;leg_type=Acts&amp;isbncln=9780779837908&amp;display=html","Provincial Administrative Penalties Act")</f>
        <v>Provincial Administrative Penalties Act</v>
      </c>
      <c r="B345" s="1" t="s">
        <v>689</v>
      </c>
      <c r="C345" s="1" t="s">
        <v>690</v>
      </c>
    </row>
    <row r="346">
      <c r="A346" s="2" t="str">
        <f>HYPERLINK("https://kings-printer.alberta.ca/1266.cfm?page=P32p5.cfm&amp;leg_type=Acts&amp;isbncln=9780779851225&amp;display=html","Provincial Health Agencies Act")</f>
        <v>Provincial Health Agencies Act</v>
      </c>
      <c r="B346" s="1" t="s">
        <v>691</v>
      </c>
      <c r="C346" s="1" t="s">
        <v>692</v>
      </c>
    </row>
    <row r="347">
      <c r="A347" s="2" t="str">
        <f>HYPERLINK("https://kings-printer.alberta.ca/1266.cfm?page=P34.cfm&amp;leg_type=Acts&amp;isbncln=9780779849819&amp;display=html","Provincial Offences Procedure Act")</f>
        <v>Provincial Offences Procedure Act</v>
      </c>
      <c r="B347" s="1" t="s">
        <v>693</v>
      </c>
      <c r="C347" s="1" t="s">
        <v>694</v>
      </c>
    </row>
    <row r="348">
      <c r="A348" s="2" t="str">
        <f>HYPERLINK("https://kings-printer.alberta.ca/1266.cfm?page=p35.cfm&amp;leg_type=Acts&amp;isbncln=9780779843381&amp;display=html","Provincial Parks Act")</f>
        <v>Provincial Parks Act</v>
      </c>
      <c r="B348" s="1" t="s">
        <v>695</v>
      </c>
      <c r="C348" s="1" t="s">
        <v>696</v>
      </c>
    </row>
    <row r="349">
      <c r="A349" s="2" t="str">
        <f>HYPERLINK("https://kings-printer.alberta.ca/1266.cfm?page=P35p5.cfm&amp;leg_type=Acts&amp;isbncln=9780779851775&amp;display=html","Provincial Priorities Act")</f>
        <v>Provincial Priorities Act</v>
      </c>
      <c r="B349" s="1" t="s">
        <v>697</v>
      </c>
      <c r="C349" s="1" t="s">
        <v>698</v>
      </c>
    </row>
    <row r="350">
      <c r="A350" s="2" t="str">
        <f>HYPERLINK("https://kings-printer.alberta.ca/1266.cfm?page=p36p5.cfm&amp;leg_type=Acts&amp;isbncln=9780779842506&amp;display=html","Public Education Collective Bargaining Act")</f>
        <v>Public Education Collective Bargaining Act</v>
      </c>
      <c r="B350" s="1" t="s">
        <v>699</v>
      </c>
      <c r="C350" s="1" t="s">
        <v>700</v>
      </c>
    </row>
    <row r="351">
      <c r="A351" s="2" t="str">
        <f>HYPERLINK("https://kings-printer.alberta.ca/1266.cfm?page=P37.cfm&amp;leg_type=Acts&amp;isbncln=9780779851263&amp;display=html","Public Health Act")</f>
        <v>Public Health Act</v>
      </c>
      <c r="B351" s="1" t="s">
        <v>701</v>
      </c>
      <c r="C351" s="1" t="s">
        <v>702</v>
      </c>
    </row>
    <row r="352">
      <c r="A352" s="2" t="str">
        <f>HYPERLINK("https://kings-printer.alberta.ca/1266.cfm?page=P39.cfm&amp;leg_type=Acts&amp;isbncln=9780779851201&amp;display=html","Public Inquiries Act")</f>
        <v>Public Inquiries Act</v>
      </c>
      <c r="B352" s="1" t="s">
        <v>703</v>
      </c>
      <c r="C352" s="1" t="s">
        <v>704</v>
      </c>
    </row>
    <row r="353">
      <c r="A353" s="2" t="str">
        <f>HYPERLINK("https://kings-printer.alberta.ca/1266.cfm?page=P39P5.cfm&amp;leg_type=Acts&amp;isbncln=9780779845477&amp;display=html","Public Interest Disclosure (Whistleblower Protection) Act")</f>
        <v>Public Interest Disclosure (Whistleblower Protection) Act</v>
      </c>
      <c r="B353" s="1" t="s">
        <v>705</v>
      </c>
      <c r="C353" s="1" t="s">
        <v>706</v>
      </c>
    </row>
    <row r="354">
      <c r="A354" s="2" t="str">
        <f>HYPERLINK("https://kings-printer.alberta.ca/1266.cfm?page=P40.cfm&amp;leg_type=Acts&amp;isbncln=9780779850778&amp;display=html","Public Lands Act")</f>
        <v>Public Lands Act</v>
      </c>
      <c r="B354" s="1" t="s">
        <v>707</v>
      </c>
      <c r="C354" s="1" t="s">
        <v>708</v>
      </c>
    </row>
    <row r="355">
      <c r="A355" s="2" t="str">
        <f>HYPERLINK("https://kings-printer.alberta.ca/1266.cfm?page=p40p5.cfm&amp;leg_type=Acts&amp;isbncln=9780779848591&amp;display=html","Public Sector Compensation Transparency Act")</f>
        <v>Public Sector Compensation Transparency Act</v>
      </c>
      <c r="B355" s="1" t="s">
        <v>709</v>
      </c>
      <c r="C355" s="1" t="s">
        <v>710</v>
      </c>
    </row>
    <row r="356">
      <c r="A356" s="2" t="str">
        <f>HYPERLINK("https://kings-printer.alberta.ca/1266.cfm?page=P40P7.cfm&amp;leg_type=Acts&amp;isbncln=9780779851218&amp;display=html","Public Sector Employers Act")</f>
        <v>Public Sector Employers Act</v>
      </c>
      <c r="B356" s="1" t="s">
        <v>711</v>
      </c>
      <c r="C356" s="1" t="s">
        <v>712</v>
      </c>
    </row>
    <row r="357">
      <c r="A357" s="2" t="str">
        <f>HYPERLINK("https://kings-printer.alberta.ca/1266.cfm?page=P41.cfm&amp;leg_type=Acts&amp;isbncln=9780779809646&amp;display=html","Public Sector Pension Plans Act")</f>
        <v>Public Sector Pension Plans Act</v>
      </c>
      <c r="B357" s="1" t="s">
        <v>713</v>
      </c>
      <c r="C357" s="1" t="s">
        <v>714</v>
      </c>
    </row>
    <row r="358">
      <c r="A358" s="2" t="str">
        <f>HYPERLINK("https://kings-printer.alberta.ca/1266.cfm?page=p41p7.cfm&amp;leg_type=Acts&amp;isbncln=9780779811380&amp;display=html","Public Sector Wage Arbitration Deferral Act")</f>
        <v>Public Sector Wage Arbitration Deferral Act</v>
      </c>
      <c r="B358" s="1" t="s">
        <v>715</v>
      </c>
      <c r="C358" s="1" t="s">
        <v>716</v>
      </c>
    </row>
    <row r="359">
      <c r="A359" s="2" t="str">
        <f>HYPERLINK("https://kings-printer.alberta.ca/1266.cfm?page=p42.cfm&amp;leg_type=Acts&amp;isbncln=9780779848614&amp;display=html","Public Service Act")</f>
        <v>Public Service Act</v>
      </c>
      <c r="B359" s="1" t="s">
        <v>717</v>
      </c>
      <c r="C359" s="1" t="s">
        <v>718</v>
      </c>
    </row>
    <row r="360">
      <c r="A360" s="2" t="str">
        <f>HYPERLINK("https://kings-printer.alberta.ca/1266.cfm?page=P43.cfm&amp;leg_type=Acts&amp;isbncln=9780779845484&amp;display=html","Public Service Employee Relations Act")</f>
        <v>Public Service Employee Relations Act</v>
      </c>
      <c r="B360" s="1" t="s">
        <v>719</v>
      </c>
      <c r="C360" s="1" t="s">
        <v>720</v>
      </c>
    </row>
    <row r="361">
      <c r="A361" s="2" t="str">
        <f>HYPERLINK("https://kings-printer.alberta.ca/1266.cfm?page=p43p8.cfm&amp;leg_type=Acts&amp;isbncln=9780779841943&amp;display=html","Public Transit and Green Infrastructure Project Act")</f>
        <v>Public Transit and Green Infrastructure Project Act</v>
      </c>
      <c r="B361" s="1" t="s">
        <v>721</v>
      </c>
      <c r="C361" s="1" t="s">
        <v>722</v>
      </c>
    </row>
    <row r="362">
      <c r="A362" s="2" t="str">
        <f>HYPERLINK("https://kings-printer.alberta.ca/1266.cfm?page=P44P1.cfm&amp;leg_type=Acts&amp;isbncln=9780779838707&amp;display=html","Public Trustee Act")</f>
        <v>Public Trustee Act</v>
      </c>
      <c r="B362" s="1" t="s">
        <v>723</v>
      </c>
      <c r="C362" s="1" t="s">
        <v>724</v>
      </c>
    </row>
    <row r="363">
      <c r="A363" s="2" t="str">
        <f>HYPERLINK("https://kings-printer.alberta.ca/1266.cfm?page=P45.cfm&amp;leg_type=Acts&amp;isbncln=9780779848621&amp;display=html","Public Utilities Act")</f>
        <v>Public Utilities Act</v>
      </c>
      <c r="B363" s="1" t="s">
        <v>725</v>
      </c>
      <c r="C363" s="1" t="s">
        <v>726</v>
      </c>
    </row>
    <row r="364">
      <c r="A364" s="2" t="str">
        <f>HYPERLINK("https://kings-printer.alberta.ca/1266.cfm?page=p46.cfm&amp;leg_type=Acts&amp;isbncln=9780779852161&amp;display=html","Public Works Act")</f>
        <v>Public Works Act</v>
      </c>
      <c r="B364" s="1" t="s">
        <v>727</v>
      </c>
      <c r="C364" s="1" t="s">
        <v>728</v>
      </c>
    </row>
    <row r="365">
      <c r="A365" s="2" t="str">
        <f>HYPERLINK("https://kings-printer.alberta.ca/1266.cfm?page=P47.cfm&amp;leg_type=Acts&amp;isbncln=9780779850358&amp;display=html","Public's Right to Know Act")</f>
        <v>Public's Right to Know Act</v>
      </c>
      <c r="B365" s="1" t="s">
        <v>729</v>
      </c>
      <c r="C365" s="1" t="s">
        <v>730</v>
      </c>
    </row>
    <row r="366">
      <c r="A366" s="2" t="str">
        <f>HYPERLINK("https://kings-printer.alberta.ca/1266.cfm?page=Q00P7.cfm&amp;leg_type=Acts&amp;isbncln=9780779830671&amp;display=html","Queen Elizabeth II Platinum Jubilee Recognition Act")</f>
        <v>Queen Elizabeth II Platinum Jubilee Recognition Act</v>
      </c>
      <c r="B366" s="1" t="s">
        <v>731</v>
      </c>
      <c r="C366" s="1" t="s">
        <v>732</v>
      </c>
    </row>
    <row r="367">
      <c r="A367" s="2" t="str">
        <f>HYPERLINK("https://kings-printer.alberta.ca/1266.cfm?page=R04.cfm&amp;leg_type=Acts&amp;isbncln=9780779838042&amp;display=html","Railway (Alberta) Act")</f>
        <v>Railway (Alberta) Act</v>
      </c>
      <c r="B367" s="1" t="s">
        <v>733</v>
      </c>
      <c r="C367" s="1" t="s">
        <v>734</v>
      </c>
    </row>
    <row r="368">
      <c r="A368" s="2" t="str">
        <f>HYPERLINK("https://kings-printer.alberta.ca/1266.cfm?page=R04p5.cfm&amp;leg_type=Acts&amp;isbncln=9780779849536&amp;display=html","Rate of Last Resort Stability Act")</f>
        <v>Rate of Last Resort Stability Act</v>
      </c>
      <c r="B368" s="1" t="s">
        <v>735</v>
      </c>
      <c r="C368" s="1" t="s">
        <v>736</v>
      </c>
    </row>
    <row r="369">
      <c r="A369" s="2" t="str">
        <f>HYPERLINK("https://kings-printer.alberta.ca/1266.cfm?page=R05.cfm&amp;leg_type=Acts&amp;isbncln=9780779838059&amp;display=html","Real Estate Act")</f>
        <v>Real Estate Act</v>
      </c>
      <c r="B369" s="1" t="s">
        <v>737</v>
      </c>
      <c r="C369" s="1" t="s">
        <v>738</v>
      </c>
    </row>
    <row r="370">
      <c r="A370" s="2" t="str">
        <f>HYPERLINK("https://kings-printer.alberta.ca/1266.cfm?page=R05p3.cfm&amp;leg_type=Acts&amp;isbncln=9780779847341&amp;display=html","Real Property Governance Act")</f>
        <v>Real Property Governance Act</v>
      </c>
      <c r="B370" s="1" t="s">
        <v>739</v>
      </c>
      <c r="C370" s="1" t="s">
        <v>740</v>
      </c>
    </row>
    <row r="371">
      <c r="A371" s="2" t="str">
        <f>HYPERLINK("https://kings-printer.alberta.ca/1266.cfm?page=R05P7.cfm&amp;leg_type=Acts&amp;isbncln=9780779840038&amp;display=html","Recall Act")</f>
        <v>Recall Act</v>
      </c>
      <c r="B371" s="1" t="s">
        <v>741</v>
      </c>
      <c r="C371" s="1" t="s">
        <v>742</v>
      </c>
    </row>
    <row r="372">
      <c r="A372" s="2" t="str">
        <f>HYPERLINK("https://kings-printer.alberta.ca/1266.cfm?page=R06.cfm&amp;leg_type=Acts&amp;isbncln=9780779838073&amp;display=html","Reciprocal Enforcement of Judgments Act")</f>
        <v>Reciprocal Enforcement of Judgments Act</v>
      </c>
      <c r="B372" s="1" t="s">
        <v>743</v>
      </c>
      <c r="C372" s="1" t="s">
        <v>744</v>
      </c>
    </row>
    <row r="373">
      <c r="A373" s="2" t="str">
        <f>HYPERLINK("https://kings-printer.alberta.ca/1266.cfm?page=R07P5.cfm&amp;leg_type=Acts&amp;isbncln=9780779843428&amp;display=html","Recording of Evidence Act")</f>
        <v>Recording of Evidence Act</v>
      </c>
      <c r="B373" s="1" t="s">
        <v>745</v>
      </c>
      <c r="C373" s="1" t="s">
        <v>746</v>
      </c>
    </row>
    <row r="374">
      <c r="A374" s="2" t="str">
        <f>HYPERLINK("https://kings-printer.alberta.ca/1266.cfm?page=r08p2.cfm&amp;leg_type=Acts&amp;isbncln=9780779850686&amp;display=html","Red Tape Reduction Act")</f>
        <v>Red Tape Reduction Act</v>
      </c>
      <c r="B374" s="1" t="s">
        <v>747</v>
      </c>
      <c r="C374" s="1" t="s">
        <v>748</v>
      </c>
    </row>
    <row r="375">
      <c r="A375" s="2" t="str">
        <f>HYPERLINK("https://kings-printer.alberta.ca/1266.cfm?page=2020ch25_unpr.cfm&amp;leg_type=Acts&amp;isbncln=9780779824748&amp;display=html","Red Tape Reduction Implementation Act, 2020 (Unproclaimed Sections Only)")</f>
        <v>Red Tape Reduction Implementation Act, 2020 (Unproclaimed Sections Only)</v>
      </c>
      <c r="B375" s="1" t="s">
        <v>749</v>
      </c>
      <c r="C375" s="1" t="s">
        <v>750</v>
      </c>
    </row>
    <row r="376">
      <c r="A376" s="2" t="str">
        <f>HYPERLINK("https://kings-printer.alberta.ca/1266.cfm?page=2021ch25_unpr.cfm&amp;leg_type=Acts&amp;isbncln=9780779838097&amp;display=html","Red Tape Reduction Implementation Act, 2021 (No. 2) (Unproclaimed Sections Only)")</f>
        <v>Red Tape Reduction Implementation Act, 2021 (No. 2) (Unproclaimed Sections Only)</v>
      </c>
      <c r="B376" s="1" t="s">
        <v>751</v>
      </c>
      <c r="C376" s="1" t="s">
        <v>752</v>
      </c>
    </row>
    <row r="377">
      <c r="A377" s="2" t="str">
        <f>HYPERLINK("https://kings-printer.alberta.ca/1266.cfm?page=2023ch05_unpr.cfm&amp;leg_type=Acts&amp;isbncln=9780779847273&amp;display=html","Red Tape Reduction Statutes Amendment Act, 2023 (Unproclaimed Section Only)")</f>
        <v>Red Tape Reduction Statutes Amendment Act, 2023 (Unproclaimed Section Only)</v>
      </c>
      <c r="B377" s="1" t="s">
        <v>753</v>
      </c>
      <c r="C377" s="1" t="s">
        <v>754</v>
      </c>
    </row>
    <row r="378">
      <c r="A378" s="2" t="str">
        <f>HYPERLINK("https://kings-printer.alberta.ca/1266.cfm?page=2024ch07_unpr.cfm&amp;leg_type=Acts&amp;isbncln=9780779850693&amp;display=html","Red Tape Reduction Statutes Amendment Act, 2024 (Unproclaimed Sections Only)")</f>
        <v>Red Tape Reduction Statutes Amendment Act, 2024 (Unproclaimed Sections Only)</v>
      </c>
      <c r="B378" s="1" t="s">
        <v>755</v>
      </c>
      <c r="C378" s="1" t="s">
        <v>756</v>
      </c>
    </row>
    <row r="379">
      <c r="A379" s="2" t="str">
        <f>HYPERLINK("https://kings-printer.alberta.ca/1266.cfm?page=r08p4.cfm&amp;leg_type=Acts&amp;isbncln=9780779849789&amp;display=html","Referendum Act")</f>
        <v>Referendum Act</v>
      </c>
      <c r="B379" s="1" t="s">
        <v>757</v>
      </c>
      <c r="C379" s="1" t="s">
        <v>758</v>
      </c>
    </row>
    <row r="380">
      <c r="A380" s="2" t="str">
        <f>HYPERLINK("https://kings-printer.alberta.ca/1266.cfm?page=R09.cfm&amp;leg_type=Acts&amp;isbncln=9780779838103&amp;display=html","Regional Airports Authorities Act")</f>
        <v>Regional Airports Authorities Act</v>
      </c>
      <c r="B380" s="1" t="s">
        <v>759</v>
      </c>
      <c r="C380" s="1" t="s">
        <v>760</v>
      </c>
    </row>
    <row r="381">
      <c r="A381" s="2" t="str">
        <f>HYPERLINK("https://kings-printer.alberta.ca/1266.cfm?page=R13.cfm&amp;leg_type=Acts&amp;isbncln=9780779838127&amp;display=html","Regulated Forest Management Profession Act")</f>
        <v>Regulated Forest Management Profession Act</v>
      </c>
      <c r="B381" s="1" t="s">
        <v>761</v>
      </c>
      <c r="C381" s="1" t="s">
        <v>762</v>
      </c>
    </row>
    <row r="382">
      <c r="A382" s="2" t="str">
        <f>HYPERLINK("https://kings-printer.alberta.ca/1266.cfm?page=R14.cfm&amp;leg_type=Acts&amp;isbncln=9780779848645&amp;display=html","Regulations Act")</f>
        <v>Regulations Act</v>
      </c>
      <c r="B382" s="1" t="s">
        <v>763</v>
      </c>
      <c r="C382" s="1" t="s">
        <v>764</v>
      </c>
    </row>
    <row r="383">
      <c r="A383" s="2" t="str">
        <f>HYPERLINK("https://kings-printer.alberta.ca/1266.cfm?page=R15.cfm&amp;leg_type=Acts&amp;isbncln=9780779838134&amp;display=html","Religious Societies' Land Act")</f>
        <v>Religious Societies' Land Act</v>
      </c>
      <c r="B383" s="1" t="s">
        <v>765</v>
      </c>
      <c r="C383" s="1" t="s">
        <v>766</v>
      </c>
    </row>
    <row r="384">
      <c r="A384" s="2" t="str">
        <f>HYPERLINK("https://kings-printer.alberta.ca/1266.cfm?page=R16.cfm&amp;leg_type=Acts&amp;isbncln=9780779811960&amp;display=html","Remembrance Day Act")</f>
        <v>Remembrance Day Act</v>
      </c>
      <c r="B384" s="1" t="s">
        <v>767</v>
      </c>
      <c r="C384" s="1" t="s">
        <v>768</v>
      </c>
    </row>
    <row r="385">
      <c r="A385" s="2" t="str">
        <f>HYPERLINK("https://kings-printer.alberta.ca/1266.cfm?page=r16p5.cfm&amp;leg_type=Acts&amp;isbncln=9780779814060&amp;display=html","Renewable Electricity Act")</f>
        <v>Renewable Electricity Act</v>
      </c>
      <c r="B385" s="1" t="s">
        <v>769</v>
      </c>
      <c r="C385" s="1" t="s">
        <v>770</v>
      </c>
    </row>
    <row r="386">
      <c r="A386" s="2" t="str">
        <f>HYPERLINK("https://kings-printer.alberta.ca/1266.cfm?page=R16p6.cfm&amp;leg_type=Acts&amp;isbncln=9780779827688&amp;display=html","Reservists' Recognition Act")</f>
        <v>Reservists' Recognition Act</v>
      </c>
      <c r="B386" s="1" t="s">
        <v>771</v>
      </c>
      <c r="C386" s="1" t="s">
        <v>772</v>
      </c>
    </row>
    <row r="387">
      <c r="A387" s="2" t="str">
        <f>HYPERLINK("https://kings-printer.alberta.ca/1266.cfm?page=R17P1.cfm&amp;leg_type=Acts&amp;isbncln=9780779847877&amp;display=html","Residential Tenancies Act")</f>
        <v>Residential Tenancies Act</v>
      </c>
      <c r="B387" s="1" t="s">
        <v>773</v>
      </c>
      <c r="C387" s="1" t="s">
        <v>774</v>
      </c>
    </row>
    <row r="388">
      <c r="A388" s="2" t="str">
        <f>HYPERLINK("https://kings-printer.alberta.ca/1266.cfm?page=r17p3.cfm&amp;leg_type=Acts&amp;isbncln=9780779840724&amp;display=html","Responsible Energy Development Act")</f>
        <v>Responsible Energy Development Act</v>
      </c>
      <c r="B388" s="1" t="s">
        <v>775</v>
      </c>
      <c r="C388" s="1" t="s">
        <v>776</v>
      </c>
    </row>
    <row r="389">
      <c r="A389" s="2" t="str">
        <f>HYPERLINK("https://kings-printer.alberta.ca/1266.cfm?page=R21.cfm&amp;leg_type=Acts&amp;isbncln=9780779850181&amp;display=html","Rural Utilities Act")</f>
        <v>Rural Utilities Act</v>
      </c>
      <c r="B389" s="1" t="s">
        <v>777</v>
      </c>
      <c r="C389" s="1" t="s">
        <v>778</v>
      </c>
    </row>
    <row r="390">
      <c r="A390" s="2" t="str">
        <f>HYPERLINK("https://kings-printer.alberta.ca/1266.cfm?page=S00P5.cfm&amp;leg_type=Acts&amp;isbncln=9780779843442&amp;display=html","Safer Communities and Neighbourhoods Act")</f>
        <v>Safer Communities and Neighbourhoods Act</v>
      </c>
      <c r="B390" s="1" t="s">
        <v>779</v>
      </c>
      <c r="C390" s="1" t="s">
        <v>780</v>
      </c>
    </row>
    <row r="391">
      <c r="A391" s="2" t="str">
        <f>HYPERLINK("https://kings-printer.alberta.ca/1266.cfm?page=s01.cfm&amp;leg_type=Acts&amp;isbncln=9780779843633&amp;display=html","Safety Codes Act")</f>
        <v>Safety Codes Act</v>
      </c>
      <c r="B391" s="1" t="s">
        <v>781</v>
      </c>
      <c r="C391" s="1" t="s">
        <v>782</v>
      </c>
    </row>
    <row r="392">
      <c r="A392" s="2" t="str">
        <f>HYPERLINK("https://kings-printer.alberta.ca/1266.cfm?page=S02.cfm&amp;leg_type=Acts&amp;isbncln=9780779838974&amp;display=html","Sale of Goods Act")</f>
        <v>Sale of Goods Act</v>
      </c>
      <c r="B392" s="1" t="s">
        <v>783</v>
      </c>
      <c r="C392" s="1" t="s">
        <v>784</v>
      </c>
    </row>
    <row r="393">
      <c r="A393" s="2" t="str">
        <f>HYPERLINK("https://kings-printer.alberta.ca/1266.cfm?page=S03p5.cfm&amp;leg_type=Acts&amp;isbncln=9780779838196&amp;display=html","Scrap Metal Dealers and Recyclers Identification Act")</f>
        <v>Scrap Metal Dealers and Recyclers Identification Act</v>
      </c>
      <c r="B393" s="1" t="s">
        <v>785</v>
      </c>
      <c r="C393" s="1" t="s">
        <v>786</v>
      </c>
    </row>
    <row r="394">
      <c r="A394" s="2" t="str">
        <f>HYPERLINK("https://kings-printer.alberta.ca/1266.cfm?page=S04.cfm&amp;leg_type=Acts&amp;isbncln=9780779846740&amp;display=html","Securities Act")</f>
        <v>Securities Act</v>
      </c>
      <c r="B394" s="1" t="s">
        <v>787</v>
      </c>
      <c r="C394" s="1" t="s">
        <v>788</v>
      </c>
    </row>
    <row r="395">
      <c r="A395" s="2" t="str">
        <f>HYPERLINK("https://kings-printer.alberta.ca/1266.cfm?page=S04p5.cfm&amp;leg_type=Acts&amp;isbncln=0779752945&amp;display=html","Securities Transfer Act")</f>
        <v>Securities Transfer Act</v>
      </c>
      <c r="B395" s="1" t="s">
        <v>789</v>
      </c>
      <c r="C395" s="1" t="s">
        <v>790</v>
      </c>
    </row>
    <row r="396">
      <c r="A396" s="2" t="str">
        <f>HYPERLINK("https://kings-printer.alberta.ca/1266.cfm?page=s04p7.cfm&amp;leg_type=Acts&amp;isbncln=9780779838219&amp;display=html","Security Services and Investigators Act")</f>
        <v>Security Services and Investigators Act</v>
      </c>
      <c r="B396" s="1" t="s">
        <v>791</v>
      </c>
      <c r="C396" s="1" t="s">
        <v>792</v>
      </c>
    </row>
    <row r="397">
      <c r="A397" s="2" t="str">
        <f>HYPERLINK("https://kings-printer.alberta.ca/1266.cfm?page=S07.cfm&amp;leg_type=Acts&amp;isbncln=9780779851034&amp;display=html","Seniors Benefit Act")</f>
        <v>Seniors Benefit Act</v>
      </c>
      <c r="B397" s="1" t="s">
        <v>793</v>
      </c>
      <c r="C397" s="1" t="s">
        <v>794</v>
      </c>
    </row>
    <row r="398">
      <c r="A398" s="2" t="str">
        <f>HYPERLINK("https://kings-printer.alberta.ca/1266.cfm?page=s07p1.cfm&amp;leg_type=Acts&amp;isbncln=9780779800698&amp;display=html","Seniors' Home Adaptation and Repair Act")</f>
        <v>Seniors' Home Adaptation and Repair Act</v>
      </c>
      <c r="B398" s="1" t="s">
        <v>795</v>
      </c>
      <c r="C398" s="1" t="s">
        <v>796</v>
      </c>
    </row>
    <row r="399">
      <c r="A399" s="2" t="str">
        <f>HYPERLINK("https://kings-printer.alberta.ca/1266.cfm?page=S07P2.cfm&amp;leg_type=Acts&amp;isbncln=9780779771677&amp;display=html","Seniors' Property Tax Deferral Act")</f>
        <v>Seniors' Property Tax Deferral Act</v>
      </c>
      <c r="B399" s="1" t="s">
        <v>797</v>
      </c>
      <c r="C399" s="1" t="s">
        <v>798</v>
      </c>
    </row>
    <row r="400">
      <c r="A400" s="2" t="str">
        <f>HYPERLINK("https://kings-printer.alberta.ca/1266.cfm?page=2024ch20_unpr.cfm&amp;leg_type=Acts&amp;isbncln=9780779852147&amp;display=html","Service Alberta Statutes Amendment Act, 2024 (Unproclaimed Sections Only)")</f>
        <v>Service Alberta Statutes Amendment Act, 2024 (Unproclaimed Sections Only)</v>
      </c>
      <c r="B400" s="1" t="s">
        <v>799</v>
      </c>
      <c r="C400" s="1" t="s">
        <v>800</v>
      </c>
    </row>
    <row r="401">
      <c r="A401" s="2" t="str">
        <f>HYPERLINK("https://kings-printer.alberta.ca/1266.cfm?page=S07P5.cfm&amp;leg_type=Acts&amp;isbncln=9780779737895&amp;display=html","Service Dogs Act")</f>
        <v>Service Dogs Act</v>
      </c>
      <c r="B401" s="1" t="s">
        <v>801</v>
      </c>
      <c r="C401" s="1" t="s">
        <v>802</v>
      </c>
    </row>
    <row r="402">
      <c r="A402" s="2" t="str">
        <f>HYPERLINK("https://kings-printer.alberta.ca/1266.cfm?page=s07p8.cfm&amp;leg_type=Acts&amp;isbncln=9780779838233&amp;display=html","Settlement of International Investment Disputes Act")</f>
        <v>Settlement of International Investment Disputes Act</v>
      </c>
      <c r="B402" s="1" t="s">
        <v>803</v>
      </c>
      <c r="C402" s="1" t="s">
        <v>804</v>
      </c>
    </row>
    <row r="403">
      <c r="A403" s="2" t="str">
        <f>HYPERLINK("https://kings-printer.alberta.ca/1266.cfm?page=S07P88.cfm&amp;leg_type=Acts&amp;isbncln=9780779845507&amp;display=html","Skilled Trades and Apprenticeship Education Act")</f>
        <v>Skilled Trades and Apprenticeship Education Act</v>
      </c>
      <c r="B403" s="1" t="s">
        <v>805</v>
      </c>
      <c r="C403" s="1" t="s">
        <v>806</v>
      </c>
    </row>
    <row r="404">
      <c r="A404" s="2" t="str">
        <f>HYPERLINK("https://kings-printer.alberta.ca/1266.cfm?page=s07p9.cfm&amp;leg_type=Acts&amp;isbncln=9780779838257&amp;display=html","Skin Cancer Prevention (Artificial Tanning) Act")</f>
        <v>Skin Cancer Prevention (Artificial Tanning) Act</v>
      </c>
      <c r="B404" s="1" t="s">
        <v>807</v>
      </c>
      <c r="C404" s="1" t="s">
        <v>808</v>
      </c>
    </row>
    <row r="405">
      <c r="A405" s="2" t="str">
        <f>HYPERLINK("https://kings-printer.alberta.ca/1266.cfm?page=S14.cfm&amp;leg_type=Acts&amp;isbncln=9780779838264&amp;display=html","Societies Act")</f>
        <v>Societies Act</v>
      </c>
      <c r="B405" s="1" t="s">
        <v>809</v>
      </c>
      <c r="C405" s="1" t="s">
        <v>810</v>
      </c>
    </row>
    <row r="406">
      <c r="A406" s="2" t="str">
        <f>HYPERLINK("https://kings-printer.alberta.ca/1266.cfm?page=S15.cfm&amp;leg_type=Acts&amp;isbncln=9780779838271&amp;display=html","Soil Conservation Act")</f>
        <v>Soil Conservation Act</v>
      </c>
      <c r="B406" s="1" t="s">
        <v>811</v>
      </c>
      <c r="C406" s="1" t="s">
        <v>812</v>
      </c>
    </row>
    <row r="407">
      <c r="A407" s="2" t="str">
        <f>HYPERLINK("https://kings-printer.alberta.ca/1266.cfm?page=S16.cfm&amp;leg_type=Acts&amp;isbncln=9780779840069&amp;display=html","Special Areas Act")</f>
        <v>Special Areas Act</v>
      </c>
      <c r="B407" s="1" t="s">
        <v>813</v>
      </c>
      <c r="C407" s="1" t="s">
        <v>814</v>
      </c>
    </row>
    <row r="408">
      <c r="A408" s="2" t="str">
        <f>HYPERLINK("https://kings-printer.alberta.ca/1266.cfm?page=S16P3.cfm&amp;leg_type=Acts&amp;isbncln=9780779829316&amp;display=html","Special Days Act")</f>
        <v>Special Days Act</v>
      </c>
      <c r="B408" s="1" t="s">
        <v>815</v>
      </c>
      <c r="C408" s="1" t="s">
        <v>816</v>
      </c>
    </row>
    <row r="409">
      <c r="A409" s="2" t="str">
        <f>HYPERLINK("https://kings-printer.alberta.ca/1266.cfm?page=S17.cfm&amp;leg_type=Acts&amp;isbncln=0779703693&amp;display=html","Special Payment Act")</f>
        <v>Special Payment Act</v>
      </c>
      <c r="B409" s="1" t="s">
        <v>817</v>
      </c>
      <c r="C409" s="1" t="s">
        <v>818</v>
      </c>
    </row>
    <row r="410">
      <c r="A410" s="2" t="str">
        <f>HYPERLINK("https://kings-printer.alberta.ca/1266.cfm?page=s01p5.cfm&amp;leg_type=Acts&amp;isbncln=9780779811908&amp;display=html","St. Albert and Sturgeon Valley School Districts Establishment Act")</f>
        <v>St. Albert and Sturgeon Valley School Districts Establishment Act</v>
      </c>
      <c r="B410" s="1" t="s">
        <v>819</v>
      </c>
      <c r="C410" s="1" t="s">
        <v>820</v>
      </c>
    </row>
    <row r="411">
      <c r="A411" s="2" t="str">
        <f>HYPERLINK("https://kings-printer.alberta.ca/1266.cfm?page=S19.cfm&amp;leg_type=Acts&amp;isbncln=9780779838288&amp;display=html","Statute Revision Act")</f>
        <v>Statute Revision Act</v>
      </c>
      <c r="B411" s="1" t="s">
        <v>821</v>
      </c>
      <c r="C411" s="1" t="s">
        <v>822</v>
      </c>
    </row>
    <row r="412">
      <c r="A412" s="2" t="str">
        <f>HYPERLINK("https://kings-printer.alberta.ca/1266.cfm?page=s19p3.cfm&amp;leg_type=Acts&amp;isbncln=9780779784912&amp;display=html","Statutes Repeal Act")</f>
        <v>Statutes Repeal Act</v>
      </c>
      <c r="B412" s="1" t="s">
        <v>823</v>
      </c>
      <c r="C412" s="1" t="s">
        <v>824</v>
      </c>
    </row>
    <row r="413">
      <c r="A413" s="2" t="str">
        <f>HYPERLINK("https://kings-printer.alberta.ca/1266.cfm?page=S19p8.cfm&amp;leg_type=Acts&amp;isbncln=9780779848461&amp;display=html","Strategic Aviation Advisory Council Act")</f>
        <v>Strategic Aviation Advisory Council Act</v>
      </c>
      <c r="B413" s="1" t="s">
        <v>825</v>
      </c>
      <c r="C413" s="1" t="s">
        <v>826</v>
      </c>
    </row>
    <row r="414">
      <c r="A414" s="2" t="str">
        <f>HYPERLINK("https://kings-printer.alberta.ca/1266.cfm?page=s20.cfm&amp;leg_type=Acts&amp;isbncln=9780779841707&amp;display=html","Stray Animals Act")</f>
        <v>Stray Animals Act</v>
      </c>
      <c r="B414" s="1" t="s">
        <v>827</v>
      </c>
      <c r="C414" s="1" t="s">
        <v>828</v>
      </c>
    </row>
    <row r="415">
      <c r="A415" s="2" t="str">
        <f>HYPERLINK("https://kings-printer.alberta.ca/1266.cfm?page=S20P5.cfm&amp;leg_type=Acts&amp;isbncln=9780779829859&amp;display=html","Student Financial Assistance Act")</f>
        <v>Student Financial Assistance Act</v>
      </c>
      <c r="B415" s="1" t="s">
        <v>829</v>
      </c>
      <c r="C415" s="1" t="s">
        <v>830</v>
      </c>
    </row>
    <row r="416">
      <c r="A416" s="2" t="str">
        <f>HYPERLINK("https://kings-printer.alberta.ca/1266.cfm?page=s23p3.cfm&amp;leg_type=Acts&amp;isbncln=9780779840106&amp;display=html","Supporting Alberta's Local Food Sector Act")</f>
        <v>Supporting Alberta's Local Food Sector Act</v>
      </c>
      <c r="B416" s="1" t="s">
        <v>831</v>
      </c>
      <c r="C416" s="1" t="s">
        <v>832</v>
      </c>
    </row>
    <row r="417">
      <c r="A417" s="2" t="str">
        <f>HYPERLINK("https://kings-printer.alberta.ca/1266.cfm?page=S24.cfm&amp;leg_type=Acts&amp;isbncln=9780779847662&amp;display=html","Surface Rights Act")</f>
        <v>Surface Rights Act</v>
      </c>
      <c r="B417" s="1" t="s">
        <v>833</v>
      </c>
      <c r="C417" s="1" t="s">
        <v>834</v>
      </c>
    </row>
    <row r="418">
      <c r="A418" s="2" t="str">
        <f>HYPERLINK("https://kings-printer.alberta.ca/1266.cfm?page=S26.cfm&amp;leg_type=Acts&amp;isbncln=9780779838318&amp;display=html","Surveys Act")</f>
        <v>Surveys Act</v>
      </c>
      <c r="B418" s="1" t="s">
        <v>835</v>
      </c>
      <c r="C418" s="1" t="s">
        <v>836</v>
      </c>
    </row>
    <row r="419">
      <c r="A419" s="2" t="str">
        <f>HYPERLINK("https://kings-printer.alberta.ca/1266.cfm?page=S27.cfm&amp;leg_type=Acts&amp;isbncln=9780779838325&amp;display=html","Survival of Actions Act")</f>
        <v>Survival of Actions Act</v>
      </c>
      <c r="B419" s="1" t="s">
        <v>837</v>
      </c>
      <c r="C419" s="1" t="s">
        <v>838</v>
      </c>
    </row>
    <row r="420">
      <c r="A420" s="2" t="str">
        <f>HYPERLINK("https://kings-printer.alberta.ca/1266.cfm?page=S29.cfm&amp;leg_type=Acts&amp;isbncln=9780779848652&amp;display=html","Sustainable Fiscal Planning and Reporting Act")</f>
        <v>Sustainable Fiscal Planning and Reporting Act</v>
      </c>
      <c r="B420" s="1" t="s">
        <v>839</v>
      </c>
      <c r="C420" s="1" t="s">
        <v>840</v>
      </c>
    </row>
    <row r="421">
      <c r="A421" s="2" t="str">
        <f>HYPERLINK("https://kings-printer.alberta.ca/1266.cfm?page=T01.cfm&amp;leg_type=Acts&amp;isbncln=9780779838332&amp;display=html","Teachers' Pension Plans Act")</f>
        <v>Teachers' Pension Plans Act</v>
      </c>
      <c r="B421" s="1" t="s">
        <v>841</v>
      </c>
      <c r="C421" s="1" t="s">
        <v>842</v>
      </c>
    </row>
    <row r="422">
      <c r="A422" s="2" t="str">
        <f>HYPERLINK("https://kings-printer.alberta.ca/1266.cfm?page=T02.cfm&amp;leg_type=Acts&amp;isbncln=9780779850709&amp;display=html","Teaching Profession Act")</f>
        <v>Teaching Profession Act</v>
      </c>
      <c r="B422" s="1" t="s">
        <v>843</v>
      </c>
      <c r="C422" s="1" t="s">
        <v>844</v>
      </c>
    </row>
    <row r="423">
      <c r="A423" s="2" t="str">
        <f>HYPERLINK("https://kings-printer.alberta.ca/1266.cfm?page=T04.cfm&amp;leg_type=Acts&amp;isbncln=9780779847402&amp;display=html","Tobacco Tax Act")</f>
        <v>Tobacco Tax Act</v>
      </c>
      <c r="B423" s="1" t="s">
        <v>845</v>
      </c>
      <c r="C423" s="1" t="s">
        <v>846</v>
      </c>
    </row>
    <row r="424">
      <c r="A424" s="2" t="str">
        <f>HYPERLINK("https://kings-printer.alberta.ca/1266.cfm?page=T03P8.cfm&amp;leg_type=Acts&amp;isbncln=9780779844111&amp;display=html","Tobacco, Smoking and Vaping Reduction Act")</f>
        <v>Tobacco, Smoking and Vaping Reduction Act</v>
      </c>
      <c r="B424" s="1" t="s">
        <v>847</v>
      </c>
      <c r="C424" s="1" t="s">
        <v>848</v>
      </c>
    </row>
    <row r="425">
      <c r="A425" s="2" t="str">
        <f>HYPERLINK("https://kings-printer.alberta.ca/1266.cfm?page=T05.cfm&amp;leg_type=Acts&amp;isbncln=0779739655&amp;display=html","Tort-feasors Act")</f>
        <v>Tort-feasors Act</v>
      </c>
      <c r="B425" s="1" t="s">
        <v>849</v>
      </c>
      <c r="C425" s="1" t="s">
        <v>850</v>
      </c>
    </row>
    <row r="426">
      <c r="A426" s="2" t="str">
        <f>HYPERLINK("https://kings-printer.alberta.ca/1266.cfm?page=T05P5.cfm&amp;leg_type=Acts&amp;isbncln=9780779846917&amp;display=html","Tourism Levy Act")</f>
        <v>Tourism Levy Act</v>
      </c>
      <c r="B426" s="1" t="s">
        <v>851</v>
      </c>
      <c r="C426" s="1" t="s">
        <v>852</v>
      </c>
    </row>
    <row r="427">
      <c r="A427" s="2" t="str">
        <f>HYPERLINK("https://kings-printer.alberta.ca/1266.cfm?page=t06.cfm&amp;leg_type=Acts&amp;isbncln=9780779847938&amp;display=html","Traffic Safety Act")</f>
        <v>Traffic Safety Act</v>
      </c>
      <c r="B427" s="1" t="s">
        <v>853</v>
      </c>
      <c r="C427" s="1" t="s">
        <v>854</v>
      </c>
    </row>
    <row r="428">
      <c r="A428" s="2" t="str">
        <f>HYPERLINK("https://kings-printer.alberta.ca/1266.cfm?page=2022ch06_unpr.cfm&amp;leg_type=Acts&amp;isbncln=9780779829651&amp;display=html","Traffic Safety Amendment Act, 2022")</f>
        <v>Traffic Safety Amendment Act, 2022</v>
      </c>
      <c r="B428" s="1" t="s">
        <v>855</v>
      </c>
      <c r="C428" s="1" t="s">
        <v>856</v>
      </c>
    </row>
    <row r="429">
      <c r="A429" s="2" t="str">
        <f>HYPERLINK("https://kings-printer.alberta.ca/1266.cfm?page=T06P2.cfm&amp;leg_type=Acts&amp;isbncln=9780779828739&amp;display=html","Trails Act")</f>
        <v>Trails Act</v>
      </c>
      <c r="B429" s="1" t="s">
        <v>857</v>
      </c>
      <c r="C429" s="1" t="s">
        <v>858</v>
      </c>
    </row>
    <row r="430">
      <c r="A430" s="2" t="str">
        <f>HYPERLINK("https://kings-printer.alberta.ca/1266.cfm?page=T06P5.cfm&amp;leg_type=Acts&amp;isbncln=9780779825554&amp;display=html","Travel Alberta Act")</f>
        <v>Travel Alberta Act</v>
      </c>
      <c r="B430" s="1" t="s">
        <v>859</v>
      </c>
      <c r="C430" s="1" t="s">
        <v>860</v>
      </c>
    </row>
    <row r="431">
      <c r="A431" s="2" t="str">
        <f>HYPERLINK("https://kings-printer.alberta.ca/1266.cfm?page=T07.cfm&amp;leg_type=Acts&amp;isbncln=9780779844395&amp;display=html","Trespass to Premises Act")</f>
        <v>Trespass to Premises Act</v>
      </c>
      <c r="B431" s="1" t="s">
        <v>861</v>
      </c>
      <c r="C431" s="1" t="s">
        <v>862</v>
      </c>
    </row>
    <row r="432">
      <c r="A432" s="2" t="str">
        <f>HYPERLINK("https://kings-printer.alberta.ca/1266.cfm?page=T08p1.cfm&amp;leg_type=Acts&amp;isbncln=9780779845026&amp;display=html","Trustee Act")</f>
        <v>Trustee Act</v>
      </c>
      <c r="B432" s="1" t="s">
        <v>863</v>
      </c>
      <c r="C432" s="1" t="s">
        <v>864</v>
      </c>
    </row>
    <row r="433">
      <c r="A433" s="2" t="str">
        <f>HYPERLINK("https://kings-printer.alberta.ca/1266.cfm?page=T09.cfm&amp;leg_type=Acts&amp;isbncln=9780779840151&amp;display=html","Turner Valley Unit Operations Act")</f>
        <v>Turner Valley Unit Operations Act</v>
      </c>
      <c r="B433" s="1" t="s">
        <v>865</v>
      </c>
      <c r="C433" s="1" t="s">
        <v>866</v>
      </c>
    </row>
    <row r="434">
      <c r="A434" s="2" t="str">
        <f>HYPERLINK("https://kings-printer.alberta.ca/1266.cfm?page=U00P5.cfm&amp;leg_type=Acts&amp;isbncln=9780779735877&amp;display=html","Ukrainian Famine and Genocide (Holodomor) Memorial Day Act")</f>
        <v>Ukrainian Famine and Genocide (Holodomor) Memorial Day Act</v>
      </c>
      <c r="B434" s="1" t="s">
        <v>867</v>
      </c>
      <c r="C434" s="1" t="s">
        <v>868</v>
      </c>
    </row>
    <row r="435">
      <c r="A435" s="2" t="str">
        <f>HYPERLINK("https://kings-printer.alberta.ca/1266.cfm?page=u00p3.cfm&amp;leg_type=Acts&amp;isbncln=9780779794713&amp;display=html","Ukrainian-Canadian Heritage Day Act")</f>
        <v>Ukrainian-Canadian Heritage Day Act</v>
      </c>
      <c r="B435" s="1" t="s">
        <v>869</v>
      </c>
      <c r="C435" s="1" t="s">
        <v>870</v>
      </c>
    </row>
    <row r="436">
      <c r="A436" s="2" t="str">
        <f>HYPERLINK("https://kings-printer.alberta.ca/1266.cfm?page=U01P5.cfm&amp;leg_type=Acts&amp;isbncln=9780779843497&amp;display=html","Unclaimed Personal Property and Vested Property Act")</f>
        <v>Unclaimed Personal Property and Vested Property Act</v>
      </c>
      <c r="B436" s="1" t="s">
        <v>871</v>
      </c>
      <c r="C436" s="1" t="s">
        <v>872</v>
      </c>
    </row>
    <row r="437">
      <c r="A437" s="2" t="str">
        <f>HYPERLINK("https://kings-printer.alberta.ca/1266.cfm?page=U02.cfm&amp;leg_type=Acts&amp;isbncln=9780779753512&amp;display=html","Unconscionable Transactions Act")</f>
        <v>Unconscionable Transactions Act</v>
      </c>
      <c r="B437" s="1" t="s">
        <v>873</v>
      </c>
      <c r="C437" s="1" t="s">
        <v>874</v>
      </c>
    </row>
    <row r="438">
      <c r="A438" s="2" t="str">
        <f>HYPERLINK("https://kings-printer.alberta.ca/1266.cfm?page=U03P5.cfm&amp;leg_type=Acts&amp;isbncln=9780779840175&amp;display=html","Utility Commodity Rebate Act")</f>
        <v>Utility Commodity Rebate Act</v>
      </c>
      <c r="B438" s="1" t="s">
        <v>875</v>
      </c>
      <c r="C438" s="1" t="s">
        <v>876</v>
      </c>
    </row>
    <row r="439">
      <c r="A439" s="2" t="str">
        <f>HYPERLINK("https://kings-printer.alberta.ca/1266.cfm?page=V02.cfm&amp;leg_type=Acts&amp;isbncln=9780779840236&amp;display=html","Veterinary Profession Act")</f>
        <v>Veterinary Profession Act</v>
      </c>
      <c r="B439" s="1" t="s">
        <v>877</v>
      </c>
      <c r="C439" s="1" t="s">
        <v>878</v>
      </c>
    </row>
    <row r="440">
      <c r="A440" s="2" t="str">
        <f>HYPERLINK("https://kings-printer.alberta.ca/1266.cfm?page=v03.cfm&amp;leg_type=Acts&amp;isbncln=9780779831340&amp;display=html","Victims of Crime and Public Safety Act")</f>
        <v>Victims of Crime and Public Safety Act</v>
      </c>
      <c r="B440" s="1" t="s">
        <v>879</v>
      </c>
      <c r="C440" s="1" t="s">
        <v>880</v>
      </c>
    </row>
    <row r="441">
      <c r="A441" s="2" t="str">
        <f>HYPERLINK("https://kings-printer.alberta.ca/1266.cfm?page=V04P1.cfm&amp;leg_type=Acts&amp;isbncln=9780779838417&amp;display=html","Vital Statistics Act")</f>
        <v>Vital Statistics Act</v>
      </c>
      <c r="B441" s="1" t="s">
        <v>881</v>
      </c>
      <c r="C441" s="1" t="s">
        <v>882</v>
      </c>
    </row>
    <row r="442">
      <c r="A442" s="2" t="str">
        <f>HYPERLINK("https://kings-printer.alberta.ca/1266.cfm?page=W01.cfm&amp;leg_type=Acts&amp;isbncln=9780779838424&amp;display=html","Warehouse Receipts Act")</f>
        <v>Warehouse Receipts Act</v>
      </c>
      <c r="B442" s="1" t="s">
        <v>883</v>
      </c>
      <c r="C442" s="1" t="s">
        <v>884</v>
      </c>
    </row>
    <row r="443">
      <c r="A443" s="2" t="str">
        <f>HYPERLINK("https://kings-printer.alberta.ca/1266.cfm?page=W02.cfm&amp;leg_type=Acts&amp;isbncln=9780779838431&amp;display=html","Warehousemen's Lien Act")</f>
        <v>Warehousemen's Lien Act</v>
      </c>
      <c r="B443" s="1" t="s">
        <v>885</v>
      </c>
      <c r="C443" s="1" t="s">
        <v>886</v>
      </c>
    </row>
    <row r="444">
      <c r="A444" s="2" t="str">
        <f>HYPERLINK("https://kings-printer.alberta.ca/1266.cfm?page=W03.cfm&amp;leg_type=Acts&amp;isbncln=9780779850785&amp;display=html","Water Act")</f>
        <v>Water Act</v>
      </c>
      <c r="B444" s="1" t="s">
        <v>887</v>
      </c>
      <c r="C444" s="1" t="s">
        <v>888</v>
      </c>
    </row>
    <row r="445">
      <c r="A445" s="2" t="str">
        <f>HYPERLINK("https://kings-printer.alberta.ca/1266.cfm?page=w04.cfm&amp;leg_type=Acts&amp;isbncln=9780779772865&amp;display=html","Water, Gas and Electric Companies Act")</f>
        <v>Water, Gas and Electric Companies Act</v>
      </c>
      <c r="B445" s="1" t="s">
        <v>889</v>
      </c>
      <c r="C445" s="1" t="s">
        <v>890</v>
      </c>
    </row>
    <row r="446">
      <c r="A446" s="2" t="str">
        <f>HYPERLINK("https://kings-printer.alberta.ca/1266.cfm?page=W05P1.cfm&amp;leg_type=Acts&amp;isbncln=9780779845521&amp;display=html","Weed Control Act")</f>
        <v>Weed Control Act</v>
      </c>
      <c r="B446" s="1" t="s">
        <v>891</v>
      </c>
      <c r="C446" s="1" t="s">
        <v>892</v>
      </c>
    </row>
    <row r="447">
      <c r="A447" s="2" t="str">
        <f>HYPERLINK("https://kings-printer.alberta.ca/1266.cfm?page=W09.cfm&amp;leg_type=Acts&amp;isbncln=9780779840274&amp;display=html","Wilderness Areas, Ecological Reserves, Natural Areas and Heritage Rangelands Act")</f>
        <v>Wilderness Areas, Ecological Reserves, Natural Areas and Heritage Rangelands Act</v>
      </c>
      <c r="B447" s="1" t="s">
        <v>893</v>
      </c>
      <c r="C447" s="1" t="s">
        <v>894</v>
      </c>
    </row>
    <row r="448">
      <c r="A448" s="2" t="str">
        <f>HYPERLINK("https://kings-printer.alberta.ca/1266.cfm?page=W11.cfm&amp;leg_type=Acts&amp;isbncln=0779704061&amp;display=html","Willmore Wilderness Park Act")</f>
        <v>Willmore Wilderness Park Act</v>
      </c>
      <c r="B448" s="1" t="s">
        <v>895</v>
      </c>
      <c r="C448" s="1" t="s">
        <v>896</v>
      </c>
    </row>
    <row r="449">
      <c r="A449" s="2" t="str">
        <f>HYPERLINK("https://kings-printer.alberta.ca/1266.cfm?page=W12P2.cfm&amp;leg_type=Acts&amp;isbncln=9780779850716&amp;display=html","Wills and Succession Act")</f>
        <v>Wills and Succession Act</v>
      </c>
      <c r="B449" s="1" t="s">
        <v>897</v>
      </c>
      <c r="C449" s="1" t="s">
        <v>898</v>
      </c>
    </row>
    <row r="450">
      <c r="A450" s="2" t="str">
        <f>HYPERLINK("https://kings-printer.alberta.ca/1266.cfm?page=w12p5.cfm&amp;leg_type=Acts&amp;isbncln=9780779845538&amp;display=html","Witness Security Act")</f>
        <v>Witness Security Act</v>
      </c>
      <c r="B450" s="1" t="s">
        <v>899</v>
      </c>
      <c r="C450" s="1" t="s">
        <v>900</v>
      </c>
    </row>
    <row r="451">
      <c r="A451" s="2" t="str">
        <f>HYPERLINK("https://kings-printer.alberta.ca/1266.cfm?page=W13.cfm&amp;leg_type=Acts&amp;isbncln=0779704088&amp;display=html","Women's Institute Act")</f>
        <v>Women's Institute Act</v>
      </c>
      <c r="B451" s="1" t="s">
        <v>901</v>
      </c>
      <c r="C451" s="1" t="s">
        <v>902</v>
      </c>
    </row>
    <row r="452">
      <c r="A452" s="2" t="str">
        <f>HYPERLINK("https://kings-printer.alberta.ca/1266.cfm?page=W14.cfm&amp;leg_type=Acts&amp;isbncln=9780779838479&amp;display=html","Woodmen's Lien Act")</f>
        <v>Woodmen's Lien Act</v>
      </c>
      <c r="B452" s="1" t="s">
        <v>903</v>
      </c>
      <c r="C452" s="1" t="s">
        <v>904</v>
      </c>
    </row>
    <row r="453">
      <c r="A453" s="2" t="str">
        <f>HYPERLINK("https://kings-printer.alberta.ca/1266.cfm?page=w15.cfm&amp;leg_type=Acts&amp;isbncln=9780779845545&amp;display=html","Workers' Compensation Act")</f>
        <v>Workers' Compensation Act</v>
      </c>
      <c r="B453" s="1" t="s">
        <v>905</v>
      </c>
      <c r="C453" s="1" t="s">
        <v>906</v>
      </c>
    </row>
    <row r="454">
      <c r="A454" s="2" t="str">
        <f>HYPERLINK("https://kings-printer.alberta.ca/1266.cfm?page=Y01.cfm&amp;leg_type=Acts&amp;isbncln=9780779849628&amp;display=html","Youth Justice Act")</f>
        <v>Youth Justice Act</v>
      </c>
      <c r="B454" s="1" t="s">
        <v>907</v>
      </c>
      <c r="C454" s="1" t="s">
        <v>908</v>
      </c>
    </row>
    <row r="455">
      <c r="A455" s="2" t="str">
        <f>HYPERLINK("https://kings-printer.alberta.ca/1266.cfm?page=1996_272.cfm&amp;leg_type=Regs&amp;isbncln=9780779852048&amp;display=html","ABC Benefits Corporation Regulation")</f>
        <v>ABC Benefits Corporation Regulation</v>
      </c>
      <c r="B455" s="1" t="s">
        <v>909</v>
      </c>
      <c r="C455" s="1" t="s">
        <v>910</v>
      </c>
    </row>
    <row r="456">
      <c r="A456" s="2" t="str">
        <f>HYPERLINK("https://kings-printer.alberta.ca/1266.cfm?page=2003_140.cfm&amp;leg_type=Regs&amp;isbncln=9780779824632&amp;display=html","Access to Motor Vehicle Information Regulation")</f>
        <v>Access to Motor Vehicle Information Regulation</v>
      </c>
      <c r="B456" s="1" t="s">
        <v>911</v>
      </c>
      <c r="C456" s="1" t="s">
        <v>912</v>
      </c>
    </row>
    <row r="457">
      <c r="A457" s="2" t="str">
        <f>HYPERLINK("https://kings-printer.alberta.ca/1266.cfm?page=2003_276.cfm&amp;leg_type=Regs&amp;isbncln=9780779850648&amp;display=html","Activities Designation Regulation")</f>
        <v>Activities Designation Regulation</v>
      </c>
      <c r="B457" s="1" t="s">
        <v>913</v>
      </c>
      <c r="C457" s="1" t="s">
        <v>914</v>
      </c>
    </row>
    <row r="458">
      <c r="A458" s="2" t="str">
        <f>HYPERLINK("https://kings-printer.alberta.ca/1266.cfm?page=2020_255.cfm&amp;leg_type=Regs&amp;isbncln=9780779830213&amp;display=html","Acupuncturists Profession Regulation")</f>
        <v>Acupuncturists Profession Regulation</v>
      </c>
      <c r="B458" s="1" t="s">
        <v>915</v>
      </c>
      <c r="C458" s="1" t="s">
        <v>916</v>
      </c>
    </row>
    <row r="459">
      <c r="A459" s="2" t="str">
        <f>HYPERLINK("https://kings-printer.alberta.ca/1266.cfm?page=2004_016.cfm&amp;leg_type=Regs&amp;isbncln=9780779828692&amp;display=html","Administrative Items Regulation")</f>
        <v>Administrative Items Regulation</v>
      </c>
      <c r="B459" s="1" t="s">
        <v>917</v>
      </c>
      <c r="C459" s="1" t="s">
        <v>918</v>
      </c>
    </row>
    <row r="460">
      <c r="A460" s="2" t="str">
        <f>HYPERLINK("https://kings-printer.alberta.ca/1266.cfm?page=2013_135.cfm&amp;leg_type=Regs&amp;isbncln=9780779806331&amp;display=html","Administrative Penalties (Consumer Protection Act) Regulation")</f>
        <v>Administrative Penalties (Consumer Protection Act) Regulation</v>
      </c>
      <c r="B460" s="1" t="s">
        <v>919</v>
      </c>
      <c r="C460" s="1" t="s">
        <v>920</v>
      </c>
    </row>
    <row r="461">
      <c r="A461" s="2" t="str">
        <f>HYPERLINK("https://kings-printer.alberta.ca/1266.cfm?page=2017_207.cfm&amp;leg_type=Regs&amp;isbncln=9780779834273&amp;display=html","Administrative Penalties Regulation (Safety Codes Act)")</f>
        <v>Administrative Penalties Regulation (Safety Codes Act)</v>
      </c>
      <c r="B461" s="1" t="s">
        <v>921</v>
      </c>
      <c r="C461" s="1" t="s">
        <v>922</v>
      </c>
    </row>
    <row r="462">
      <c r="A462" s="2" t="str">
        <f>HYPERLINK("https://kings-printer.alberta.ca/1266.cfm?page=2007_140.cfm&amp;leg_type=Regs&amp;isbncln=9780779837243&amp;display=html","Administrative Penalty Regulation (Emissions Management and Climate Resilience Act)")</f>
        <v>Administrative Penalty Regulation (Emissions Management and Climate Resilience Act)</v>
      </c>
      <c r="B462" s="1" t="s">
        <v>923</v>
      </c>
      <c r="C462" s="1" t="s">
        <v>924</v>
      </c>
    </row>
    <row r="463">
      <c r="A463" s="2" t="str">
        <f>HYPERLINK("https://kings-printer.alberta.ca/1266.cfm?page=2003_023.cfm&amp;leg_type=Regs&amp;isbncln=9780779846818&amp;display=html","Administrative Penalty Regulation (Environmental Protection and Enhancement Act)")</f>
        <v>Administrative Penalty Regulation (Environmental Protection and Enhancement Act)</v>
      </c>
      <c r="B463" s="1" t="s">
        <v>925</v>
      </c>
      <c r="C463" s="1" t="s">
        <v>926</v>
      </c>
    </row>
    <row r="464">
      <c r="A464" s="2" t="str">
        <f>HYPERLINK("https://kings-printer.alberta.ca/1266.cfm?page=2004_187.cfm&amp;leg_type=Regs&amp;isbncln=9780779843657&amp;display=html","Adoption Regulation")</f>
        <v>Adoption Regulation</v>
      </c>
      <c r="B464" s="1" t="s">
        <v>927</v>
      </c>
      <c r="C464" s="1" t="s">
        <v>928</v>
      </c>
    </row>
    <row r="465">
      <c r="A465" s="2" t="str">
        <f>HYPERLINK("https://kings-printer.alberta.ca/1266.cfm?page=1998_246.cfm&amp;leg_type=Regs&amp;isbncln=9780779834280&amp;display=html","Adult Adoption Regulation")</f>
        <v>Adult Adoption Regulation</v>
      </c>
      <c r="B465" s="1" t="s">
        <v>929</v>
      </c>
      <c r="C465" s="1" t="s">
        <v>930</v>
      </c>
    </row>
    <row r="466">
      <c r="A466" s="2" t="str">
        <f>HYPERLINK("https://kings-printer.alberta.ca/1266.cfm?page=2009_224.cfm&amp;leg_type=Regs&amp;isbncln=9780779817580&amp;display=html","Adult Guardianship and Trusteeship (Ministerial) Regulation")</f>
        <v>Adult Guardianship and Trusteeship (Ministerial) Regulation</v>
      </c>
      <c r="B466" s="1" t="s">
        <v>931</v>
      </c>
      <c r="C466" s="1" t="s">
        <v>932</v>
      </c>
    </row>
    <row r="467">
      <c r="A467" s="2" t="str">
        <f>HYPERLINK("https://kings-printer.alberta.ca/1266.cfm?page=2009_219.cfm&amp;leg_type=Regs&amp;isbncln=9780779846467&amp;display=html","Adult Guardianship and Trusteeship Regulation")</f>
        <v>Adult Guardianship and Trusteeship Regulation</v>
      </c>
      <c r="B467" s="1" t="s">
        <v>933</v>
      </c>
      <c r="C467" s="1" t="s">
        <v>934</v>
      </c>
    </row>
    <row r="468">
      <c r="A468" s="2" t="str">
        <f>HYPERLINK("https://kings-printer.alberta.ca/1266.cfm?page=2011_066.cfm&amp;leg_type=Regs&amp;isbncln=9780779817139&amp;display=html","Adult Interdependent Partner Agreement Regulation")</f>
        <v>Adult Interdependent Partner Agreement Regulation</v>
      </c>
      <c r="B468" s="1" t="s">
        <v>935</v>
      </c>
      <c r="C468" s="1" t="s">
        <v>936</v>
      </c>
    </row>
    <row r="469">
      <c r="A469" s="2" t="str">
        <f>HYPERLINK("https://kings-printer.alberta.ca/1266.cfm?page=2015_028.cfm&amp;leg_type=Regs&amp;isbncln=9780779842643&amp;display=html","Adverse Contractual Action Regulation")</f>
        <v>Adverse Contractual Action Regulation</v>
      </c>
      <c r="B469" s="1" t="s">
        <v>937</v>
      </c>
      <c r="C469" s="1" t="s">
        <v>938</v>
      </c>
    </row>
    <row r="470">
      <c r="A470" s="2" t="str">
        <f>HYPERLINK("https://kings-printer.alberta.ca/1266.cfm?page=2014_033.cfm&amp;leg_type=Regs&amp;isbncln=9780779819539&amp;display=html","Aeronautics Act Agreements Regulation")</f>
        <v>Aeronautics Act Agreements Regulation</v>
      </c>
      <c r="B470" s="1" t="s">
        <v>939</v>
      </c>
      <c r="C470" s="1" t="s">
        <v>940</v>
      </c>
    </row>
    <row r="471">
      <c r="A471" s="2" t="str">
        <f>HYPERLINK("https://kings-printer.alberta.ca/1266.cfm?page=2009_109.cfm&amp;leg_type=Regs&amp;isbncln=9780779808717&amp;display=html","Agent Exemption Rules")</f>
        <v>Agent Exemption Rules</v>
      </c>
      <c r="B471" s="1" t="s">
        <v>941</v>
      </c>
      <c r="C471" s="1" t="s">
        <v>942</v>
      </c>
    </row>
    <row r="472">
      <c r="A472" s="2" t="str">
        <f>HYPERLINK("https://kings-printer.alberta.ca/1266.cfm?page=2017_106.cfm&amp;leg_type=Regs&amp;isbncln=9780779834297&amp;display=html","Agricultural Operation Practices Act Administrative Procedures Regulation")</f>
        <v>Agricultural Operation Practices Act Administrative Procedures Regulation</v>
      </c>
      <c r="B472" s="1" t="s">
        <v>943</v>
      </c>
      <c r="C472" s="1" t="s">
        <v>944</v>
      </c>
    </row>
    <row r="473">
      <c r="A473" s="2" t="str">
        <f>HYPERLINK("https://kings-printer.alberta.ca/1266.cfm?page=2019_184.cfm&amp;leg_type=Regs&amp;isbncln=9780779815135&amp;display=html","Agricultural Operations, Part 0.1 and Part 1 Matters Regulation")</f>
        <v>Agricultural Operations, Part 0.1 and Part 1 Matters Regulation</v>
      </c>
      <c r="B473" s="1" t="s">
        <v>945</v>
      </c>
      <c r="C473" s="1" t="s">
        <v>946</v>
      </c>
    </row>
    <row r="474">
      <c r="A474" s="2" t="str">
        <f>HYPERLINK("https://kings-printer.alberta.ca/1266.cfm?page=2001_257.cfm&amp;leg_type=Regs&amp;isbncln=9780779821709&amp;display=html","Agricultural Operations, Part 2 Matters Regulation")</f>
        <v>Agricultural Operations, Part 2 Matters Regulation</v>
      </c>
      <c r="B474" s="1" t="s">
        <v>947</v>
      </c>
      <c r="C474" s="1" t="s">
        <v>948</v>
      </c>
    </row>
    <row r="475">
      <c r="A475" s="2" t="str">
        <f>HYPERLINK("https://kings-printer.alberta.ca/1266.cfm?page=2023_145.cfm&amp;leg_type=Regs&amp;isbncln=9780779844890&amp;display=html","Agricultural Societies Regulation")</f>
        <v>Agricultural Societies Regulation</v>
      </c>
      <c r="B475" s="1" t="s">
        <v>949</v>
      </c>
      <c r="C475" s="1" t="s">
        <v>950</v>
      </c>
    </row>
    <row r="476">
      <c r="A476" s="2" t="str">
        <f>HYPERLINK("https://kings-printer.alberta.ca/1266.cfm?page=2002_099.cfm&amp;leg_type=Regs&amp;isbncln=9780779846108&amp;display=html","Agriculture Financial Services Regulation")</f>
        <v>Agriculture Financial Services Regulation</v>
      </c>
      <c r="B476" s="1" t="s">
        <v>951</v>
      </c>
      <c r="C476" s="1" t="s">
        <v>952</v>
      </c>
    </row>
    <row r="477">
      <c r="A477" s="2" t="str">
        <f>HYPERLINK("https://kings-printer.alberta.ca/1266.cfm?page=2023_082.cfm&amp;leg_type=Regs&amp;isbncln=9780779850037&amp;display=html","Agri-processing Investment Tax Credit Regulation")</f>
        <v>Agri-processing Investment Tax Credit Regulation</v>
      </c>
      <c r="B477" s="1" t="s">
        <v>953</v>
      </c>
      <c r="C477" s="1" t="s">
        <v>954</v>
      </c>
    </row>
    <row r="478">
      <c r="A478" s="2" t="str">
        <f>HYPERLINK("https://kings-printer.alberta.ca/1266.cfm?page=2007_071.cfm&amp;leg_type=Regs&amp;isbncln=9780779723096&amp;display=html","Agrology Profession Regulation")</f>
        <v>Agrology Profession Regulation</v>
      </c>
      <c r="B478" s="1" t="s">
        <v>955</v>
      </c>
      <c r="C478" s="1" t="s">
        <v>956</v>
      </c>
    </row>
    <row r="479">
      <c r="A479" s="2" t="str">
        <f>HYPERLINK("https://kings-printer.alberta.ca/1266.cfm?page=2022_268.cfm&amp;leg_type=Regs&amp;isbncln=9780779837489&amp;display=html","Alberta Affordability Program Regulation")</f>
        <v>Alberta Affordability Program Regulation</v>
      </c>
      <c r="B479" s="1" t="s">
        <v>957</v>
      </c>
      <c r="C479" s="1" t="s">
        <v>958</v>
      </c>
    </row>
    <row r="480">
      <c r="A480" s="2" t="str">
        <f>HYPERLINK("https://kings-printer.alberta.ca/1266.cfm?page=1985_236.cfm&amp;leg_type=Regs&amp;isbncln=9780779846474&amp;display=html","Alberta Aids to Daily Living and Extended Health Benefits Regulation")</f>
        <v>Alberta Aids to Daily Living and Extended Health Benefits Regulation</v>
      </c>
      <c r="B480" s="1" t="s">
        <v>959</v>
      </c>
      <c r="C480" s="1" t="s">
        <v>960</v>
      </c>
    </row>
    <row r="481">
      <c r="A481" s="2" t="str">
        <f>HYPERLINK("https://kings-printer.alberta.ca/1266.cfm?page=1998_204.cfm&amp;leg_type=Regs&amp;isbncln=9780779852468&amp;display=html","Alberta Beef Producers Commission Regulation")</f>
        <v>Alberta Beef Producers Commission Regulation</v>
      </c>
      <c r="B481" s="1" t="s">
        <v>961</v>
      </c>
      <c r="C481" s="1" t="s">
        <v>962</v>
      </c>
    </row>
    <row r="482">
      <c r="A482" s="2" t="str">
        <f>HYPERLINK("https://kings-printer.alberta.ca/1266.cfm?page=2009_286.cfm&amp;leg_type=Regs&amp;isbncln=9780779833030&amp;display=html","Alberta Beef Producers Plan Regulation")</f>
        <v>Alberta Beef Producers Plan Regulation</v>
      </c>
      <c r="B482" s="1" t="s">
        <v>963</v>
      </c>
      <c r="C482" s="1" t="s">
        <v>964</v>
      </c>
    </row>
    <row r="483">
      <c r="A483" s="2" t="str">
        <f>HYPERLINK("https://kings-printer.alberta.ca/1266.cfm?page=2022_091.cfm&amp;leg_type=Regs&amp;isbncln=9780779832422&amp;display=html","Alberta Beekeepers Commission Plan Regulation")</f>
        <v>Alberta Beekeepers Commission Plan Regulation</v>
      </c>
      <c r="B483" s="1" t="s">
        <v>965</v>
      </c>
      <c r="C483" s="1" t="s">
        <v>966</v>
      </c>
    </row>
    <row r="484">
      <c r="A484" s="2" t="str">
        <f>HYPERLINK("https://kings-printer.alberta.ca/1266.cfm?page=2006_073.cfm&amp;leg_type=Regs&amp;isbncln=9780779830312&amp;display=html","Alberta Beekeepers Commission Regulation")</f>
        <v>Alberta Beekeepers Commission Regulation</v>
      </c>
      <c r="B484" s="1" t="s">
        <v>967</v>
      </c>
      <c r="C484" s="1" t="s">
        <v>968</v>
      </c>
    </row>
    <row r="485">
      <c r="A485" s="2" t="str">
        <f>HYPERLINK("https://kings-printer.alberta.ca/1266.cfm?page=2009_070.cfm&amp;leg_type=Regs&amp;isbncln=9780779848225&amp;display=html","Alberta Cancer Foundation Regulation")</f>
        <v>Alberta Cancer Foundation Regulation</v>
      </c>
      <c r="B485" s="1" t="s">
        <v>969</v>
      </c>
      <c r="C485" s="1" t="s">
        <v>970</v>
      </c>
    </row>
    <row r="486">
      <c r="A486" s="2" t="str">
        <f>HYPERLINK("https://kings-printer.alberta.ca/1266.cfm?page=2005_174.cfm&amp;leg_type=Regs&amp;isbncln=9780779733057&amp;display=html","Alberta Canola Producers Commission Federal Authorization Order")</f>
        <v>Alberta Canola Producers Commission Federal Authorization Order</v>
      </c>
      <c r="B486" s="1" t="s">
        <v>971</v>
      </c>
      <c r="C486" s="1" t="s">
        <v>972</v>
      </c>
    </row>
    <row r="487">
      <c r="A487" s="2" t="str">
        <f>HYPERLINK("https://kings-printer.alberta.ca/1266.cfm?page=2023_109.cfm&amp;leg_type=Regs&amp;isbncln=9780779844340&amp;display=html","Alberta Canola Producers Marketing Plan Regulation")</f>
        <v>Alberta Canola Producers Marketing Plan Regulation</v>
      </c>
      <c r="B487" s="1" t="s">
        <v>973</v>
      </c>
      <c r="C487" s="1" t="s">
        <v>974</v>
      </c>
    </row>
    <row r="488">
      <c r="A488" s="2" t="str">
        <f>HYPERLINK("https://kings-printer.alberta.ca/1266.cfm?page=1998_142.cfm&amp;leg_type=Regs&amp;isbncln=9780779844593&amp;display=html","Alberta Canola Producers Marketing Regulation")</f>
        <v>Alberta Canola Producers Marketing Regulation</v>
      </c>
      <c r="B488" s="1" t="s">
        <v>975</v>
      </c>
      <c r="C488" s="1" t="s">
        <v>976</v>
      </c>
    </row>
    <row r="489">
      <c r="A489" s="2" t="str">
        <f>HYPERLINK("https://kings-printer.alberta.ca/1266.cfm?page=2016_204.cfm&amp;leg_type=Regs&amp;isbncln=9780779794379&amp;display=html","Alberta Capital Investment Tax Credits Regulation")</f>
        <v>Alberta Capital Investment Tax Credits Regulation</v>
      </c>
      <c r="B489" s="1" t="s">
        <v>977</v>
      </c>
      <c r="C489" s="1" t="s">
        <v>978</v>
      </c>
    </row>
    <row r="490">
      <c r="A490" s="2" t="str">
        <f>HYPERLINK("https://kings-printer.alberta.ca/1266.cfm?page=1999_230.cfm&amp;leg_type=Regs&amp;isbncln=0773283404&amp;display=html","Alberta Chicken Producers Federal Authorization Order")</f>
        <v>Alberta Chicken Producers Federal Authorization Order</v>
      </c>
      <c r="B490" s="1" t="s">
        <v>979</v>
      </c>
      <c r="C490" s="1" t="s">
        <v>980</v>
      </c>
    </row>
    <row r="491">
      <c r="A491" s="2" t="str">
        <f>HYPERLINK("https://kings-printer.alberta.ca/1266.cfm?page=2000_003.cfm&amp;leg_type=Regs&amp;isbncln=9780779852543&amp;display=html","Alberta Chicken Producers Marketing Regulation")</f>
        <v>Alberta Chicken Producers Marketing Regulation</v>
      </c>
      <c r="B491" s="1" t="s">
        <v>981</v>
      </c>
      <c r="C491" s="1" t="s">
        <v>982</v>
      </c>
    </row>
    <row r="492">
      <c r="A492" s="2" t="str">
        <f>HYPERLINK("https://kings-printer.alberta.ca/1266.cfm?page=2023_110.cfm&amp;leg_type=Regs&amp;isbncln=9780779844357&amp;display=html","Alberta Chicken Producers Plan Regulation")</f>
        <v>Alberta Chicken Producers Plan Regulation</v>
      </c>
      <c r="B492" s="1" t="s">
        <v>983</v>
      </c>
      <c r="C492" s="1" t="s">
        <v>984</v>
      </c>
    </row>
    <row r="493">
      <c r="A493" s="2" t="str">
        <f>HYPERLINK("https://kings-printer.alberta.ca/1266.cfm?page=2005_147.cfm&amp;leg_type=Regs&amp;isbncln=9780779841653&amp;display=html","Alberta Child Support Guidelines")</f>
        <v>Alberta Child Support Guidelines</v>
      </c>
      <c r="B493" s="1" t="s">
        <v>985</v>
      </c>
      <c r="C493" s="1" t="s">
        <v>986</v>
      </c>
    </row>
    <row r="494">
      <c r="A494" s="2" t="str">
        <f>HYPERLINK("https://kings-printer.alberta.ca/1266.cfm?page=2006_183.cfm&amp;leg_type=Regs&amp;isbncln=9780779793464&amp;display=html","Alberta Corporate Tax (Ministerial) Regulation")</f>
        <v>Alberta Corporate Tax (Ministerial) Regulation</v>
      </c>
      <c r="B494" s="1" t="s">
        <v>987</v>
      </c>
      <c r="C494" s="1" t="s">
        <v>988</v>
      </c>
    </row>
    <row r="495">
      <c r="A495" s="2" t="str">
        <f>HYPERLINK("https://kings-printer.alberta.ca/1266.cfm?page=2008_119.cfm&amp;leg_type=Regs&amp;isbncln=9780779849963&amp;display=html","Alberta Corporate Tax Regulation")</f>
        <v>Alberta Corporate Tax Regulation</v>
      </c>
      <c r="B495" s="1" t="s">
        <v>989</v>
      </c>
      <c r="C495" s="1" t="s">
        <v>990</v>
      </c>
    </row>
    <row r="496">
      <c r="A496" s="2" t="str">
        <f>HYPERLINK("https://kings-printer.alberta.ca/1266.cfm?page=2010_118.cfm&amp;leg_type=Regs&amp;isbncln=9780779801930&amp;display=html","Alberta Electronic Health Record Regulation")</f>
        <v>Alberta Electronic Health Record Regulation</v>
      </c>
      <c r="B496" s="1" t="s">
        <v>991</v>
      </c>
      <c r="C496" s="1" t="s">
        <v>992</v>
      </c>
    </row>
    <row r="497">
      <c r="A497" s="2" t="str">
        <f>HYPERLINK("https://kings-printer.alberta.ca/1266.cfm?page=2002_256.cfm&amp;leg_type=Regs&amp;isbncln=9780779832804&amp;display=html","Alberta Elk Commission Regulation")</f>
        <v>Alberta Elk Commission Regulation</v>
      </c>
      <c r="B497" s="1" t="s">
        <v>993</v>
      </c>
      <c r="C497" s="1" t="s">
        <v>994</v>
      </c>
    </row>
    <row r="498">
      <c r="A498" s="2" t="str">
        <f>HYPERLINK("https://kings-printer.alberta.ca/1266.cfm?page=2002_210.cfm&amp;leg_type=Regs&amp;isbncln=9780779833061&amp;display=html","Alberta Elk Plan Regulation")</f>
        <v>Alberta Elk Plan Regulation</v>
      </c>
      <c r="B498" s="1" t="s">
        <v>995</v>
      </c>
      <c r="C498" s="1" t="s">
        <v>996</v>
      </c>
    </row>
    <row r="499">
      <c r="A499" s="2" t="str">
        <f>HYPERLINK("https://kings-printer.alberta.ca/1266.cfm?page=2019_070.cfm&amp;leg_type=Regs&amp;isbncln=9780779852291&amp;display=html","Alberta Energy Regulator Administration Fees Rules")</f>
        <v>Alberta Energy Regulator Administration Fees Rules</v>
      </c>
      <c r="B499" s="1" t="s">
        <v>997</v>
      </c>
      <c r="C499" s="1" t="s">
        <v>998</v>
      </c>
    </row>
    <row r="500">
      <c r="A500" s="2" t="str">
        <f>HYPERLINK("https://kings-printer.alberta.ca/1266.cfm?page=2013_099.cfm&amp;leg_type=Regs&amp;isbncln=9780779840649&amp;display=html","Alberta Energy Regulator Rules of Practice")</f>
        <v>Alberta Energy Regulator Rules of Practice</v>
      </c>
      <c r="B500" s="1" t="s">
        <v>999</v>
      </c>
      <c r="C500" s="1" t="s">
        <v>1000</v>
      </c>
    </row>
    <row r="501">
      <c r="A501" s="2" t="str">
        <f>HYPERLINK("https://kings-printer.alberta.ca/1266.cfm?page=2008_202.cfm&amp;leg_type=Regs&amp;isbncln=9780779827503&amp;display=html","Alberta Enterprise Corporation Regulation")</f>
        <v>Alberta Enterprise Corporation Regulation</v>
      </c>
      <c r="B501" s="1" t="s">
        <v>1001</v>
      </c>
      <c r="C501" s="1" t="s">
        <v>1002</v>
      </c>
    </row>
    <row r="502">
      <c r="A502" s="2" t="str">
        <f>HYPERLINK("https://kings-printer.alberta.ca/1266.cfm?page=2023_085.cfm&amp;leg_type=Regs&amp;isbncln=9780779841486&amp;display=html","Alberta Firearms Regulation")</f>
        <v>Alberta Firearms Regulation</v>
      </c>
      <c r="B502" s="1" t="s">
        <v>1003</v>
      </c>
      <c r="C502" s="1" t="s">
        <v>1004</v>
      </c>
    </row>
    <row r="503">
      <c r="A503" s="2" t="str">
        <f>HYPERLINK("https://kings-printer.alberta.ca/1266.cfm?page=2023_105.cfm&amp;leg_type=Regs&amp;isbncln=9780779844296&amp;display=html","Alberta Grains Commission Regulation")</f>
        <v>Alberta Grains Commission Regulation</v>
      </c>
      <c r="B503" s="1" t="s">
        <v>1005</v>
      </c>
      <c r="C503" s="1" t="s">
        <v>1006</v>
      </c>
    </row>
    <row r="504">
      <c r="A504" s="2" t="str">
        <f>HYPERLINK("https://kings-printer.alberta.ca/1266.cfm?page=2023_102.cfm&amp;leg_type=Regs&amp;isbncln=9780779844258&amp;display=html","Alberta Grains Plan Regulation")</f>
        <v>Alberta Grains Plan Regulation</v>
      </c>
      <c r="B504" s="1" t="s">
        <v>1007</v>
      </c>
      <c r="C504" s="1" t="s">
        <v>1008</v>
      </c>
    </row>
    <row r="505">
      <c r="A505" s="2" t="str">
        <f>HYPERLINK("https://kings-printer.alberta.ca/1266.cfm?page=2023_117.cfm&amp;leg_type=Regs&amp;isbncln=9780779844463&amp;display=html","Alberta Hatching Egg Plan Regulation")</f>
        <v>Alberta Hatching Egg Plan Regulation</v>
      </c>
      <c r="B505" s="1" t="s">
        <v>1009</v>
      </c>
      <c r="C505" s="1" t="s">
        <v>1010</v>
      </c>
    </row>
    <row r="506">
      <c r="A506" s="2" t="str">
        <f>HYPERLINK("https://kings-printer.alberta.ca/1266.cfm?page=2006_076.cfm&amp;leg_type=Regs&amp;isbncln=9780779834327&amp;display=html","Alberta Health Care Insurance Regulation")</f>
        <v>Alberta Health Care Insurance Regulation</v>
      </c>
      <c r="B506" s="1" t="s">
        <v>1011</v>
      </c>
      <c r="C506" s="1" t="s">
        <v>1012</v>
      </c>
    </row>
    <row r="507">
      <c r="A507" s="2" t="str">
        <f>HYPERLINK("https://kings-printer.alberta.ca/1266.cfm?page=2024_213.cfm&amp;leg_type=Regs&amp;isbncln=9780779852055&amp;display=html","Alberta Health Services Provincial Health Corporation Regulation (Not in Force)")</f>
        <v>Alberta Health Services Provincial Health Corporation Regulation (Not in Force)</v>
      </c>
      <c r="B507" s="1" t="s">
        <v>1013</v>
      </c>
      <c r="C507" s="1" t="s">
        <v>1014</v>
      </c>
    </row>
    <row r="508">
      <c r="A508" s="2" t="str">
        <f>HYPERLINK("https://kings-printer.alberta.ca/1266.cfm?page=1999_214.cfm&amp;leg_type=Regs&amp;isbncln=9780779851782&amp;display=html","Alberta Heritage Scholarship Regulation")</f>
        <v>Alberta Heritage Scholarship Regulation</v>
      </c>
      <c r="B508" s="1" t="s">
        <v>1015</v>
      </c>
      <c r="C508" s="1" t="s">
        <v>1016</v>
      </c>
    </row>
    <row r="509">
      <c r="A509" s="2" t="str">
        <f>HYPERLINK("https://kings-printer.alberta.ca/1266.cfm?page=2019_162.cfm&amp;leg_type=Regs&amp;isbncln=9780779850013&amp;display=html","Alberta Indigenous Opportunities Corporation Regulation")</f>
        <v>Alberta Indigenous Opportunities Corporation Regulation</v>
      </c>
      <c r="B509" s="1" t="s">
        <v>1017</v>
      </c>
      <c r="C509" s="1" t="s">
        <v>1018</v>
      </c>
    </row>
    <row r="510">
      <c r="A510" s="2" t="str">
        <f>HYPERLINK("https://kings-printer.alberta.ca/1266.cfm?page=2021_018.cfm&amp;leg_type=Regs&amp;isbncln=9780779823079&amp;display=html","Alberta Investment Attraction Regulation")</f>
        <v>Alberta Investment Attraction Regulation</v>
      </c>
      <c r="B510" s="1" t="s">
        <v>1019</v>
      </c>
      <c r="C510" s="1" t="s">
        <v>1020</v>
      </c>
    </row>
    <row r="511">
      <c r="A511" s="2" t="str">
        <f>HYPERLINK("https://kings-printer.alberta.ca/1266.cfm?page=2007_167.cfm&amp;leg_type=Regs&amp;isbncln=9780779849888&amp;display=html","Alberta Investment Management Corporation Act Remuneration Regulation")</f>
        <v>Alberta Investment Management Corporation Act Remuneration Regulation</v>
      </c>
      <c r="B511" s="1" t="s">
        <v>1021</v>
      </c>
      <c r="C511" s="1" t="s">
        <v>1022</v>
      </c>
    </row>
    <row r="512">
      <c r="A512" s="2" t="str">
        <f>HYPERLINK("https://kings-printer.alberta.ca/1266.cfm?page=2007_225.cfm&amp;leg_type=Regs&amp;isbncln=9780779849871&amp;display=html","Alberta Investment Management Corporation Regulation")</f>
        <v>Alberta Investment Management Corporation Regulation</v>
      </c>
      <c r="B512" s="1" t="s">
        <v>1023</v>
      </c>
      <c r="C512" s="1" t="s">
        <v>1024</v>
      </c>
    </row>
    <row r="513">
      <c r="A513" s="2" t="str">
        <f>HYPERLINK("https://kings-printer.alberta.ca/1266.cfm?page=2016_203.cfm&amp;leg_type=Regs&amp;isbncln=9780779815166&amp;display=html","Alberta Investor Tax Credits Regulation")</f>
        <v>Alberta Investor Tax Credits Regulation</v>
      </c>
      <c r="B513" s="1" t="s">
        <v>1025</v>
      </c>
      <c r="C513" s="1" t="s">
        <v>1026</v>
      </c>
    </row>
    <row r="514">
      <c r="A514" s="2" t="str">
        <f>HYPERLINK("https://kings-printer.alberta.ca/1266.cfm?page=2022_152.cfm&amp;leg_type=Regs&amp;isbncln=9780779832477&amp;display=html","Alberta Lamb Producers Plan Regulation")</f>
        <v>Alberta Lamb Producers Plan Regulation</v>
      </c>
      <c r="B514" s="1" t="s">
        <v>1027</v>
      </c>
      <c r="C514" s="1" t="s">
        <v>1028</v>
      </c>
    </row>
    <row r="515">
      <c r="A515" s="2" t="str">
        <f>HYPERLINK("https://kings-printer.alberta.ca/1266.cfm?page=2003_389.cfm&amp;leg_type=Regs&amp;isbncln=9780779829026&amp;display=html","Alberta Lamb Producers Regulation")</f>
        <v>Alberta Lamb Producers Regulation</v>
      </c>
      <c r="B515" s="1" t="s">
        <v>1029</v>
      </c>
      <c r="C515" s="1" t="s">
        <v>1030</v>
      </c>
    </row>
    <row r="516">
      <c r="A516" s="2" t="str">
        <f>HYPERLINK("https://kings-printer.alberta.ca/1266.cfm?page=2011_179.cfm&amp;leg_type=Regs&amp;isbncln=9780779834334&amp;display=html","Alberta Land Stewardship Regulation")</f>
        <v>Alberta Land Stewardship Regulation</v>
      </c>
      <c r="B516" s="1" t="s">
        <v>1031</v>
      </c>
      <c r="C516" s="1" t="s">
        <v>1032</v>
      </c>
    </row>
    <row r="517">
      <c r="A517" s="2" t="str">
        <f>HYPERLINK("https://kings-printer.alberta.ca/1266.cfm?page=2002_154.cfm&amp;leg_type=Regs&amp;isbncln=0779712757&amp;display=html","Alberta Milk Federal Authorization Order")</f>
        <v>Alberta Milk Federal Authorization Order</v>
      </c>
      <c r="B517" s="1" t="s">
        <v>1033</v>
      </c>
      <c r="C517" s="1" t="s">
        <v>1034</v>
      </c>
    </row>
    <row r="518">
      <c r="A518" s="2" t="str">
        <f>HYPERLINK("https://kings-printer.alberta.ca/1266.cfm?page=2002_151.cfm&amp;leg_type=Regs&amp;isbncln=9780779846436&amp;display=html","Alberta Milk Marketing Regulation")</f>
        <v>Alberta Milk Marketing Regulation</v>
      </c>
      <c r="B518" s="1" t="s">
        <v>1035</v>
      </c>
      <c r="C518" s="1" t="s">
        <v>1036</v>
      </c>
    </row>
    <row r="519">
      <c r="A519" s="2" t="str">
        <f>HYPERLINK("https://kings-printer.alberta.ca/1266.cfm?page=2002_153.cfm&amp;leg_type=Regs&amp;isbncln=9780779845989&amp;display=html","Alberta Milk Negotiation and Arbitration Regulation")</f>
        <v>Alberta Milk Negotiation and Arbitration Regulation</v>
      </c>
      <c r="B519" s="1" t="s">
        <v>1037</v>
      </c>
      <c r="C519" s="1" t="s">
        <v>1038</v>
      </c>
    </row>
    <row r="520">
      <c r="A520" s="2" t="str">
        <f>HYPERLINK("https://kings-printer.alberta.ca/1266.cfm?page=2022_028.cfm&amp;leg_type=Regs&amp;isbncln=9780779852437&amp;display=html","Alberta Milk Plan Regulation")</f>
        <v>Alberta Milk Plan Regulation</v>
      </c>
      <c r="B520" s="1" t="s">
        <v>1039</v>
      </c>
      <c r="C520" s="1" t="s">
        <v>1040</v>
      </c>
    </row>
    <row r="521">
      <c r="A521" s="2" t="str">
        <f>HYPERLINK("https://kings-printer.alberta.ca/1266.cfm?page=2022_151.cfm&amp;leg_type=Regs&amp;isbncln=9780779832491&amp;display=html","Alberta Oat Growers Commission Plan Regulation")</f>
        <v>Alberta Oat Growers Commission Plan Regulation</v>
      </c>
      <c r="B521" s="1" t="s">
        <v>1041</v>
      </c>
      <c r="C521" s="1" t="s">
        <v>1042</v>
      </c>
    </row>
    <row r="522">
      <c r="A522" s="2" t="str">
        <f>HYPERLINK("https://kings-printer.alberta.ca/1266.cfm?page=2012_138.cfm&amp;leg_type=Regs&amp;isbncln=9780779847181&amp;display=html","Alberta Oat Growers Commission Regulation")</f>
        <v>Alberta Oat Growers Commission Regulation</v>
      </c>
      <c r="B522" s="1" t="s">
        <v>1043</v>
      </c>
      <c r="C522" s="1" t="s">
        <v>1044</v>
      </c>
    </row>
    <row r="523">
      <c r="A523" s="2" t="str">
        <f>HYPERLINK("https://kings-printer.alberta.ca/1266.cfm?page=2025_027.cfm&amp;leg_type=Regs&amp;isbncln=9780779851911&amp;display=html","Alberta Oil Sands Resource Credit Regulation")</f>
        <v>Alberta Oil Sands Resource Credit Regulation</v>
      </c>
      <c r="B523" s="1" t="s">
        <v>1045</v>
      </c>
      <c r="C523" s="1" t="s">
        <v>1046</v>
      </c>
    </row>
    <row r="524">
      <c r="A524" s="2" t="str">
        <f>HYPERLINK("https://kings-printer.alberta.ca/1266.cfm?page=2004_117.cfm&amp;leg_type=Regs&amp;isbncln=9780779829002&amp;display=html","Alberta Peace Region Forage Seed Growers Commission Regulation")</f>
        <v>Alberta Peace Region Forage Seed Growers Commission Regulation</v>
      </c>
      <c r="B524" s="1" t="s">
        <v>1047</v>
      </c>
      <c r="C524" s="1" t="s">
        <v>1048</v>
      </c>
    </row>
    <row r="525">
      <c r="A525" s="2" t="str">
        <f>HYPERLINK("https://kings-printer.alberta.ca/1266.cfm?page=2004_091.cfm&amp;leg_type=Regs&amp;isbncln=9780779833108&amp;display=html","Alberta Peace Region Forage Seed Growers Plan Regulation")</f>
        <v>Alberta Peace Region Forage Seed Growers Plan Regulation</v>
      </c>
      <c r="B525" s="1" t="s">
        <v>1049</v>
      </c>
      <c r="C525" s="1" t="s">
        <v>1050</v>
      </c>
    </row>
    <row r="526">
      <c r="A526" s="2" t="str">
        <f>HYPERLINK("https://kings-printer.alberta.ca/1266.cfm?page=2015_069.cfm&amp;leg_type=Regs&amp;isbncln=9780779842728&amp;display=html","Alberta Pork Producers' Commission Regulation")</f>
        <v>Alberta Pork Producers' Commission Regulation</v>
      </c>
      <c r="B526" s="1" t="s">
        <v>1051</v>
      </c>
      <c r="C526" s="1" t="s">
        <v>1052</v>
      </c>
    </row>
    <row r="527">
      <c r="A527" s="2" t="str">
        <f>HYPERLINK("https://kings-printer.alberta.ca/1266.cfm?page=2002_208.cfm&amp;leg_type=Regs&amp;isbncln=0779713885&amp;display=html","Alberta Pork Producers Development Corporation Federal Authorization Order")</f>
        <v>Alberta Pork Producers Development Corporation Federal Authorization Order</v>
      </c>
      <c r="B527" s="1" t="s">
        <v>1053</v>
      </c>
      <c r="C527" s="1" t="s">
        <v>1054</v>
      </c>
    </row>
    <row r="528">
      <c r="A528" s="2" t="str">
        <f>HYPERLINK("https://kings-printer.alberta.ca/1266.cfm?page=2001_219.cfm&amp;leg_type=Regs&amp;isbncln=9780779852413&amp;display=html","Alberta Pork Producers' Plan Regulation")</f>
        <v>Alberta Pork Producers' Plan Regulation</v>
      </c>
      <c r="B528" s="1" t="s">
        <v>1055</v>
      </c>
      <c r="C528" s="1" t="s">
        <v>1056</v>
      </c>
    </row>
    <row r="529">
      <c r="A529" s="2" t="str">
        <f>HYPERLINK("https://kings-printer.alberta.ca/1266.cfm?page=2020_170.cfm&amp;leg_type=Regs&amp;isbncln=9780779851539&amp;display=html","Alberta Public Agencies Governance Exemption Regulation")</f>
        <v>Alberta Public Agencies Governance Exemption Regulation</v>
      </c>
      <c r="B529" s="1" t="s">
        <v>1057</v>
      </c>
      <c r="C529" s="1" t="s">
        <v>1058</v>
      </c>
    </row>
    <row r="530">
      <c r="A530" s="2" t="str">
        <f>HYPERLINK("https://kings-printer.alberta.ca/1266.cfm?page=2005_082.cfm&amp;leg_type=Regs&amp;isbncln=0779736990&amp;display=html","Alberta Pulse Growers Commission Federal Authorization Order")</f>
        <v>Alberta Pulse Growers Commission Federal Authorization Order</v>
      </c>
      <c r="B530" s="1" t="s">
        <v>1059</v>
      </c>
      <c r="C530" s="1" t="s">
        <v>1060</v>
      </c>
    </row>
    <row r="531">
      <c r="A531" s="2" t="str">
        <f>HYPERLINK("https://kings-printer.alberta.ca/1266.cfm?page=2024_077.cfm&amp;leg_type=Regs&amp;isbncln=9780779852420&amp;display=html","Alberta Pulse Growers Marketing Plan Regulation")</f>
        <v>Alberta Pulse Growers Marketing Plan Regulation</v>
      </c>
      <c r="B531" s="1" t="s">
        <v>1061</v>
      </c>
      <c r="C531" s="1" t="s">
        <v>1062</v>
      </c>
    </row>
    <row r="532">
      <c r="A532" s="2" t="str">
        <f>HYPERLINK("https://kings-printer.alberta.ca/1266.cfm?page=1999_129.cfm&amp;leg_type=Regs&amp;isbncln=9780779846429&amp;display=html","Alberta Pulse Growers Marketing Regulation")</f>
        <v>Alberta Pulse Growers Marketing Regulation</v>
      </c>
      <c r="B532" s="1" t="s">
        <v>1063</v>
      </c>
      <c r="C532" s="1" t="s">
        <v>1064</v>
      </c>
    </row>
    <row r="533">
      <c r="A533" s="2" t="str">
        <f>HYPERLINK("https://kings-printer.alberta.ca/1266.cfm?page=2009_203.cfm&amp;leg_type=Regs&amp;isbncln=9780779793785&amp;display=html","Alberta Research and Innovation Regulation")</f>
        <v>Alberta Research and Innovation Regulation</v>
      </c>
      <c r="B533" s="1" t="s">
        <v>1065</v>
      </c>
      <c r="C533" s="1" t="s">
        <v>1066</v>
      </c>
    </row>
    <row r="534">
      <c r="A534" s="2" t="str">
        <f>HYPERLINK("https://kings-printer.alberta.ca/1266.cfm?page=2010_124.cfm&amp;leg_type=Regs&amp;isbncln=9780779852901&amp;display=html","Alberta Rules of Court")</f>
        <v>Alberta Rules of Court</v>
      </c>
      <c r="B534" s="1" t="s">
        <v>1067</v>
      </c>
      <c r="C534" s="1" t="s">
        <v>1068</v>
      </c>
    </row>
    <row r="535">
      <c r="A535" s="2" t="str">
        <f>HYPERLINK("https://kings-printer.alberta.ca/1266.cfm?page=2016_029.cfm&amp;leg_type=Regs&amp;isbncln=9780779850242&amp;display=html","Alberta Safety Codes Authority Order")</f>
        <v>Alberta Safety Codes Authority Order</v>
      </c>
      <c r="B535" s="1" t="s">
        <v>1069</v>
      </c>
      <c r="C535" s="1" t="s">
        <v>1070</v>
      </c>
    </row>
    <row r="536">
      <c r="A536" s="2" t="str">
        <f>HYPERLINK("https://kings-printer.alberta.ca/1266.cfm?page=2019_077.cfm&amp;leg_type=Regs&amp;isbncln=9780779812158&amp;display=html","Alberta School Foundation Fund Regulation")</f>
        <v>Alberta School Foundation Fund Regulation</v>
      </c>
      <c r="B536" s="1" t="s">
        <v>1071</v>
      </c>
      <c r="C536" s="1" t="s">
        <v>1072</v>
      </c>
    </row>
    <row r="537">
      <c r="A537" s="2" t="str">
        <f>HYPERLINK("https://kings-printer.alberta.ca/1266.cfm?page=1996_197.cfm&amp;leg_type=Regs&amp;isbncln=0773268200&amp;display=html","Alberta Shorthand Reporters Regulation")</f>
        <v>Alberta Shorthand Reporters Regulation</v>
      </c>
      <c r="B537" s="1" t="s">
        <v>1073</v>
      </c>
      <c r="C537" s="1" t="s">
        <v>1074</v>
      </c>
    </row>
    <row r="538">
      <c r="A538" s="2" t="str">
        <f>HYPERLINK("https://kings-printer.alberta.ca/1266.cfm?page=1997_285.cfm&amp;leg_type=Regs&amp;isbncln=9780779849420&amp;display=html","Alberta Sugar Beet Growers Negotiation, Mediation and Arbitration Regulation")</f>
        <v>Alberta Sugar Beet Growers Negotiation, Mediation and Arbitration Regulation</v>
      </c>
      <c r="B538" s="1" t="s">
        <v>1075</v>
      </c>
      <c r="C538" s="1" t="s">
        <v>1076</v>
      </c>
    </row>
    <row r="539">
      <c r="A539" s="2" t="str">
        <f>HYPERLINK("https://kings-printer.alberta.ca/1266.cfm?page=2007_120.cfm&amp;leg_type=Regs&amp;isbncln=9780779724185&amp;display=html","Alberta Symbols of Distinction Regulation")</f>
        <v>Alberta Symbols of Distinction Regulation</v>
      </c>
      <c r="B539" s="1" t="s">
        <v>1077</v>
      </c>
      <c r="C539" s="1" t="s">
        <v>1078</v>
      </c>
    </row>
    <row r="540">
      <c r="A540" s="2" t="str">
        <f>HYPERLINK("https://kings-printer.alberta.ca/1266.cfm?page=2003_259.cfm&amp;leg_type=Regs&amp;isbncln=9780779796595&amp;display=html","Alberta Transportation Safety Board Appeal Fees Regulation")</f>
        <v>Alberta Transportation Safety Board Appeal Fees Regulation</v>
      </c>
      <c r="B540" s="1" t="s">
        <v>1079</v>
      </c>
      <c r="C540" s="1" t="s">
        <v>1080</v>
      </c>
    </row>
    <row r="541">
      <c r="A541" s="2" t="str">
        <f>HYPERLINK("https://kings-printer.alberta.ca/1266.cfm?page=2020_216.cfm&amp;leg_type=Regs&amp;isbncln=9780779820696&amp;display=html","Alberta Transportation Safety Board Dissolution Transitional Regulation")</f>
        <v>Alberta Transportation Safety Board Dissolution Transitional Regulation</v>
      </c>
      <c r="B541" s="1" t="s">
        <v>1081</v>
      </c>
      <c r="C541" s="1" t="s">
        <v>1082</v>
      </c>
    </row>
    <row r="542">
      <c r="A542" s="2" t="str">
        <f>HYPERLINK("https://kings-printer.alberta.ca/1266.cfm?page=2000_154.cfm&amp;leg_type=Regs&amp;isbncln=0773288457&amp;display=html","Alberta Turkey Producers Federal Authorization Order")</f>
        <v>Alberta Turkey Producers Federal Authorization Order</v>
      </c>
      <c r="B542" s="1" t="s">
        <v>1083</v>
      </c>
      <c r="C542" s="1" t="s">
        <v>1084</v>
      </c>
    </row>
    <row r="543">
      <c r="A543" s="2" t="str">
        <f>HYPERLINK("https://kings-printer.alberta.ca/1266.cfm?page=2007_160.cfm&amp;leg_type=Regs&amp;isbncln=9780779818228&amp;display=html","Alberta Vegetable Growers (Processing) Marketing Regulation")</f>
        <v>Alberta Vegetable Growers (Processing) Marketing Regulation</v>
      </c>
      <c r="B543" s="1" t="s">
        <v>1085</v>
      </c>
      <c r="C543" s="1" t="s">
        <v>1086</v>
      </c>
    </row>
    <row r="544">
      <c r="A544" s="2" t="str">
        <f>HYPERLINK("https://kings-printer.alberta.ca/1266.cfm?page=2008_025.cfm&amp;leg_type=Regs&amp;isbncln=9780779786312&amp;display=html","Alberta Vegetable Growers (Processing) Negotiation and Arbitration Regulation")</f>
        <v>Alberta Vegetable Growers (Processing) Negotiation and Arbitration Regulation</v>
      </c>
      <c r="B544" s="1" t="s">
        <v>1087</v>
      </c>
      <c r="C544" s="1" t="s">
        <v>1088</v>
      </c>
    </row>
    <row r="545">
      <c r="A545" s="2" t="str">
        <f>HYPERLINK("https://kings-printer.alberta.ca/1266.cfm?page=1997_273.cfm&amp;leg_type=Regs&amp;isbncln=9780779852444&amp;display=html","Alberta Vegetable Growers (Processing) Plan Regulation")</f>
        <v>Alberta Vegetable Growers (Processing) Plan Regulation</v>
      </c>
      <c r="B545" s="1" t="s">
        <v>1089</v>
      </c>
      <c r="C545" s="1" t="s">
        <v>1090</v>
      </c>
    </row>
    <row r="546">
      <c r="A546" s="2" t="str">
        <f>HYPERLINK("https://kings-printer.alberta.ca/1266.cfm?page=2009_223.cfm&amp;leg_type=Regs&amp;isbncln=9780779848928&amp;display=html","Alfalfa Seed Commission Regulation")</f>
        <v>Alfalfa Seed Commission Regulation</v>
      </c>
      <c r="B546" s="1" t="s">
        <v>1091</v>
      </c>
      <c r="C546" s="1" t="s">
        <v>1092</v>
      </c>
    </row>
    <row r="547">
      <c r="A547" s="2" t="str">
        <f>HYPERLINK("https://kings-printer.alberta.ca/1266.cfm?page=2024_154.cfm&amp;leg_type=Regs&amp;isbncln=9780779849413&amp;display=html","Alfalfa Seed Plan Regulation")</f>
        <v>Alfalfa Seed Plan Regulation</v>
      </c>
      <c r="B547" s="1" t="s">
        <v>1093</v>
      </c>
      <c r="C547" s="1" t="s">
        <v>1094</v>
      </c>
    </row>
    <row r="548">
      <c r="A548" s="2" t="str">
        <f>HYPERLINK("https://kings-printer.alberta.ca/1266.cfm?page=2006_219.cfm&amp;leg_type=Regs&amp;isbncln=9780779831760&amp;display=html","Alternative Academic Council Regulation")</f>
        <v>Alternative Academic Council Regulation</v>
      </c>
      <c r="B548" s="1" t="s">
        <v>1095</v>
      </c>
      <c r="C548" s="1" t="s">
        <v>1096</v>
      </c>
    </row>
    <row r="549">
      <c r="A549" s="2" t="str">
        <f>HYPERLINK("https://kings-printer.alberta.ca/1266.cfm?page=2004_152.cfm&amp;leg_type=Regs&amp;isbncln=9780779847211&amp;display=html","Ammonite Shell Regulation")</f>
        <v>Ammonite Shell Regulation</v>
      </c>
      <c r="B549" s="1" t="s">
        <v>1097</v>
      </c>
      <c r="C549" s="1" t="s">
        <v>1098</v>
      </c>
    </row>
    <row r="550">
      <c r="A550" s="2" t="str">
        <f>HYPERLINK("https://kings-printer.alberta.ca/1266.cfm?page=2001_223.cfm&amp;leg_type=Regs&amp;isbncln=9780779815357&amp;display=html","Amusement Rides Standards Regulation")</f>
        <v>Amusement Rides Standards Regulation</v>
      </c>
      <c r="B550" s="1" t="s">
        <v>1099</v>
      </c>
      <c r="C550" s="1" t="s">
        <v>1100</v>
      </c>
    </row>
    <row r="551">
      <c r="A551" s="2" t="str">
        <f>HYPERLINK("https://kings-printer.alberta.ca/1266.cfm?page=2014_130.cfm&amp;leg_type=Regs&amp;isbncln=9780779836260&amp;display=html","Animal Health (General) Regulation")</f>
        <v>Animal Health (General) Regulation</v>
      </c>
      <c r="B551" s="1" t="s">
        <v>1101</v>
      </c>
      <c r="C551" s="1" t="s">
        <v>1102</v>
      </c>
    </row>
    <row r="552">
      <c r="A552" s="2" t="str">
        <f>HYPERLINK("https://kings-printer.alberta.ca/1266.cfm?page=2005_203.cfm&amp;leg_type=Regs&amp;isbncln=9780779847747&amp;display=html","Animal Protection Regulation")</f>
        <v>Animal Protection Regulation</v>
      </c>
      <c r="B552" s="1" t="s">
        <v>1103</v>
      </c>
      <c r="C552" s="1" t="s">
        <v>1104</v>
      </c>
    </row>
    <row r="553">
      <c r="A553" s="2" t="str">
        <f>HYPERLINK("https://kings-printer.alberta.ca/1266.cfm?page=1999_195.cfm&amp;leg_type=Regs&amp;isbncln=9780779847143&amp;display=html","Appeal Board Regulation")</f>
        <v>Appeal Board Regulation</v>
      </c>
      <c r="B553" s="1" t="s">
        <v>1105</v>
      </c>
      <c r="C553" s="1" t="s">
        <v>1106</v>
      </c>
    </row>
    <row r="554">
      <c r="A554" s="2" t="str">
        <f>HYPERLINK("https://kings-printer.alberta.ca/1266.cfm?page=1995_161.cfm&amp;leg_type=Regs&amp;isbncln=9780779848249&amp;display=html","Application in Respect of Regional Health Authorities Regulation")</f>
        <v>Application in Respect of Regional Health Authorities Regulation</v>
      </c>
      <c r="B554" s="1" t="s">
        <v>1107</v>
      </c>
      <c r="C554" s="1" t="s">
        <v>1108</v>
      </c>
    </row>
    <row r="555">
      <c r="A555" s="2" t="str">
        <f>HYPERLINK("https://kings-printer.alberta.ca/1266.cfm?page=2003_310.cfm&amp;leg_type=Regs&amp;isbncln=9780779844876&amp;display=html","Application of Public Lands Act Regulation")</f>
        <v>Application of Public Lands Act Regulation</v>
      </c>
      <c r="B555" s="1" t="s">
        <v>1109</v>
      </c>
      <c r="C555" s="1" t="s">
        <v>1110</v>
      </c>
    </row>
    <row r="556">
      <c r="A556" s="2" t="str">
        <f>HYPERLINK("https://kings-printer.alberta.ca/1266.cfm?page=2007_089.cfm&amp;leg_type=Regs&amp;isbncln=9780779827541&amp;display=html","Applications and Appeals (Ministerial) Regulation")</f>
        <v>Applications and Appeals (Ministerial) Regulation</v>
      </c>
      <c r="B556" s="1" t="s">
        <v>1111</v>
      </c>
      <c r="C556" s="1" t="s">
        <v>1112</v>
      </c>
    </row>
    <row r="557">
      <c r="A557" s="2" t="str">
        <f>HYPERLINK("https://kings-printer.alberta.ca/1266.cfm?page=2022_160.cfm&amp;leg_type=Regs&amp;isbncln=9780779844555&amp;display=html","Apprenticeship Education and Industry Training Programs Regulation")</f>
        <v>Apprenticeship Education and Industry Training Programs Regulation</v>
      </c>
      <c r="B557" s="1" t="s">
        <v>1113</v>
      </c>
      <c r="C557" s="1" t="s">
        <v>1114</v>
      </c>
    </row>
    <row r="558">
      <c r="A558" s="2" t="str">
        <f>HYPERLINK("https://kings-printer.alberta.ca/1266.cfm?page=2017_205.cfm&amp;leg_type=Regs&amp;isbncln=9780779799305&amp;display=html","Approval of Short-term Permits Regulation")</f>
        <v>Approval of Short-term Permits Regulation</v>
      </c>
      <c r="B558" s="1" t="s">
        <v>1115</v>
      </c>
      <c r="C558" s="1" t="s">
        <v>1116</v>
      </c>
    </row>
    <row r="559">
      <c r="A559" s="2" t="str">
        <f>HYPERLINK("https://kings-printer.alberta.ca/1266.cfm?page=1993_113.cfm&amp;leg_type=Regs&amp;isbncln=9780779772216&amp;display=html","Approvals and Registrations Procedure Regulation")</f>
        <v>Approvals and Registrations Procedure Regulation</v>
      </c>
      <c r="B559" s="1" t="s">
        <v>1117</v>
      </c>
      <c r="C559" s="1" t="s">
        <v>1118</v>
      </c>
    </row>
    <row r="560">
      <c r="A560" s="2" t="str">
        <f>HYPERLINK("https://kings-printer.alberta.ca/1266.cfm?page=2002_254.cfm&amp;leg_type=Regs&amp;isbncln=9780779834358&amp;display=html","Archaeological and Palaeontological Research Permit Regulation")</f>
        <v>Archaeological and Palaeontological Research Permit Regulation</v>
      </c>
      <c r="B560" s="1" t="s">
        <v>1119</v>
      </c>
      <c r="C560" s="1" t="s">
        <v>1120</v>
      </c>
    </row>
    <row r="561">
      <c r="A561" s="2" t="str">
        <f>HYPERLINK("https://kings-printer.alberta.ca/1266.cfm?page=2009_200.cfm&amp;leg_type=Regs&amp;isbncln=9780779825738&amp;display=html","Architects Act General Regulation")</f>
        <v>Architects Act General Regulation</v>
      </c>
      <c r="B561" s="1" t="s">
        <v>1121</v>
      </c>
      <c r="C561" s="1" t="s">
        <v>1122</v>
      </c>
    </row>
    <row r="562">
      <c r="A562" s="2" t="str">
        <f>HYPERLINK("https://kings-printer.alberta.ca/1266.cfm?page=2017_233.cfm&amp;leg_type=Regs&amp;isbncln=9780779799855&amp;display=html","Artificial Tanning Regulation")</f>
        <v>Artificial Tanning Regulation</v>
      </c>
      <c r="B562" s="1" t="s">
        <v>1123</v>
      </c>
      <c r="C562" s="1" t="s">
        <v>1124</v>
      </c>
    </row>
    <row r="563">
      <c r="A563" s="2" t="str">
        <f>HYPERLINK("https://kings-printer.alberta.ca/1266.cfm?page=2009_282.cfm&amp;leg_type=Regs&amp;isbncln=9780779825745&amp;display=html","ASET Regulation")</f>
        <v>ASET Regulation</v>
      </c>
      <c r="B563" s="1" t="s">
        <v>1125</v>
      </c>
      <c r="C563" s="1" t="s">
        <v>1126</v>
      </c>
    </row>
    <row r="564">
      <c r="A564" s="2" t="str">
        <f>HYPERLINK("https://kings-printer.alberta.ca/1266.cfm?page=2007_091.cfm&amp;leg_type=Regs&amp;isbncln=9780779850617&amp;display=html","Assured Income for the Severely Handicapped General Regulation")</f>
        <v>Assured Income for the Severely Handicapped General Regulation</v>
      </c>
      <c r="B564" s="1" t="s">
        <v>1127</v>
      </c>
      <c r="C564" s="1" t="s">
        <v>1128</v>
      </c>
    </row>
    <row r="565">
      <c r="A565" s="2" t="str">
        <f>HYPERLINK("https://kings-printer.alberta.ca/1266.cfm?page=1997_187.cfm&amp;leg_type=Regs&amp;isbncln=9780779851447&amp;display=html","ATB Financial Regulation")</f>
        <v>ATB Financial Regulation</v>
      </c>
      <c r="B565" s="1" t="s">
        <v>1129</v>
      </c>
      <c r="C565" s="1" t="s">
        <v>1130</v>
      </c>
    </row>
    <row r="566">
      <c r="A566" s="2" t="str">
        <f>HYPERLINK("https://kings-printer.alberta.ca/1266.cfm?page=2004_050.cfm&amp;leg_type=Regs&amp;isbncln=9780779831937&amp;display=html","Athabasca University Regulation")</f>
        <v>Athabasca University Regulation</v>
      </c>
      <c r="B566" s="1" t="s">
        <v>1131</v>
      </c>
      <c r="C566" s="1" t="s">
        <v>1132</v>
      </c>
    </row>
    <row r="567">
      <c r="A567" s="2" t="str">
        <f>HYPERLINK("https://kings-printer.alberta.ca/1266.cfm?page=2024_095.cfm&amp;leg_type=Regs&amp;isbncln=9780779847495&amp;display=html","Attraction Bonus Program Regulation")</f>
        <v>Attraction Bonus Program Regulation</v>
      </c>
      <c r="B567" s="1" t="s">
        <v>1133</v>
      </c>
      <c r="C567" s="1" t="s">
        <v>1134</v>
      </c>
    </row>
    <row r="568">
      <c r="A568" s="2" t="str">
        <f>HYPERLINK("https://kings-printer.alberta.ca/1266.cfm?page=2003_064.cfm&amp;leg_type=Regs&amp;isbncln=9780779830077&amp;display=html","Authorities Designation Regulation")</f>
        <v>Authorities Designation Regulation</v>
      </c>
      <c r="B568" s="1" t="s">
        <v>1135</v>
      </c>
      <c r="C568" s="1" t="s">
        <v>1136</v>
      </c>
    </row>
    <row r="569">
      <c r="A569" s="2" t="str">
        <f>HYPERLINK("https://kings-printer.alberta.ca/1266.cfm?page=1995_184.cfm&amp;leg_type=Regs&amp;isbncln=9780779847075&amp;display=html","Authorized Accredited Agencies Regulation")</f>
        <v>Authorized Accredited Agencies Regulation</v>
      </c>
      <c r="B569" s="1" t="s">
        <v>1137</v>
      </c>
      <c r="C569" s="1" t="s">
        <v>1138</v>
      </c>
    </row>
    <row r="570">
      <c r="A570" s="2" t="str">
        <f>HYPERLINK("https://kings-printer.alberta.ca/1266.cfm?page=2014_131.cfm&amp;leg_type=Regs&amp;isbncln=9780779836277&amp;display=html","Authorized Medicine Sales Regulation")</f>
        <v>Authorized Medicine Sales Regulation</v>
      </c>
      <c r="B570" s="1" t="s">
        <v>1139</v>
      </c>
      <c r="C570" s="1" t="s">
        <v>1140</v>
      </c>
    </row>
    <row r="571">
      <c r="A571" s="2" t="str">
        <f>HYPERLINK("https://kings-printer.alberta.ca/1266.cfm?page=2020_027.cfm&amp;leg_type=Regs&amp;isbncln=9780779849833&amp;display=html","Authorized Projects Regulation")</f>
        <v>Authorized Projects Regulation</v>
      </c>
      <c r="B571" s="1" t="s">
        <v>1141</v>
      </c>
      <c r="C571" s="1" t="s">
        <v>1142</v>
      </c>
    </row>
    <row r="572">
      <c r="A572" s="2" t="str">
        <f>HYPERLINK("https://kings-printer.alberta.ca/1266.cfm?page=1972_352.cfm&amp;leg_type=Regs&amp;isbncln=9780779820511&amp;display=html","Automobile Accident Insurance Benefits Regulation")</f>
        <v>Automobile Accident Insurance Benefits Regulation</v>
      </c>
      <c r="B572" s="1" t="s">
        <v>1143</v>
      </c>
      <c r="C572" s="1" t="s">
        <v>1144</v>
      </c>
    </row>
    <row r="573">
      <c r="A573" s="2" t="str">
        <f>HYPERLINK("https://kings-printer.alberta.ca/1266.cfm?page=2014_117.cfm&amp;leg_type=Regs&amp;isbncln=9780779845040&amp;display=html","Automobile Insurance Premiums Regulation")</f>
        <v>Automobile Insurance Premiums Regulation</v>
      </c>
      <c r="B573" s="1" t="s">
        <v>1145</v>
      </c>
      <c r="C573" s="1" t="s">
        <v>1146</v>
      </c>
    </row>
    <row r="574">
      <c r="A574" s="2" t="str">
        <f>HYPERLINK("https://kings-printer.alberta.ca/1266.cfm?page=2005_179.cfm&amp;leg_type=Regs&amp;isbncln=9780779844852&amp;display=html","Automobile Insurance Rate Board Fees Regulation")</f>
        <v>Automobile Insurance Rate Board Fees Regulation</v>
      </c>
      <c r="B574" s="1" t="s">
        <v>1147</v>
      </c>
      <c r="C574" s="1" t="s">
        <v>1148</v>
      </c>
    </row>
    <row r="575">
      <c r="A575" s="2" t="str">
        <f>HYPERLINK("https://kings-printer.alberta.ca/1266.cfm?page=1999_192.cfm&amp;leg_type=Regs&amp;isbncln=9780779805419&amp;display=html","Automotive Business Regulation")</f>
        <v>Automotive Business Regulation</v>
      </c>
      <c r="B575" s="1" t="s">
        <v>1149</v>
      </c>
      <c r="C575" s="1" t="s">
        <v>1150</v>
      </c>
    </row>
    <row r="576">
      <c r="A576" s="2" t="str">
        <f>HYPERLINK("https://kings-printer.alberta.ca/1266.cfm?page=2003_158.cfm&amp;leg_type=Regs&amp;isbncln=9780779798346&amp;display=html","Balancing Pool Regulation")</f>
        <v>Balancing Pool Regulation</v>
      </c>
      <c r="B576" s="1" t="s">
        <v>1151</v>
      </c>
      <c r="C576" s="1" t="s">
        <v>1152</v>
      </c>
    </row>
    <row r="577">
      <c r="A577" s="2" t="str">
        <f>HYPERLINK("https://kings-printer.alberta.ca/1266.cfm?page=2003_194.cfm&amp;leg_type=Regs&amp;isbncln=9780779841462&amp;display=html","Bee Regulation")</f>
        <v>Bee Regulation</v>
      </c>
      <c r="B577" s="1" t="s">
        <v>1153</v>
      </c>
      <c r="C577" s="1" t="s">
        <v>1154</v>
      </c>
    </row>
    <row r="578">
      <c r="A578" s="2" t="str">
        <f>HYPERLINK("https://kings-printer.alberta.ca/1266.cfm?page=1997_101.cfm&amp;leg_type=Regs&amp;isbncln=9780779824984&amp;display=html","Beverage Container Recycling Regulation")</f>
        <v>Beverage Container Recycling Regulation</v>
      </c>
      <c r="B578" s="1" t="s">
        <v>1155</v>
      </c>
      <c r="C578" s="1" t="s">
        <v>1156</v>
      </c>
    </row>
    <row r="579">
      <c r="A579" s="2" t="str">
        <f>HYPERLINK("https://kings-printer.alberta.ca/1266.cfm?page=2002_313.cfm&amp;leg_type=Regs&amp;isbncln=9780779834365&amp;display=html","Bill of Lading and Conditions of Carriage Regulation")</f>
        <v>Bill of Lading and Conditions of Carriage Regulation</v>
      </c>
      <c r="B579" s="1" t="s">
        <v>1157</v>
      </c>
      <c r="C579" s="1" t="s">
        <v>1158</v>
      </c>
    </row>
    <row r="580">
      <c r="A580" s="2" t="str">
        <f>HYPERLINK("https://kings-printer.alberta.ca/1266.cfm?page=2003_159.cfm&amp;leg_type=Regs&amp;isbncln=9780779852406&amp;display=html","Billing Regulation, 2003")</f>
        <v>Billing Regulation, 2003</v>
      </c>
      <c r="B580" s="1" t="s">
        <v>1159</v>
      </c>
      <c r="C580" s="1" t="s">
        <v>1160</v>
      </c>
    </row>
    <row r="581">
      <c r="A581" s="2" t="str">
        <f>HYPERLINK("https://kings-printer.alberta.ca/1266.cfm?page=2019_185.cfm&amp;leg_type=Regs&amp;isbncln=9780779834372&amp;display=html","Biosecurity Regulation")</f>
        <v>Biosecurity Regulation</v>
      </c>
      <c r="B581" s="1" t="s">
        <v>1161</v>
      </c>
      <c r="C581" s="1" t="s">
        <v>1162</v>
      </c>
    </row>
    <row r="582">
      <c r="A582" s="2" t="str">
        <f>HYPERLINK("https://kings-printer.alberta.ca/1266.cfm?page=2008_232.cfm&amp;leg_type=Regs&amp;isbncln=9780779827527&amp;display=html","Bitumen Valuation Methodology (Ministerial) Regulation")</f>
        <v>Bitumen Valuation Methodology (Ministerial) Regulation</v>
      </c>
      <c r="B582" s="1" t="s">
        <v>1163</v>
      </c>
      <c r="C582" s="1" t="s">
        <v>1164</v>
      </c>
    </row>
    <row r="583">
      <c r="A583" s="2" t="str">
        <f>HYPERLINK("https://kings-printer.alberta.ca/1266.cfm?page=2004_096.cfm&amp;leg_type=Regs&amp;isbncln=9780779847488&amp;display=html","Blackfoot First Nations Sacred Ceremonial Objects Repatriation Regulation")</f>
        <v>Blackfoot First Nations Sacred Ceremonial Objects Repatriation Regulation</v>
      </c>
      <c r="B583" s="1" t="s">
        <v>1165</v>
      </c>
      <c r="C583" s="1" t="s">
        <v>1166</v>
      </c>
    </row>
    <row r="584">
      <c r="A584" s="2" t="str">
        <f>HYPERLINK("https://kings-printer.alberta.ca/1266.cfm?page=2006_077.cfm&amp;leg_type=Regs&amp;isbncln=9780779815234&amp;display=html","Blue Cross Agreement Regulation")</f>
        <v>Blue Cross Agreement Regulation</v>
      </c>
      <c r="B584" s="1" t="s">
        <v>1167</v>
      </c>
      <c r="C584" s="1" t="s">
        <v>1168</v>
      </c>
    </row>
    <row r="585">
      <c r="A585" s="2" t="str">
        <f>HYPERLINK("https://kings-printer.alberta.ca/1266.cfm?page=2019_079.cfm&amp;leg_type=Regs&amp;isbncln=9780779812172&amp;display=html","Board of Reference Fees Regulation")</f>
        <v>Board of Reference Fees Regulation</v>
      </c>
      <c r="B585" s="1" t="s">
        <v>1169</v>
      </c>
      <c r="C585" s="1" t="s">
        <v>1170</v>
      </c>
    </row>
    <row r="586">
      <c r="A586" s="2" t="str">
        <f>HYPERLINK("https://kings-printer.alberta.ca/1266.cfm?page=2019_082.cfm&amp;leg_type=Regs&amp;isbncln=9780779812196&amp;display=html","Board Procedures Regulation")</f>
        <v>Board Procedures Regulation</v>
      </c>
      <c r="B586" s="1" t="s">
        <v>1171</v>
      </c>
      <c r="C586" s="1" t="s">
        <v>1172</v>
      </c>
    </row>
    <row r="587">
      <c r="A587" s="2" t="str">
        <f>HYPERLINK("https://kings-printer.alberta.ca/1266.cfm?page=2008_135.cfm&amp;leg_type=Regs&amp;isbncln=9780779823260&amp;display=html","Bodies of Deceased Persons Regulation")</f>
        <v>Bodies of Deceased Persons Regulation</v>
      </c>
      <c r="B587" s="1" t="s">
        <v>1173</v>
      </c>
      <c r="C587" s="1" t="s">
        <v>1174</v>
      </c>
    </row>
    <row r="588">
      <c r="A588" s="2" t="str">
        <f>HYPERLINK("https://kings-printer.alberta.ca/1266.cfm?page=2012_032.cfm&amp;leg_type=Regs&amp;isbncln=9780779850068&amp;display=html","Body Armour Control Regulation")</f>
        <v>Body Armour Control Regulation</v>
      </c>
      <c r="B588" s="1" t="s">
        <v>1175</v>
      </c>
      <c r="C588" s="1" t="s">
        <v>1176</v>
      </c>
    </row>
    <row r="589">
      <c r="A589" s="2" t="str">
        <f>HYPERLINK("https://kings-printer.alberta.ca/1266.cfm?page=2002_032.cfm&amp;leg_type=Regs&amp;isbncln=9780779826773&amp;display=html","Boilers Delegated Administration Regulation")</f>
        <v>Boilers Delegated Administration Regulation</v>
      </c>
      <c r="B589" s="1" t="s">
        <v>1177</v>
      </c>
      <c r="C589" s="1" t="s">
        <v>1178</v>
      </c>
    </row>
    <row r="590">
      <c r="A590" s="2" t="str">
        <f>HYPERLINK("https://kings-printer.alberta.ca/1266.cfm?page=2019_083.cfm&amp;leg_type=Regs&amp;isbncln=9780779812202&amp;display=html","Borrowing Regulation")</f>
        <v>Borrowing Regulation</v>
      </c>
      <c r="B590" s="1" t="s">
        <v>1179</v>
      </c>
      <c r="C590" s="1" t="s">
        <v>1180</v>
      </c>
    </row>
    <row r="591">
      <c r="A591" s="2" t="str">
        <f>HYPERLINK("https://kings-printer.alberta.ca/1266.cfm?page=2007_171.cfm&amp;leg_type=Regs&amp;isbncln=9780779725748&amp;display=html","Bow, Oldman and South Saskatchewan River Basin Water Allocation Order")</f>
        <v>Bow, Oldman and South Saskatchewan River Basin Water Allocation Order</v>
      </c>
      <c r="B591" s="1" t="s">
        <v>1181</v>
      </c>
      <c r="C591" s="1" t="s">
        <v>1182</v>
      </c>
    </row>
    <row r="592">
      <c r="A592" s="2" t="str">
        <f>HYPERLINK("https://kings-printer.alberta.ca/1266.cfm?page=2023_017.cfm&amp;leg_type=Regs&amp;isbncln=9780779830886&amp;display=html","Brine-hosted Mineral Resource Development Rules")</f>
        <v>Brine-hosted Mineral Resource Development Rules</v>
      </c>
      <c r="B592" s="1" t="s">
        <v>1183</v>
      </c>
      <c r="C592" s="1" t="s">
        <v>1184</v>
      </c>
    </row>
    <row r="593">
      <c r="A593" s="2" t="str">
        <f>HYPERLINK("https://kings-printer.alberta.ca/1266.cfm?page=2024_005.cfm&amp;leg_type=Regs&amp;isbncln=9780779845781&amp;display=html","Building Code Regulation")</f>
        <v>Building Code Regulation</v>
      </c>
      <c r="B593" s="1" t="s">
        <v>1185</v>
      </c>
      <c r="C593" s="1" t="s">
        <v>1186</v>
      </c>
    </row>
    <row r="594">
      <c r="A594" s="2" t="str">
        <f>HYPERLINK("https://kings-printer.alberta.ca/1266.cfm?page=2000_118.cfm&amp;leg_type=Regs&amp;isbncln=9780779847549&amp;display=html","Business Corporations Regulation")</f>
        <v>Business Corporations Regulation</v>
      </c>
      <c r="B594" s="1" t="s">
        <v>1187</v>
      </c>
      <c r="C594" s="1" t="s">
        <v>1188</v>
      </c>
    </row>
    <row r="595">
      <c r="A595" s="2" t="str">
        <f>HYPERLINK("https://kings-printer.alberta.ca/1266.cfm?page=2016_093.cfm&amp;leg_type=Regs&amp;isbncln=9780779847310&amp;display=html","Business Improvement Area Regulation")</f>
        <v>Business Improvement Area Regulation</v>
      </c>
      <c r="B595" s="1" t="s">
        <v>1189</v>
      </c>
      <c r="C595" s="1" t="s">
        <v>1190</v>
      </c>
    </row>
    <row r="596">
      <c r="A596" s="2" t="str">
        <f>HYPERLINK("https://kings-printer.alberta.ca/1266.cfm?page=2009_177.cfm&amp;leg_type=Regs&amp;isbncln=9780779826414&amp;display=html","Calgary International Airport Vicinity Protection Area Regulation")</f>
        <v>Calgary International Airport Vicinity Protection Area Regulation</v>
      </c>
      <c r="B596" s="1" t="s">
        <v>1191</v>
      </c>
      <c r="C596" s="1" t="s">
        <v>1192</v>
      </c>
    </row>
    <row r="597">
      <c r="A597" s="2" t="str">
        <f>HYPERLINK("https://kings-printer.alberta.ca/1266.cfm?page=1976_212.cfm&amp;leg_type=Regs&amp;isbncln=9780779852635&amp;display=html","Calgary Restricted Development Area Regulations")</f>
        <v>Calgary Restricted Development Area Regulations</v>
      </c>
      <c r="B597" s="1" t="s">
        <v>1193</v>
      </c>
      <c r="C597" s="1" t="s">
        <v>1194</v>
      </c>
    </row>
    <row r="598">
      <c r="A598" s="2" t="str">
        <f>HYPERLINK("https://kings-printer.alberta.ca/1266.cfm?page=2025_105.cfm&amp;leg_type=Regs&amp;isbncln=9780779852963&amp;display=html","Cancer Care Provincial Health Corporation Regulation")</f>
        <v>Cancer Care Provincial Health Corporation Regulation</v>
      </c>
      <c r="B598" s="1" t="s">
        <v>1195</v>
      </c>
      <c r="C598" s="1" t="s">
        <v>1196</v>
      </c>
    </row>
    <row r="599">
      <c r="A599" s="2" t="str">
        <f>HYPERLINK("https://kings-printer.alberta.ca/1266.cfm?page=2009_071.cfm&amp;leg_type=Regs&amp;isbncln=9780779848287&amp;display=html","Cancer Registry Regulation")</f>
        <v>Cancer Registry Regulation</v>
      </c>
      <c r="B599" s="1" t="s">
        <v>1197</v>
      </c>
      <c r="C599" s="1" t="s">
        <v>1198</v>
      </c>
    </row>
    <row r="600">
      <c r="A600" s="2" t="str">
        <f>HYPERLINK("https://kings-printer.alberta.ca/1266.cfm?page=1997_113.cfm&amp;leg_type=Regs&amp;isbncln=0773271651&amp;display=html","Canmore Undermining Exemption From Liability Regulation")</f>
        <v>Canmore Undermining Exemption From Liability Regulation</v>
      </c>
      <c r="B600" s="1" t="s">
        <v>1199</v>
      </c>
      <c r="C600" s="1" t="s">
        <v>1200</v>
      </c>
    </row>
    <row r="601">
      <c r="A601" s="2" t="str">
        <f>HYPERLINK("https://kings-printer.alberta.ca/1266.cfm?page=1997_112.cfm&amp;leg_type=Regs&amp;isbncln=9780779770854&amp;display=html","Canmore Undermining Indemnity Regulation")</f>
        <v>Canmore Undermining Indemnity Regulation</v>
      </c>
      <c r="B601" s="1" t="s">
        <v>1201</v>
      </c>
      <c r="C601" s="1" t="s">
        <v>1202</v>
      </c>
    </row>
    <row r="602">
      <c r="A602" s="2" t="str">
        <f>HYPERLINK("https://kings-printer.alberta.ca/1266.cfm?page=2020_034.cfm&amp;leg_type=Regs&amp;isbncln=9780779816675&amp;display=html","Canmore Undermining Review Regulation")</f>
        <v>Canmore Undermining Review Regulation</v>
      </c>
      <c r="B602" s="1" t="s">
        <v>1203</v>
      </c>
      <c r="C602" s="1" t="s">
        <v>1204</v>
      </c>
    </row>
    <row r="603">
      <c r="A603" s="2" t="str">
        <f>HYPERLINK("https://kings-printer.alberta.ca/1266.cfm?page=2022_172.cfm&amp;leg_type=Regs&amp;isbncln=9780779832187&amp;display=html","Cannabis (Prescribed Things) Regulation")</f>
        <v>Cannabis (Prescribed Things) Regulation</v>
      </c>
      <c r="B603" s="1" t="s">
        <v>1205</v>
      </c>
      <c r="C603" s="1" t="s">
        <v>1206</v>
      </c>
    </row>
    <row r="604">
      <c r="A604" s="2" t="str">
        <f>HYPERLINK("https://kings-printer.alberta.ca/1266.cfm?page=2022_103.cfm&amp;leg_type=Regs&amp;isbncln=9780779830145&amp;display=html","Captive Insurance Companies (Prescribed Enactments) Regulation")</f>
        <v>Captive Insurance Companies (Prescribed Enactments) Regulation</v>
      </c>
      <c r="B604" s="1" t="s">
        <v>1207</v>
      </c>
      <c r="C604" s="1" t="s">
        <v>1208</v>
      </c>
    </row>
    <row r="605">
      <c r="A605" s="2" t="str">
        <f>HYPERLINK("https://kings-printer.alberta.ca/1266.cfm?page=2022_100.cfm&amp;leg_type=Regs&amp;isbncln=9780779830114&amp;display=html","Captive Insurance Companies Regulation")</f>
        <v>Captive Insurance Companies Regulation</v>
      </c>
      <c r="B605" s="1" t="s">
        <v>1209</v>
      </c>
      <c r="C605" s="1" t="s">
        <v>1210</v>
      </c>
    </row>
    <row r="606">
      <c r="A606" s="2" t="str">
        <f>HYPERLINK("https://kings-printer.alberta.ca/1266.cfm?page=2010_064.cfm&amp;leg_type=Regs&amp;isbncln=9780779843688&amp;display=html","Carbon Capture and Storage Funding Regulation")</f>
        <v>Carbon Capture and Storage Funding Regulation</v>
      </c>
      <c r="B606" s="1" t="s">
        <v>1211</v>
      </c>
      <c r="C606" s="1" t="s">
        <v>1212</v>
      </c>
    </row>
    <row r="607">
      <c r="A607" s="2" t="str">
        <f>HYPERLINK("https://kings-printer.alberta.ca/1266.cfm?page=2011_068.cfm&amp;leg_type=Regs&amp;isbncln=9780779790500&amp;display=html","Carbon Sequestration Tenure Regulation")</f>
        <v>Carbon Sequestration Tenure Regulation</v>
      </c>
      <c r="B607" s="1" t="s">
        <v>1213</v>
      </c>
      <c r="C607" s="1" t="s">
        <v>1214</v>
      </c>
    </row>
    <row r="608">
      <c r="A608" s="2" t="str">
        <f>HYPERLINK("https://kings-printer.alberta.ca/1266.cfm?page=1998_236.cfm&amp;leg_type=Regs&amp;isbncln=9780779847556&amp;display=html","Cemeteries Exemption Regulation")</f>
        <v>Cemeteries Exemption Regulation</v>
      </c>
      <c r="B608" s="1" t="s">
        <v>1215</v>
      </c>
      <c r="C608" s="1" t="s">
        <v>1216</v>
      </c>
    </row>
    <row r="609">
      <c r="A609" s="2" t="str">
        <f>HYPERLINK("https://kings-printer.alberta.ca/1266.cfm?page=2009_295.cfm&amp;leg_type=Regs&amp;isbncln=9780779849451&amp;display=html","Certification and Permit Regulation")</f>
        <v>Certification and Permit Regulation</v>
      </c>
      <c r="B609" s="1" t="s">
        <v>1217</v>
      </c>
      <c r="C609" s="1" t="s">
        <v>1218</v>
      </c>
    </row>
    <row r="610">
      <c r="A610" s="2" t="str">
        <f>HYPERLINK("https://kings-printer.alberta.ca/1266.cfm?page=2022_123.cfm&amp;leg_type=Regs&amp;isbncln=9780779838592&amp;display=html","Certification of Teachers and Teacher Leaders Regulation")</f>
        <v>Certification of Teachers and Teacher Leaders Regulation</v>
      </c>
      <c r="B610" s="1" t="s">
        <v>1219</v>
      </c>
      <c r="C610" s="1" t="s">
        <v>1220</v>
      </c>
    </row>
    <row r="611">
      <c r="A611" s="2" t="str">
        <f>HYPERLINK("https://kings-printer.alberta.ca/1266.cfm?page=2005_166.cfm&amp;leg_type=Regs&amp;isbncln=0779739957&amp;display=html","Certified Management Consultants Regulation")</f>
        <v>Certified Management Consultants Regulation</v>
      </c>
      <c r="B611" s="1" t="s">
        <v>1221</v>
      </c>
      <c r="C611" s="1" t="s">
        <v>1222</v>
      </c>
    </row>
    <row r="612">
      <c r="A612" s="2" t="str">
        <f>HYPERLINK("https://kings-printer.alberta.ca/1266.cfm?page=1988_235.cfm&amp;leg_type=Regs&amp;isbncln=0773256423&amp;display=html","Charging of Interest on Amounts Owing to the Crown Regulation")</f>
        <v>Charging of Interest on Amounts Owing to the Crown Regulation</v>
      </c>
      <c r="B612" s="1" t="s">
        <v>1223</v>
      </c>
      <c r="C612" s="1" t="s">
        <v>1224</v>
      </c>
    </row>
    <row r="613">
      <c r="A613" s="2" t="str">
        <f>HYPERLINK("https://kings-printer.alberta.ca/1266.cfm?page=2000_108.cfm&amp;leg_type=Regs&amp;isbncln=9780779834419&amp;display=html","Charitable Fund-raising Regulation")</f>
        <v>Charitable Fund-raising Regulation</v>
      </c>
      <c r="B613" s="1" t="s">
        <v>1225</v>
      </c>
      <c r="C613" s="1" t="s">
        <v>1226</v>
      </c>
    </row>
    <row r="614">
      <c r="A614" s="2" t="str">
        <f>HYPERLINK("https://kings-printer.alberta.ca/1266.cfm?page=2019_076.cfm&amp;leg_type=Regs&amp;isbncln=9780779848133&amp;display=html","Charter Schools Exemption and Application Regulation")</f>
        <v>Charter Schools Exemption and Application Regulation</v>
      </c>
      <c r="B614" s="1" t="s">
        <v>1227</v>
      </c>
      <c r="C614" s="1" t="s">
        <v>1228</v>
      </c>
    </row>
    <row r="615">
      <c r="A615" s="2" t="str">
        <f>HYPERLINK("https://kings-printer.alberta.ca/1266.cfm?page=2019_085.cfm&amp;leg_type=Regs&amp;isbncln=9780779851621&amp;display=html","Charter Schools Regulation")</f>
        <v>Charter Schools Regulation</v>
      </c>
      <c r="B615" s="1" t="s">
        <v>1229</v>
      </c>
      <c r="C615" s="1" t="s">
        <v>1230</v>
      </c>
    </row>
    <row r="616">
      <c r="A616" s="2" t="str">
        <f>HYPERLINK("https://kings-printer.alberta.ca/1266.cfm?page=2015_084.cfm&amp;leg_type=Regs&amp;isbncln=9780779850105&amp;display=html","Chartered Professional Accountants Regulation")</f>
        <v>Chartered Professional Accountants Regulation</v>
      </c>
      <c r="B616" s="1" t="s">
        <v>1231</v>
      </c>
      <c r="C616" s="1" t="s">
        <v>1232</v>
      </c>
    </row>
    <row r="617">
      <c r="A617" s="2" t="str">
        <f>HYPERLINK("https://kings-printer.alberta.ca/1266.cfm?page=2004_061.cfm&amp;leg_type=Regs&amp;isbncln=9780779833337&amp;display=html","Child and Adult Support Services Regulation")</f>
        <v>Child and Adult Support Services Regulation</v>
      </c>
      <c r="B617" s="1" t="s">
        <v>1233</v>
      </c>
      <c r="C617" s="1" t="s">
        <v>1234</v>
      </c>
    </row>
    <row r="618">
      <c r="A618" s="2" t="str">
        <f>HYPERLINK("https://kings-printer.alberta.ca/1266.cfm?page=2012_053.cfm&amp;leg_type=Regs&amp;isbncln=9780779802289&amp;display=html","Child and Youth Advocate Regulation")</f>
        <v>Child and Youth Advocate Regulation</v>
      </c>
      <c r="B618" s="1" t="s">
        <v>1235</v>
      </c>
      <c r="C618" s="1" t="s">
        <v>1236</v>
      </c>
    </row>
    <row r="619">
      <c r="A619" s="2" t="str">
        <f>HYPERLINK("https://kings-printer.alberta.ca/1266.cfm?page=2009_287.cfm&amp;leg_type=Regs&amp;isbncln=9780779813001&amp;display=html","Child Support Recalculation Program Regulation")</f>
        <v>Child Support Recalculation Program Regulation</v>
      </c>
      <c r="B619" s="1" t="s">
        <v>1237</v>
      </c>
      <c r="C619" s="1" t="s">
        <v>1238</v>
      </c>
    </row>
    <row r="620">
      <c r="A620" s="2" t="str">
        <f>HYPERLINK("https://kings-printer.alberta.ca/1266.cfm?page=2004_160.cfm&amp;leg_type=Regs&amp;isbncln=9780779844623&amp;display=html","Child, Youth and Family Enhancement Regulation")</f>
        <v>Child, Youth and Family Enhancement Regulation</v>
      </c>
      <c r="B620" s="1" t="s">
        <v>1239</v>
      </c>
      <c r="C620" s="1" t="s">
        <v>1240</v>
      </c>
    </row>
    <row r="621">
      <c r="A621" s="2" t="str">
        <f>HYPERLINK("https://kings-printer.alberta.ca/1266.cfm?page=2006_277.cfm&amp;leg_type=Regs&amp;isbncln=9780779841271&amp;display=html","Chiropractors Profession Regulation")</f>
        <v>Chiropractors Profession Regulation</v>
      </c>
      <c r="B621" s="1" t="s">
        <v>1241</v>
      </c>
      <c r="C621" s="1" t="s">
        <v>1242</v>
      </c>
    </row>
    <row r="622">
      <c r="A622" s="2" t="str">
        <f>HYPERLINK("https://kings-printer.alberta.ca/1266.cfm?page=2022_054.cfm&amp;leg_type=Regs&amp;isbncln=9780779829385&amp;display=html","Citizen Initiative Regulation")</f>
        <v>Citizen Initiative Regulation</v>
      </c>
      <c r="B622" s="1" t="s">
        <v>1243</v>
      </c>
      <c r="C622" s="1" t="s">
        <v>1244</v>
      </c>
    </row>
    <row r="623">
      <c r="A623" s="2" t="str">
        <f>HYPERLINK("https://kings-printer.alberta.ca/1266.cfm?page=2022_253.cfm&amp;leg_type=Regs&amp;isbncln=9780779837335&amp;display=html","City of Airdrie Downtown Community Revitalization Levy Regulation")</f>
        <v>City of Airdrie Downtown Community Revitalization Levy Regulation</v>
      </c>
      <c r="B623" s="1" t="s">
        <v>1245</v>
      </c>
      <c r="C623" s="1" t="s">
        <v>1246</v>
      </c>
    </row>
    <row r="624">
      <c r="A624" s="2" t="str">
        <f>HYPERLINK("https://kings-printer.alberta.ca/1266.cfm?page=2018_040.cfm&amp;leg_type=Regs&amp;isbncln=9780779847525&amp;display=html","City of Calgary Charter, 2018 Regulation")</f>
        <v>City of Calgary Charter, 2018 Regulation</v>
      </c>
      <c r="B624" s="1" t="s">
        <v>1247</v>
      </c>
      <c r="C624" s="1" t="s">
        <v>1248</v>
      </c>
    </row>
    <row r="625">
      <c r="A625" s="2" t="str">
        <f>HYPERLINK("https://kings-printer.alberta.ca/1266.cfm?page=2006_232.cfm&amp;leg_type=Regs&amp;isbncln=9780779847235&amp;display=html","City of Calgary Rivers District Community Revitalization Levy Regulation")</f>
        <v>City of Calgary Rivers District Community Revitalization Levy Regulation</v>
      </c>
      <c r="B625" s="1" t="s">
        <v>1249</v>
      </c>
      <c r="C625" s="1" t="s">
        <v>1250</v>
      </c>
    </row>
    <row r="626">
      <c r="A626" s="2" t="str">
        <f>HYPERLINK("https://kings-printer.alberta.ca/1266.cfm?page=2010_057.cfm&amp;leg_type=Regs&amp;isbncln=9780779847242&amp;display=html","City of Edmonton Belvedere Community Revitalization Levy Regulation")</f>
        <v>City of Edmonton Belvedere Community Revitalization Levy Regulation</v>
      </c>
      <c r="B626" s="1" t="s">
        <v>1251</v>
      </c>
      <c r="C626" s="1" t="s">
        <v>1252</v>
      </c>
    </row>
    <row r="627">
      <c r="A627" s="2" t="str">
        <f>HYPERLINK("https://kings-printer.alberta.ca/1266.cfm?page=2013_141.cfm&amp;leg_type=Regs&amp;isbncln=9780779853007&amp;display=html","City of Edmonton Capital City Downtown Community Revitalization Levy Regulation")</f>
        <v>City of Edmonton Capital City Downtown Community Revitalization Levy Regulation</v>
      </c>
      <c r="B627" s="1" t="s">
        <v>1253</v>
      </c>
      <c r="C627" s="1" t="s">
        <v>1254</v>
      </c>
    </row>
    <row r="628">
      <c r="A628" s="2" t="str">
        <f>HYPERLINK("https://kings-printer.alberta.ca/1266.cfm?page=2018_039.cfm&amp;leg_type=Regs&amp;isbncln=9780779847532&amp;display=html","City of Edmonton Charter, 2018 Regulation")</f>
        <v>City of Edmonton Charter, 2018 Regulation</v>
      </c>
      <c r="B628" s="1" t="s">
        <v>1255</v>
      </c>
      <c r="C628" s="1" t="s">
        <v>1256</v>
      </c>
    </row>
    <row r="629">
      <c r="A629" s="2" t="str">
        <f>HYPERLINK("https://kings-printer.alberta.ca/1266.cfm?page=2010_173.cfm&amp;leg_type=Regs&amp;isbncln=9780779847259&amp;display=html","City of Edmonton the Quarters Downtown Community Revitalization Levy Regulation")</f>
        <v>City of Edmonton the Quarters Downtown Community Revitalization Levy Regulation</v>
      </c>
      <c r="B629" s="1" t="s">
        <v>1257</v>
      </c>
      <c r="C629" s="1" t="s">
        <v>1258</v>
      </c>
    </row>
    <row r="630">
      <c r="A630" s="2" t="str">
        <f>HYPERLINK("https://kings-printer.alberta.ca/1266.cfm?page=2003_235.cfm&amp;leg_type=Regs&amp;isbncln=9780779846276&amp;display=html","City of Medicine Hat Payment in Lieu of Tax Regulation")</f>
        <v>City of Medicine Hat Payment in Lieu of Tax Regulation</v>
      </c>
      <c r="B630" s="1" t="s">
        <v>1259</v>
      </c>
      <c r="C630" s="1" t="s">
        <v>1260</v>
      </c>
    </row>
    <row r="631">
      <c r="A631" s="2" t="str">
        <f>HYPERLINK("https://kings-printer.alberta.ca/1266.cfm?page=1995_276.cfm&amp;leg_type=Regs&amp;isbncln=9780779852604&amp;display=html","Civil Enforcement Regulation (8.5 x 11 cerlox format)")</f>
        <v>Civil Enforcement Regulation (8.5 x 11 cerlox format)</v>
      </c>
      <c r="B631" s="1" t="s">
        <v>1261</v>
      </c>
      <c r="C631" s="1" t="s">
        <v>1262</v>
      </c>
    </row>
    <row r="632">
      <c r="A632" s="2" t="str">
        <f>HYPERLINK("https://kings-printer.alberta.ca/1266.cfm?page=2021_100.cfm&amp;leg_type=Regs&amp;isbncln=9780779824786&amp;display=html","Civil Forfeiture Regulation")</f>
        <v>Civil Forfeiture Regulation</v>
      </c>
      <c r="B632" s="1" t="s">
        <v>1263</v>
      </c>
      <c r="C632" s="1" t="s">
        <v>1264</v>
      </c>
    </row>
    <row r="633">
      <c r="A633" s="2" t="str">
        <f>HYPERLINK("https://kings-printer.alberta.ca/1266.cfm?page=2006_081.cfm&amp;leg_type=Regs&amp;isbncln=9780779825950&amp;display=html","Claims for Benefits Regulation")</f>
        <v>Claims for Benefits Regulation</v>
      </c>
      <c r="B633" s="1" t="s">
        <v>1265</v>
      </c>
      <c r="C633" s="1" t="s">
        <v>1266</v>
      </c>
    </row>
    <row r="634">
      <c r="A634" s="2" t="str">
        <f>HYPERLINK("https://kings-printer.alberta.ca/1266.cfm?page=2011_144.cfm&amp;leg_type=Regs&amp;isbncln=9780779844845&amp;display=html","Classes of Insurance Regulation")</f>
        <v>Classes of Insurance Regulation</v>
      </c>
      <c r="B634" s="1" t="s">
        <v>1267</v>
      </c>
      <c r="C634" s="1" t="s">
        <v>1268</v>
      </c>
    </row>
    <row r="635">
      <c r="A635" s="2" t="str">
        <f>HYPERLINK("https://kings-printer.alberta.ca/1266.cfm?page=2018_212.cfm&amp;leg_type=Regs&amp;isbncln=9780779819447&amp;display=html","Clean Energy Improvements Regulation")</f>
        <v>Clean Energy Improvements Regulation</v>
      </c>
      <c r="B635" s="1" t="s">
        <v>1269</v>
      </c>
      <c r="C635" s="1" t="s">
        <v>1270</v>
      </c>
    </row>
    <row r="636">
      <c r="A636" s="2" t="str">
        <f>HYPERLINK("https://kings-printer.alberta.ca/1266.cfm?page=1981_270.cfm&amp;leg_type=Regs&amp;isbncln=9780779833375&amp;display=html","Coal Conservation Rules")</f>
        <v>Coal Conservation Rules</v>
      </c>
      <c r="B636" s="1" t="s">
        <v>1271</v>
      </c>
      <c r="C636" s="1" t="s">
        <v>1272</v>
      </c>
    </row>
    <row r="637">
      <c r="A637" s="2" t="str">
        <f>HYPERLINK("https://kings-printer.alberta.ca/1266.cfm?page=1992_295.cfm&amp;leg_type=Regs&amp;isbncln=9780779834464&amp;display=html","Coal Royalty Regulation")</f>
        <v>Coal Royalty Regulation</v>
      </c>
      <c r="B637" s="1" t="s">
        <v>1273</v>
      </c>
      <c r="C637" s="1" t="s">
        <v>1274</v>
      </c>
    </row>
    <row r="638">
      <c r="A638" s="2" t="str">
        <f>HYPERLINK("https://kings-printer.alberta.ca/1266.cfm?page=2012_204.cfm&amp;leg_type=Regs&amp;isbncln=9780779847266&amp;display=html","Cochrane Community Revitalization Levy Regulation")</f>
        <v>Cochrane Community Revitalization Levy Regulation</v>
      </c>
      <c r="B638" s="1" t="s">
        <v>1275</v>
      </c>
      <c r="C638" s="1" t="s">
        <v>1276</v>
      </c>
    </row>
    <row r="639">
      <c r="A639" s="2" t="str">
        <f>HYPERLINK("https://kings-printer.alberta.ca/1266.cfm?page=2015_058.cfm&amp;leg_type=Regs&amp;isbncln=9780779849574&amp;display=html","Code of Conduct Regulation")</f>
        <v>Code of Conduct Regulation</v>
      </c>
      <c r="B639" s="1" t="s">
        <v>1277</v>
      </c>
      <c r="C639" s="1" t="s">
        <v>1278</v>
      </c>
    </row>
    <row r="640">
      <c r="A640" s="2" t="str">
        <f>HYPERLINK("https://kings-printer.alberta.ca/1266.cfm?page=1982_324.cfm&amp;leg_type=Regs&amp;isbncln=9780779813100&amp;display=html","Code of Ethics")</f>
        <v>Code of Ethics</v>
      </c>
      <c r="B640" s="1" t="s">
        <v>1279</v>
      </c>
      <c r="C640" s="1" t="s">
        <v>1280</v>
      </c>
    </row>
    <row r="641">
      <c r="A641" s="2" t="str">
        <f>HYPERLINK("https://kings-printer.alberta.ca/1266.cfm?page=2021_147.cfm&amp;leg_type=Regs&amp;isbncln=9780779826087&amp;display=html","Collection of Information Voluntarily Provided by the Public Regulation")</f>
        <v>Collection of Information Voluntarily Provided by the Public Regulation</v>
      </c>
      <c r="B641" s="1" t="s">
        <v>1281</v>
      </c>
      <c r="C641" s="1" t="s">
        <v>1282</v>
      </c>
    </row>
    <row r="642">
      <c r="A642" s="2" t="str">
        <f>HYPERLINK("https://kings-printer.alberta.ca/1266.cfm?page=2019_119.cfm&amp;leg_type=Regs&amp;isbncln=9780779813070&amp;display=html","Collective Agreement Designation Regulation")</f>
        <v>Collective Agreement Designation Regulation</v>
      </c>
      <c r="B642" s="1" t="s">
        <v>1283</v>
      </c>
      <c r="C642" s="1" t="s">
        <v>1284</v>
      </c>
    </row>
    <row r="643">
      <c r="A643" s="2" t="str">
        <f>HYPERLINK("https://kings-printer.alberta.ca/1266.cfm?page=2005_224.cfm&amp;leg_type=Regs&amp;isbncln=9780779841288&amp;display=html","Combined Laboratory and X-ray Technologists Profession Regulation")</f>
        <v>Combined Laboratory and X-ray Technologists Profession Regulation</v>
      </c>
      <c r="B643" s="1" t="s">
        <v>1285</v>
      </c>
      <c r="C643" s="1" t="s">
        <v>1286</v>
      </c>
    </row>
    <row r="644">
      <c r="A644" s="2" t="str">
        <f>HYPERLINK("https://kings-printer.alberta.ca/1266.cfm?page=1998_247.cfm&amp;leg_type=Regs&amp;isbncln=9780779826469&amp;display=html","Commercial Cemeteries Regulation")</f>
        <v>Commercial Cemeteries Regulation</v>
      </c>
      <c r="B644" s="1" t="s">
        <v>1287</v>
      </c>
      <c r="C644" s="1" t="s">
        <v>1288</v>
      </c>
    </row>
    <row r="645">
      <c r="A645" s="2" t="str">
        <f>HYPERLINK("https://kings-printer.alberta.ca/1266.cfm?page=2002_314.cfm&amp;leg_type=Regs&amp;isbncln=9780779852925&amp;display=html","Commercial Vehicle Certificate and Insurance Regulation")</f>
        <v>Commercial Vehicle Certificate and Insurance Regulation</v>
      </c>
      <c r="B645" s="1" t="s">
        <v>1289</v>
      </c>
      <c r="C645" s="1" t="s">
        <v>1290</v>
      </c>
    </row>
    <row r="646">
      <c r="A646" s="2" t="str">
        <f>HYPERLINK("https://kings-printer.alberta.ca/1266.cfm?page=2002_315.cfm&amp;leg_type=Regs&amp;isbncln=9780779851997&amp;display=html","Commercial Vehicle Dimension and Weight Regulation")</f>
        <v>Commercial Vehicle Dimension and Weight Regulation</v>
      </c>
      <c r="B646" s="1" t="s">
        <v>1291</v>
      </c>
      <c r="C646" s="1" t="s">
        <v>1292</v>
      </c>
    </row>
    <row r="647">
      <c r="A647" s="2" t="str">
        <f>HYPERLINK("https://kings-printer.alberta.ca/1266.cfm?page=2009_121.cfm&amp;leg_type=Regs&amp;isbncln=9780779836703&amp;display=html","Commercial Vehicle Safety Regulation")</f>
        <v>Commercial Vehicle Safety Regulation</v>
      </c>
      <c r="B647" s="1" t="s">
        <v>1293</v>
      </c>
      <c r="C647" s="1" t="s">
        <v>1294</v>
      </c>
    </row>
    <row r="648">
      <c r="A648" s="2" t="str">
        <f>HYPERLINK("https://kings-printer.alberta.ca/1266.cfm?page=2014_219.cfm&amp;leg_type=Regs&amp;isbncln=9780779852017&amp;display=html","Commissioners for Oaths Regulation")</f>
        <v>Commissioners for Oaths Regulation</v>
      </c>
      <c r="B648" s="1" t="s">
        <v>1295</v>
      </c>
      <c r="C648" s="1" t="s">
        <v>1296</v>
      </c>
    </row>
    <row r="649">
      <c r="A649" s="2" t="str">
        <f>HYPERLINK("https://kings-printer.alberta.ca/1266.cfm?page=2018_033.cfm&amp;leg_type=Regs&amp;isbncln=9780779849673&amp;display=html","Common Business Number Regulation")</f>
        <v>Common Business Number Regulation</v>
      </c>
      <c r="B649" s="1" t="s">
        <v>1297</v>
      </c>
      <c r="C649" s="1" t="s">
        <v>1298</v>
      </c>
    </row>
    <row r="650">
      <c r="A650" s="2" t="str">
        <f>HYPERLINK("https://kings-printer.alberta.ca/1266.cfm?page=1985_238.cfm&amp;leg_type=Regs&amp;isbncln=9780779850518&amp;display=html","Communicable Diseases Regulation")</f>
        <v>Communicable Diseases Regulation</v>
      </c>
      <c r="B650" s="1" t="s">
        <v>1299</v>
      </c>
      <c r="C650" s="1" t="s">
        <v>1300</v>
      </c>
    </row>
    <row r="651">
      <c r="A651" s="2" t="str">
        <f>HYPERLINK("https://kings-printer.alberta.ca/1266.cfm?page=2005_263.cfm&amp;leg_type=Regs&amp;isbncln=9780779850167&amp;display=html","Community Aggregate Payment Levy Regulation")</f>
        <v>Community Aggregate Payment Levy Regulation</v>
      </c>
      <c r="B651" s="1" t="s">
        <v>1301</v>
      </c>
      <c r="C651" s="1" t="s">
        <v>1300</v>
      </c>
    </row>
    <row r="652">
      <c r="A652" s="2" t="str">
        <f>HYPERLINK("https://kings-printer.alberta.ca/1266.cfm?page=2018_113.cfm&amp;leg_type=Regs&amp;isbncln=9780779815159&amp;display=html","Community Economic Development Corporation Tax Credits Regulation")</f>
        <v>Community Economic Development Corporation Tax Credits Regulation</v>
      </c>
      <c r="B652" s="1" t="s">
        <v>1302</v>
      </c>
      <c r="C652" s="1" t="s">
        <v>1303</v>
      </c>
    </row>
    <row r="653">
      <c r="A653" s="2" t="str">
        <f>HYPERLINK("https://kings-printer.alberta.ca/1266.cfm?page=1997_193.cfm&amp;leg_type=Regs&amp;isbncln=9780779848300&amp;display=html","Community Health Councils (Ministerial) Regulation")</f>
        <v>Community Health Councils (Ministerial) Regulation</v>
      </c>
      <c r="B653" s="1" t="s">
        <v>1304</v>
      </c>
      <c r="C653" s="1" t="s">
        <v>1305</v>
      </c>
    </row>
    <row r="654">
      <c r="A654" s="2" t="str">
        <f>HYPERLINK("https://kings-printer.alberta.ca/1266.cfm?page=1997_202.cfm&amp;leg_type=Regs&amp;isbncln=9780779848706&amp;display=html","Community Health Councils Regulation")</f>
        <v>Community Health Councils Regulation</v>
      </c>
      <c r="B654" s="1" t="s">
        <v>1306</v>
      </c>
      <c r="C654" s="1" t="s">
        <v>1307</v>
      </c>
    </row>
    <row r="655">
      <c r="A655" s="2" t="str">
        <f>HYPERLINK("https://kings-printer.alberta.ca/1266.cfm?page=1998_281.cfm&amp;leg_type=Regs&amp;isbncln=9780779845224&amp;display=html","Community Organization Property Tax Exemption Regulation")</f>
        <v>Community Organization Property Tax Exemption Regulation</v>
      </c>
      <c r="B655" s="1" t="s">
        <v>1308</v>
      </c>
      <c r="C655" s="1" t="s">
        <v>1309</v>
      </c>
    </row>
    <row r="656">
      <c r="A656" s="2" t="str">
        <f>HYPERLINK("https://kings-printer.alberta.ca/1266.cfm?page=2009_337.cfm&amp;leg_type=Regs&amp;isbncln=9780779849055&amp;display=html","Community Treatment Order Regulation")</f>
        <v>Community Treatment Order Regulation</v>
      </c>
      <c r="B656" s="1" t="s">
        <v>1310</v>
      </c>
      <c r="C656" s="1" t="s">
        <v>1311</v>
      </c>
    </row>
    <row r="657">
      <c r="A657" s="2" t="str">
        <f>HYPERLINK("https://kings-printer.alberta.ca/1266.cfm?page=2000_119.cfm&amp;leg_type=Regs&amp;isbncln=9780779824724&amp;display=html","Companies Regulation")</f>
        <v>Companies Regulation</v>
      </c>
      <c r="B657" s="1" t="s">
        <v>1312</v>
      </c>
      <c r="C657" s="1" t="s">
        <v>1313</v>
      </c>
    </row>
    <row r="658">
      <c r="A658" s="2" t="str">
        <f>HYPERLINK("https://kings-printer.alberta.ca/1266.cfm?page=2002_029.cfm&amp;leg_type=Regs&amp;isbncln=9780779834471&amp;display=html","Compensation Regulation")</f>
        <v>Compensation Regulation</v>
      </c>
      <c r="B658" s="1" t="s">
        <v>1314</v>
      </c>
      <c r="C658" s="1" t="s">
        <v>1315</v>
      </c>
    </row>
    <row r="659">
      <c r="A659" s="2" t="str">
        <f>HYPERLINK("https://kings-printer.alberta.ca/1266.cfm?page=2004_259.cfm&amp;leg_type=Regs&amp;isbncln=9780779798940&amp;display=html","Complaint Resolution Regulation")</f>
        <v>Complaint Resolution Regulation</v>
      </c>
      <c r="B659" s="1" t="s">
        <v>1316</v>
      </c>
      <c r="C659" s="1" t="s">
        <v>1317</v>
      </c>
    </row>
    <row r="660">
      <c r="A660" s="2" t="str">
        <f>HYPERLINK("https://kings-printer.alberta.ca/1266.cfm?page=2000_168.cfm&amp;leg_type=Regs&amp;isbncln=9780779851652&amp;display=html","Condominium Property Regulation")</f>
        <v>Condominium Property Regulation</v>
      </c>
      <c r="B660" s="1" t="s">
        <v>1318</v>
      </c>
      <c r="C660" s="1" t="s">
        <v>1319</v>
      </c>
    </row>
    <row r="661">
      <c r="A661" s="2" t="str">
        <f>HYPERLINK("https://kings-printer.alberta.ca/1266.cfm?page=2018_042.cfm&amp;leg_type=Regs&amp;isbncln=9780779848720&amp;display=html","Conflicts of Interest Act Part 4.3 Designation Order")</f>
        <v>Conflicts of Interest Act Part 4.3 Designation Order</v>
      </c>
      <c r="B661" s="1" t="s">
        <v>1320</v>
      </c>
      <c r="C661" s="1" t="s">
        <v>1321</v>
      </c>
    </row>
    <row r="662">
      <c r="A662" s="2" t="str">
        <f>HYPERLINK("https://kings-printer.alberta.ca/1266.cfm?page=2018_041.cfm&amp;leg_type=Regs&amp;isbncln=9780779848737&amp;display=html","Conflicts of Interest Part 4.3 Inclusion Order")</f>
        <v>Conflicts of Interest Part 4.3 Inclusion Order</v>
      </c>
      <c r="B662" s="1" t="s">
        <v>1322</v>
      </c>
      <c r="C662" s="1" t="s">
        <v>1323</v>
      </c>
    </row>
    <row r="663">
      <c r="A663" s="2" t="str">
        <f>HYPERLINK("https://kings-printer.alberta.ca/1266.cfm?page=1993_115.cfm&amp;leg_type=Regs&amp;isbncln=9780779850211&amp;display=html","Conservation and Reclamation Regulation")</f>
        <v>Conservation and Reclamation Regulation</v>
      </c>
      <c r="B663" s="1" t="s">
        <v>1324</v>
      </c>
      <c r="C663" s="1" t="s">
        <v>1325</v>
      </c>
    </row>
    <row r="664">
      <c r="A664" s="2" t="str">
        <f>HYPERLINK("https://kings-printer.alberta.ca/1266.cfm?page=2010_129.cfm&amp;leg_type=Regs&amp;isbncln=9780779852079&amp;display=html","Conservation Easement Registration Regulation")</f>
        <v>Conservation Easement Registration Regulation</v>
      </c>
      <c r="B664" s="1" t="s">
        <v>1326</v>
      </c>
      <c r="C664" s="1" t="s">
        <v>1327</v>
      </c>
    </row>
    <row r="665">
      <c r="A665" s="2" t="str">
        <f>HYPERLINK("https://kings-printer.alberta.ca/1266.cfm?page=1999_102.cfm&amp;leg_type=Regs&amp;isbncln=9780779841806&amp;display=html","Constitutional Notice Regulation")</f>
        <v>Constitutional Notice Regulation</v>
      </c>
      <c r="B665" s="1" t="s">
        <v>1328</v>
      </c>
      <c r="C665" s="1" t="s">
        <v>1329</v>
      </c>
    </row>
    <row r="666">
      <c r="A666" s="2" t="str">
        <f>HYPERLINK("https://kings-printer.alberta.ca/1266.cfm?page=2000_002.cfm&amp;leg_type=Regs&amp;isbncln=077328396X&amp;display=html","Construction Industry Jurisdictional Assignment Plan Regulation")</f>
        <v>Construction Industry Jurisdictional Assignment Plan Regulation</v>
      </c>
      <c r="B666" s="1" t="s">
        <v>1330</v>
      </c>
      <c r="C666" s="1" t="s">
        <v>1331</v>
      </c>
    </row>
    <row r="667">
      <c r="A667" s="2" t="str">
        <f>HYPERLINK("https://kings-printer.alberta.ca/1266.cfm?page=2005_165.cfm&amp;leg_type=Regs&amp;isbncln=9780779832811&amp;display=html","Construction Industry Labour Relations Regulation")</f>
        <v>Construction Industry Labour Relations Regulation</v>
      </c>
      <c r="B667" s="1" t="s">
        <v>1332</v>
      </c>
      <c r="C667" s="1" t="s">
        <v>1333</v>
      </c>
    </row>
    <row r="668">
      <c r="A668" s="2" t="str">
        <f>HYPERLINK("https://kings-printer.alberta.ca/1266.cfm?page=2008_133.cfm&amp;leg_type=Regs&amp;isbncln=9780779801978&amp;display=html","Consultation Regulation (Health Professions Act)")</f>
        <v>Consultation Regulation (Health Professions Act)</v>
      </c>
      <c r="B668" s="1" t="s">
        <v>1334</v>
      </c>
      <c r="C668" s="1" t="s">
        <v>1335</v>
      </c>
    </row>
    <row r="669">
      <c r="A669" s="2" t="str">
        <f>HYPERLINK("https://kings-printer.alberta.ca/1266.cfm?page=2006_287.cfm&amp;leg_type=Regs&amp;isbncln=9780779821136&amp;display=html","Consumer Transaction Cancellation and Recovery Notice Regulation")</f>
        <v>Consumer Transaction Cancellation and Recovery Notice Regulation</v>
      </c>
      <c r="B669" s="1" t="s">
        <v>1336</v>
      </c>
      <c r="C669" s="1" t="s">
        <v>1337</v>
      </c>
    </row>
    <row r="670">
      <c r="A670" s="2" t="str">
        <f>HYPERLINK("https://kings-printer.alberta.ca/1266.cfm?page=2024_044.cfm&amp;leg_type=Regs&amp;isbncln=9780779846375&amp;display=html","Continuing Care (Ministerial) Regulation")</f>
        <v>Continuing Care (Ministerial) Regulation</v>
      </c>
      <c r="B670" s="1" t="s">
        <v>1338</v>
      </c>
      <c r="C670" s="1" t="s">
        <v>1339</v>
      </c>
    </row>
    <row r="671">
      <c r="A671" s="2" t="str">
        <f>HYPERLINK("https://kings-printer.alberta.ca/1266.cfm?page=2024_021.cfm&amp;leg_type=Regs&amp;isbncln=9780779848744&amp;display=html","Continuing Care Regulation")</f>
        <v>Continuing Care Regulation</v>
      </c>
      <c r="B671" s="1" t="s">
        <v>1340</v>
      </c>
      <c r="C671" s="1" t="s">
        <v>1341</v>
      </c>
    </row>
    <row r="672">
      <c r="A672" s="2" t="str">
        <f>HYPERLINK("https://kings-printer.alberta.ca/1266.cfm?page=2002_055.cfm&amp;leg_type=Regs&amp;isbncln=9780779852031&amp;display=html","Cooperatives Regulation")</f>
        <v>Cooperatives Regulation</v>
      </c>
      <c r="B672" s="1" t="s">
        <v>1342</v>
      </c>
      <c r="C672" s="1" t="s">
        <v>1343</v>
      </c>
    </row>
    <row r="673">
      <c r="A673" s="2" t="str">
        <f>HYPERLINK("https://kings-printer.alberta.ca/1266.cfm?page=2002_010.cfm&amp;leg_type=Regs&amp;isbncln=9780779793662&amp;display=html","Corporate Registry Document Handling Procedures Regulation")</f>
        <v>Corporate Registry Document Handling Procedures Regulation</v>
      </c>
      <c r="B673" s="1" t="s">
        <v>1344</v>
      </c>
      <c r="C673" s="1" t="s">
        <v>1345</v>
      </c>
    </row>
    <row r="674">
      <c r="A674" s="2" t="str">
        <f>HYPERLINK("https://kings-printer.alberta.ca/1266.cfm?page=2001_205.cfm&amp;leg_type=Regs&amp;isbncln=9780779849086&amp;display=html","Corrections Regulation")</f>
        <v>Corrections Regulation</v>
      </c>
      <c r="B674" s="1" t="s">
        <v>1346</v>
      </c>
      <c r="C674" s="1" t="s">
        <v>1347</v>
      </c>
    </row>
    <row r="675">
      <c r="A675" s="2" t="str">
        <f>HYPERLINK("https://kings-printer.alberta.ca/1266.cfm?page=1999_198.cfm&amp;leg_type=Regs&amp;isbncln=9780779821143&amp;display=html","Cost of Credit Disclosure Regulation")</f>
        <v>Cost of Credit Disclosure Regulation</v>
      </c>
      <c r="B675" s="1" t="s">
        <v>1348</v>
      </c>
      <c r="C675" s="1" t="s">
        <v>1349</v>
      </c>
    </row>
    <row r="676">
      <c r="A676" s="2" t="str">
        <f>HYPERLINK("https://kings-printer.alberta.ca/1266.cfm?page=2001_068.cfm&amp;leg_type=Regs&amp;isbncln=9780779841820&amp;display=html","Court Agents Regulation")</f>
        <v>Court Agents Regulation</v>
      </c>
      <c r="B676" s="1" t="s">
        <v>1350</v>
      </c>
      <c r="C676" s="1" t="s">
        <v>1351</v>
      </c>
    </row>
    <row r="677">
      <c r="A677" s="2" t="str">
        <f>HYPERLINK("https://kings-printer.alberta.ca/1266.cfm?page=1999_007.cfm&amp;leg_type=Regs&amp;isbncln=9780779841837&amp;display=html","Court Forms and Procedures Regulation")</f>
        <v>Court Forms and Procedures Regulation</v>
      </c>
      <c r="B677" s="1" t="s">
        <v>1352</v>
      </c>
      <c r="C677" s="1" t="s">
        <v>1353</v>
      </c>
    </row>
    <row r="678">
      <c r="A678" s="2" t="str">
        <f>HYPERLINK("https://kings-printer.alberta.ca/1266.cfm?page=2018_179.cfm&amp;leg_type=Regs&amp;isbncln=9780779842285&amp;display=html","Court of Justice Civil Forms Regulation")</f>
        <v>Court of Justice Civil Forms Regulation</v>
      </c>
      <c r="B678" s="1" t="s">
        <v>1354</v>
      </c>
      <c r="C678" s="1" t="s">
        <v>1355</v>
      </c>
    </row>
    <row r="679">
      <c r="A679" s="2" t="str">
        <f>HYPERLINK("https://kings-printer.alberta.ca/1266.cfm?page=1997_271.cfm&amp;leg_type=Regs&amp;isbncln=9780779842278&amp;display=html","Court of Justice Civil Mediation Rules")</f>
        <v>Court of Justice Civil Mediation Rules</v>
      </c>
      <c r="B679" s="1" t="s">
        <v>1356</v>
      </c>
      <c r="C679" s="1" t="s">
        <v>1357</v>
      </c>
    </row>
    <row r="680">
      <c r="A680" s="2" t="str">
        <f>HYPERLINK("https://kings-printer.alberta.ca/1266.cfm?page=2018_176.cfm&amp;leg_type=Regs&amp;isbncln=9780779842841&amp;display=html","Court of Justice Civil Procedure Regulation")</f>
        <v>Court of Justice Civil Procedure Regulation</v>
      </c>
      <c r="B680" s="1" t="s">
        <v>1358</v>
      </c>
      <c r="C680" s="1" t="s">
        <v>1359</v>
      </c>
    </row>
    <row r="681">
      <c r="A681" s="2" t="str">
        <f>HYPERLINK("https://kings-printer.alberta.ca/1266.cfm?page=2005_149.cfm&amp;leg_type=Regs&amp;isbncln=9780779842445&amp;display=html","Court of Justice Family Law Procedure Regulation")</f>
        <v>Court of Justice Family Law Procedure Regulation</v>
      </c>
      <c r="B681" s="1" t="s">
        <v>1360</v>
      </c>
      <c r="C681" s="1" t="s">
        <v>1361</v>
      </c>
    </row>
    <row r="682">
      <c r="A682" s="2" t="str">
        <f>HYPERLINK("https://kings-printer.alberta.ca/1266.cfm?page=1991_018.cfm&amp;leg_type=Regs&amp;isbncln=9780779852888&amp;display=html","Court of Justice Fees Regulation")</f>
        <v>Court of Justice Fees Regulation</v>
      </c>
      <c r="B682" s="1" t="s">
        <v>1362</v>
      </c>
      <c r="C682" s="1" t="s">
        <v>1363</v>
      </c>
    </row>
    <row r="683">
      <c r="A683" s="2" t="str">
        <f>HYPERLINK("https://kings-printer.alberta.ca/1266.cfm?page=1980_255.cfm&amp;leg_type=Regs&amp;isbncln=9780779842377&amp;display=html","Court of Justice Seal Regulation")</f>
        <v>Court of Justice Seal Regulation</v>
      </c>
      <c r="B683" s="1" t="s">
        <v>1364</v>
      </c>
      <c r="C683" s="1" t="s">
        <v>1365</v>
      </c>
    </row>
    <row r="684">
      <c r="A684" s="2" t="str">
        <f>HYPERLINK("https://kings-printer.alberta.ca/1266.cfm?page=2012_009.cfm&amp;leg_type=Regs&amp;isbncln=9780779762200&amp;display=html","Court Procedures Regulation")</f>
        <v>Court Procedures Regulation</v>
      </c>
      <c r="B684" s="1" t="s">
        <v>1366</v>
      </c>
      <c r="C684" s="1" t="s">
        <v>1367</v>
      </c>
    </row>
    <row r="685">
      <c r="A685" s="2" t="str">
        <f>HYPERLINK("https://kings-printer.alberta.ca/1266.cfm?page=2002_039.cfm&amp;leg_type=Regs&amp;isbncln=9780779843732&amp;display=html","Court Rules and Forms Regulation")</f>
        <v>Court Rules and Forms Regulation</v>
      </c>
      <c r="B685" s="1" t="s">
        <v>1368</v>
      </c>
      <c r="C685" s="1" t="s">
        <v>1369</v>
      </c>
    </row>
    <row r="686">
      <c r="A686" s="2" t="str">
        <f>HYPERLINK("https://kings-printer.alberta.ca/1266.cfm?page=1999_193.cfm&amp;leg_type=Regs&amp;isbncln=9780779821150&amp;display=html","Credit and Personal Reports Regulation")</f>
        <v>Credit and Personal Reports Regulation</v>
      </c>
      <c r="B686" s="1" t="s">
        <v>1370</v>
      </c>
      <c r="C686" s="1" t="s">
        <v>1371</v>
      </c>
    </row>
    <row r="687">
      <c r="A687" s="2" t="str">
        <f>HYPERLINK("https://kings-printer.alberta.ca/1266.cfm?page=1989_250.cfm&amp;leg_type=Regs&amp;isbncln=9780779841363&amp;display=html","Credit Union (Ministerial) Regulation")</f>
        <v>Credit Union (Ministerial) Regulation</v>
      </c>
      <c r="B687" s="1" t="s">
        <v>1372</v>
      </c>
      <c r="C687" s="1" t="s">
        <v>1373</v>
      </c>
    </row>
    <row r="688">
      <c r="A688" s="2" t="str">
        <f>HYPERLINK("https://kings-printer.alberta.ca/1266.cfm?page=1989_249.cfm&amp;leg_type=Regs&amp;isbncln=9780779852628&amp;display=html","Credit Union (Principal) Regulation")</f>
        <v>Credit Union (Principal) Regulation</v>
      </c>
      <c r="B688" s="1" t="s">
        <v>1374</v>
      </c>
      <c r="C688" s="1" t="s">
        <v>1375</v>
      </c>
    </row>
    <row r="689">
      <c r="A689" s="2" t="str">
        <f>HYPERLINK("https://kings-printer.alberta.ca/1266.cfm?page=2002_011.cfm&amp;leg_type=Regs&amp;isbncln=9780779826452&amp;display=html","Crematories Designation Regulation")</f>
        <v>Crematories Designation Regulation</v>
      </c>
      <c r="B689" s="1" t="s">
        <v>1376</v>
      </c>
      <c r="C689" s="1" t="s">
        <v>1377</v>
      </c>
    </row>
    <row r="690">
      <c r="A690" s="2" t="str">
        <f>HYPERLINK("https://kings-printer.alberta.ca/1266.cfm?page=1998_248.cfm&amp;leg_type=Regs&amp;isbncln=9780779849918&amp;display=html","Crematory Regulation")</f>
        <v>Crematory Regulation</v>
      </c>
      <c r="B690" s="1" t="s">
        <v>1378</v>
      </c>
      <c r="C690" s="1" t="s">
        <v>1379</v>
      </c>
    </row>
    <row r="691">
      <c r="A691" s="2" t="str">
        <f>HYPERLINK("https://kings-printer.alberta.ca/1266.cfm?page=2006_236.cfm&amp;leg_type=Regs&amp;isbncln=9780779792443&amp;display=html","Criminal Notoriety Act Designation Regulation")</f>
        <v>Criminal Notoriety Act Designation Regulation</v>
      </c>
      <c r="B691" s="1" t="s">
        <v>1380</v>
      </c>
      <c r="C691" s="1" t="s">
        <v>1381</v>
      </c>
    </row>
    <row r="692">
      <c r="A692" s="2" t="str">
        <f>HYPERLINK("https://kings-printer.alberta.ca/1266.cfm?page=2021_169.cfm&amp;leg_type=Regs&amp;isbncln=9780779851430&amp;display=html","Critical Infrastructure Defence Regulation")</f>
        <v>Critical Infrastructure Defence Regulation</v>
      </c>
      <c r="B692" s="1" t="s">
        <v>1382</v>
      </c>
      <c r="C692" s="1" t="s">
        <v>1383</v>
      </c>
    </row>
    <row r="693">
      <c r="A693" s="2" t="str">
        <f>HYPERLINK("https://kings-printer.alberta.ca/1266.cfm?page=2003_239.cfm&amp;leg_type=Regs&amp;isbncln=9780779799053&amp;display=html","Crown Land Area Designation Regulation")</f>
        <v>Crown Land Area Designation Regulation</v>
      </c>
      <c r="B693" s="1" t="s">
        <v>1384</v>
      </c>
      <c r="C693" s="1" t="s">
        <v>1385</v>
      </c>
    </row>
    <row r="694">
      <c r="A694" s="2" t="str">
        <f>HYPERLINK("https://kings-printer.alberta.ca/1266.cfm?page=1997_264.cfm&amp;leg_type=Regs&amp;isbncln=9780779834518&amp;display=html","Crown Minerals Registration Regulation")</f>
        <v>Crown Minerals Registration Regulation</v>
      </c>
      <c r="B694" s="1" t="s">
        <v>1386</v>
      </c>
      <c r="C694" s="1" t="s">
        <v>1387</v>
      </c>
    </row>
    <row r="695">
      <c r="A695" s="2" t="str">
        <f>HYPERLINK("https://kings-printer.alberta.ca/1266.cfm?page=1998_125.cfm&amp;leg_type=Regs&amp;isbncln=9780779833412&amp;display=html","Crown Property Regulation")</f>
        <v>Crown Property Regulation</v>
      </c>
      <c r="B695" s="1" t="s">
        <v>1388</v>
      </c>
      <c r="C695" s="1" t="s">
        <v>1389</v>
      </c>
    </row>
    <row r="696">
      <c r="A696" s="2" t="str">
        <f>HYPERLINK("https://kings-printer.alberta.ca/1266.cfm?page=2012_088.cfm&amp;leg_type=Regs&amp;isbncln=9780779846511&amp;display=html","Crown's Right of Recovery (Ministerial) Regulation")</f>
        <v>Crown's Right of Recovery (Ministerial) Regulation</v>
      </c>
      <c r="B696" s="1" t="s">
        <v>1390</v>
      </c>
      <c r="C696" s="1" t="s">
        <v>1391</v>
      </c>
    </row>
    <row r="697">
      <c r="A697" s="2" t="str">
        <f>HYPERLINK("https://kings-printer.alberta.ca/1266.cfm?page=2012_089.cfm&amp;leg_type=Regs&amp;isbncln=9780779849321&amp;display=html","Crown's Right of Recovery (President of Treasury Board and Minister of Finance) Regulation")</f>
        <v>Crown's Right of Recovery (President of Treasury Board and Minister of Finance) Regulation</v>
      </c>
      <c r="B697" s="1" t="s">
        <v>1392</v>
      </c>
      <c r="C697" s="1" t="s">
        <v>1393</v>
      </c>
    </row>
    <row r="698">
      <c r="A698" s="2" t="str">
        <f>HYPERLINK("https://kings-printer.alberta.ca/1266.cfm?page=2012_087.cfm&amp;leg_type=Regs&amp;isbncln=9780779846535&amp;display=html","Crown's Right of Recovery Regulation")</f>
        <v>Crown's Right of Recovery Regulation</v>
      </c>
      <c r="B698" s="1" t="s">
        <v>1394</v>
      </c>
      <c r="C698" s="1" t="s">
        <v>1395</v>
      </c>
    </row>
    <row r="699">
      <c r="A699" s="2" t="str">
        <f>HYPERLINK("https://kings-printer.alberta.ca/1266.cfm?page=1999_139.cfm&amp;leg_type=Regs&amp;isbncln=9780779850129&amp;display=html","Dairy Industry Regulation")</f>
        <v>Dairy Industry Regulation</v>
      </c>
      <c r="B699" s="1" t="s">
        <v>1396</v>
      </c>
      <c r="C699" s="1" t="s">
        <v>1397</v>
      </c>
    </row>
    <row r="700">
      <c r="A700" s="2" t="str">
        <f>HYPERLINK("https://kings-printer.alberta.ca/1266.cfm?page=1997_157.cfm&amp;leg_type=Regs&amp;isbncln=9780779805761&amp;display=html","Dangerous Goods Transportation and Handling Regulation")</f>
        <v>Dangerous Goods Transportation and Handling Regulation</v>
      </c>
      <c r="B700" s="1" t="s">
        <v>1398</v>
      </c>
      <c r="C700" s="1" t="s">
        <v>1399</v>
      </c>
    </row>
    <row r="701">
      <c r="A701" s="2" t="str">
        <f>HYPERLINK("https://kings-printer.alberta.ca/1266.cfm?page=2000_255.cfm&amp;leg_type=Regs&amp;isbncln=9780779829552&amp;display=html","Debt Limit Regulation")</f>
        <v>Debt Limit Regulation</v>
      </c>
      <c r="B701" s="1" t="s">
        <v>1400</v>
      </c>
      <c r="C701" s="1" t="s">
        <v>1401</v>
      </c>
    </row>
    <row r="702">
      <c r="A702" s="2" t="str">
        <f>HYPERLINK("https://kings-printer.alberta.ca/1266.cfm?page=2001_200.cfm&amp;leg_type=Regs&amp;isbncln=9780779830169&amp;display=html","Debtors' Assistance Regulation")</f>
        <v>Debtors' Assistance Regulation</v>
      </c>
      <c r="B702" s="1" t="s">
        <v>1402</v>
      </c>
      <c r="C702" s="1" t="s">
        <v>1403</v>
      </c>
    </row>
    <row r="703">
      <c r="A703" s="2" t="str">
        <f>HYPERLINK("https://kings-printer.alberta.ca/1266.cfm?page=2003_184.cfm&amp;leg_type=Regs&amp;isbncln=9780779832293&amp;display=html","Default Gas Supply Regulation")</f>
        <v>Default Gas Supply Regulation</v>
      </c>
      <c r="B703" s="1" t="s">
        <v>1404</v>
      </c>
      <c r="C703" s="1" t="s">
        <v>1405</v>
      </c>
    </row>
    <row r="704">
      <c r="A704" s="2" t="str">
        <f>HYPERLINK("https://kings-printer.alberta.ca/1266.cfm?page=2002_331.cfm&amp;leg_type=Regs&amp;isbncln=9780779844432&amp;display=html","Demerit Point Program and Service of Documents Regulation")</f>
        <v>Demerit Point Program and Service of Documents Regulation</v>
      </c>
      <c r="B704" s="1" t="s">
        <v>1406</v>
      </c>
      <c r="C704" s="1" t="s">
        <v>1407</v>
      </c>
    </row>
    <row r="705">
      <c r="A705" s="2" t="str">
        <f>HYPERLINK("https://kings-printer.alberta.ca/1266.cfm?page=2005_252.cfm&amp;leg_type=Regs&amp;isbncln=9780779841066&amp;display=html","Dental Assistants Profession Regulation")</f>
        <v>Dental Assistants Profession Regulation</v>
      </c>
      <c r="B705" s="1" t="s">
        <v>1408</v>
      </c>
      <c r="C705" s="1" t="s">
        <v>1409</v>
      </c>
    </row>
    <row r="706">
      <c r="A706" s="2" t="str">
        <f>HYPERLINK("https://kings-printer.alberta.ca/1266.cfm?page=2006_255.cfm&amp;leg_type=Regs&amp;isbncln=9780779841073&amp;display=html","Dental Hygienists Profession Regulation")</f>
        <v>Dental Hygienists Profession Regulation</v>
      </c>
      <c r="B706" s="1" t="s">
        <v>1410</v>
      </c>
      <c r="C706" s="1" t="s">
        <v>1411</v>
      </c>
    </row>
    <row r="707">
      <c r="A707" s="2" t="str">
        <f>HYPERLINK("https://kings-printer.alberta.ca/1266.cfm?page=2002_250.cfm&amp;leg_type=Regs&amp;isbncln=0779714490&amp;display=html","Dental Surgical Facility Accreditation Regulation")</f>
        <v>Dental Surgical Facility Accreditation Regulation</v>
      </c>
      <c r="B707" s="1" t="s">
        <v>1412</v>
      </c>
      <c r="C707" s="1" t="s">
        <v>1413</v>
      </c>
    </row>
    <row r="708">
      <c r="A708" s="2" t="str">
        <f>HYPERLINK("https://kings-printer.alberta.ca/1266.cfm?page=2004_243.cfm&amp;leg_type=Regs&amp;isbncln=9780779841080&amp;display=html","Dental Technologists Profession Regulation")</f>
        <v>Dental Technologists Profession Regulation</v>
      </c>
      <c r="B708" s="1" t="s">
        <v>1414</v>
      </c>
      <c r="C708" s="1" t="s">
        <v>1415</v>
      </c>
    </row>
    <row r="709">
      <c r="A709" s="2" t="str">
        <f>HYPERLINK("https://kings-printer.alberta.ca/1266.cfm?page=2001_254.cfm&amp;leg_type=Regs&amp;isbncln=9780779841097&amp;display=html","Dentists Profession Regulation")</f>
        <v>Dentists Profession Regulation</v>
      </c>
      <c r="B709" s="1" t="s">
        <v>1416</v>
      </c>
      <c r="C709" s="1" t="s">
        <v>1417</v>
      </c>
    </row>
    <row r="710">
      <c r="A710" s="2" t="str">
        <f>HYPERLINK("https://kings-printer.alberta.ca/1266.cfm?page=2002_186.cfm&amp;leg_type=Regs&amp;isbncln=9780779841103&amp;display=html","Denturists Profession Regulation")</f>
        <v>Denturists Profession Regulation</v>
      </c>
      <c r="B710" s="1" t="s">
        <v>1418</v>
      </c>
      <c r="C710" s="1" t="s">
        <v>1419</v>
      </c>
    </row>
    <row r="711">
      <c r="A711" s="2" t="str">
        <f>HYPERLINK("https://kings-printer.alberta.ca/1266.cfm?page=1999_252.cfm&amp;leg_type=Regs&amp;isbncln=9780779822058&amp;display=html","Designated Correctional Institutions Order")</f>
        <v>Designated Correctional Institutions Order</v>
      </c>
      <c r="B711" s="1" t="s">
        <v>1420</v>
      </c>
      <c r="C711" s="1" t="s">
        <v>1421</v>
      </c>
    </row>
    <row r="712">
      <c r="A712" s="2" t="str">
        <f>HYPERLINK("https://kings-printer.alberta.ca/1266.cfm?page=2004_093.cfm&amp;leg_type=Regs&amp;isbncln=9780779825004&amp;display=html","Designated Material Recycling and Management Regulation")</f>
        <v>Designated Material Recycling and Management Regulation</v>
      </c>
    </row>
    <row r="713">
      <c r="A713" s="2" t="str">
        <f>HYPERLINK("https://kings-printer.alberta.ca/1266.cfm?page=2022_161.cfm&amp;leg_type=Regs&amp;isbncln=9780779847051&amp;display=html","Designated Trades and Restricted Activities Regulation")</f>
        <v>Designated Trades and Restricted Activities Regulation</v>
      </c>
    </row>
    <row r="714">
      <c r="A714" s="2" t="str">
        <f>HYPERLINK("https://kings-printer.alberta.ca/1266.cfm?page=2023_011.cfm&amp;leg_type=Regs&amp;isbncln=9780779853045&amp;display=html","Designation and Transfer of Responsibility Regulation")</f>
        <v>Designation and Transfer of Responsibility Regulation</v>
      </c>
    </row>
    <row r="715">
      <c r="A715" s="2" t="str">
        <f>HYPERLINK("https://kings-printer.alberta.ca/1266.cfm?page=2006_069.cfm&amp;leg_type=Regs&amp;isbncln=9780779833429&amp;display=html","Designation of Constitutional Decision Makers Regulation")</f>
        <v>Designation of Constitutional Decision Makers Regulation</v>
      </c>
    </row>
    <row r="716">
      <c r="A716" s="2" t="str">
        <f>HYPERLINK("https://kings-printer.alberta.ca/1266.cfm?page=1999_178.cfm&amp;leg_type=Regs&amp;isbncln=9780779847570&amp;display=html","Designation of Trades and Businesses Regulation")</f>
        <v>Designation of Trades and Businesses Regulation</v>
      </c>
    </row>
    <row r="717">
      <c r="A717" s="2" t="str">
        <f>HYPERLINK("https://kings-printer.alberta.ca/1266.cfm?page=2001_069.cfm&amp;leg_type=Regs&amp;isbncln=9780779826483&amp;display=html","Designation Regulation (Health Information Act)")</f>
        <v>Designation Regulation (Health Information Act)</v>
      </c>
    </row>
    <row r="718">
      <c r="A718" s="2" t="str">
        <f>HYPERLINK("https://kings-printer.alberta.ca/1266.cfm?page=2013_230.cfm&amp;leg_type=Regs&amp;isbncln=9780779849505&amp;display=html","Developmental Disabilities Regulation")</f>
        <v>Developmental Disabilities Regulation</v>
      </c>
    </row>
    <row r="719">
      <c r="A719" s="2" t="str">
        <f>HYPERLINK("https://kings-printer.alberta.ca/1266.cfm?page=2014_116.cfm&amp;leg_type=Regs&amp;isbncln=9780779820528&amp;display=html","Diagnostic and Treatment Protocols Regulation")</f>
        <v>Diagnostic and Treatment Protocols Regulation</v>
      </c>
    </row>
    <row r="720">
      <c r="A720" s="2" t="str">
        <f>HYPERLINK("https://kings-printer.alberta.ca/1266.cfm?page=2021_132.cfm&amp;leg_type=Regs&amp;isbncln=9780779825189&amp;display=html","Direct Compensation for Property Damage Regulation")</f>
        <v>Direct Compensation for Property Damage Regulation</v>
      </c>
    </row>
    <row r="721">
      <c r="A721" s="2" t="str">
        <f>HYPERLINK("https://kings-printer.alberta.ca/1266.cfm?page=1998_210.cfm&amp;leg_type=Regs&amp;isbncln=9780779833436&amp;display=html","Direct Purchase Regulation")</f>
        <v>Direct Purchase Regulation</v>
      </c>
    </row>
    <row r="722">
      <c r="A722" s="2" t="str">
        <f>HYPERLINK("https://kings-printer.alberta.ca/1266.cfm?page=1999_191.cfm&amp;leg_type=Regs&amp;isbncln=9780779806027&amp;display=html","Direct Sales Cancellation and Exemption Regulation")</f>
        <v>Direct Sales Cancellation and Exemption Regulation</v>
      </c>
    </row>
    <row r="723">
      <c r="A723" s="2" t="str">
        <f>HYPERLINK("https://kings-printer.alberta.ca/1266.cfm?page=1999_190.cfm&amp;leg_type=Regs&amp;isbncln=9780779835959&amp;display=html","Direct Selling Business Licensing Regulation")</f>
        <v>Direct Selling Business Licensing Regulation</v>
      </c>
    </row>
    <row r="724">
      <c r="A724" s="2" t="str">
        <f>HYPERLINK("https://kings-printer.alberta.ca/1266.cfm?page=2011_117.cfm&amp;leg_type=Regs&amp;isbncln=9780779799800&amp;display=html","Disability-related Employment Supports and Services Regulation")</f>
        <v>Disability-related Employment Supports and Services Regulation</v>
      </c>
    </row>
    <row r="725">
      <c r="A725" s="2" t="str">
        <f>HYPERLINK("https://kings-printer.alberta.ca/1266.cfm?page=1994_051.cfm&amp;leg_type=Regs&amp;isbncln=9780779834556&amp;display=html","Disaster Recovery Regulation")</f>
        <v>Disaster Recovery Regulation</v>
      </c>
    </row>
    <row r="726">
      <c r="A726" s="2" t="str">
        <f>HYPERLINK("https://kings-printer.alberta.ca/1266.cfm?page=1982_325.cfm&amp;leg_type=Regs&amp;isbncln=9780779813117&amp;display=html","Discipline Regulation")</f>
        <v>Discipline Regulation</v>
      </c>
    </row>
    <row r="727">
      <c r="A727" s="2" t="str">
        <f>HYPERLINK("https://kings-printer.alberta.ca/1266.cfm?page=2004_273.cfm&amp;leg_type=Regs&amp;isbncln=9780779830565&amp;display=html","Disclosure of Information Regulation")</f>
        <v>Disclosure of Information Regulation</v>
      </c>
    </row>
    <row r="728">
      <c r="A728" s="2" t="str">
        <f>HYPERLINK("https://kings-printer.alberta.ca/1266.cfm?page=2021_066.cfm&amp;leg_type=Regs&amp;isbncln=9780779824113&amp;display=html","Disclosure to Protect Against Domestic Violence Regulation")</f>
        <v>Disclosure to Protect Against Domestic Violence Regulation</v>
      </c>
    </row>
    <row r="729">
      <c r="A729" s="2" t="str">
        <f>HYPERLINK("https://kings-printer.alberta.ca/1266.cfm?page=2000_201.cfm&amp;leg_type=Regs&amp;isbncln=0773289151&amp;display=html","Dispensing with Publication Regulation")</f>
        <v>Dispensing with Publication Regulation</v>
      </c>
    </row>
    <row r="730">
      <c r="A730" s="2" t="str">
        <f>HYPERLINK("https://kings-printer.alberta.ca/1266.cfm?page=2014_132.cfm&amp;leg_type=Regs&amp;isbncln=9780779836284&amp;display=html","Disposal of Dead Animals Regulation")</f>
        <v>Disposal of Dead Animals Regulation</v>
      </c>
    </row>
    <row r="731">
      <c r="A731" s="2" t="str">
        <f>HYPERLINK("https://kings-printer.alberta.ca/1266.cfm?page=2019_086.cfm&amp;leg_type=Regs&amp;isbncln=9780779849260&amp;display=html","Disposition of Property Regulation")</f>
        <v>Disposition of Property Regulation</v>
      </c>
    </row>
    <row r="732">
      <c r="A732" s="2" t="str">
        <f>HYPERLINK("https://kings-printer.alberta.ca/1266.cfm?page=1998_101.cfm&amp;leg_type=Regs&amp;isbncln=9780779851843&amp;display=html","Dispositions (Ministerial) Regulation")</f>
        <v>Dispositions (Ministerial) Regulation</v>
      </c>
    </row>
    <row r="733">
      <c r="A733" s="2" t="str">
        <f>HYPERLINK("https://kings-printer.alberta.ca/1266.cfm?page=2011_113.cfm&amp;leg_type=Regs&amp;isbncln=9780779790678&amp;display=html","Distracted Driving Regulation")</f>
        <v>Distracted Driving Regulation</v>
      </c>
    </row>
    <row r="734">
      <c r="A734" s="2" t="str">
        <f>HYPERLINK("https://kings-printer.alberta.ca/1266.cfm?page=2003_162.cfm&amp;leg_type=Regs&amp;isbncln=9780779820610&amp;display=html","Distribution Tariff Regulation")</f>
        <v>Distribution Tariff Regulation</v>
      </c>
    </row>
    <row r="735">
      <c r="A735" s="2" t="str">
        <f>HYPERLINK("https://kings-printer.alberta.ca/1266.cfm?page=2014_188.cfm&amp;leg_type=Regs&amp;isbncln=9780779849482&amp;display=html","Domestic Cervid Industry Regulation")</f>
        <v>Domestic Cervid Industry Regulation</v>
      </c>
    </row>
    <row r="736">
      <c r="A736" s="2" t="str">
        <f>HYPERLINK("https://kings-printer.alberta.ca/1266.cfm?page=2016_176.cfm&amp;leg_type=Regs&amp;isbncln=9780779808953&amp;display=html","Domestic Trade Agreements Regulation")</f>
        <v>Domestic Trade Agreements Regulation</v>
      </c>
    </row>
    <row r="737">
      <c r="A737" s="2" t="str">
        <f>HYPERLINK("https://kings-printer.alberta.ca/1266.cfm?page=2001_005.cfm&amp;leg_type=Regs&amp;isbncln=9780779833443&amp;display=html","Drainage Districts Regulation")</f>
        <v>Drainage Districts Regulation</v>
      </c>
    </row>
    <row r="738">
      <c r="A738" s="2" t="str">
        <f>HYPERLINK("https://kings-printer.alberta.ca/1266.cfm?page=2002_316.cfm&amp;leg_type=Regs&amp;isbncln=9780779846184&amp;display=html","Driver Training and Driver Examination Regulation")</f>
        <v>Driver Training and Driver Examination Regulation</v>
      </c>
    </row>
    <row r="739">
      <c r="A739" s="2" t="str">
        <f>HYPERLINK("https://kings-printer.alberta.ca/1266.cfm?page=2002_317.cfm&amp;leg_type=Regs&amp;isbncln=9780779851768&amp;display=html","Drivers' Hours of Service Regulation")</f>
        <v>Drivers' Hours of Service Regulation</v>
      </c>
    </row>
    <row r="740">
      <c r="A740" s="2" t="str">
        <f>HYPERLINK("https://kings-printer.alberta.ca/1266.cfm?page=2006_256.cfm&amp;leg_type=Regs&amp;isbncln=9780779841974&amp;display=html","Drug-endangered Children Regulation")</f>
        <v>Drug-endangered Children Regulation</v>
      </c>
    </row>
    <row r="741">
      <c r="A741" s="2" t="str">
        <f>HYPERLINK("https://kings-printer.alberta.ca/1266.cfm?page=2022_126.cfm&amp;leg_type=Regs&amp;isbncln=9780779851546&amp;display=html","Early Childhood Services Regulation")</f>
        <v>Early Childhood Services Regulation</v>
      </c>
    </row>
    <row r="742">
      <c r="A742" s="2" t="str">
        <f>HYPERLINK("https://kings-printer.alberta.ca/1266.cfm?page=2008_143.cfm&amp;leg_type=Regs&amp;isbncln=9780779850860&amp;display=html","Early Learning and Child Care Regulation")</f>
        <v>Early Learning and Child Care Regulation</v>
      </c>
    </row>
    <row r="743">
      <c r="A743" s="2" t="str">
        <f>HYPERLINK("https://kings-printer.alberta.ca/1266.cfm?page=2006_055.cfm&amp;leg_type=Regs&amp;isbncln=9780779846559&amp;display=html","Edmonton International Airport Vicinity Protection Area Regulation")</f>
        <v>Edmonton International Airport Vicinity Protection Area Regulation</v>
      </c>
    </row>
    <row r="744">
      <c r="A744" s="2" t="str">
        <f>HYPERLINK("https://kings-printer.alberta.ca/1266.cfm?page=1974_287.cfm&amp;leg_type=Regs&amp;isbncln=9780779852994&amp;display=html","Edmonton Restricted Development Area Regulations")</f>
        <v>Edmonton Restricted Development Area Regulations</v>
      </c>
    </row>
    <row r="745">
      <c r="A745" s="2" t="str">
        <f>HYPERLINK("https://kings-printer.alberta.ca/1266.cfm?page=2022_125.cfm&amp;leg_type=Regs&amp;isbncln=9780779830824&amp;display=html","Education Act Transitional Regulation")</f>
        <v>Education Act Transitional Regulation</v>
      </c>
    </row>
    <row r="746">
      <c r="A746" s="2" t="str">
        <f>HYPERLINK("https://kings-printer.alberta.ca/1266.cfm?page=2014_027.cfm&amp;leg_type=Regs&amp;isbncln=9780779778690&amp;display=html","Egg Farmers of Alberta Federal Authorization Order")</f>
        <v>Egg Farmers of Alberta Federal Authorization Order</v>
      </c>
    </row>
    <row r="747">
      <c r="A747" s="2" t="str">
        <f>HYPERLINK("https://kings-printer.alberta.ca/1266.cfm?page=1997_293.cfm&amp;leg_type=Regs&amp;isbncln=9780779846153&amp;display=html","Egg Farmers of Alberta Marketing Regulation")</f>
        <v>Egg Farmers of Alberta Marketing Regulation</v>
      </c>
    </row>
    <row r="748">
      <c r="A748" s="2" t="str">
        <f>HYPERLINK("https://kings-printer.alberta.ca/1266.cfm?page=2022_026.cfm&amp;leg_type=Regs&amp;isbncln=9780779847105&amp;display=html","Egg Farmers of Alberta Plan Regulation")</f>
        <v>Egg Farmers of Alberta Plan Regulation</v>
      </c>
    </row>
    <row r="749">
      <c r="A749" s="2" t="str">
        <f>HYPERLINK("https://kings-printer.alberta.ca/1266.cfm?page=2018_069.cfm&amp;leg_type=Regs&amp;isbncln=9780779836598&amp;display=html","Election Act Forms Regulation")</f>
        <v>Election Act Forms Regulation</v>
      </c>
    </row>
    <row r="750">
      <c r="A750" s="2" t="str">
        <f>HYPERLINK("https://kings-printer.alberta.ca/1266.cfm?page=2021_260.cfm&amp;leg_type=Regs&amp;isbncln=9780779828227&amp;display=html","Election of Union Dues Regulation")</f>
        <v>Election of Union Dues Regulation</v>
      </c>
    </row>
    <row r="751">
      <c r="A751" s="2" t="str">
        <f>HYPERLINK("https://kings-printer.alberta.ca/1266.cfm?page=2018_079.cfm&amp;leg_type=Regs&amp;isbncln=9780779807321&amp;display=html","Electoral Division Boundary Regulation")</f>
        <v>Electoral Division Boundary Regulation</v>
      </c>
    </row>
    <row r="752">
      <c r="A752" s="2" t="str">
        <f>HYPERLINK("https://kings-printer.alberta.ca/1266.cfm?page=2024_203.cfm&amp;leg_type=Regs&amp;isbncln=9780779850204&amp;display=html","Electric Energy Land Use and Visual Assessment Regulation")</f>
        <v>Electric Energy Land Use and Visual Assessment Regulation</v>
      </c>
    </row>
    <row r="753">
      <c r="A753" s="2" t="str">
        <f>HYPERLINK("https://kings-printer.alberta.ca/1266.cfm?page=2006_209.cfm&amp;leg_type=Regs&amp;isbncln=9780779806904&amp;display=html","Electrical Code Regulation")</f>
        <v>Electrical Code Regulation</v>
      </c>
    </row>
    <row r="754">
      <c r="A754" s="2" t="str">
        <f>HYPERLINK("https://kings-printer.alberta.ca/1266.cfm?page=2020_057.cfm&amp;leg_type=Regs&amp;isbncln=9780779841981&amp;display=html","Electronic Documents Regulation")</f>
        <v>Electronic Documents Regulation</v>
      </c>
    </row>
    <row r="755">
      <c r="A755" s="2" t="str">
        <f>HYPERLINK("https://kings-printer.alberta.ca/1266.cfm?page=2003_035.cfm&amp;leg_type=Regs&amp;isbncln=9780779848768&amp;display=html","Electronic Transactions Act Designation Regulation")</f>
        <v>Electronic Transactions Act Designation Regulation</v>
      </c>
    </row>
    <row r="756">
      <c r="A756" s="2" t="str">
        <f>HYPERLINK("https://kings-printer.alberta.ca/1266.cfm?page=2004_094.cfm&amp;leg_type=Regs&amp;isbncln=9780779849314&amp;display=html","Electronics Designation Regulation")</f>
        <v>Electronics Designation Regulation</v>
      </c>
    </row>
    <row r="757">
      <c r="A757" s="2" t="str">
        <f>HYPERLINK("https://kings-printer.alberta.ca/1266.cfm?page=2015_192.cfm&amp;leg_type=Regs&amp;isbncln=9780779832224&amp;display=html","Elevating Devices Codes Regulation")</f>
        <v>Elevating Devices Codes Regulation</v>
      </c>
    </row>
    <row r="758">
      <c r="A758" s="2" t="str">
        <f>HYPERLINK("https://kings-printer.alberta.ca/1266.cfm?page=2011_076.cfm&amp;leg_type=Regs&amp;isbncln=9780779827084&amp;display=html","Elevating Devices, Passenger Ropeways and Amusement Rides Administration Regulation")</f>
        <v>Elevating Devices, Passenger Ropeways and Amusement Rides Administration Regulation</v>
      </c>
    </row>
    <row r="759">
      <c r="A759" s="2" t="str">
        <f>HYPERLINK("https://kings-printer.alberta.ca/1266.cfm?page=2012_028.cfm&amp;leg_type=Regs&amp;isbncln=9780779827107&amp;display=html","Elevating Devices, Passenger Ropeways and Amusement Rides Permit Regulation")</f>
        <v>Elevating Devices, Passenger Ropeways and Amusement Rides Permit Regulation</v>
      </c>
    </row>
    <row r="760">
      <c r="A760" s="2" t="str">
        <f>HYPERLINK("https://kings-printer.alberta.ca/1266.cfm?page=2014_019.cfm&amp;leg_type=Regs&amp;isbncln=9780779833481&amp;display=html","Emergency 911 Grants Regulation")</f>
        <v>Emergency 911 Grants Regulation</v>
      </c>
    </row>
    <row r="761">
      <c r="A761" s="2" t="str">
        <f>HYPERLINK("https://kings-printer.alberta.ca/1266.cfm?page=2014_018.cfm&amp;leg_type=Regs&amp;isbncln=9780779839889&amp;display=html","Emergency 911 Levy Regulation")</f>
        <v>Emergency 911 Levy Regulation</v>
      </c>
    </row>
    <row r="762">
      <c r="A762" s="2" t="str">
        <f>HYPERLINK("https://kings-printer.alberta.ca/1266.cfm?page=2025_106.cfm&amp;leg_type=Regs&amp;isbncln=9780779852970&amp;display=html","Emergency Health Services Provincial Health Corporation Regulation")</f>
        <v>Emergency Health Services Provincial Health Corporation Regulation</v>
      </c>
    </row>
    <row r="763">
      <c r="A763" s="2" t="str">
        <f>HYPERLINK("https://kings-printer.alberta.ca/1266.cfm?page=2009_187.cfm&amp;leg_type=Regs&amp;isbncln=9780779845835&amp;display=html","Emergency Powers Regulation")</f>
        <v>Emergency Powers Regulation</v>
      </c>
    </row>
    <row r="764">
      <c r="A764" s="2" t="str">
        <f>HYPERLINK("https://kings-printer.alberta.ca/1266.cfm?page=2016_209.cfm&amp;leg_type=Regs&amp;isbncln=9780779843756&amp;display=html","Emerging Resources Royalty Regulation")</f>
        <v>Emerging Resources Royalty Regulation</v>
      </c>
    </row>
    <row r="765">
      <c r="A765" s="2" t="str">
        <f>HYPERLINK("https://kings-printer.alberta.ca/1266.cfm?page=2006_033.cfm&amp;leg_type=Regs&amp;isbncln=9780779827169&amp;display=html","Emissions Trading Regulation")</f>
        <v>Emissions Trading Regulation</v>
      </c>
    </row>
    <row r="766">
      <c r="A766" s="2" t="str">
        <f>HYPERLINK("https://kings-printer.alberta.ca/1266.cfm?page=2012_045.cfm&amp;leg_type=Regs&amp;isbncln=9780779810895&amp;display=html","Employment Agency Business Licensing Regulation")</f>
        <v>Employment Agency Business Licensing Regulation</v>
      </c>
    </row>
    <row r="767">
      <c r="A767" s="2" t="str">
        <f>HYPERLINK("https://kings-printer.alberta.ca/1266.cfm?page=2014_154.cfm&amp;leg_type=Regs&amp;isbncln=9780779848034&amp;display=html","Employment Pension Plans Regulation")</f>
        <v>Employment Pension Plans Regulation</v>
      </c>
    </row>
    <row r="768">
      <c r="A768" s="2" t="str">
        <f>HYPERLINK("https://kings-printer.alberta.ca/1266.cfm?page=1997_014.cfm&amp;leg_type=Regs&amp;isbncln=9780779846948&amp;display=html","Employment Standards Regulation")</f>
        <v>Employment Standards Regulation</v>
      </c>
    </row>
    <row r="769">
      <c r="A769" s="2" t="str">
        <f>HYPERLINK("https://kings-printer.alberta.ca/1266.cfm?page=2005_246.cfm&amp;leg_type=Regs&amp;isbncln=9780779835973&amp;display=html","Energy Marketing and Residential Heat Sub-metering Regulation")</f>
        <v>Energy Marketing and Residential Heat Sub-metering Regulation</v>
      </c>
    </row>
    <row r="770">
      <c r="A770" s="2" t="str">
        <f>HYPERLINK("https://kings-printer.alberta.ca/1266.cfm?page=2013_204.cfm&amp;leg_type=Regs&amp;isbncln=9780779844531&amp;display=html","Enforcement of Private Surface Agreement Rules")</f>
        <v>Enforcement of Private Surface Agreement Rules</v>
      </c>
    </row>
    <row r="771">
      <c r="A771" s="2" t="str">
        <f>HYPERLINK("https://kings-printer.alberta.ca/1266.cfm?page=1999_150.cfm&amp;leg_type=Regs&amp;isbncln=9780779842001&amp;display=html","Engineering and Geoscience Professions General Regulation")</f>
        <v>Engineering and Geoscience Professions General Regulation</v>
      </c>
    </row>
    <row r="772">
      <c r="A772" s="2" t="str">
        <f>HYPERLINK("https://kings-printer.alberta.ca/1266.cfm?page=2016_210.cfm&amp;leg_type=Regs&amp;isbncln=9780779827459&amp;display=html","Enhanced Hydrocarbon Recovery Royalty Regulation")</f>
        <v>Enhanced Hydrocarbon Recovery Royalty Regulation</v>
      </c>
    </row>
    <row r="773">
      <c r="A773" s="2" t="str">
        <f>HYPERLINK("https://kings-printer.alberta.ca/1266.cfm?page=2014_156.cfm&amp;leg_type=Regs&amp;isbncln=9780779794522&amp;display=html","Enhanced Oil Recovery Royalty Regulation")</f>
        <v>Enhanced Oil Recovery Royalty Regulation</v>
      </c>
    </row>
    <row r="774">
      <c r="A774" s="2" t="str">
        <f>HYPERLINK("https://kings-printer.alberta.ca/1266.cfm?page=1993_114.cfm&amp;leg_type=Regs&amp;isbncln=0779706056&amp;display=html","Environmental Appeal Board Regulation")</f>
        <v>Environmental Appeal Board Regulation</v>
      </c>
    </row>
    <row r="775">
      <c r="A775" s="2" t="str">
        <f>HYPERLINK("https://kings-printer.alberta.ca/1266.cfm?page=1993_111.cfm&amp;leg_type=Regs&amp;isbncln=9780779846092&amp;display=html","Environmental Assessment (Mandatory and Exempted Activities) Regulation")</f>
        <v>Environmental Assessment (Mandatory and Exempted Activities) Regulation</v>
      </c>
    </row>
    <row r="776">
      <c r="A776" s="2" t="str">
        <f>HYPERLINK("https://kings-printer.alberta.ca/1266.cfm?page=1993_112.cfm&amp;leg_type=Regs&amp;isbncln=9780779779703&amp;display=html","Environmental Assessment Regulation")</f>
        <v>Environmental Assessment Regulation</v>
      </c>
    </row>
    <row r="777">
      <c r="A777" s="2" t="str">
        <f>HYPERLINK("https://kings-printer.alberta.ca/1266.cfm?page=1993_118.cfm&amp;leg_type=Regs&amp;isbncln=9780779830268&amp;display=html","Environmental Protection and Enhancement (Miscellaneous) Regulation")</f>
        <v>Environmental Protection and Enhancement (Miscellaneous) Regulation</v>
      </c>
    </row>
    <row r="778">
      <c r="A778" s="2" t="str">
        <f>HYPERLINK("https://kings-printer.alberta.ca/1266.cfm?page=2019_088.cfm&amp;leg_type=Regs&amp;isbncln=9780779849376&amp;display=html","Establishment of Separate School Districts Regulation")</f>
        <v>Establishment of Separate School Districts Regulation</v>
      </c>
    </row>
    <row r="779">
      <c r="A779" s="2" t="str">
        <f>HYPERLINK("https://kings-printer.alberta.ca/1266.cfm?page=2003_086.cfm&amp;leg_type=Regs&amp;isbncln=9780779834600&amp;display=html","Examination and Training Regulation")</f>
        <v>Examination and Training Regulation</v>
      </c>
    </row>
    <row r="780">
      <c r="A780" s="2" t="str">
        <f>HYPERLINK("https://kings-printer.alberta.ca/1266.cfm?page=2014_164.cfm&amp;leg_type=Regs&amp;isbncln=9780779849253&amp;display=html","Exempted Areas Police Service Agreements Regulation")</f>
        <v>Exempted Areas Police Service Agreements Regulation</v>
      </c>
    </row>
    <row r="781">
      <c r="A781" s="2" t="str">
        <f>HYPERLINK("https://kings-printer.alberta.ca/1266.cfm?page=2019_003.cfm&amp;leg_type=Regs&amp;isbncln=9780779815760&amp;display=html","Exemption (Public Sector Pension) Regulation")</f>
        <v>Exemption (Public Sector Pension) Regulation</v>
      </c>
    </row>
    <row r="782">
      <c r="A782" s="2" t="str">
        <f>HYPERLINK("https://kings-printer.alberta.ca/1266.cfm?page=1999_125.cfm&amp;leg_type=Regs&amp;isbncln=9780779816170&amp;display=html","Exemption Regulation (Alberta Personal Property Bill of Rights)")</f>
        <v>Exemption Regulation (Alberta Personal Property Bill of Rights)</v>
      </c>
    </row>
    <row r="783">
      <c r="A783" s="2" t="str">
        <f>HYPERLINK("https://kings-printer.alberta.ca/1266.cfm?page=1999_188.cfm&amp;leg_type=Regs&amp;isbncln=9780779821181&amp;display=html","Exemption Regulation (Consumer Protection Act)")</f>
        <v>Exemption Regulation (Consumer Protection Act)</v>
      </c>
    </row>
    <row r="784">
      <c r="A784" s="2" t="str">
        <f>HYPERLINK("https://kings-printer.alberta.ca/1266.cfm?page=1998_233.cfm&amp;leg_type=Regs&amp;isbncln=9780779847587&amp;display=html","Exemption Regulation (Funeral Services Act)")</f>
        <v>Exemption Regulation (Funeral Services Act)</v>
      </c>
    </row>
    <row r="785">
      <c r="A785" s="2" t="str">
        <f>HYPERLINK("https://kings-printer.alberta.ca/1266.cfm?page=2003_351.cfm&amp;leg_type=Regs&amp;isbncln=9780779850259&amp;display=html","Exemption Regulation (Safety Codes Act)")</f>
        <v>Exemption Regulation (Safety Codes Act)</v>
      </c>
    </row>
    <row r="786">
      <c r="A786" s="2" t="str">
        <f>HYPERLINK("https://kings-printer.alberta.ca/1266.cfm?page=1986_043.cfm&amp;leg_type=Regs&amp;isbncln=9780779782765&amp;display=html","Exemption Regulation (Veterinary Profession Act)")</f>
        <v>Exemption Regulation (Veterinary Profession Act)</v>
      </c>
    </row>
    <row r="787">
      <c r="A787" s="2" t="str">
        <f>HYPERLINK("https://kings-printer.alberta.ca/1266.cfm?page=2024_171.cfm&amp;leg_type=Regs&amp;isbncln=9780779849802&amp;display=html","Expense Limits Regulation")</f>
        <v>Expense Limits Regulation</v>
      </c>
    </row>
    <row r="788">
      <c r="A788" s="2" t="str">
        <f>HYPERLINK("https://kings-printer.alberta.ca/1266.cfm?page=2019_048.cfm&amp;leg_type=Regs&amp;isbncln=9780779810604&amp;display=html","Expenses and Review Fees Regulation")</f>
        <v>Expenses and Review Fees Regulation</v>
      </c>
    </row>
    <row r="789">
      <c r="A789" s="2" t="str">
        <f>HYPERLINK("https://kings-printer.alberta.ca/1266.cfm?page=2003_227.cfm&amp;leg_type=Regs&amp;isbncln=9780779828852&amp;display=html","Exploration Dispute Resolution Regulation")</f>
        <v>Exploration Dispute Resolution Regulation</v>
      </c>
    </row>
    <row r="790">
      <c r="A790" s="2" t="str">
        <f>HYPERLINK("https://kings-printer.alberta.ca/1266.cfm?page=2006_284.cfm&amp;leg_type=Regs&amp;isbncln=9780779844210&amp;display=html","Exploration Regulation")</f>
        <v>Exploration Regulation</v>
      </c>
    </row>
    <row r="791">
      <c r="A791" s="2" t="str">
        <f>HYPERLINK("https://kings-printer.alberta.ca/1266.cfm?page=2001_188.cfm&amp;leg_type=Regs&amp;isbncln=9780779836499&amp;display=html","Expropriation Act Forms Regulation")</f>
        <v>Expropriation Act Forms Regulation</v>
      </c>
    </row>
    <row r="792">
      <c r="A792" s="2" t="str">
        <f>HYPERLINK("https://kings-printer.alberta.ca/1266.cfm?page=2022_194.cfm&amp;leg_type=Regs&amp;isbncln=9780779852246&amp;display=html","Extended Producer Responsibility Regulation")</f>
        <v>Extended Producer Responsibility Regulation</v>
      </c>
    </row>
    <row r="793">
      <c r="A793" s="2" t="str">
        <f>HYPERLINK("https://kings-printer.alberta.ca/1266.cfm?page=2001_128.cfm&amp;leg_type=Regs&amp;isbncln=9780779819843&amp;display=html","Fair Practices Regulation")</f>
        <v>Fair Practices Regulation</v>
      </c>
    </row>
    <row r="794">
      <c r="A794" s="2" t="str">
        <f>HYPERLINK("https://kings-printer.alberta.ca/1266.cfm?page=2019_152.cfm&amp;leg_type=Regs&amp;isbncln=9780779852222&amp;display=html","Fair Registration Practices Regulation")</f>
        <v>Fair Registration Practices Regulation</v>
      </c>
    </row>
    <row r="795">
      <c r="A795" s="2" t="str">
        <f>HYPERLINK("https://kings-printer.alberta.ca/1266.cfm?page=2009_159.cfm&amp;leg_type=Regs&amp;isbncln=9780779846290&amp;display=html","Fair, Efficient and Open Competition Regulation")</f>
        <v>Fair, Efficient and Open Competition Regulation</v>
      </c>
    </row>
    <row r="796">
      <c r="A796" s="2" t="str">
        <f>HYPERLINK("https://kings-printer.alberta.ca/1266.cfm?page=1994_218.cfm&amp;leg_type=Regs&amp;isbncln=9780779824540&amp;display=html","Family and Community Support Services Regulation")</f>
        <v>Family and Community Support Services Regulation</v>
      </c>
    </row>
    <row r="797">
      <c r="A797" s="2" t="str">
        <f>HYPERLINK("https://kings-printer.alberta.ca/1266.cfm?page=2005_148.cfm&amp;leg_type=Regs&amp;isbncln=9780779842018&amp;display=html","Family Law Act General Regulation")</f>
        <v>Family Law Act General Regulation</v>
      </c>
    </row>
    <row r="798">
      <c r="A798" s="2" t="str">
        <f>HYPERLINK("https://kings-printer.alberta.ca/1266.cfm?page=1999_013.cfm&amp;leg_type=Regs&amp;isbncln=9780779834631&amp;display=html","Family Property Regulation")</f>
        <v>Family Property Regulation</v>
      </c>
    </row>
    <row r="799">
      <c r="A799" s="2" t="str">
        <f>HYPERLINK("https://kings-printer.alberta.ca/1266.cfm?page=2004_140.cfm&amp;leg_type=Regs&amp;isbncln=9780779849079&amp;display=html","Family Support for Children with Disabilities Regulation")</f>
        <v>Family Support for Children with Disabilities Regulation</v>
      </c>
    </row>
    <row r="800">
      <c r="A800" s="2" t="str">
        <f>HYPERLINK("https://kings-printer.alberta.ca/1266.cfm?page=1983_204.cfm&amp;leg_type=Regs&amp;isbncln=9780779852871&amp;display=html","Farm Implement Regulation")</f>
        <v>Farm Implement Regulation</v>
      </c>
    </row>
    <row r="801">
      <c r="A801" s="2" t="str">
        <f>HYPERLINK("https://kings-printer.alberta.ca/1266.cfm?page=2000_065.cfm&amp;leg_type=Regs&amp;isbncln=9780779851812&amp;display=html","Fatality Inquiries Regulation")</f>
        <v>Fatality Inquiries Regulation</v>
      </c>
    </row>
    <row r="802">
      <c r="A802" s="2" t="str">
        <f>HYPERLINK("https://kings-printer.alberta.ca/1266.cfm?page=2012_013.cfm&amp;leg_type=Regs&amp;isbncln=9780779844173&amp;display=html","Feeder Associations Guarantee Regulation")</f>
        <v>Feeder Associations Guarantee Regulation</v>
      </c>
    </row>
    <row r="803">
      <c r="A803" s="2" t="str">
        <f>HYPERLINK("https://kings-printer.alberta.ca/1266.cfm?page=2021_227.cfm&amp;leg_type=Regs&amp;isbncln=9780779843770&amp;display=html","Fees and Expenses for Witnesses and Interpreters Regulation")</f>
        <v>Fees and Expenses for Witnesses and Interpreters Regulation</v>
      </c>
    </row>
    <row r="804">
      <c r="A804" s="2" t="str">
        <f>HYPERLINK("https://kings-printer.alberta.ca/1266.cfm?page=2009_116.cfm&amp;leg_type=Regs&amp;isbncln=9780779740383&amp;display=html","Fees Regulation")</f>
        <v>Fees Regulation</v>
      </c>
    </row>
    <row r="805">
      <c r="A805" s="2" t="str">
        <f>HYPERLINK("https://kings-printer.alberta.ca/1266.cfm?page=2020_011.cfm&amp;leg_type=Regs&amp;isbncln=9780779847730&amp;display=html","Film and Television Tax Credit Regulation")</f>
        <v>Film and Television Tax Credit Regulation</v>
      </c>
    </row>
    <row r="806">
      <c r="A806" s="2" t="str">
        <f>HYPERLINK("https://kings-printer.alberta.ca/1266.cfm?page=2009_263.cfm&amp;leg_type=Regs&amp;isbncln=9780779802746&amp;display=html","Film and Video Classification Regulation")</f>
        <v>Film and Video Classification Regulation</v>
      </c>
    </row>
    <row r="807">
      <c r="A807" s="2" t="str">
        <f>HYPERLINK("https://kings-printer.alberta.ca/1266.cfm?page=2002_165.cfm&amp;leg_type=Regs&amp;isbncln=9780779821082&amp;display=html","Financial Consumers Regulation")</f>
        <v>Financial Consumers Regulation</v>
      </c>
    </row>
    <row r="808">
      <c r="A808" s="2" t="str">
        <f>HYPERLINK("https://kings-printer.alberta.ca/1266.cfm?page=2021_264.cfm&amp;leg_type=Regs&amp;isbncln=9780779828319&amp;display=html","Financial Disclosure Regulation (Labour Relations Code)")</f>
        <v>Financial Disclosure Regulation (Labour Relations Code)</v>
      </c>
    </row>
    <row r="809">
      <c r="A809" s="2" t="str">
        <f>HYPERLINK("https://kings-printer.alberta.ca/1266.cfm?page=2021_265.cfm&amp;leg_type=Regs&amp;isbncln=9780779828326&amp;display=html","Financial Disclosure Regulation (Police Officers Collective Bargaining Act)")</f>
        <v>Financial Disclosure Regulation (Police Officers Collective Bargaining Act)</v>
      </c>
    </row>
    <row r="810">
      <c r="A810" s="2" t="str">
        <f>HYPERLINK("https://kings-printer.alberta.ca/1266.cfm?page=2021_266.cfm&amp;leg_type=Regs&amp;isbncln=9780779828333&amp;display=html","Financial Disclosure Regulation (Public Service Employee Relations Act)")</f>
        <v>Financial Disclosure Regulation (Public Service Employee Relations Act)</v>
      </c>
    </row>
    <row r="811">
      <c r="A811" s="2" t="str">
        <f>HYPERLINK("https://kings-printer.alberta.ca/1266.cfm?page=2000_158.cfm&amp;leg_type=Regs&amp;isbncln=9780779806959&amp;display=html","Financial Information Return Regulation")</f>
        <v>Financial Information Return Regulation</v>
      </c>
    </row>
    <row r="812">
      <c r="A812" s="2" t="str">
        <f>HYPERLINK("https://kings-printer.alberta.ca/1266.cfm?page=2022_109.cfm&amp;leg_type=Regs&amp;isbncln=9780779830275&amp;display=html","Financial Innovation Regulation")</f>
        <v>Financial Innovation Regulation</v>
      </c>
    </row>
    <row r="813">
      <c r="A813" s="2" t="str">
        <f>HYPERLINK("https://kings-printer.alberta.ca/1266.cfm?page=1999_092.cfm&amp;leg_type=Regs&amp;isbncln=9780779805365&amp;display=html","Fine Option Order")</f>
        <v>Fine Option Order</v>
      </c>
    </row>
    <row r="814">
      <c r="A814" s="2" t="str">
        <f>HYPERLINK("https://kings-printer.alberta.ca/1266.cfm?page=2015_032.cfm&amp;leg_type=Regs&amp;isbncln=9780779809783&amp;display=html","Fire Code Regulation")</f>
        <v>Fire Code Regulation</v>
      </c>
    </row>
    <row r="815">
      <c r="A815" s="2" t="str">
        <f>HYPERLINK("https://kings-printer.alberta.ca/1266.cfm?page=2005_029.cfm&amp;leg_type=Regs&amp;isbncln=9780779832781&amp;display=html","Fire Control Zone Regulation")</f>
        <v>Fire Control Zone Regulation</v>
      </c>
    </row>
    <row r="816">
      <c r="A816" s="2" t="str">
        <f>HYPERLINK("https://kings-printer.alberta.ca/1266.cfm?page=2003_102.cfm&amp;leg_type=Regs&amp;isbncln=9780779842575&amp;display=html","Firefighters' Primary Site Cancer Regulation")</f>
        <v>Firefighters' Primary Site Cancer Regulation</v>
      </c>
    </row>
    <row r="817">
      <c r="A817" s="2" t="str">
        <f>HYPERLINK("https://kings-printer.alberta.ca/1266.cfm?page=2003_175.cfm&amp;leg_type=Regs&amp;isbncln=9780779849949&amp;display=html","Fish Creek Provincial Park Parking and Stopping Regulation")</f>
        <v>Fish Creek Provincial Park Parking and Stopping Regulation</v>
      </c>
    </row>
    <row r="818">
      <c r="A818" s="2" t="str">
        <f>HYPERLINK("https://kings-printer.alberta.ca/1266.cfm?page=1997_220.cfm&amp;leg_type=Regs&amp;isbncln=9780779833245&amp;display=html","Fisheries (Ministerial) Regulation")</f>
        <v>Fisheries (Ministerial) Regulation</v>
      </c>
    </row>
    <row r="819">
      <c r="A819" s="2" t="str">
        <f>HYPERLINK("https://kings-printer.alberta.ca/1266.cfm?page=2003_163.cfm&amp;leg_type=Regs&amp;isbncln=9780779840861&amp;display=html","Flare Gas Generation Regulation")</f>
        <v>Flare Gas Generation Regulation</v>
      </c>
    </row>
    <row r="820">
      <c r="A820" s="2" t="str">
        <f>HYPERLINK("https://kings-printer.alberta.ca/1266.cfm?page=2006_031.cfm&amp;leg_type=Regs&amp;isbncln=9780779848805&amp;display=html","Food Regulation")</f>
        <v>Food Regulation</v>
      </c>
    </row>
    <row r="821">
      <c r="A821" s="2" t="str">
        <f>HYPERLINK("https://kings-printer.alberta.ca/1266.cfm?page=1979_160.cfm&amp;leg_type=Regs&amp;isbncln=9780779823734&amp;display=html","Foreign Ownership of Land Regulations")</f>
        <v>Foreign Ownership of Land Regulations</v>
      </c>
    </row>
    <row r="822">
      <c r="A822" s="2" t="str">
        <f>HYPERLINK("https://kings-printer.alberta.ca/1266.cfm?page=2017_065.cfm&amp;leg_type=Regs&amp;isbncln=9780779796380&amp;display=html","Forest and Prairie Protection (Ministerial) Regulation")</f>
        <v>Forest and Prairie Protection (Ministerial) Regulation</v>
      </c>
    </row>
    <row r="823">
      <c r="A823" s="2" t="str">
        <f>HYPERLINK("https://kings-printer.alberta.ca/1266.cfm?page=2017_060.cfm&amp;leg_type=Regs&amp;isbncln=9780779796533&amp;display=html","Forest and Prairie Protection Regulation")</f>
        <v>Forest and Prairie Protection Regulation</v>
      </c>
    </row>
    <row r="824">
      <c r="A824" s="2" t="str">
        <f>HYPERLINK("https://kings-printer.alberta.ca/1266.cfm?page=1976_197.cfm&amp;leg_type=Regs&amp;isbncln=9780779748426&amp;display=html","Forest Land Use and Management Regulations")</f>
        <v>Forest Land Use and Management Regulations</v>
      </c>
    </row>
    <row r="825">
      <c r="A825" s="2" t="str">
        <f>HYPERLINK("https://kings-printer.alberta.ca/1266.cfm?page=1999_149.cfm&amp;leg_type=Regs&amp;isbncln=9780779821686&amp;display=html","Forest Protection Area Regulation")</f>
        <v>Forest Protection Area Regulation</v>
      </c>
    </row>
    <row r="826">
      <c r="A826" s="2" t="str">
        <f>HYPERLINK("https://kings-printer.alberta.ca/1266.cfm?page=2005_042.cfm&amp;leg_type=Regs&amp;isbncln=9780779849499&amp;display=html","Forest Reserves Regulation")</f>
        <v>Forest Reserves Regulation</v>
      </c>
    </row>
    <row r="827">
      <c r="A827" s="2" t="str">
        <f>HYPERLINK("https://kings-printer.alberta.ca/1266.cfm?page=1997_152.cfm&amp;leg_type=Regs&amp;isbncln=9780779843787&amp;display=html","Forest Resources Improvement Regulation")</f>
        <v>Forest Resources Improvement Regulation</v>
      </c>
    </row>
    <row r="828">
      <c r="A828" s="2" t="str">
        <f>HYPERLINK("https://kings-printer.alberta.ca/1266.cfm?page=2021_077.cfm&amp;leg_type=Regs&amp;isbncln=9780779824335&amp;display=html","Forests (Ministerial) Regulation")</f>
        <v>Forests (Ministerial) Regulation</v>
      </c>
    </row>
    <row r="829">
      <c r="A829" s="2" t="str">
        <f>HYPERLINK("https://kings-printer.alberta.ca/1266.cfm?page=1998_203.cfm&amp;leg_type=Regs&amp;isbncln=9780779791620&amp;display=html","Forms Regulation (Agricultural Service Board Act)")</f>
        <v>Forms Regulation (Agricultural Service Board Act)</v>
      </c>
    </row>
    <row r="830">
      <c r="A830" s="2" t="str">
        <f>HYPERLINK("https://kings-printer.alberta.ca/1266.cfm?page=2000_039.cfm&amp;leg_type=Regs&amp;isbncln=9780779834655&amp;display=html","Forms Regulation (Dower Act)")</f>
        <v>Forms Regulation (Dower Act)</v>
      </c>
    </row>
    <row r="831">
      <c r="A831" s="2" t="str">
        <f>HYPERLINK("https://kings-printer.alberta.ca/1266.cfm?page=1981_480.cfm&amp;leg_type=Regs&amp;isbncln=9780779851508&amp;display=html","Forms Regulation (Land Titles Act)")</f>
        <v>Forms Regulation (Land Titles Act)</v>
      </c>
    </row>
    <row r="832">
      <c r="A832" s="2" t="str">
        <f>HYPERLINK("https://kings-printer.alberta.ca/1266.cfm?page=1999_266.cfm&amp;leg_type=Regs&amp;isbncln=9780779793945&amp;display=html","Forms Regulation (Woodmen's Lien Act)")</f>
        <v>Forms Regulation (Woodmen's Lien Act)</v>
      </c>
    </row>
    <row r="833">
      <c r="A833" s="2" t="str">
        <f>HYPERLINK("https://kings-printer.alberta.ca/1266.cfm?page=1984_158.cfm&amp;leg_type=Regs&amp;isbncln=0773266186&amp;display=html","Fort Macleod Provincial Historic Area Establishment Regulation")</f>
        <v>Fort Macleod Provincial Historic Area Establishment Regulation</v>
      </c>
    </row>
    <row r="834">
      <c r="A834" s="2" t="str">
        <f>HYPERLINK("https://kings-printer.alberta.ca/1266.cfm?page=2021_148.cfm&amp;leg_type=Regs&amp;isbncln=9780779846795&amp;display=html","Foundational Learning Assistance Regulation")</f>
        <v>Foundational Learning Assistance Regulation</v>
      </c>
    </row>
    <row r="835">
      <c r="A835" s="2" t="str">
        <f>HYPERLINK("https://kings-printer.alberta.ca/1266.cfm?page=2000_312.cfm&amp;leg_type=Regs&amp;isbncln=9780779794065&amp;display=html","Franchises Act Exemption Regulation")</f>
        <v>Franchises Act Exemption Regulation</v>
      </c>
    </row>
    <row r="836">
      <c r="A836" s="2" t="str">
        <f>HYPERLINK("https://kings-printer.alberta.ca/1266.cfm?page=1995_240.cfm&amp;leg_type=Regs&amp;isbncln=9780779832750&amp;display=html","Franchises Regulation")</f>
        <v>Franchises Regulation</v>
      </c>
    </row>
    <row r="837">
      <c r="A837" s="2" t="str">
        <f>HYPERLINK("https://kings-printer.alberta.ca/1266.cfm?page=2009_056.cfm&amp;leg_type=Regs&amp;isbncln=9780779847297&amp;display=html","Freedom of Information and Protection of Privacy (Ministerial) Regulation")</f>
        <v>Freedom of Information and Protection of Privacy (Ministerial) Regulation</v>
      </c>
    </row>
    <row r="838">
      <c r="A838" s="2" t="str">
        <f>HYPERLINK("https://kings-printer.alberta.ca/1266.cfm?page=2008_186.cfm&amp;leg_type=Regs&amp;isbncln=9780779848102&amp;display=html","Freedom of Information and Protection of Privacy Regulation")</f>
        <v>Freedom of Information and Protection of Privacy Regulation</v>
      </c>
    </row>
    <row r="839">
      <c r="A839" s="2" t="str">
        <f>HYPERLINK("https://kings-printer.alberta.ca/1266.cfm?page=2013_223.cfm&amp;leg_type=Regs&amp;isbncln=9780779830916&amp;display=html","Freehold Mineral Rights Tax Regulation")</f>
        <v>Freehold Mineral Rights Tax Regulation</v>
      </c>
    </row>
    <row r="840">
      <c r="A840" s="2" t="str">
        <f>HYPERLINK("https://kings-printer.alberta.ca/1266.cfm?page=2011_072.cfm&amp;leg_type=Regs&amp;isbncln=9780779757619&amp;display=html","Fuel Tax (Ministerial) Regulation")</f>
        <v>Fuel Tax (Ministerial) Regulation</v>
      </c>
    </row>
    <row r="841">
      <c r="A841" s="2" t="str">
        <f>HYPERLINK("https://kings-printer.alberta.ca/1266.cfm?page=2007_063.cfm&amp;leg_type=Regs&amp;isbncln=9780779771004&amp;display=html","Fuel Tax Act Transitional Regulation")</f>
        <v>Fuel Tax Act Transitional Regulation</v>
      </c>
    </row>
    <row r="842">
      <c r="A842" s="2" t="str">
        <f>HYPERLINK("https://kings-printer.alberta.ca/1266.cfm?page=2007_062.cfm&amp;leg_type=Regs&amp;isbncln=9780779848812&amp;display=html","Fuel Tax Regulation")</f>
        <v>Fuel Tax Regulation</v>
      </c>
    </row>
    <row r="843">
      <c r="A843" s="2" t="str">
        <f>HYPERLINK("https://kings-printer.alberta.ca/1266.cfm?page=2020_256.cfm&amp;leg_type=Regs&amp;isbncln=9780779821532&amp;display=html","Funding for Treatment and Counselling Regulation")</f>
        <v>Funding for Treatment and Counselling Regulation</v>
      </c>
    </row>
    <row r="844">
      <c r="A844" s="2" t="str">
        <f>HYPERLINK("https://kings-printer.alberta.ca/1266.cfm?page=2002_128.cfm&amp;leg_type=Regs&amp;isbncln=9780779849970&amp;display=html","Funds and Agencies Exemption Regulation")</f>
        <v>Funds and Agencies Exemption Regulation</v>
      </c>
    </row>
    <row r="845">
      <c r="A845" s="2" t="str">
        <f>HYPERLINK("https://kings-printer.alberta.ca/1266.cfm?page=1996_299.cfm&amp;leg_type=Regs&amp;isbncln=9780779850136&amp;display=html","Fur Farms Regulation")</f>
        <v>Fur Farms Regulation</v>
      </c>
    </row>
    <row r="846">
      <c r="A846" s="2" t="str">
        <f>HYPERLINK("https://kings-printer.alberta.ca/1266.cfm?page=1996_143.cfm&amp;leg_type=Regs&amp;isbncln=9780779849925&amp;display=html","Gaming, Liquor and Cannabis Regulation")</f>
        <v>Gaming, Liquor and Cannabis Regulation</v>
      </c>
    </row>
    <row r="847">
      <c r="A847" s="2" t="str">
        <f>HYPERLINK("https://kings-printer.alberta.ca/1266.cfm?page=2010_111.cfm&amp;leg_type=Regs&amp;isbncln=9780779852215&amp;display=html","Gas Code Regulation")</f>
        <v>Gas Code Regulation</v>
      </c>
    </row>
    <row r="848">
      <c r="A848" s="2" t="str">
        <f>HYPERLINK("https://kings-printer.alberta.ca/1266.cfm?page=2002_328.cfm&amp;leg_type=Regs&amp;isbncln=9780779843800&amp;display=html","Gas Resources Preservation Regulation")</f>
        <v>Gas Resources Preservation Regulation</v>
      </c>
    </row>
    <row r="849">
      <c r="A849" s="2" t="str">
        <f>HYPERLINK("https://kings-printer.alberta.ca/1266.cfm?page=2007_257.cfm&amp;leg_type=Regs&amp;isbncln=9780779825059&amp;display=html","Gas Utilities Designation Regulation")</f>
        <v>Gas Utilities Designation Regulation</v>
      </c>
    </row>
    <row r="850">
      <c r="A850" s="2" t="str">
        <f>HYPERLINK("https://kings-printer.alberta.ca/1266.cfm?page=1999_053.cfm&amp;leg_type=Regs&amp;isbncln=9780779825066&amp;display=html","Gas Utilities Exemption Regulation")</f>
        <v>Gas Utilities Exemption Regulation</v>
      </c>
    </row>
    <row r="851">
      <c r="A851" s="2" t="str">
        <f>HYPERLINK("https://kings-printer.alberta.ca/1266.cfm?page=1997_203.cfm&amp;leg_type=Regs&amp;isbncln=9780779832880&amp;display=html","General Fisheries (Alberta) Regulation")</f>
        <v>General Fisheries (Alberta) Regulation</v>
      </c>
    </row>
    <row r="852">
      <c r="A852" s="2" t="str">
        <f>HYPERLINK("https://kings-printer.alberta.ca/1266.cfm?page=1999_187.cfm&amp;leg_type=Regs&amp;isbncln=9780779834662&amp;display=html","General Licensing and Security Regulation")</f>
        <v>General Licensing and Security Regulation</v>
      </c>
    </row>
    <row r="853">
      <c r="A853" s="2" t="str">
        <f>HYPERLINK("https://kings-printer.alberta.ca/1266.cfm?page=1998_249.cfm&amp;leg_type=Regs&amp;isbncln=9780779848836&amp;display=html","General Regulation (Cemeteries Act)")</f>
        <v>General Regulation (Cemeteries Act)</v>
      </c>
    </row>
    <row r="854">
      <c r="A854" s="2" t="str">
        <f>HYPERLINK("https://kings-printer.alberta.ca/1266.cfm?page=2004_078.cfm&amp;leg_type=Regs&amp;isbncln=9780779768073&amp;display=html","General Regulation (Consulting Engineers of Alberta Act)")</f>
        <v>General Regulation (Consulting Engineers of Alberta Act)</v>
      </c>
    </row>
    <row r="855">
      <c r="A855" s="2" t="str">
        <f>HYPERLINK("https://kings-printer.alberta.ca/1266.cfm?page=1998_226.cfm&amp;leg_type=Regs&amp;isbncln=9780779849901&amp;display=html","General Regulation (Funeral Services Act)")</f>
        <v>General Regulation (Funeral Services Act)</v>
      </c>
    </row>
    <row r="856">
      <c r="A856" s="2" t="str">
        <f>HYPERLINK("https://kings-printer.alberta.ca/1266.cfm?page=2019_189.cfm&amp;leg_type=Regs&amp;isbncln=9780779830060&amp;display=html","General Regulation (Public Transit and Green Infrastructure Project Act)")</f>
        <v>General Regulation (Public Transit and Green Infrastructure Project Act)</v>
      </c>
    </row>
    <row r="857">
      <c r="A857" s="2" t="str">
        <f>HYPERLINK("https://kings-printer.alberta.ca/1266.cfm?page=2008_104.cfm&amp;leg_type=Regs&amp;isbncln=9780779844869&amp;display=html","General Regulation (Unclaimed Personal Property and Vested Property Act)")</f>
        <v>General Regulation (Unclaimed Personal Property and Vested Property Act)</v>
      </c>
    </row>
    <row r="858">
      <c r="A858" s="2" t="str">
        <f>HYPERLINK("https://kings-printer.alberta.ca/1266.cfm?page=2021_250.cfm&amp;leg_type=Regs&amp;isbncln=9780779827954&amp;display=html","Geothermal Resource Development Regulation")</f>
        <v>Geothermal Resource Development Regulation</v>
      </c>
    </row>
    <row r="859">
      <c r="A859" s="2" t="str">
        <f>HYPERLINK("https://kings-printer.alberta.ca/1266.cfm?page=2022_116.cfm&amp;leg_type=Regs&amp;isbncln=9780779843817&amp;display=html","Geothermal Resource Development Rules")</f>
        <v>Geothermal Resource Development Rules</v>
      </c>
    </row>
    <row r="860">
      <c r="A860" s="2" t="str">
        <f>HYPERLINK("https://kings-printer.alberta.ca/1266.cfm?page=2021_251.cfm&amp;leg_type=Regs&amp;isbncln=9780779827961&amp;display=html","Geothermal Resource Tenure Regulation")</f>
        <v>Geothermal Resource Tenure Regulation</v>
      </c>
    </row>
    <row r="861">
      <c r="A861" s="2" t="str">
        <f>HYPERLINK("https://kings-printer.alberta.ca/1266.cfm?page=2008_146.cfm&amp;leg_type=Regs&amp;isbncln=9780779835997&amp;display=html","Gift Card Regulation")</f>
        <v>Gift Card Regulation</v>
      </c>
    </row>
    <row r="862">
      <c r="A862" s="2" t="str">
        <f>HYPERLINK("https://kings-printer.alberta.ca/1266.cfm?page=2020_110.cfm&amp;leg_type=Regs&amp;isbncln=9780779846603&amp;display=html","Ground Ambulance Regulation")</f>
        <v>Ground Ambulance Regulation</v>
      </c>
    </row>
    <row r="863">
      <c r="A863" s="2" t="str">
        <f>HYPERLINK("https://kings-printer.alberta.ca/1266.cfm?page=1986_361.cfm&amp;leg_type=Regs&amp;isbncln=9780779771028&amp;display=html","Guarantee Regulation")</f>
        <v>Guarantee Regulation</v>
      </c>
    </row>
    <row r="864">
      <c r="A864" s="2" t="str">
        <f>HYPERLINK("https://kings-printer.alberta.ca/1266.cfm?page=2003_066.cfm&amp;leg_type=Regs&amp;isbncln=9780779850228&amp;display=html","Guarantees Acknowledgment Forms Regulation")</f>
        <v>Guarantees Acknowledgment Forms Regulation</v>
      </c>
    </row>
    <row r="865">
      <c r="A865" s="2" t="str">
        <f>HYPERLINK("https://kings-printer.alberta.ca/1266.cfm?page=1979_108.cfm&amp;leg_type=Regs&amp;isbncln=9780779852086&amp;display=html","Guide Dogs Qualifications Regulation")</f>
        <v>Guide Dogs Qualifications Regulation</v>
      </c>
    </row>
    <row r="866">
      <c r="A866" s="2" t="str">
        <f>HYPERLINK("https://kings-printer.alberta.ca/1266.cfm?page=1997_183.cfm&amp;leg_type=Regs&amp;isbncln=9780779833641&amp;display=html","Hatchery Supply Flock Approval Regulation")</f>
        <v>Hatchery Supply Flock Approval Regulation</v>
      </c>
    </row>
    <row r="867">
      <c r="A867" s="2" t="str">
        <f>HYPERLINK("https://kings-printer.alberta.ca/1266.cfm?page=1997_280.cfm&amp;leg_type=Regs&amp;isbncln=9780779852499&amp;display=html","Hatching Eggs Regulation")</f>
        <v>Hatching Eggs Regulation</v>
      </c>
    </row>
    <row r="868">
      <c r="A868" s="2" t="str">
        <f>HYPERLINK("https://kings-printer.alberta.ca/1266.cfm?page=2014_049.cfm&amp;leg_type=Regs&amp;isbncln=9780779850532&amp;display=html","Health Advocate Regulation")</f>
        <v>Health Advocate Regulation</v>
      </c>
    </row>
    <row r="869">
      <c r="A869" s="2" t="str">
        <f>HYPERLINK("https://kings-printer.alberta.ca/1266.cfm?page=2000_208.cfm&amp;leg_type=Regs&amp;isbncln=9780779850549&amp;display=html","Health Facilities Regulation")</f>
        <v>Health Facilities Regulation</v>
      </c>
    </row>
    <row r="870">
      <c r="A870" s="2" t="str">
        <f>HYPERLINK("https://kings-printer.alberta.ca/1266.cfm?page=2001_070.cfm&amp;leg_type=Regs&amp;isbncln=9780779850556&amp;display=html","Health Information Regulation")</f>
        <v>Health Information Regulation</v>
      </c>
    </row>
    <row r="871">
      <c r="A871" s="2" t="str">
        <f>HYPERLINK("https://kings-printer.alberta.ca/1266.cfm?page=1981_217.cfm&amp;leg_type=Regs&amp;isbncln=9780779833672&amp;display=html","Health Insurance Premiums Regulation")</f>
        <v>Health Insurance Premiums Regulation</v>
      </c>
    </row>
    <row r="872">
      <c r="A872" s="2" t="str">
        <f>HYPERLINK("https://kings-printer.alberta.ca/1266.cfm?page=2023_022.cfm&amp;leg_type=Regs&amp;isbncln=9780779840748&amp;display=html","Health Professions Restricted Activity Regulation")</f>
        <v>Health Professions Restricted Activity Regulation</v>
      </c>
    </row>
    <row r="873">
      <c r="A873" s="2" t="str">
        <f>HYPERLINK("https://kings-printer.alberta.ca/1266.cfm?page=2024_214.cfm&amp;leg_type=Regs&amp;isbncln=9780779850372&amp;display=html","Health Services Delivery Organization Designation Regulation")</f>
        <v>Health Services Delivery Organization Designation Regulation</v>
      </c>
    </row>
    <row r="874">
      <c r="A874" s="2" t="str">
        <f>HYPERLINK("https://kings-printer.alberta.ca/1266.cfm?page=2002_123.cfm&amp;leg_type=Regs&amp;isbncln=9780779841110&amp;display=html","Hearing Aid Practitioners Profession Regulation")</f>
        <v>Hearing Aid Practitioners Profession Regulation</v>
      </c>
    </row>
    <row r="875">
      <c r="A875" s="2" t="str">
        <f>HYPERLINK("https://kings-printer.alberta.ca/1266.cfm?page=2009_352.cfm&amp;leg_type=Regs&amp;isbncln=9780779834198&amp;display=html","Heritage Railway Regulation")</f>
        <v>Heritage Railway Regulation</v>
      </c>
    </row>
    <row r="876">
      <c r="A876" s="2" t="str">
        <f>HYPERLINK("https://kings-printer.alberta.ca/1266.cfm?page=2024_078.cfm&amp;leg_type=Regs&amp;isbncln=9780779847167&amp;display=html","Heroes' Compensation Regulation")</f>
        <v>Heroes' Compensation Regulation</v>
      </c>
      <c r="B876" s="1" t="s">
        <v>1422</v>
      </c>
      <c r="C876" s="1" t="s">
        <v>1423</v>
      </c>
    </row>
    <row r="877">
      <c r="A877" s="2" t="str">
        <f>HYPERLINK("https://kings-printer.alberta.ca/1266.cfm?page=2018_132.cfm&amp;leg_type=Regs&amp;isbncln=9780779811236&amp;display=html","High-cost Credit Regulation")</f>
        <v>High-cost Credit Regulation</v>
      </c>
      <c r="B877" s="1" t="s">
        <v>1424</v>
      </c>
      <c r="C877" s="1" t="s">
        <v>1425</v>
      </c>
    </row>
    <row r="878">
      <c r="A878" s="2" t="str">
        <f>HYPERLINK("https://kings-printer.alberta.ca/1266.cfm?page=2009_326.cfm&amp;leg_type=Regs&amp;isbncln=9780779852802&amp;display=html","Highways Development and Protection Regulation")</f>
        <v>Highways Development and Protection Regulation</v>
      </c>
      <c r="B878" s="1" t="s">
        <v>1426</v>
      </c>
      <c r="C878" s="1" t="s">
        <v>1427</v>
      </c>
    </row>
    <row r="879">
      <c r="A879" s="2" t="str">
        <f>HYPERLINK("https://kings-printer.alberta.ca/1266.cfm?page=2019_089.cfm&amp;leg_type=Regs&amp;isbncln=9780779818662&amp;display=html","Home Education Regulation")</f>
        <v>Home Education Regulation</v>
      </c>
      <c r="B879" s="1" t="s">
        <v>1428</v>
      </c>
      <c r="C879" s="1" t="s">
        <v>1429</v>
      </c>
    </row>
    <row r="880">
      <c r="A880" s="2" t="str">
        <f>HYPERLINK("https://kings-printer.alberta.ca/1266.cfm?page=2013_225.cfm&amp;leg_type=Regs&amp;isbncln=9780779805686&amp;display=html","Home Warranty Insurance Regulation")</f>
        <v>Home Warranty Insurance Regulation</v>
      </c>
      <c r="B880" s="1" t="s">
        <v>1430</v>
      </c>
      <c r="C880" s="1" t="s">
        <v>1431</v>
      </c>
    </row>
    <row r="881">
      <c r="A881" s="2" t="str">
        <f>HYPERLINK("https://kings-printer.alberta.ca/1266.cfm?page=1997_104.cfm&amp;leg_type=Regs&amp;isbncln=9780779790555&amp;display=html","Honey Grading Regulation")</f>
        <v>Honey Grading Regulation</v>
      </c>
      <c r="B881" s="1" t="s">
        <v>1432</v>
      </c>
      <c r="C881" s="1" t="s">
        <v>1433</v>
      </c>
    </row>
    <row r="882">
      <c r="A882" s="2" t="str">
        <f>HYPERLINK("https://kings-printer.alberta.ca/1266.cfm?page=1994_059.cfm&amp;leg_type=Regs&amp;isbncln=9780779797790&amp;display=html","Horse Capture Regulation")</f>
        <v>Horse Capture Regulation</v>
      </c>
      <c r="B882" s="1" t="s">
        <v>1434</v>
      </c>
      <c r="C882" s="1" t="s">
        <v>1435</v>
      </c>
    </row>
    <row r="883">
      <c r="A883" s="2" t="str">
        <f>HYPERLINK("https://kings-printer.alberta.ca/1266.cfm?page=1990_244.cfm&amp;leg_type=Regs&amp;isbncln=9780779846610&amp;display=html","Hospitalization Benefits Regulation")</f>
        <v>Hospitalization Benefits Regulation</v>
      </c>
      <c r="B883" s="1" t="s">
        <v>1436</v>
      </c>
      <c r="C883" s="1" t="s">
        <v>1437</v>
      </c>
    </row>
    <row r="884">
      <c r="A884" s="2" t="str">
        <f>HYPERLINK("https://kings-printer.alberta.ca/1266.cfm?page=2007_027.cfm&amp;leg_type=Regs&amp;isbncln=9780779829255&amp;display=html","Hospitals Foundation Regulation")</f>
        <v>Hospitals Foundation Regulation</v>
      </c>
      <c r="B884" s="1" t="s">
        <v>1438</v>
      </c>
      <c r="C884" s="1" t="s">
        <v>1439</v>
      </c>
    </row>
    <row r="885">
      <c r="A885" s="2" t="str">
        <f>HYPERLINK("https://kings-printer.alberta.ca/1266.cfm?page=1994_242.cfm&amp;leg_type=Regs&amp;isbncln=9780779798056&amp;display=html","Housing Accommodation Tenancies Regulation")</f>
        <v>Housing Accommodation Tenancies Regulation</v>
      </c>
      <c r="B885" s="1" t="s">
        <v>1440</v>
      </c>
      <c r="C885" s="1" t="s">
        <v>1441</v>
      </c>
    </row>
    <row r="886">
      <c r="A886" s="2" t="str">
        <f>HYPERLINK("https://kings-printer.alberta.ca/1266.cfm?page=1999_173.cfm&amp;leg_type=Regs&amp;isbncln=9780779825998&amp;display=html","Housing Regulation")</f>
        <v>Housing Regulation</v>
      </c>
      <c r="B886" s="1" t="s">
        <v>1442</v>
      </c>
      <c r="C886" s="1" t="s">
        <v>1443</v>
      </c>
    </row>
    <row r="887">
      <c r="A887" s="2" t="str">
        <f>HYPERLINK("https://kings-printer.alberta.ca/1266.cfm?page=2002_119.cfm&amp;leg_type=Regs&amp;isbncln=0779711998&amp;display=html","Human Ecologist and Home Economist Regulation")</f>
        <v>Human Ecologist and Home Economist Regulation</v>
      </c>
      <c r="B887" s="1" t="s">
        <v>1444</v>
      </c>
      <c r="C887" s="1" t="s">
        <v>1445</v>
      </c>
    </row>
    <row r="888">
      <c r="A888" s="2" t="str">
        <f>HYPERLINK("https://kings-printer.alberta.ca/1266.cfm?page=2017_252.cfm&amp;leg_type=Regs&amp;isbncln=9780779800148&amp;display=html","Human Rights (Minimum Age for Occupancy) Regulation")</f>
        <v>Human Rights (Minimum Age for Occupancy) Regulation</v>
      </c>
      <c r="B888" s="1" t="s">
        <v>1446</v>
      </c>
      <c r="C888" s="1" t="s">
        <v>1447</v>
      </c>
    </row>
    <row r="889">
      <c r="A889" s="2" t="str">
        <f>HYPERLINK("https://kings-printer.alberta.ca/1266.cfm?page=2013_157.cfm&amp;leg_type=Regs&amp;isbncln=9780779851805&amp;display=html","Human Rights Education and Multiculturalism Fund Grant Regulation")</f>
        <v>Human Rights Education and Multiculturalism Fund Grant Regulation</v>
      </c>
      <c r="B889" s="1" t="s">
        <v>1448</v>
      </c>
      <c r="C889" s="1" t="s">
        <v>1449</v>
      </c>
    </row>
    <row r="890">
      <c r="A890" s="2" t="str">
        <f>HYPERLINK("https://kings-printer.alberta.ca/1266.cfm?page=2009_196.cfm&amp;leg_type=Regs&amp;isbncln=9780779846146&amp;display=html","Human Tissue and Organ Donation Regulation")</f>
        <v>Human Tissue and Organ Donation Regulation</v>
      </c>
      <c r="B890" s="1" t="s">
        <v>1450</v>
      </c>
      <c r="C890" s="1" t="s">
        <v>1451</v>
      </c>
    </row>
    <row r="891">
      <c r="A891" s="2" t="str">
        <f>HYPERLINK("https://kings-printer.alberta.ca/1266.cfm?page=2024_032.cfm&amp;leg_type=Regs&amp;isbncln=9780779846177&amp;display=html","Hydro and Electric Energy Regulation")</f>
        <v>Hydro and Electric Energy Regulation</v>
      </c>
      <c r="B891" s="1" t="s">
        <v>1452</v>
      </c>
      <c r="C891" s="1" t="s">
        <v>1453</v>
      </c>
    </row>
    <row r="892">
      <c r="A892" s="2" t="str">
        <f>HYPERLINK("https://kings-printer.alberta.ca/1266.cfm?page=2003_221.cfm&amp;leg_type=Regs&amp;isbncln=9780779846849&amp;display=html","Identification Card Regulation")</f>
        <v>Identification Card Regulation</v>
      </c>
      <c r="B892" s="1" t="s">
        <v>1454</v>
      </c>
      <c r="C892" s="1" t="s">
        <v>1455</v>
      </c>
    </row>
    <row r="893">
      <c r="A893" s="2" t="str">
        <f>HYPERLINK("https://kings-printer.alberta.ca/1266.cfm?page=2018_182.cfm&amp;leg_type=Regs&amp;isbncln=9780779806669&amp;display=html","Immunization Regulation")</f>
        <v>Immunization Regulation</v>
      </c>
      <c r="B893" s="1" t="s">
        <v>1456</v>
      </c>
      <c r="C893" s="1" t="s">
        <v>1457</v>
      </c>
    </row>
    <row r="894">
      <c r="A894" s="2" t="str">
        <f>HYPERLINK("https://kings-printer.alberta.ca/1266.cfm?page=2011_122.cfm&amp;leg_type=Regs&amp;isbncln=9780779850624&amp;display=html","Income Support, Training and Health Benefits Regulation")</f>
        <v>Income Support, Training and Health Benefits Regulation</v>
      </c>
      <c r="B894" s="1" t="s">
        <v>1458</v>
      </c>
      <c r="C894" s="1" t="s">
        <v>1459</v>
      </c>
    </row>
    <row r="895">
      <c r="A895" s="2" t="str">
        <f>HYPERLINK("https://kings-printer.alberta.ca/1266.cfm?page=1997_022.cfm&amp;leg_type=Regs&amp;isbncln=9780779844753&amp;display=html","Indemnity Authorization Regulation")</f>
        <v>Indemnity Authorization Regulation</v>
      </c>
      <c r="B895" s="1" t="s">
        <v>1460</v>
      </c>
      <c r="C895" s="1" t="s">
        <v>1461</v>
      </c>
    </row>
    <row r="896">
      <c r="A896" s="2" t="str">
        <f>HYPERLINK("https://kings-printer.alberta.ca/1266.cfm?page=2023_078.cfm&amp;leg_type=Regs&amp;isbncln=9780779841394&amp;display=html","Independent Academic Institutions Designation Regulation")</f>
        <v>Independent Academic Institutions Designation Regulation</v>
      </c>
      <c r="B896" s="1" t="s">
        <v>1462</v>
      </c>
      <c r="C896" s="1" t="s">
        <v>1463</v>
      </c>
    </row>
    <row r="897">
      <c r="A897" s="2" t="str">
        <f>HYPERLINK("https://kings-printer.alberta.ca/1266.cfm?page=2009_338.cfm&amp;leg_type=Regs&amp;isbncln=9780779832040&amp;display=html","Industrial Railway Regulation")</f>
        <v>Industrial Railway Regulation</v>
      </c>
      <c r="B897" s="1" t="s">
        <v>1464</v>
      </c>
      <c r="C897" s="1" t="s">
        <v>1465</v>
      </c>
    </row>
    <row r="898">
      <c r="A898" s="2" t="str">
        <f>HYPERLINK("https://kings-printer.alberta.ca/1266.cfm?page=1997_039.cfm&amp;leg_type=Regs&amp;isbncln=0773271007&amp;display=html","Information Systems Professional Regulation")</f>
        <v>Information Systems Professional Regulation</v>
      </c>
      <c r="B898" s="1" t="s">
        <v>1466</v>
      </c>
      <c r="C898" s="1" t="s">
        <v>1467</v>
      </c>
    </row>
    <row r="899">
      <c r="A899" s="2" t="str">
        <f>HYPERLINK("https://kings-printer.alberta.ca/1266.cfm?page=2025_013.cfm&amp;leg_type=Regs&amp;isbncln=9780779851614&amp;display=html","In-person Learning Regulation")</f>
        <v>In-person Learning Regulation</v>
      </c>
      <c r="B899" s="1" t="s">
        <v>1468</v>
      </c>
      <c r="C899" s="1" t="s">
        <v>1469</v>
      </c>
    </row>
    <row r="900">
      <c r="A900" s="2" t="str">
        <f>HYPERLINK("https://kings-printer.alberta.ca/1266.cfm?page=1999_085.cfm&amp;leg_type=Regs&amp;isbncln=9780779820238&amp;display=html","Insignia Regulation")</f>
        <v>Insignia Regulation</v>
      </c>
      <c r="B900" s="1" t="s">
        <v>1470</v>
      </c>
      <c r="C900" s="1" t="s">
        <v>1471</v>
      </c>
    </row>
    <row r="901">
      <c r="A901" s="2" t="str">
        <f>HYPERLINK("https://kings-printer.alberta.ca/1266.cfm?page=1981_143.cfm&amp;leg_type=Regs&amp;isbncln=9780779843831&amp;display=html","Institutions Regulation, 1981")</f>
        <v>Institutions Regulation, 1981</v>
      </c>
      <c r="B901" s="1" t="s">
        <v>1472</v>
      </c>
      <c r="C901" s="1" t="s">
        <v>1473</v>
      </c>
    </row>
    <row r="902">
      <c r="A902" s="2" t="str">
        <f>HYPERLINK("https://kings-printer.alberta.ca/1266.cfm?page=2001_122.cfm&amp;leg_type=Regs&amp;isbncln=9780779828890&amp;display=html","Insurance Agents and Adjusters Regulation")</f>
        <v>Insurance Agents and Adjusters Regulation</v>
      </c>
      <c r="B902" s="1" t="s">
        <v>1474</v>
      </c>
      <c r="C902" s="1" t="s">
        <v>1475</v>
      </c>
    </row>
    <row r="903">
      <c r="A903" s="2" t="str">
        <f>HYPERLINK("https://kings-printer.alberta.ca/1266.cfm?page=2001_126.cfm&amp;leg_type=Regs&amp;isbncln=9780779834716&amp;display=html","Insurance Councils Regulation")</f>
        <v>Insurance Councils Regulation</v>
      </c>
      <c r="B903" s="1" t="s">
        <v>1476</v>
      </c>
      <c r="C903" s="1" t="s">
        <v>1477</v>
      </c>
    </row>
    <row r="904">
      <c r="A904" s="2" t="str">
        <f>HYPERLINK("https://kings-printer.alberta.ca/1266.cfm?page=2022_101.cfm&amp;leg_type=Regs&amp;isbncln=9780779845057&amp;display=html","Insurance Enforcement and Administration Regulation")</f>
        <v>Insurance Enforcement and Administration Regulation</v>
      </c>
      <c r="B904" s="1" t="s">
        <v>1478</v>
      </c>
      <c r="C904" s="1" t="s">
        <v>1479</v>
      </c>
    </row>
    <row r="905">
      <c r="A905" s="2" t="str">
        <f>HYPERLINK("https://kings-printer.alberta.ca/1266.cfm?page=2005_150.cfm&amp;leg_type=Regs&amp;isbncln=9780779842087&amp;display=html","Intake and Caseflow Management Regulation")</f>
        <v>Intake and Caseflow Management Regulation</v>
      </c>
      <c r="B905" s="1" t="s">
        <v>1480</v>
      </c>
      <c r="C905" s="1" t="s">
        <v>1481</v>
      </c>
    </row>
    <row r="906">
      <c r="A906" s="2" t="str">
        <f>HYPERLINK("https://kings-printer.alberta.ca/1266.cfm?page=2018_139.cfm&amp;leg_type=Regs&amp;isbncln=9780779811076&amp;display=html","Interactive Digital Media Tax Credit Regulation")</f>
        <v>Interactive Digital Media Tax Credit Regulation</v>
      </c>
      <c r="B906" s="1" t="s">
        <v>1482</v>
      </c>
      <c r="C906" s="1" t="s">
        <v>1483</v>
      </c>
    </row>
    <row r="907">
      <c r="A907" s="2" t="str">
        <f>HYPERLINK("https://kings-printer.alberta.ca/1266.cfm?page=2003_004.cfm&amp;leg_type=Regs&amp;isbncln=9780779841370&amp;display=html","Interjurisdictional Support Orders Regulation")</f>
        <v>Interjurisdictional Support Orders Regulation</v>
      </c>
      <c r="B907" s="1" t="s">
        <v>1484</v>
      </c>
      <c r="C907" s="1" t="s">
        <v>1485</v>
      </c>
    </row>
    <row r="908">
      <c r="A908" s="2" t="str">
        <f>HYPERLINK("https://kings-printer.alberta.ca/1266.cfm?page=2012_008.cfm&amp;leg_type=Regs&amp;isbncln=9780779833771&amp;display=html","International Wills Registration System Regulation")</f>
        <v>International Wills Registration System Regulation</v>
      </c>
      <c r="B908" s="1" t="s">
        <v>1486</v>
      </c>
      <c r="C908" s="1" t="s">
        <v>1487</v>
      </c>
    </row>
    <row r="909">
      <c r="A909" s="2" t="str">
        <f>HYPERLINK("https://kings-printer.alberta.ca/1266.cfm?page=2001_081.cfm&amp;leg_type=Regs&amp;isbncln=9780779842094&amp;display=html","Internet Sales Contract Regulation")</f>
        <v>Internet Sales Contract Regulation</v>
      </c>
      <c r="B909" s="1" t="s">
        <v>1488</v>
      </c>
      <c r="C909" s="1" t="s">
        <v>1489</v>
      </c>
    </row>
    <row r="910">
      <c r="A910" s="2" t="str">
        <f>HYPERLINK("https://kings-printer.alberta.ca/1266.cfm?page=2003_067.cfm&amp;leg_type=Regs&amp;isbncln=9780779834730&amp;display=html","Interprovincial Subpoena Regulation")</f>
        <v>Interprovincial Subpoena Regulation</v>
      </c>
      <c r="B910" s="1" t="s">
        <v>1490</v>
      </c>
      <c r="C910" s="1" t="s">
        <v>1491</v>
      </c>
    </row>
    <row r="911">
      <c r="A911" s="2" t="str">
        <f>HYPERLINK("https://kings-printer.alberta.ca/1266.cfm?page=2019_090.cfm&amp;leg_type=Regs&amp;isbncln=9780779812271&amp;display=html","Investment Regulation")</f>
        <v>Investment Regulation</v>
      </c>
      <c r="B911" s="1" t="s">
        <v>1492</v>
      </c>
      <c r="C911" s="1" t="s">
        <v>1493</v>
      </c>
    </row>
    <row r="912">
      <c r="A912" s="2" t="str">
        <f>HYPERLINK("https://kings-printer.alberta.ca/1266.cfm?page=2000_081.cfm&amp;leg_type=Regs&amp;isbncln=9780779834747&amp;display=html","Irrigation Forms Regulation")</f>
        <v>Irrigation Forms Regulation</v>
      </c>
      <c r="B912" s="1" t="s">
        <v>1494</v>
      </c>
      <c r="C912" s="1" t="s">
        <v>1495</v>
      </c>
    </row>
    <row r="913">
      <c r="A913" s="2" t="str">
        <f>HYPERLINK("https://kings-printer.alberta.ca/1266.cfm?page=2000_078.cfm&amp;leg_type=Regs&amp;isbncln=9780779832910&amp;display=html","Irrigation General Regulation")</f>
        <v>Irrigation General Regulation</v>
      </c>
      <c r="B913" s="1" t="s">
        <v>1496</v>
      </c>
      <c r="C913" s="1" t="s">
        <v>1497</v>
      </c>
    </row>
    <row r="914">
      <c r="A914" s="2" t="str">
        <f>HYPERLINK("https://kings-printer.alberta.ca/1266.cfm?page=2000_079.cfm&amp;leg_type=Regs&amp;isbncln=9780779841424&amp;display=html","Irrigation Plebiscite Regulation")</f>
        <v>Irrigation Plebiscite Regulation</v>
      </c>
      <c r="B914" s="1" t="s">
        <v>1498</v>
      </c>
      <c r="C914" s="1" t="s">
        <v>1499</v>
      </c>
    </row>
    <row r="915">
      <c r="A915" s="2" t="str">
        <f>HYPERLINK("https://kings-printer.alberta.ca/1266.cfm?page=2000_080.cfm&amp;leg_type=Regs&amp;isbncln=9780779832927&amp;display=html","Irrigation Seepage Claims Exemption Regulation")</f>
        <v>Irrigation Seepage Claims Exemption Regulation</v>
      </c>
      <c r="B915" s="1" t="s">
        <v>1500</v>
      </c>
      <c r="C915" s="1" t="s">
        <v>1501</v>
      </c>
    </row>
    <row r="916">
      <c r="A916" s="2" t="str">
        <f>HYPERLINK("https://kings-printer.alberta.ca/1266.cfm?page=2003_165.cfm&amp;leg_type=Regs&amp;isbncln=9780779847150&amp;display=html","Isolated Generating Units and Customer Choice Regulation")</f>
        <v>Isolated Generating Units and Customer Choice Regulation</v>
      </c>
      <c r="B916" s="1" t="s">
        <v>1502</v>
      </c>
      <c r="C916" s="1" t="s">
        <v>1503</v>
      </c>
    </row>
    <row r="917">
      <c r="A917" s="2" t="str">
        <f>HYPERLINK("https://kings-printer.alberta.ca/1266.cfm?page=2025_110.cfm&amp;leg_type=Regs&amp;isbncln=9780779853014&amp;display=html","Joint Use and Planning Agreements Regulation")</f>
        <v>Joint Use and Planning Agreements Regulation</v>
      </c>
      <c r="B917" s="1" t="s">
        <v>1504</v>
      </c>
      <c r="C917" s="1" t="s">
        <v>1505</v>
      </c>
    </row>
    <row r="918">
      <c r="A918" s="2" t="str">
        <f>HYPERLINK("https://kings-printer.alberta.ca/1266.cfm?page=2011_215.cfm&amp;leg_type=Regs&amp;isbncln=9780779849956&amp;display=html","Judgment Interest Regulation")</f>
        <v>Judgment Interest Regulation</v>
      </c>
      <c r="B918" s="1" t="s">
        <v>1506</v>
      </c>
      <c r="C918" s="1" t="s">
        <v>1507</v>
      </c>
    </row>
    <row r="919">
      <c r="A919" s="2" t="str">
        <f>HYPERLINK("https://kings-printer.alberta.ca/1266.cfm?page=2025_024.cfm&amp;leg_type=Regs&amp;isbncln=9780779851881&amp;display=html","Judicial 2025 Compensation Commission Regulation")</f>
        <v>Judicial 2025 Compensation Commission Regulation</v>
      </c>
      <c r="B919" s="1" t="s">
        <v>1508</v>
      </c>
      <c r="C919" s="1" t="s">
        <v>1509</v>
      </c>
    </row>
    <row r="920">
      <c r="A920" s="2" t="str">
        <f>HYPERLINK("https://kings-printer.alberta.ca/1266.cfm?page=2010_117.cfm&amp;leg_type=Regs&amp;isbncln=9780779750429&amp;display=html","Judicial Districts Regulation")</f>
        <v>Judicial Districts Regulation</v>
      </c>
      <c r="B920" s="1" t="s">
        <v>1510</v>
      </c>
      <c r="C920" s="1" t="s">
        <v>1511</v>
      </c>
    </row>
    <row r="921">
      <c r="A921" s="2" t="str">
        <f>HYPERLINK("https://kings-printer.alberta.ca/1266.cfm?page=1983_068.cfm&amp;leg_type=Regs&amp;isbncln=9780779834754&amp;display=html","Jury Act Regulation")</f>
        <v>Jury Act Regulation</v>
      </c>
      <c r="B921" s="1" t="s">
        <v>1512</v>
      </c>
      <c r="C921" s="1" t="s">
        <v>1513</v>
      </c>
    </row>
    <row r="922">
      <c r="A922" s="2" t="str">
        <f>HYPERLINK("https://kings-printer.alberta.ca/1266.cfm?page=1999_006.cfm&amp;leg_type=Regs&amp;isbncln=9780779851904&amp;display=html","Justice of the Peace Regulation")</f>
        <v>Justice of the Peace Regulation</v>
      </c>
      <c r="B922" s="1" t="s">
        <v>1514</v>
      </c>
      <c r="C922" s="1" t="s">
        <v>1515</v>
      </c>
    </row>
    <row r="923">
      <c r="A923" s="2" t="str">
        <f>HYPERLINK("https://kings-printer.alberta.ca/1266.cfm?page=2021_064.cfm&amp;leg_type=Regs&amp;isbncln=9780779833894&amp;display=html","Justices of the Peace 2021 Compensation Commission Regulation")</f>
        <v>Justices of the Peace 2021 Compensation Commission Regulation</v>
      </c>
      <c r="B923" s="1" t="s">
        <v>1516</v>
      </c>
      <c r="C923" s="1" t="s">
        <v>1517</v>
      </c>
    </row>
    <row r="924">
      <c r="A924" s="2" t="str">
        <f>HYPERLINK("https://kings-printer.alberta.ca/1266.cfm?page=2025_025.cfm&amp;leg_type=Regs&amp;isbncln=9780779851898&amp;display=html","Justices of the Peace 2025 Compensation Commission Regulation")</f>
        <v>Justices of the Peace 2025 Compensation Commission Regulation</v>
      </c>
      <c r="B924" s="1" t="s">
        <v>1516</v>
      </c>
      <c r="C924" s="1" t="s">
        <v>1518</v>
      </c>
    </row>
    <row r="925">
      <c r="A925" s="2" t="str">
        <f>HYPERLINK("https://kings-printer.alberta.ca/1266.cfm?page=1970_044.cfm&amp;leg_type=Regs&amp;isbncln=9780779835515&amp;display=html","King's Printer Regulation")</f>
        <v>King's Printer Regulation</v>
      </c>
      <c r="B925" s="1" t="s">
        <v>1519</v>
      </c>
      <c r="C925" s="1" t="s">
        <v>1520</v>
      </c>
    </row>
    <row r="926">
      <c r="A926" s="2" t="str">
        <f>HYPERLINK("https://kings-printer.alberta.ca/1266.cfm?page=2023_084.cfm&amp;leg_type=Regs&amp;isbncln=9780779852239&amp;display=html","Labour Mobility Regulation")</f>
        <v>Labour Mobility Regulation</v>
      </c>
      <c r="B926" s="1" t="s">
        <v>1521</v>
      </c>
      <c r="C926" s="1" t="s">
        <v>1522</v>
      </c>
    </row>
    <row r="927">
      <c r="A927" s="2" t="str">
        <f>HYPERLINK("https://kings-printer.alberta.ca/1266.cfm?page=2021_236.cfm&amp;leg_type=Regs&amp;isbncln=9780779827251&amp;display=html","Labour Relations Code Transitional Regulation")</f>
        <v>Labour Relations Code Transitional Regulation</v>
      </c>
      <c r="B927" s="1" t="s">
        <v>1523</v>
      </c>
      <c r="C927" s="1" t="s">
        <v>1524</v>
      </c>
    </row>
    <row r="928">
      <c r="A928" s="2" t="str">
        <f>HYPERLINK("https://kings-printer.alberta.ca/1266.cfm?page=2001_227.cfm&amp;leg_type=Regs&amp;isbncln=9780779799732&amp;display=html","Land Agents Licensing Regulation")</f>
        <v>Land Agents Licensing Regulation</v>
      </c>
      <c r="B928" s="1" t="s">
        <v>1525</v>
      </c>
      <c r="C928" s="1" t="s">
        <v>1526</v>
      </c>
    </row>
    <row r="929">
      <c r="A929" s="2" t="str">
        <f>HYPERLINK("https://kings-printer.alberta.ca/1266.cfm?page=1991_362.cfm&amp;leg_type=Regs&amp;isbncln=0773291385&amp;display=html","Land Interests Conversion Regulation")</f>
        <v>Land Interests Conversion Regulation</v>
      </c>
      <c r="B929" s="1" t="s">
        <v>1527</v>
      </c>
      <c r="C929" s="1" t="s">
        <v>1528</v>
      </c>
    </row>
    <row r="930">
      <c r="A930" s="2" t="str">
        <f>HYPERLINK("https://kings-printer.alberta.ca/1266.cfm?page=2011_031.cfm&amp;leg_type=Regs&amp;isbncln=9780779839971&amp;display=html","Land Stewardship Fund Regulation")</f>
        <v>Land Stewardship Fund Regulation</v>
      </c>
      <c r="B930" s="1" t="s">
        <v>1529</v>
      </c>
      <c r="C930" s="1" t="s">
        <v>1530</v>
      </c>
    </row>
    <row r="931">
      <c r="A931" s="2" t="str">
        <f>HYPERLINK("https://kings-printer.alberta.ca/1266.cfm?page=2004_054.cfm&amp;leg_type=Regs&amp;isbncln=9780779844883&amp;display=html","Land Use Regulation")</f>
        <v>Land Use Regulation</v>
      </c>
      <c r="B931" s="1" t="s">
        <v>1531</v>
      </c>
      <c r="C931" s="1" t="s">
        <v>1532</v>
      </c>
    </row>
    <row r="932">
      <c r="A932" s="2" t="str">
        <f>HYPERLINK("https://kings-printer.alberta.ca/1266.cfm?page=2010_228.cfm&amp;leg_type=Regs&amp;isbncln=9780779788057&amp;display=html","Landscape Architects Regulation")</f>
        <v>Landscape Architects Regulation</v>
      </c>
      <c r="B932" s="1" t="s">
        <v>1533</v>
      </c>
      <c r="C932" s="1" t="s">
        <v>1534</v>
      </c>
    </row>
    <row r="933">
      <c r="A933" s="2" t="str">
        <f>HYPERLINK("https://kings-printer.alberta.ca/1266.cfm?page=2013_158.cfm&amp;leg_type=Regs&amp;isbncln=9780779842117&amp;display=html","Languages in the Courts Regulation")</f>
        <v>Languages in the Courts Regulation</v>
      </c>
      <c r="B933" s="1" t="s">
        <v>1535</v>
      </c>
      <c r="C933" s="1" t="s">
        <v>1536</v>
      </c>
    </row>
    <row r="934">
      <c r="A934" s="2" t="str">
        <f>HYPERLINK("https://kings-printer.alberta.ca/1266.cfm?page=2020_055.cfm&amp;leg_type=Regs&amp;isbncln=9780779816958&amp;display=html","Late Payment Fees and Penalties Regulation")</f>
        <v>Late Payment Fees and Penalties Regulation</v>
      </c>
      <c r="B934" s="1" t="s">
        <v>1537</v>
      </c>
      <c r="C934" s="1" t="s">
        <v>1538</v>
      </c>
    </row>
    <row r="935">
      <c r="A935" s="2" t="str">
        <f>HYPERLINK("https://kings-printer.alberta.ca/1266.cfm?page=2004_089.cfm&amp;leg_type=Regs&amp;isbncln=9780779847600&amp;display=html","Law of Property Regulation")</f>
        <v>Law of Property Regulation</v>
      </c>
      <c r="B935" s="1" t="s">
        <v>1539</v>
      </c>
      <c r="C935" s="1" t="s">
        <v>1540</v>
      </c>
    </row>
    <row r="936">
      <c r="A936" s="2" t="str">
        <f>HYPERLINK("https://kings-printer.alberta.ca/1266.cfm?page=2024_119.cfm&amp;leg_type=Regs&amp;isbncln=9780779847990&amp;display=html","Legislative Precinct Security Regulation")</f>
        <v>Legislative Precinct Security Regulation</v>
      </c>
      <c r="B936" s="1" t="s">
        <v>1541</v>
      </c>
      <c r="C936" s="1" t="s">
        <v>1542</v>
      </c>
    </row>
    <row r="937">
      <c r="A937" s="2" t="str">
        <f>HYPERLINK("https://kings-printer.alberta.ca/1266.cfm?page=2004_066.cfm&amp;leg_type=Regs&amp;isbncln=9780779846252&amp;display=html","Liability Protection Regulation")</f>
        <v>Liability Protection Regulation</v>
      </c>
      <c r="B937" s="1" t="s">
        <v>1543</v>
      </c>
      <c r="C937" s="1" t="s">
        <v>1544</v>
      </c>
    </row>
    <row r="938">
      <c r="A938" s="2" t="str">
        <f>HYPERLINK("https://kings-printer.alberta.ca/1266.cfm?page=1998_141.cfm&amp;leg_type=Regs&amp;isbncln=9780779847303&amp;display=html","Libraries Regulation")</f>
        <v>Libraries Regulation</v>
      </c>
      <c r="B938" s="1" t="s">
        <v>1545</v>
      </c>
      <c r="C938" s="1" t="s">
        <v>1546</v>
      </c>
    </row>
    <row r="939">
      <c r="A939" s="2" t="str">
        <f>HYPERLINK("https://kings-printer.alberta.ca/1266.cfm?page=2003_081.cfm&amp;leg_type=Regs&amp;isbncln=9780779841226&amp;display=html","Licensed Practical Nurses Profession Regulation")</f>
        <v>Licensed Practical Nurses Profession Regulation</v>
      </c>
      <c r="B939" s="1" t="s">
        <v>1547</v>
      </c>
      <c r="C939" s="1" t="s">
        <v>1548</v>
      </c>
    </row>
    <row r="940">
      <c r="A940" s="2" t="str">
        <f>HYPERLINK("https://kings-printer.alberta.ca/1266.cfm?page=2024_177.cfm&amp;leg_type=Regs&amp;isbncln=9780779849895&amp;display=html","Life Leases Interest Rate Regulation")</f>
        <v>Life Leases Interest Rate Regulation</v>
      </c>
      <c r="B940" s="1" t="s">
        <v>1549</v>
      </c>
      <c r="C940" s="1" t="s">
        <v>1550</v>
      </c>
    </row>
    <row r="941">
      <c r="A941" s="2" t="str">
        <f>HYPERLINK("https://kings-printer.alberta.ca/1266.cfm?page=2008_207.cfm&amp;leg_type=Regs&amp;isbncln=9780779797660&amp;display=html","Livestock Identification and Commerce Delegation Regulation")</f>
        <v>Livestock Identification and Commerce Delegation Regulation</v>
      </c>
      <c r="B941" s="1" t="s">
        <v>1551</v>
      </c>
      <c r="C941" s="1" t="s">
        <v>1552</v>
      </c>
    </row>
    <row r="942">
      <c r="A942" s="2" t="str">
        <f>HYPERLINK("https://kings-printer.alberta.ca/1266.cfm?page=2008_208.cfm&amp;leg_type=Regs&amp;isbncln=9780779806157&amp;display=html","Livestock Identification and Commerce General Regulation")</f>
        <v>Livestock Identification and Commerce General Regulation</v>
      </c>
      <c r="B942" s="1" t="s">
        <v>1553</v>
      </c>
      <c r="C942" s="1" t="s">
        <v>1554</v>
      </c>
    </row>
    <row r="943">
      <c r="A943" s="2" t="str">
        <f>HYPERLINK("https://kings-printer.alberta.ca/1266.cfm?page=2014_133.cfm&amp;leg_type=Regs&amp;isbncln=9780779839995&amp;display=html","Livestock Market Regulation")</f>
        <v>Livestock Market Regulation</v>
      </c>
      <c r="B943" s="1" t="s">
        <v>1555</v>
      </c>
      <c r="C943" s="1" t="s">
        <v>1556</v>
      </c>
    </row>
    <row r="944">
      <c r="A944" s="2" t="str">
        <f>HYPERLINK("https://kings-printer.alberta.ca/1266.cfm?page=1992_172.cfm&amp;leg_type=Regs&amp;isbncln=0773284761&amp;display=html","Loan and Trust Corporations (Ministerial) Regulation")</f>
        <v>Loan and Trust Corporations (Ministerial) Regulation</v>
      </c>
      <c r="B944" s="1" t="s">
        <v>1557</v>
      </c>
      <c r="C944" s="1" t="s">
        <v>1558</v>
      </c>
    </row>
    <row r="945">
      <c r="A945" s="2" t="str">
        <f>HYPERLINK("https://kings-printer.alberta.ca/1266.cfm?page=1992_171.cfm&amp;leg_type=Regs&amp;isbncln=9780779771110&amp;display=html","Loan and Trust Corporations Regulation")</f>
        <v>Loan and Trust Corporations Regulation</v>
      </c>
      <c r="B945" s="1" t="s">
        <v>1559</v>
      </c>
      <c r="C945" s="1" t="s">
        <v>1560</v>
      </c>
    </row>
    <row r="946">
      <c r="A946" s="2" t="str">
        <f>HYPERLINK("https://kings-printer.alberta.ca/1266.cfm?page=2020_071.cfm&amp;leg_type=Regs&amp;isbncln=9780779817177&amp;display=html","Lobbyists Act General Regulation")</f>
        <v>Lobbyists Act General Regulation</v>
      </c>
      <c r="B946" s="1" t="s">
        <v>1561</v>
      </c>
      <c r="C946" s="1" t="s">
        <v>1562</v>
      </c>
    </row>
    <row r="947">
      <c r="A947" s="2" t="str">
        <f>HYPERLINK("https://kings-printer.alberta.ca/1266.cfm?page=2020_188.cfm&amp;leg_type=Regs&amp;isbncln=9780779820108&amp;display=html","Local Authorities Capital Financing Regulation")</f>
        <v>Local Authorities Capital Financing Regulation</v>
      </c>
      <c r="B947" s="1" t="s">
        <v>1563</v>
      </c>
      <c r="C947" s="1" t="s">
        <v>1564</v>
      </c>
    </row>
    <row r="948">
      <c r="A948" s="2" t="str">
        <f>HYPERLINK("https://kings-printer.alberta.ca/1266.cfm?page=2007_106.cfm&amp;leg_type=Regs&amp;isbncln=9780779851522&amp;display=html","Local Authorities Election Forms Regulation")</f>
        <v>Local Authorities Election Forms Regulation</v>
      </c>
      <c r="B948" s="1" t="s">
        <v>1565</v>
      </c>
      <c r="C948" s="1" t="s">
        <v>1566</v>
      </c>
    </row>
    <row r="949">
      <c r="A949" s="2" t="str">
        <f>HYPERLINK("https://kings-printer.alberta.ca/1266.cfm?page=2018_203.cfm&amp;leg_type=Regs&amp;isbncln=9780779807178&amp;display=html","Local Authority Emergency Management Regulation")</f>
        <v>Local Authority Emergency Management Regulation</v>
      </c>
      <c r="B949" s="1" t="s">
        <v>1567</v>
      </c>
      <c r="C949" s="1" t="s">
        <v>1568</v>
      </c>
    </row>
    <row r="950">
      <c r="A950" s="2" t="str">
        <f>HYPERLINK("https://kings-printer.alberta.ca/1266.cfm?page=2019_043.cfm&amp;leg_type=Regs&amp;isbncln=9780779810376&amp;display=html","Local Food Sector Administration Regulation")</f>
        <v>Local Food Sector Administration Regulation</v>
      </c>
      <c r="B950" s="1" t="s">
        <v>1569</v>
      </c>
      <c r="C950" s="1" t="s">
        <v>1570</v>
      </c>
    </row>
    <row r="951">
      <c r="A951" s="2" t="str">
        <f>HYPERLINK("https://kings-printer.alberta.ca/1266.cfm?page=2006_052.cfm&amp;leg_type=Regs&amp;isbncln=0779744519&amp;display=html","Local Government Managers Regulation")</f>
        <v>Local Government Managers Regulation</v>
      </c>
      <c r="B951" s="1" t="s">
        <v>1571</v>
      </c>
      <c r="C951" s="1" t="s">
        <v>1572</v>
      </c>
    </row>
    <row r="952">
      <c r="A952" s="2" t="str">
        <f>HYPERLINK("https://kings-printer.alberta.ca/1266.cfm?page=2024_170.cfm&amp;leg_type=Regs&amp;isbncln=9780779849826&amp;display=html","Local Political Parties and Slates Regulation")</f>
        <v>Local Political Parties and Slates Regulation</v>
      </c>
      <c r="B952" s="1" t="s">
        <v>1573</v>
      </c>
      <c r="C952" s="1" t="s">
        <v>1574</v>
      </c>
    </row>
    <row r="953">
      <c r="A953" s="2" t="str">
        <f>HYPERLINK("https://kings-printer.alberta.ca/1266.cfm?page=1994_406.cfm&amp;leg_type=Regs&amp;isbncln=9780779798063&amp;display=html","Lodge Assistance Program Regulation")</f>
        <v>Lodge Assistance Program Regulation</v>
      </c>
      <c r="B953" s="1" t="s">
        <v>1575</v>
      </c>
      <c r="C953" s="1" t="s">
        <v>1576</v>
      </c>
    </row>
    <row r="954">
      <c r="A954" s="2" t="str">
        <f>HYPERLINK("https://kings-printer.alberta.ca/1266.cfm?page=1978_176.cfm&amp;leg_type=Regs&amp;isbncln=9780779834785&amp;display=html","Long Term Disability Benefits Regulation")</f>
        <v>Long Term Disability Benefits Regulation</v>
      </c>
      <c r="B954" s="1" t="s">
        <v>1577</v>
      </c>
      <c r="C954" s="1" t="s">
        <v>1578</v>
      </c>
    </row>
    <row r="955">
      <c r="A955" s="2" t="str">
        <f>HYPERLINK("https://kings-printer.alberta.ca/1266.cfm?page=2018_100.cfm&amp;leg_type=Regs&amp;isbncln=9780779825011&amp;display=html","Lubricating Oil Material Designation Regulation")</f>
        <v>Lubricating Oil Material Designation Regulation</v>
      </c>
      <c r="B955" s="1" t="s">
        <v>1579</v>
      </c>
      <c r="C955" s="1" t="s">
        <v>1580</v>
      </c>
    </row>
    <row r="956">
      <c r="A956" s="2" t="str">
        <f>HYPERLINK("https://kings-printer.alberta.ca/1266.cfm?page=1986_002.cfm&amp;leg_type=Regs&amp;isbncln=9780779813810&amp;display=html","Maintenance Enforcement Regulation")</f>
        <v>Maintenance Enforcement Regulation</v>
      </c>
      <c r="B956" s="1" t="s">
        <v>1581</v>
      </c>
      <c r="C956" s="1" t="s">
        <v>1582</v>
      </c>
    </row>
    <row r="957">
      <c r="A957" s="2" t="str">
        <f>HYPERLINK("https://kings-printer.alberta.ca/1266.cfm?page=1994_243.cfm&amp;leg_type=Regs&amp;isbncln=9780779848867&amp;display=html","Management Body Operation and Administration Regulation")</f>
        <v>Management Body Operation and Administration Regulation</v>
      </c>
      <c r="B957" s="1" t="s">
        <v>1583</v>
      </c>
      <c r="C957" s="1" t="s">
        <v>1584</v>
      </c>
    </row>
    <row r="958">
      <c r="A958" s="2" t="str">
        <f>HYPERLINK("https://kings-printer.alberta.ca/1266.cfm?page=1993_367.cfm&amp;leg_type=Regs&amp;isbncln=9780779840502&amp;display=html","Management Employees Pension Plan")</f>
        <v>Management Employees Pension Plan</v>
      </c>
      <c r="B958" s="1" t="s">
        <v>1585</v>
      </c>
      <c r="C958" s="1" t="s">
        <v>1586</v>
      </c>
    </row>
    <row r="959">
      <c r="A959" s="2" t="str">
        <f>HYPERLINK("https://kings-printer.alberta.ca/1266.cfm?page=2007_190.cfm&amp;leg_type=Regs&amp;isbncln=9780779842155&amp;display=html","Mandatory Testing and Disclosure Regulation")</f>
        <v>Mandatory Testing and Disclosure Regulation</v>
      </c>
      <c r="B959" s="1" t="s">
        <v>1587</v>
      </c>
      <c r="C959" s="1" t="s">
        <v>1588</v>
      </c>
    </row>
    <row r="960">
      <c r="A960" s="2" t="str">
        <f>HYPERLINK("https://kings-printer.alberta.ca/1266.cfm?page=2024_043.cfm&amp;leg_type=Regs&amp;isbncln=9780779846351&amp;display=html","Market Power Mitigation Regulation")</f>
        <v>Market Power Mitigation Regulation</v>
      </c>
      <c r="B960" s="1" t="s">
        <v>1589</v>
      </c>
      <c r="C960" s="1" t="s">
        <v>1590</v>
      </c>
    </row>
    <row r="961">
      <c r="A961" s="2" t="str">
        <f>HYPERLINK("https://kings-printer.alberta.ca/1266.cfm?page=2007_266.cfm&amp;leg_type=Regs&amp;isbncln=9780779849758&amp;display=html","Market Surveillance Regulation")</f>
        <v>Market Surveillance Regulation</v>
      </c>
      <c r="B961" s="1" t="s">
        <v>1591</v>
      </c>
      <c r="C961" s="1" t="s">
        <v>1592</v>
      </c>
    </row>
    <row r="962">
      <c r="A962" s="2" t="str">
        <f>HYPERLINK("https://kings-printer.alberta.ca/1266.cfm?page=2000_162.cfm&amp;leg_type=Regs&amp;isbncln=9780779846856&amp;display=html","Marriage Act Regulation")</f>
        <v>Marriage Act Regulation</v>
      </c>
      <c r="B962" s="1" t="s">
        <v>1593</v>
      </c>
      <c r="C962" s="1" t="s">
        <v>1594</v>
      </c>
    </row>
    <row r="963">
      <c r="A963" s="2" t="str">
        <f>HYPERLINK("https://kings-printer.alberta.ca/1266.cfm?page=2022_084.cfm&amp;leg_type=Regs&amp;isbncln=9780779833917&amp;display=html","Matters Related to Subdivision and Development Regulation")</f>
        <v>Matters Related to Subdivision and Development Regulation</v>
      </c>
      <c r="B963" s="1" t="s">
        <v>1595</v>
      </c>
      <c r="C963" s="1" t="s">
        <v>1596</v>
      </c>
    </row>
    <row r="964">
      <c r="A964" s="2" t="str">
        <f>HYPERLINK("https://kings-printer.alberta.ca/1266.cfm?page=2017_203.cfm&amp;leg_type=Regs&amp;isbncln=9780779847334&amp;display=html","Matters Relating to Assessment and Taxation Regulation, 2018")</f>
        <v>Matters Relating to Assessment and Taxation Regulation, 2018</v>
      </c>
      <c r="B964" s="1" t="s">
        <v>1597</v>
      </c>
      <c r="C964" s="1" t="s">
        <v>1598</v>
      </c>
    </row>
    <row r="965">
      <c r="A965" s="2" t="str">
        <f>HYPERLINK("https://kings-printer.alberta.ca/1266.cfm?page=2017_201.cfm&amp;leg_type=Regs&amp;isbncln=9780779838530&amp;display=html","Matters Relating to Assessment Complaints Regulation, 2018")</f>
        <v>Matters Relating to Assessment Complaints Regulation, 2018</v>
      </c>
      <c r="B965" s="1" t="s">
        <v>1599</v>
      </c>
      <c r="C965" s="1" t="s">
        <v>1600</v>
      </c>
    </row>
    <row r="966">
      <c r="A966" s="2" t="str">
        <f>HYPERLINK("https://kings-printer.alberta.ca/1266.cfm?page=2003_042.cfm&amp;leg_type=Regs&amp;isbncln=9780779833924&amp;display=html","Meat Inspection Regulation")</f>
        <v>Meat Inspection Regulation</v>
      </c>
      <c r="B966" s="1" t="s">
        <v>1601</v>
      </c>
      <c r="C966" s="1" t="s">
        <v>1602</v>
      </c>
    </row>
    <row r="967">
      <c r="A967" s="2" t="str">
        <f>HYPERLINK("https://kings-printer.alberta.ca/1266.cfm?page=2006_084.cfm&amp;leg_type=Regs&amp;isbncln=9780779825974&amp;display=html","Medical Benefits Regulation")</f>
        <v>Medical Benefits Regulation</v>
      </c>
      <c r="B967" s="1" t="s">
        <v>1603</v>
      </c>
      <c r="C967" s="1" t="s">
        <v>1604</v>
      </c>
    </row>
    <row r="968">
      <c r="A968" s="2" t="str">
        <f>HYPERLINK("https://kings-printer.alberta.ca/1266.cfm?page=2005_061.cfm&amp;leg_type=Regs&amp;isbncln=9780779841233&amp;display=html","Medical Diagnostic and Therapeutic Technologists Profession Regulation")</f>
        <v>Medical Diagnostic and Therapeutic Technologists Profession Regulation</v>
      </c>
      <c r="B968" s="1" t="s">
        <v>1605</v>
      </c>
      <c r="C968" s="1" t="s">
        <v>1606</v>
      </c>
    </row>
    <row r="969">
      <c r="A969" s="2" t="str">
        <f>HYPERLINK("https://kings-printer.alberta.ca/1266.cfm?page=2001_255.cfm&amp;leg_type=Regs&amp;isbncln=9780779841295&amp;display=html","Medical Laboratory Technologists Profession Regulation")</f>
        <v>Medical Laboratory Technologists Profession Regulation</v>
      </c>
      <c r="B969" s="1" t="s">
        <v>1607</v>
      </c>
      <c r="C969" s="1" t="s">
        <v>1608</v>
      </c>
    </row>
    <row r="970">
      <c r="A970" s="2" t="str">
        <f>HYPERLINK("https://kings-printer.alberta.ca/1266.cfm?page=2018_021.cfm&amp;leg_type=Regs&amp;isbncln=9780779821716&amp;display=html","Medical Panels Regulation")</f>
        <v>Medical Panels Regulation</v>
      </c>
      <c r="B970" s="1" t="s">
        <v>1609</v>
      </c>
      <c r="C970" s="1" t="s">
        <v>1610</v>
      </c>
    </row>
    <row r="971">
      <c r="A971" s="2" t="str">
        <f>HYPERLINK("https://kings-printer.alberta.ca/1266.cfm?page=2023_023.cfm&amp;leg_type=Regs&amp;isbncln=9780779840755&amp;display=html","Medical Suitability Criteria Regulation")</f>
        <v>Medical Suitability Criteria Regulation</v>
      </c>
      <c r="B971" s="1" t="s">
        <v>1611</v>
      </c>
      <c r="C971" s="1" t="s">
        <v>1612</v>
      </c>
    </row>
    <row r="972">
      <c r="A972" s="2" t="str">
        <f>HYPERLINK("https://kings-printer.alberta.ca/1266.cfm?page=2023_153.cfm&amp;leg_type=Regs&amp;isbncln=9780779845163&amp;display=html","Members' Gifts and Benefits Regulation")</f>
        <v>Members' Gifts and Benefits Regulation</v>
      </c>
      <c r="B972" s="1" t="s">
        <v>1613</v>
      </c>
      <c r="C972" s="1" t="s">
        <v>1614</v>
      </c>
    </row>
    <row r="973">
      <c r="A973" s="2" t="str">
        <f>HYPERLINK("https://kings-printer.alberta.ca/1266.cfm?page=1985_320.cfm&amp;leg_type=Regs&amp;isbncln=0773243275&amp;display=html","Members of the Legislative Assembly Pension Plan (Ministerial) Regulation")</f>
        <v>Members of the Legislative Assembly Pension Plan (Ministerial) Regulation</v>
      </c>
      <c r="B973" s="1" t="s">
        <v>1615</v>
      </c>
      <c r="C973" s="1" t="s">
        <v>1616</v>
      </c>
    </row>
    <row r="974">
      <c r="A974" s="2" t="str">
        <f>HYPERLINK("https://kings-printer.alberta.ca/1266.cfm?page=1985_319.cfm&amp;leg_type=Regs&amp;isbncln=9780779809998&amp;display=html","Members of the Legislative Assembly Pension Plan Regulation")</f>
        <v>Members of the Legislative Assembly Pension Plan Regulation</v>
      </c>
      <c r="B974" s="1" t="s">
        <v>1617</v>
      </c>
      <c r="C974" s="1" t="s">
        <v>1618</v>
      </c>
    </row>
    <row r="975">
      <c r="A975" s="2" t="str">
        <f>HYPERLINK("https://kings-printer.alberta.ca/1266.cfm?page=2004_136.cfm&amp;leg_type=Regs&amp;isbncln=9780779849093&amp;display=html","Mental Health Act Forms and Designation Regulation")</f>
        <v>Mental Health Act Forms and Designation Regulation</v>
      </c>
      <c r="B975" s="1" t="s">
        <v>1619</v>
      </c>
      <c r="C975" s="1" t="s">
        <v>1620</v>
      </c>
    </row>
    <row r="976">
      <c r="A976" s="2" t="str">
        <f>HYPERLINK("https://kings-printer.alberta.ca/1266.cfm?page=2009_014.cfm&amp;leg_type=Regs&amp;isbncln=9780779819942&amp;display=html","Mental Health Act Review Panel Regulation")</f>
        <v>Mental Health Act Review Panel Regulation</v>
      </c>
      <c r="B976" s="1" t="s">
        <v>1621</v>
      </c>
      <c r="C976" s="1" t="s">
        <v>1622</v>
      </c>
    </row>
    <row r="977">
      <c r="A977" s="2" t="str">
        <f>HYPERLINK("https://kings-printer.alberta.ca/1266.cfm?page=2020_173.cfm&amp;leg_type=Regs&amp;isbncln=9780779848881&amp;display=html","Mental Health Patient Advocate Regulation")</f>
        <v>Mental Health Patient Advocate Regulation</v>
      </c>
      <c r="B977" s="1" t="s">
        <v>1623</v>
      </c>
      <c r="C977" s="1" t="s">
        <v>1624</v>
      </c>
    </row>
    <row r="978">
      <c r="A978" s="2" t="str">
        <f>HYPERLINK("https://kings-printer.alberta.ca/1266.cfm?page=2004_019.cfm&amp;leg_type=Regs&amp;isbncln=9780779820122&amp;display=html","Mental Health Regulation")</f>
        <v>Mental Health Regulation</v>
      </c>
      <c r="B978" s="1" t="s">
        <v>1625</v>
      </c>
      <c r="C978" s="1" t="s">
        <v>1626</v>
      </c>
    </row>
    <row r="979">
      <c r="A979" s="2" t="str">
        <f>HYPERLINK("https://kings-printer.alberta.ca/1266.cfm?page=2021_114.cfm&amp;leg_type=Regs&amp;isbncln=9780779848898&amp;display=html","Mental Health Services Protection Regulation")</f>
        <v>Mental Health Services Protection Regulation</v>
      </c>
      <c r="B979" s="1" t="s">
        <v>1627</v>
      </c>
      <c r="C979" s="1" t="s">
        <v>1628</v>
      </c>
    </row>
    <row r="980">
      <c r="A980" s="2" t="str">
        <f>HYPERLINK("https://kings-printer.alberta.ca/1266.cfm?page=2006_034.cfm&amp;leg_type=Regs&amp;isbncln=9780779827770&amp;display=html","Mercury Emissions from Coal-fired Power Plants Regulation")</f>
        <v>Mercury Emissions from Coal-fired Power Plants Regulation</v>
      </c>
      <c r="B980" s="1" t="s">
        <v>1629</v>
      </c>
      <c r="C980" s="1" t="s">
        <v>1630</v>
      </c>
    </row>
    <row r="981">
      <c r="A981" s="2" t="str">
        <f>HYPERLINK("https://kings-printer.alberta.ca/1266.cfm?page=1998_213.cfm&amp;leg_type=Regs&amp;isbncln=9780779846115&amp;display=html","Metallic and Industrial Minerals Exploration Regulation")</f>
        <v>Metallic and Industrial Minerals Exploration Regulation</v>
      </c>
      <c r="B981" s="1" t="s">
        <v>1631</v>
      </c>
      <c r="C981" s="1" t="s">
        <v>1632</v>
      </c>
    </row>
    <row r="982">
      <c r="A982" s="2" t="str">
        <f>HYPERLINK("https://kings-printer.alberta.ca/1266.cfm?page=1993_350.cfm&amp;leg_type=Regs&amp;isbncln=9780779817344&amp;display=html","Metallic and Industrial Minerals Royalty Regulation")</f>
        <v>Metallic and Industrial Minerals Royalty Regulation</v>
      </c>
      <c r="B982" s="1" t="s">
        <v>1633</v>
      </c>
      <c r="C982" s="1" t="s">
        <v>1634</v>
      </c>
    </row>
    <row r="983">
      <c r="A983" s="2" t="str">
        <f>HYPERLINK("https://kings-printer.alberta.ca/1266.cfm?page=2022_265.cfm&amp;leg_type=Regs&amp;isbncln=9780779837458&amp;display=html","Metallic and Industrial Minerals Tenure Regulation")</f>
        <v>Metallic and Industrial Minerals Tenure Regulation</v>
      </c>
      <c r="B983" s="1" t="s">
        <v>1635</v>
      </c>
      <c r="C983" s="1" t="s">
        <v>1636</v>
      </c>
    </row>
    <row r="984">
      <c r="A984" s="2" t="str">
        <f>HYPERLINK("https://kings-printer.alberta.ca/1266.cfm?page=2018_244.cfm&amp;leg_type=Regs&amp;isbncln=9780779808199&amp;display=html","Methane Emission Reduction Regulation")</f>
        <v>Methane Emission Reduction Regulation</v>
      </c>
      <c r="B984" s="1" t="s">
        <v>1637</v>
      </c>
      <c r="C984" s="1" t="s">
        <v>1638</v>
      </c>
    </row>
    <row r="985">
      <c r="A985" s="2" t="str">
        <f>HYPERLINK("https://kings-printer.alberta.ca/1266.cfm?page=1993_145.cfm&amp;leg_type=Regs&amp;isbncln=0773258264&amp;display=html","Metis Settlements Election Regulation")</f>
        <v>Metis Settlements Election Regulation</v>
      </c>
      <c r="B985" s="1" t="s">
        <v>1639</v>
      </c>
      <c r="C985" s="1" t="s">
        <v>1640</v>
      </c>
    </row>
    <row r="986">
      <c r="A986" s="2" t="str">
        <f>HYPERLINK("https://kings-printer.alberta.ca/1266.cfm?page=1991_361.cfm&amp;leg_type=Regs&amp;isbncln=9780779835218&amp;display=html","Metis Settlements Land Registry Regulation")</f>
        <v>Metis Settlements Land Registry Regulation</v>
      </c>
      <c r="B986" s="1" t="s">
        <v>1641</v>
      </c>
      <c r="C986" s="1" t="s">
        <v>1642</v>
      </c>
    </row>
    <row r="987">
      <c r="A987" s="2" t="str">
        <f>HYPERLINK("https://kings-printer.alberta.ca/1266.cfm?page=1991_363.cfm&amp;leg_type=Regs&amp;isbncln=0773224750&amp;display=html","Metis Settlements Subdivision Regulation")</f>
        <v>Metis Settlements Subdivision Regulation</v>
      </c>
      <c r="B987" s="1" t="s">
        <v>1643</v>
      </c>
      <c r="C987" s="1" t="s">
        <v>1644</v>
      </c>
    </row>
    <row r="988">
      <c r="A988" s="2" t="str">
        <f>HYPERLINK("https://kings-printer.alberta.ca/1266.cfm?page=2000_022.cfm&amp;leg_type=Regs&amp;isbncln=9780779822980&amp;display=html","Metric Conversion Regulation")</f>
        <v>Metric Conversion Regulation</v>
      </c>
      <c r="B988" s="1" t="s">
        <v>1645</v>
      </c>
      <c r="C988" s="1" t="s">
        <v>1646</v>
      </c>
    </row>
    <row r="989">
      <c r="A989" s="2" t="str">
        <f>HYPERLINK("https://kings-printer.alberta.ca/1266.cfm?page=2008_027.cfm&amp;leg_type=Regs&amp;isbncln=9780779849581&amp;display=html","Micro-generation Regulation")</f>
        <v>Micro-generation Regulation</v>
      </c>
      <c r="B989" s="1" t="s">
        <v>1647</v>
      </c>
      <c r="C989" s="1" t="s">
        <v>1648</v>
      </c>
    </row>
    <row r="990">
      <c r="A990" s="2" t="str">
        <f>HYPERLINK("https://kings-printer.alberta.ca/1266.cfm?page=2018_237.cfm&amp;leg_type=Regs&amp;isbncln=9780779841301&amp;display=html","Midwives Profession Regulation")</f>
        <v>Midwives Profession Regulation</v>
      </c>
      <c r="B990" s="1" t="s">
        <v>1649</v>
      </c>
      <c r="C990" s="1" t="s">
        <v>1650</v>
      </c>
    </row>
    <row r="991">
      <c r="A991" s="2" t="str">
        <f>HYPERLINK("https://kings-printer.alberta.ca/1266.cfm?page=2022_264.cfm&amp;leg_type=Regs&amp;isbncln=9780779846061&amp;display=html","Mineral Resource Development Regulation")</f>
        <v>Mineral Resource Development Regulation</v>
      </c>
      <c r="B991" s="1" t="s">
        <v>1651</v>
      </c>
      <c r="C991" s="1" t="s">
        <v>1652</v>
      </c>
    </row>
    <row r="992">
      <c r="A992" s="2" t="str">
        <f>HYPERLINK("https://kings-printer.alberta.ca/1266.cfm?page=2003_317.cfm&amp;leg_type=Regs&amp;isbncln=9780779817306&amp;display=html","Mineral Rights Compensation Regulation")</f>
        <v>Mineral Rights Compensation Regulation</v>
      </c>
      <c r="B992" s="1" t="s">
        <v>1653</v>
      </c>
      <c r="C992" s="1" t="s">
        <v>1654</v>
      </c>
    </row>
    <row r="993">
      <c r="A993" s="2" t="str">
        <f>HYPERLINK("https://kings-printer.alberta.ca/1266.cfm?page=1997_262.cfm&amp;leg_type=Regs&amp;isbncln=9780779843855&amp;display=html","Mines and Minerals Administration Regulation")</f>
        <v>Mines and Minerals Administration Regulation</v>
      </c>
      <c r="B993" s="1" t="s">
        <v>1655</v>
      </c>
      <c r="C993" s="1" t="s">
        <v>1656</v>
      </c>
    </row>
    <row r="994">
      <c r="A994" s="2" t="str">
        <f>HYPERLINK("https://kings-printer.alberta.ca/1266.cfm?page=2015_170.cfm&amp;leg_type=Regs&amp;isbncln=9780779798803&amp;display=html","Mines and Minerals Dispute Resolution Regulation")</f>
        <v>Mines and Minerals Dispute Resolution Regulation</v>
      </c>
      <c r="B994" s="1" t="s">
        <v>1657</v>
      </c>
      <c r="C994" s="1" t="s">
        <v>1658</v>
      </c>
    </row>
    <row r="995">
      <c r="A995" s="2" t="str">
        <f>HYPERLINK("https://kings-printer.alberta.ca/1266.cfm?page=2022_215.cfm&amp;leg_type=Regs&amp;isbncln=9780779853052&amp;display=html","Ministerial Grants Regulation")</f>
        <v>Ministerial Grants Regulation</v>
      </c>
      <c r="B995" s="1" t="s">
        <v>1659</v>
      </c>
      <c r="C995" s="1" t="s">
        <v>1660</v>
      </c>
    </row>
    <row r="996">
      <c r="A996" s="2" t="str">
        <f>HYPERLINK("https://kings-printer.alberta.ca/1266.cfm?page=2004_123.cfm&amp;leg_type=Regs&amp;isbncln=9780779850488&amp;display=html","Minor Injury Regulation")</f>
        <v>Minor Injury Regulation</v>
      </c>
      <c r="B996" s="1" t="s">
        <v>1661</v>
      </c>
      <c r="C996" s="1" t="s">
        <v>1662</v>
      </c>
    </row>
    <row r="997">
      <c r="A997" s="2" t="str">
        <f>HYPERLINK("https://kings-printer.alberta.ca/1266.cfm?page=2004_240.cfm&amp;leg_type=Regs&amp;isbncln=9780779850006&amp;display=html","Minors' Property Regulation")</f>
        <v>Minors' Property Regulation</v>
      </c>
      <c r="B997" s="1" t="s">
        <v>1663</v>
      </c>
      <c r="C997" s="1" t="s">
        <v>1664</v>
      </c>
    </row>
    <row r="998">
      <c r="A998" s="2" t="str">
        <f>HYPERLINK("https://kings-printer.alberta.ca/1266.cfm?page=2001_120.cfm&amp;leg_type=Regs&amp;isbncln=9780779825196&amp;display=html","Miscellaneous Insurance Provisions Regulation")</f>
        <v>Miscellaneous Insurance Provisions Regulation</v>
      </c>
      <c r="B998" s="1" t="s">
        <v>1665</v>
      </c>
      <c r="C998" s="1" t="s">
        <v>1666</v>
      </c>
    </row>
    <row r="999">
      <c r="A999" s="2" t="str">
        <f>HYPERLINK("https://kings-printer.alberta.ca/1266.cfm?page=2012_151.cfm&amp;leg_type=Regs&amp;isbncln=9780779842179&amp;display=html","Missing Persons Regulation")</f>
        <v>Missing Persons Regulation</v>
      </c>
      <c r="B999" s="1" t="s">
        <v>1667</v>
      </c>
      <c r="C999" s="1" t="s">
        <v>1668</v>
      </c>
    </row>
    <row r="1000">
      <c r="A1000" s="2" t="str">
        <f>HYPERLINK("https://kings-printer.alberta.ca/1266.cfm?page=1996_054.cfm&amp;leg_type=Regs&amp;isbncln=9780779835935&amp;display=html","Mobile Home Sites Tenancies Ministerial Regulation")</f>
        <v>Mobile Home Sites Tenancies Ministerial Regulation</v>
      </c>
      <c r="B1000" s="1" t="s">
        <v>1669</v>
      </c>
      <c r="C1000" s="1" t="s">
        <v>1670</v>
      </c>
    </row>
    <row r="1001">
      <c r="A1001" s="2" t="str">
        <f>HYPERLINK("https://kings-printer.alberta.ca/1266.cfm?page=1998_189.cfm&amp;leg_type=Regs&amp;isbncln=9780779842186&amp;display=html","Motor Vehicle Accident Claims Regulation")</f>
        <v>Motor Vehicle Accident Claims Regulation</v>
      </c>
      <c r="B1001" s="1" t="s">
        <v>1671</v>
      </c>
      <c r="C1001" s="1" t="s">
        <v>1672</v>
      </c>
    </row>
    <row r="1002">
      <c r="A1002" s="2" t="str">
        <f>HYPERLINK("https://kings-printer.alberta.ca/1266.cfm?page=2001_210.cfm&amp;leg_type=Regs&amp;isbncln=9780779831821&amp;display=html","Motor Vehicle Gas Conversion Regulation")</f>
        <v>Motor Vehicle Gas Conversion Regulation</v>
      </c>
      <c r="B1002" s="1" t="s">
        <v>1673</v>
      </c>
      <c r="C1002" s="1" t="s">
        <v>1674</v>
      </c>
    </row>
    <row r="1003">
      <c r="A1003" s="2" t="str">
        <f>HYPERLINK("https://kings-printer.alberta.ca/1266.cfm?page=2009_347.cfm&amp;leg_type=Regs&amp;isbncln=9780779847617&amp;display=html","Municipal Assessor Regulation")</f>
        <v>Municipal Assessor Regulation</v>
      </c>
      <c r="B1003" s="1" t="s">
        <v>1675</v>
      </c>
      <c r="C1003" s="1" t="s">
        <v>1676</v>
      </c>
    </row>
    <row r="1004">
      <c r="A1004" s="2" t="str">
        <f>HYPERLINK("https://kings-printer.alberta.ca/1266.cfm?page=2023_088.cfm&amp;leg_type=Regs&amp;isbncln=9780779842667&amp;display=html","Municipal Census Regulation")</f>
        <v>Municipal Census Regulation</v>
      </c>
      <c r="B1004" s="1" t="s">
        <v>1677</v>
      </c>
      <c r="C1004" s="1" t="s">
        <v>1678</v>
      </c>
    </row>
    <row r="1005">
      <c r="A1005" s="2" t="str">
        <f>HYPERLINK("https://kings-printer.alberta.ca/1266.cfm?page=2017_192.cfm&amp;leg_type=Regs&amp;isbncln=9780779799176&amp;display=html","Municipal Corporate Planning Regulation")</f>
        <v>Municipal Corporate Planning Regulation</v>
      </c>
      <c r="B1005" s="1" t="s">
        <v>1679</v>
      </c>
      <c r="C1005" s="1" t="s">
        <v>1680</v>
      </c>
    </row>
    <row r="1006">
      <c r="A1006" s="2" t="str">
        <f>HYPERLINK("https://kings-printer.alberta.ca/1266.cfm?page=2001_093.cfm&amp;leg_type=Regs&amp;isbncln=9780779848096&amp;display=html","Municipal Gas Systems Core Market Regulation")</f>
        <v>Municipal Gas Systems Core Market Regulation</v>
      </c>
      <c r="B1006" s="1" t="s">
        <v>1681</v>
      </c>
      <c r="C1006" s="1" t="s">
        <v>1682</v>
      </c>
    </row>
    <row r="1007">
      <c r="A1007" s="2" t="str">
        <f>HYPERLINK("https://kings-printer.alberta.ca/1266.cfm?page=2022_149.cfm&amp;leg_type=Regs&amp;isbncln=9780779848911&amp;display=html","Municipal Investment Regulation")</f>
        <v>Municipal Investment Regulation</v>
      </c>
      <c r="B1007" s="1" t="s">
        <v>1683</v>
      </c>
      <c r="C1007" s="1" t="s">
        <v>1684</v>
      </c>
    </row>
    <row r="1008">
      <c r="A1008" s="2" t="str">
        <f>HYPERLINK("https://kings-printer.alberta.ca/1266.cfm?page=2009_080.cfm&amp;leg_type=Regs&amp;isbncln=9780779846313&amp;display=html","Municipal Own-use Generation Regulation")</f>
        <v>Municipal Own-use Generation Regulation</v>
      </c>
      <c r="B1008" s="1" t="s">
        <v>1685</v>
      </c>
      <c r="C1008" s="1" t="s">
        <v>1686</v>
      </c>
    </row>
    <row r="1009">
      <c r="A1009" s="2" t="str">
        <f>HYPERLINK("https://kings-printer.alberta.ca/1266.cfm?page=2018_112.cfm&amp;leg_type=Regs&amp;isbncln=9780779832972&amp;display=html","Municipally Controlled Corporations Regulation")</f>
        <v>Municipally Controlled Corporations Regulation</v>
      </c>
      <c r="B1009" s="1" t="s">
        <v>1687</v>
      </c>
      <c r="C1009" s="1" t="s">
        <v>1688</v>
      </c>
    </row>
    <row r="1010">
      <c r="A1010" s="2" t="str">
        <f>HYPERLINK("https://kings-printer.alberta.ca/1266.cfm?page=1999_207.cfm&amp;leg_type=Regs&amp;isbncln=9780779852840&amp;display=html","Name Search Regulation")</f>
        <v>Name Search Regulation</v>
      </c>
      <c r="B1010" s="1" t="s">
        <v>1689</v>
      </c>
      <c r="C1010" s="1" t="s">
        <v>1690</v>
      </c>
    </row>
    <row r="1011">
      <c r="A1011" s="2" t="str">
        <f>HYPERLINK("https://kings-printer.alberta.ca/1266.cfm?page=2003_185.cfm&amp;leg_type=Regs&amp;isbncln=9780779832309&amp;display=html","Natural Gas Billing Regulation")</f>
        <v>Natural Gas Billing Regulation</v>
      </c>
      <c r="B1011" s="1" t="s">
        <v>1691</v>
      </c>
      <c r="C1011" s="1" t="s">
        <v>1692</v>
      </c>
    </row>
    <row r="1012">
      <c r="A1012" s="2" t="str">
        <f>HYPERLINK("https://kings-printer.alberta.ca/1266.cfm?page=2010_198.cfm&amp;leg_type=Regs&amp;isbncln=9780779793556&amp;display=html","Natural Gas Deep Drilling Regulation, 2010")</f>
        <v>Natural Gas Deep Drilling Regulation, 2010</v>
      </c>
      <c r="B1012" s="1" t="s">
        <v>1693</v>
      </c>
      <c r="C1012" s="1" t="s">
        <v>1694</v>
      </c>
    </row>
    <row r="1013">
      <c r="A1013" s="2" t="str">
        <f>HYPERLINK("https://kings-printer.alberta.ca/1266.cfm?page=1986_358.cfm&amp;leg_type=Regs&amp;isbncln=9780779843862&amp;display=html","Natural Gas Marketing Regulation")</f>
        <v>Natural Gas Marketing Regulation</v>
      </c>
      <c r="B1013" s="1" t="s">
        <v>1695</v>
      </c>
      <c r="C1013" s="1" t="s">
        <v>1696</v>
      </c>
    </row>
    <row r="1014">
      <c r="A1014" s="2" t="str">
        <f>HYPERLINK("https://kings-printer.alberta.ca/1266.cfm?page=2008_221.cfm&amp;leg_type=Regs&amp;isbncln=9780779817313&amp;display=html","Natural Gas Royalty Regulation, 2009")</f>
        <v>Natural Gas Royalty Regulation, 2009</v>
      </c>
      <c r="B1014" s="1" t="s">
        <v>1697</v>
      </c>
      <c r="C1014" s="1" t="s">
        <v>1698</v>
      </c>
    </row>
    <row r="1015">
      <c r="A1015" s="2" t="str">
        <f>HYPERLINK("https://kings-printer.alberta.ca/1266.cfm?page=2016_211.cfm&amp;leg_type=Regs&amp;isbncln=9780779817320&amp;display=html","Natural Gas Royalty Regulation, 2017")</f>
        <v>Natural Gas Royalty Regulation, 2017</v>
      </c>
      <c r="B1015" s="1" t="s">
        <v>1699</v>
      </c>
      <c r="C1015" s="1" t="s">
        <v>1700</v>
      </c>
    </row>
    <row r="1016">
      <c r="A1016" s="2" t="str">
        <f>HYPERLINK("https://kings-printer.alberta.ca/1266.cfm?page=2012_126.cfm&amp;leg_type=Regs&amp;isbncln=9780779841127&amp;display=html","Naturopaths Profession Regulation")</f>
        <v>Naturopaths Profession Regulation</v>
      </c>
      <c r="B1016" s="1" t="s">
        <v>1701</v>
      </c>
      <c r="C1016" s="1" t="s">
        <v>1702</v>
      </c>
    </row>
    <row r="1017">
      <c r="A1017" s="2" t="str">
        <f>HYPERLINK("https://kings-printer.alberta.ca/1266.cfm?page=2013_211.cfm&amp;leg_type=Regs&amp;isbncln=9780779826117&amp;display=html","New Home Buyer Protection (General) Regulation")</f>
        <v>New Home Buyer Protection (General) Regulation</v>
      </c>
      <c r="B1017" s="1" t="s">
        <v>1703</v>
      </c>
      <c r="C1017" s="1" t="s">
        <v>1704</v>
      </c>
    </row>
    <row r="1018">
      <c r="A1018" s="2" t="str">
        <f>HYPERLINK("https://kings-printer.alberta.ca/1266.cfm?page=2013_220.cfm&amp;leg_type=Regs&amp;isbncln=9780779847020&amp;display=html","New Home Buyer Protection (Ministerial) Regulation")</f>
        <v>New Home Buyer Protection (Ministerial) Regulation</v>
      </c>
      <c r="B1018" s="1" t="s">
        <v>1705</v>
      </c>
      <c r="C1018" s="1" t="s">
        <v>1706</v>
      </c>
    </row>
    <row r="1019">
      <c r="A1019" s="2" t="str">
        <f>HYPERLINK("https://kings-printer.alberta.ca/1266.cfm?page=2011_032.cfm&amp;leg_type=Regs&amp;isbncln=9780779793563&amp;display=html","New Well Royalty Regulation")</f>
        <v>New Well Royalty Regulation</v>
      </c>
      <c r="B1019" s="1" t="s">
        <v>1707</v>
      </c>
      <c r="C1019" s="1" t="s">
        <v>1708</v>
      </c>
    </row>
    <row r="1020">
      <c r="A1020" s="2" t="str">
        <f>HYPERLINK("https://kings-printer.alberta.ca/1266.cfm?page=2000_053.cfm&amp;leg_type=Regs&amp;isbncln=9780779845774&amp;display=html","Non-permit Areas Regulation")</f>
        <v>Non-permit Areas Regulation</v>
      </c>
      <c r="B1020" s="1" t="s">
        <v>1709</v>
      </c>
      <c r="C1020" s="1" t="s">
        <v>1710</v>
      </c>
    </row>
    <row r="1021">
      <c r="A1021" s="2" t="str">
        <f>HYPERLINK("https://kings-printer.alberta.ca/1266.cfm?page=2014_220.cfm&amp;leg_type=Regs&amp;isbncln=9780779852024&amp;display=html","Notaries Public Regulation")</f>
        <v>Notaries Public Regulation</v>
      </c>
      <c r="B1021" s="1" t="s">
        <v>1711</v>
      </c>
      <c r="C1021" s="1" t="s">
        <v>1712</v>
      </c>
    </row>
    <row r="1022">
      <c r="A1022" s="2" t="str">
        <f>HYPERLINK("https://kings-printer.alberta.ca/1266.cfm?page=2015_204.cfm&amp;leg_type=Regs&amp;isbncln=9780779789023&amp;display=html","Notice to the Public Trustee (Ministerial) Regulation")</f>
        <v>Notice to the Public Trustee (Ministerial) Regulation</v>
      </c>
      <c r="B1022" s="1" t="s">
        <v>1713</v>
      </c>
      <c r="C1022" s="1" t="s">
        <v>1714</v>
      </c>
    </row>
    <row r="1023">
      <c r="A1023" s="2" t="str">
        <f>HYPERLINK("https://kings-printer.alberta.ca/1266.cfm?page=2003_243.cfm&amp;leg_type=Regs&amp;isbncln=9780779848935&amp;display=html","Nuisance and General Sanitation Regulation")</f>
        <v>Nuisance and General Sanitation Regulation</v>
      </c>
      <c r="B1023" s="1" t="s">
        <v>1715</v>
      </c>
      <c r="C1023" s="1" t="s">
        <v>1716</v>
      </c>
    </row>
    <row r="1024">
      <c r="A1024" s="2" t="str">
        <f>HYPERLINK("https://kings-printer.alberta.ca/1266.cfm?page=2021_191.cfm&amp;leg_type=Regs&amp;isbncln=9780779852352&amp;display=html","Occupational Health and Safety Code")</f>
        <v>Occupational Health and Safety Code</v>
      </c>
      <c r="B1024" s="1" t="s">
        <v>1717</v>
      </c>
      <c r="C1024" s="1" t="s">
        <v>1718</v>
      </c>
    </row>
    <row r="1025">
      <c r="A1025" s="2" t="str">
        <f>HYPERLINK("https://kings-printer.alberta.ca/1266.cfm?page=2021_184.cfm&amp;leg_type=Regs&amp;isbncln=9780779826803&amp;display=html","Occupational Health and Safety Regulation")</f>
        <v>Occupational Health and Safety Regulation</v>
      </c>
      <c r="B1025" s="1" t="s">
        <v>1719</v>
      </c>
      <c r="C1025" s="1" t="s">
        <v>1720</v>
      </c>
    </row>
    <row r="1026">
      <c r="A1026" s="2" t="str">
        <f>HYPERLINK("https://kings-printer.alberta.ca/1266.cfm?page=2006_217.cfm&amp;leg_type=Regs&amp;isbncln=9780779841134&amp;display=html","Occupational Therapists Profession Regulation")</f>
        <v>Occupational Therapists Profession Regulation</v>
      </c>
      <c r="B1026" s="1" t="s">
        <v>1721</v>
      </c>
      <c r="C1026" s="1" t="s">
        <v>1722</v>
      </c>
    </row>
    <row r="1027">
      <c r="A1027" s="2" t="str">
        <f>HYPERLINK("https://kings-printer.alberta.ca/1266.cfm?page=2002_319.cfm&amp;leg_type=Regs&amp;isbncln=9780779826919&amp;display=html","Off-highway Vehicle Regulation")</f>
        <v>Off-highway Vehicle Regulation</v>
      </c>
      <c r="B1027" s="1" t="s">
        <v>1723</v>
      </c>
      <c r="C1027" s="1" t="s">
        <v>1724</v>
      </c>
    </row>
    <row r="1028">
      <c r="A1028" s="2" t="str">
        <f>HYPERLINK("https://kings-printer.alberta.ca/1266.cfm?page=2009_145.cfm&amp;leg_type=Regs&amp;isbncln=9780779789825&amp;display=html","Office of Statistics and Information Regulation")</f>
        <v>Office of Statistics and Information Regulation</v>
      </c>
      <c r="B1028" s="1" t="s">
        <v>1725</v>
      </c>
      <c r="C1028" s="1" t="s">
        <v>1726</v>
      </c>
    </row>
    <row r="1029">
      <c r="A1029" s="2" t="str">
        <f>HYPERLINK("https://kings-printer.alberta.ca/1266.cfm?page=2013_156.cfm&amp;leg_type=Regs&amp;isbncln=9780779842223&amp;display=html","Official Emblems (Ministerial) Regulation")</f>
        <v>Official Emblems (Ministerial) Regulation</v>
      </c>
      <c r="B1029" s="1" t="s">
        <v>1727</v>
      </c>
      <c r="C1029" s="1" t="s">
        <v>1728</v>
      </c>
    </row>
    <row r="1030">
      <c r="A1030" s="2" t="str">
        <f>HYPERLINK("https://kings-printer.alberta.ca/1266.cfm?page=2017_187.cfm&amp;leg_type=Regs&amp;isbncln=9780779824953&amp;display=html","Off-site Levies Regulation")</f>
        <v>Off-site Levies Regulation</v>
      </c>
      <c r="B1030" s="1" t="s">
        <v>1729</v>
      </c>
      <c r="C1030" s="1" t="s">
        <v>1730</v>
      </c>
    </row>
    <row r="1031">
      <c r="A1031" s="2" t="str">
        <f>HYPERLINK("https://kings-printer.alberta.ca/1266.cfm?page=1971_151.cfm&amp;leg_type=Regs&amp;isbncln=9780779852284&amp;display=html","Oil and Gas Conservation Rules")</f>
        <v>Oil and Gas Conservation Rules</v>
      </c>
      <c r="B1031" s="1" t="s">
        <v>1731</v>
      </c>
      <c r="C1031" s="1" t="s">
        <v>1732</v>
      </c>
    </row>
    <row r="1032">
      <c r="A1032" s="2" t="str">
        <f>HYPERLINK("https://kings-printer.alberta.ca/1266.cfm?page=2008_231.cfm&amp;leg_type=Regs&amp;isbncln=9780779827510&amp;display=html","Oil Sands Allowed Costs (Ministerial) Regulation")</f>
        <v>Oil Sands Allowed Costs (Ministerial) Regulation</v>
      </c>
      <c r="B1032" s="1" t="s">
        <v>1733</v>
      </c>
      <c r="C1032" s="1" t="s">
        <v>1734</v>
      </c>
    </row>
    <row r="1033">
      <c r="A1033" s="2" t="str">
        <f>HYPERLINK("https://kings-printer.alberta.ca/1266.cfm?page=1988_076.cfm&amp;leg_type=Regs&amp;isbncln=9780779833986&amp;display=html","Oil Sands Conservation Rules")</f>
        <v>Oil Sands Conservation Rules</v>
      </c>
      <c r="B1033" s="1" t="s">
        <v>1735</v>
      </c>
      <c r="C1033" s="1" t="s">
        <v>1736</v>
      </c>
    </row>
    <row r="1034">
      <c r="A1034" s="2" t="str">
        <f>HYPERLINK("https://kings-printer.alberta.ca/1266.cfm?page=2013_226.cfm&amp;leg_type=Regs&amp;isbncln=9780779839735&amp;display=html","Oil Sands Environmental Monitoring Program Regulation")</f>
        <v>Oil Sands Environmental Monitoring Program Regulation</v>
      </c>
      <c r="B1034" s="1" t="s">
        <v>1737</v>
      </c>
      <c r="C1034" s="1" t="s">
        <v>1738</v>
      </c>
    </row>
    <row r="1035">
      <c r="A1035" s="2" t="str">
        <f>HYPERLINK("https://kings-printer.alberta.ca/1266.cfm?page=1997_185.cfm&amp;leg_type=Regs&amp;isbncln=9780779810680&amp;display=html","Oil Sands Royalty Regulation, 1997")</f>
        <v>Oil Sands Royalty Regulation, 1997</v>
      </c>
      <c r="B1035" s="1" t="s">
        <v>1739</v>
      </c>
      <c r="C1035" s="1" t="s">
        <v>1740</v>
      </c>
    </row>
    <row r="1036">
      <c r="A1036" s="2" t="str">
        <f>HYPERLINK("https://kings-printer.alberta.ca/1266.cfm?page=2008_223.cfm&amp;leg_type=Regs&amp;isbncln=9780779827466&amp;display=html","Oil Sands Royalty Regulation, 2009")</f>
        <v>Oil Sands Royalty Regulation, 2009</v>
      </c>
      <c r="B1036" s="1" t="s">
        <v>1741</v>
      </c>
      <c r="C1036" s="1" t="s">
        <v>1742</v>
      </c>
    </row>
    <row r="1037">
      <c r="A1037" s="2" t="str">
        <f>HYPERLINK("https://kings-printer.alberta.ca/1266.cfm?page=2020_092.cfm&amp;leg_type=Regs&amp;isbncln=9780779817627&amp;display=html","Oil Sands Tenure Regulation, 2020")</f>
        <v>Oil Sands Tenure Regulation, 2020</v>
      </c>
      <c r="B1037" s="1" t="s">
        <v>1743</v>
      </c>
      <c r="C1037" s="1" t="s">
        <v>1744</v>
      </c>
    </row>
    <row r="1038">
      <c r="A1038" s="2" t="str">
        <f>HYPERLINK("https://kings-printer.alberta.ca/1266.cfm?page=2007_013.cfm&amp;leg_type=Regs&amp;isbncln=9780779721115&amp;display=html","Old Strathcona Provincial Historic Area Establishment Regulation")</f>
        <v>Old Strathcona Provincial Historic Area Establishment Regulation</v>
      </c>
      <c r="B1038" s="1" t="s">
        <v>1745</v>
      </c>
      <c r="C1038" s="1" t="s">
        <v>1746</v>
      </c>
    </row>
    <row r="1039">
      <c r="A1039" s="2" t="str">
        <f>HYPERLINK("https://kings-printer.alberta.ca/1266.cfm?page=2003_319.cfm&amp;leg_type=Regs&amp;isbncln=9780779750191&amp;display=html","Oldman River Basin Water Allocation Order")</f>
        <v>Oldman River Basin Water Allocation Order</v>
      </c>
      <c r="B1039" s="1" t="s">
        <v>1747</v>
      </c>
      <c r="C1039" s="1" t="s">
        <v>1748</v>
      </c>
    </row>
    <row r="1040">
      <c r="A1040" s="2" t="str">
        <f>HYPERLINK("https://kings-printer.alberta.ca/1266.cfm?page=1990_247.cfm&amp;leg_type=Regs&amp;isbncln=9780779846634&amp;display=html","Operation of Approved Hospitals Regulation")</f>
        <v>Operation of Approved Hospitals Regulation</v>
      </c>
      <c r="B1040" s="1" t="s">
        <v>1749</v>
      </c>
      <c r="C1040" s="1" t="s">
        <v>1750</v>
      </c>
    </row>
    <row r="1041">
      <c r="A1041" s="2" t="str">
        <f>HYPERLINK("https://kings-printer.alberta.ca/1266.cfm?page=1999_026.cfm&amp;leg_type=Regs&amp;isbncln=9780779833160&amp;display=html","Operation of Boards and Commissions Regulation")</f>
        <v>Operation of Boards and Commissions Regulation</v>
      </c>
      <c r="B1041" s="1" t="s">
        <v>1751</v>
      </c>
      <c r="C1041" s="1" t="s">
        <v>1752</v>
      </c>
    </row>
    <row r="1042">
      <c r="A1042" s="2" t="str">
        <f>HYPERLINK("https://kings-printer.alberta.ca/1266.cfm?page=2002_320.cfm&amp;leg_type=Regs&amp;isbncln=9780779852512&amp;display=html","Operator Licensing and Vehicle Control Regulation")</f>
        <v>Operator Licensing and Vehicle Control Regulation</v>
      </c>
      <c r="B1042" s="1" t="s">
        <v>1753</v>
      </c>
      <c r="C1042" s="1" t="s">
        <v>1754</v>
      </c>
    </row>
    <row r="1043">
      <c r="A1043" s="2" t="str">
        <f>HYPERLINK("https://kings-printer.alberta.ca/1266.cfm?page=2011_045.cfm&amp;leg_type=Regs&amp;isbncln=9780779841141&amp;display=html","Opticians Profession Regulation")</f>
        <v>Opticians Profession Regulation</v>
      </c>
      <c r="B1043" s="1" t="s">
        <v>1755</v>
      </c>
      <c r="C1043" s="1" t="s">
        <v>1756</v>
      </c>
    </row>
    <row r="1044">
      <c r="A1044" s="2" t="str">
        <f>HYPERLINK("https://kings-printer.alberta.ca/1266.cfm?page=2007_202.cfm&amp;leg_type=Regs&amp;isbncln=9780779850945&amp;display=html","Optometric Benefits Regulation")</f>
        <v>Optometric Benefits Regulation</v>
      </c>
      <c r="B1044" s="1" t="s">
        <v>1757</v>
      </c>
      <c r="C1044" s="1" t="s">
        <v>1758</v>
      </c>
    </row>
    <row r="1045">
      <c r="A1045" s="2" t="str">
        <f>HYPERLINK("https://kings-printer.alberta.ca/1266.cfm?page=2003_083.cfm&amp;leg_type=Regs&amp;isbncln=9780779841332&amp;display=html","Optometrists Profession Regulation")</f>
        <v>Optometrists Profession Regulation</v>
      </c>
      <c r="B1045" s="1" t="s">
        <v>1759</v>
      </c>
      <c r="C1045" s="1" t="s">
        <v>1760</v>
      </c>
    </row>
    <row r="1046">
      <c r="A1046" s="2" t="str">
        <f>HYPERLINK("https://kings-printer.alberta.ca/1266.cfm?page=2006_086.cfm&amp;leg_type=Regs&amp;isbncln=9780779789634&amp;display=html","Oral and Maxillofacial Surgery Benefits Regulation")</f>
        <v>Oral and Maxillofacial Surgery Benefits Regulation</v>
      </c>
      <c r="B1046" s="1" t="s">
        <v>1761</v>
      </c>
      <c r="C1046" s="1" t="s">
        <v>1762</v>
      </c>
    </row>
    <row r="1047">
      <c r="A1047" s="2" t="str">
        <f>HYPERLINK("https://kings-printer.alberta.ca/1266.cfm?page=2025_107.cfm&amp;leg_type=Regs&amp;isbncln=9780779852987&amp;display=html","Organ and Tissue Donation and Transplantation Provincial Health Corporation Regulation")</f>
        <v>Organ and Tissue Donation and Transplantation Provincial Health Corporation Regulation</v>
      </c>
      <c r="B1047" s="1" t="s">
        <v>1763</v>
      </c>
      <c r="C1047" s="1" t="s">
        <v>1764</v>
      </c>
    </row>
    <row r="1048">
      <c r="A1048" s="2" t="str">
        <f>HYPERLINK("https://kings-printer.alberta.ca/1266.cfm?page=2001_045.cfm&amp;leg_type=Regs&amp;isbncln=9780779843886&amp;display=html","Orphan Fund Delegated Administration Regulation")</f>
        <v>Orphan Fund Delegated Administration Regulation</v>
      </c>
      <c r="B1048" s="1" t="s">
        <v>1765</v>
      </c>
      <c r="C1048" s="1" t="s">
        <v>1766</v>
      </c>
    </row>
    <row r="1049">
      <c r="A1049" s="2" t="str">
        <f>HYPERLINK("https://kings-printer.alberta.ca/1266.cfm?page=2006_078.cfm&amp;leg_type=Regs&amp;isbncln=9780779837427&amp;display=html","Out-of-Country Health Services Regulation")</f>
        <v>Out-of-Country Health Services Regulation</v>
      </c>
      <c r="B1049" s="1" t="s">
        <v>1767</v>
      </c>
      <c r="C1049" s="1" t="s">
        <v>1768</v>
      </c>
    </row>
    <row r="1050">
      <c r="A1050" s="2" t="str">
        <f>HYPERLINK("https://kings-printer.alberta.ca/1266.cfm?page=2000_181.cfm&amp;leg_type=Regs&amp;isbncln=9780779831845&amp;display=html","Ozone-Depleting Substances and Halocarbons Regulation")</f>
        <v>Ozone-Depleting Substances and Halocarbons Regulation</v>
      </c>
      <c r="B1050" s="1" t="s">
        <v>1769</v>
      </c>
      <c r="C1050" s="1" t="s">
        <v>1770</v>
      </c>
    </row>
    <row r="1051">
      <c r="A1051" s="2" t="str">
        <f>HYPERLINK("https://kings-printer.alberta.ca/1266.cfm?page=2007_200.cfm&amp;leg_type=Regs&amp;isbncln=9780779825028&amp;display=html","Paint and Paint Container Designation Regulation")</f>
        <v>Paint and Paint Container Designation Regulation</v>
      </c>
      <c r="B1051" s="1" t="s">
        <v>1771</v>
      </c>
      <c r="C1051" s="1" t="s">
        <v>1772</v>
      </c>
    </row>
    <row r="1052">
      <c r="A1052" s="2" t="str">
        <f>HYPERLINK("https://kings-printer.alberta.ca/1266.cfm?page=2016_151.cfm&amp;leg_type=Regs&amp;isbncln=9780779841318&amp;display=html","Paramedics Profession Regulation")</f>
        <v>Paramedics Profession Regulation</v>
      </c>
      <c r="B1052" s="1" t="s">
        <v>1773</v>
      </c>
      <c r="C1052" s="1" t="s">
        <v>1774</v>
      </c>
    </row>
    <row r="1053">
      <c r="A1053" s="2" t="str">
        <f>HYPERLINK("https://kings-printer.alberta.ca/1266.cfm?page=2009_105.cfm&amp;leg_type=Regs&amp;isbncln=9780779852857&amp;display=html","Partnership Regulation")</f>
        <v>Partnership Regulation</v>
      </c>
      <c r="B1053" s="1" t="s">
        <v>1775</v>
      </c>
      <c r="C1053" s="1" t="s">
        <v>1776</v>
      </c>
    </row>
    <row r="1054">
      <c r="A1054" s="2" t="str">
        <f>HYPERLINK("https://kings-printer.alberta.ca/1266.cfm?page=2008_190.cfm&amp;leg_type=Regs&amp;isbncln=9780779796762&amp;display=html","Passenger Ropeways and Passenger Conveyors Standards Regulation")</f>
        <v>Passenger Ropeways and Passenger Conveyors Standards Regulation</v>
      </c>
      <c r="B1054" s="1" t="s">
        <v>1777</v>
      </c>
      <c r="C1054" s="1" t="s">
        <v>1778</v>
      </c>
    </row>
    <row r="1055">
      <c r="A1055" s="2" t="str">
        <f>HYPERLINK("https://kings-printer.alberta.ca/1266.cfm?page=2006_124.cfm&amp;leg_type=Regs&amp;isbncln=9780779850563&amp;display=html","Patient Concerns Resolution Process Regulation")</f>
        <v>Patient Concerns Resolution Process Regulation</v>
      </c>
      <c r="B1055" s="1" t="s">
        <v>1779</v>
      </c>
      <c r="C1055" s="1" t="s">
        <v>1780</v>
      </c>
    </row>
    <row r="1056">
      <c r="A1056" s="2" t="str">
        <f>HYPERLINK("https://kings-printer.alberta.ca/1266.cfm?page=2009_157.cfm&amp;leg_type=Regs&amp;isbncln=9780779805280&amp;display=html","Payday Loans Regulation")</f>
        <v>Payday Loans Regulation</v>
      </c>
      <c r="B1056" s="1" t="s">
        <v>1781</v>
      </c>
      <c r="C1056" s="1" t="s">
        <v>1782</v>
      </c>
    </row>
    <row r="1057">
      <c r="A1057" s="2" t="str">
        <f>HYPERLINK("https://kings-printer.alberta.ca/1266.cfm?page=2003_112.cfm&amp;leg_type=Regs&amp;isbncln=9780779846283&amp;display=html","Payment in Lieu of Tax Regulation")</f>
        <v>Payment in Lieu of Tax Regulation</v>
      </c>
      <c r="B1057" s="1" t="s">
        <v>1783</v>
      </c>
      <c r="C1057" s="1" t="s">
        <v>1784</v>
      </c>
    </row>
    <row r="1058">
      <c r="A1058" s="2" t="str">
        <f>HYPERLINK("https://kings-printer.alberta.ca/1266.cfm?page=2006_312.cfm&amp;leg_type=Regs&amp;isbncln=9780779828234&amp;display=html","Peace Officer (Ministerial) Regulation")</f>
        <v>Peace Officer (Ministerial) Regulation</v>
      </c>
      <c r="B1058" s="1" t="s">
        <v>1785</v>
      </c>
      <c r="C1058" s="1" t="s">
        <v>1786</v>
      </c>
    </row>
    <row r="1059">
      <c r="A1059" s="2" t="str">
        <f>HYPERLINK("https://kings-printer.alberta.ca/1266.cfm?page=2006_291.cfm&amp;leg_type=Regs&amp;isbncln=9780779827893&amp;display=html","Peace Officer Regulation")</f>
        <v>Peace Officer Regulation</v>
      </c>
      <c r="B1059" s="1" t="s">
        <v>1787</v>
      </c>
      <c r="C1059" s="1" t="s">
        <v>1788</v>
      </c>
    </row>
    <row r="1060">
      <c r="A1060" s="2" t="str">
        <f>HYPERLINK("https://kings-printer.alberta.ca/1266.cfm?page=2021_043.cfm&amp;leg_type=Regs&amp;isbncln=9780779847594&amp;display=html","Pending Registration Queue Regulation")</f>
        <v>Pending Registration Queue Regulation</v>
      </c>
      <c r="B1060" s="1" t="s">
        <v>1789</v>
      </c>
      <c r="C1060" s="1" t="s">
        <v>1790</v>
      </c>
    </row>
    <row r="1061">
      <c r="A1061" s="2" t="str">
        <f>HYPERLINK("https://kings-printer.alberta.ca/1266.cfm?page=2004_052.cfm&amp;leg_type=Regs&amp;isbncln=077972786X&amp;display=html","Pension Validation Regulation")</f>
        <v>Pension Validation Regulation</v>
      </c>
      <c r="B1061" s="1" t="s">
        <v>1791</v>
      </c>
      <c r="C1061" s="1" t="s">
        <v>1792</v>
      </c>
    </row>
    <row r="1062">
      <c r="A1062" s="2" t="str">
        <f>HYPERLINK("https://kings-printer.alberta.ca/1266.cfm?page=2007_204.cfm&amp;leg_type=Regs&amp;isbncln=9780779849987&amp;display=html","Permit Regulation")</f>
        <v>Permit Regulation</v>
      </c>
      <c r="B1062" s="1" t="s">
        <v>1793</v>
      </c>
      <c r="C1062" s="1" t="s">
        <v>1794</v>
      </c>
    </row>
    <row r="1063">
      <c r="A1063" s="2" t="str">
        <f>HYPERLINK("https://kings-printer.alberta.ca/1266.cfm?page=1998_026.cfm&amp;leg_type=Regs&amp;isbncln=9780779850884&amp;display=html","Personal Directives (Ministerial) Regulation")</f>
        <v>Personal Directives (Ministerial) Regulation</v>
      </c>
      <c r="B1063" s="1" t="s">
        <v>1795</v>
      </c>
      <c r="C1063" s="1" t="s">
        <v>1796</v>
      </c>
    </row>
    <row r="1064">
      <c r="A1064" s="2" t="str">
        <f>HYPERLINK("https://kings-printer.alberta.ca/1266.cfm?page=2008_099.cfm&amp;leg_type=Regs&amp;isbncln=9780779846641&amp;display=html","Personal Directives Regulation")</f>
        <v>Personal Directives Regulation</v>
      </c>
      <c r="B1064" s="1" t="s">
        <v>1797</v>
      </c>
      <c r="C1064" s="1" t="s">
        <v>1798</v>
      </c>
    </row>
    <row r="1065">
      <c r="A1065" s="2" t="str">
        <f>HYPERLINK("https://kings-printer.alberta.ca/1266.cfm?page=2001_034.cfm&amp;leg_type=Regs&amp;isbncln=9780779816019&amp;display=html","Personal Income Tax Withholding Regulation")</f>
        <v>Personal Income Tax Withholding Regulation</v>
      </c>
      <c r="B1065" s="1" t="s">
        <v>1799</v>
      </c>
      <c r="C1065" s="1" t="s">
        <v>1800</v>
      </c>
    </row>
    <row r="1066">
      <c r="A1066" s="2" t="str">
        <f>HYPERLINK("https://kings-printer.alberta.ca/1266.cfm?page=2003_366.cfm&amp;leg_type=Regs&amp;isbncln=9780779848027&amp;display=html","Personal Information Protection Act Regulation")</f>
        <v>Personal Information Protection Act Regulation</v>
      </c>
      <c r="B1066" s="1" t="s">
        <v>1801</v>
      </c>
      <c r="C1066" s="1" t="s">
        <v>1802</v>
      </c>
    </row>
    <row r="1067">
      <c r="A1067" s="2" t="str">
        <f>HYPERLINK("https://kings-printer.alberta.ca/1266.cfm?page=2007_235.cfm&amp;leg_type=Regs&amp;isbncln=9780779836529&amp;display=html","Personal Property Registry Accreditation and Document Handling")</f>
        <v>Personal Property Registry Accreditation and Document Handling</v>
      </c>
      <c r="B1067" s="1" t="s">
        <v>1803</v>
      </c>
      <c r="C1067" s="1" t="s">
        <v>1804</v>
      </c>
    </row>
    <row r="1068">
      <c r="A1068" s="2" t="str">
        <f>HYPERLINK("https://kings-printer.alberta.ca/1266.cfm?page=2021_050.cfm&amp;leg_type=Regs&amp;isbncln=9780779843602&amp;display=html","Personal Property Security Forms Regulation")</f>
        <v>Personal Property Security Forms Regulation</v>
      </c>
      <c r="B1068" s="1" t="s">
        <v>1805</v>
      </c>
      <c r="C1068" s="1" t="s">
        <v>1806</v>
      </c>
    </row>
    <row r="1069">
      <c r="A1069" s="2" t="str">
        <f>HYPERLINK("https://kings-printer.alberta.ca/1266.cfm?page=2001_095.cfm&amp;leg_type=Regs&amp;isbncln=9780779843596&amp;display=html","Personal Property Security Regulation")</f>
        <v>Personal Property Security Regulation</v>
      </c>
      <c r="B1069" s="1" t="s">
        <v>1807</v>
      </c>
      <c r="C1069" s="1" t="s">
        <v>1808</v>
      </c>
    </row>
    <row r="1070">
      <c r="A1070" s="2" t="str">
        <f>HYPERLINK("https://kings-printer.alberta.ca/1266.cfm?page=2020_001.cfm&amp;leg_type=Regs&amp;isbncln=9780779852062&amp;display=html","Personal Services Regulation")</f>
        <v>Personal Services Regulation</v>
      </c>
      <c r="B1070" s="1" t="s">
        <v>1809</v>
      </c>
      <c r="C1070" s="1" t="s">
        <v>1810</v>
      </c>
    </row>
    <row r="1071">
      <c r="A1071" s="2" t="str">
        <f>HYPERLINK("https://kings-printer.alberta.ca/1266.cfm?page=2013_228.cfm&amp;leg_type=Regs&amp;isbncln=9780779813032&amp;display=html","Persons with Developmental Disabilities Services Regulation")</f>
        <v>Persons with Developmental Disabilities Services Regulation</v>
      </c>
      <c r="B1071" s="1" t="s">
        <v>1811</v>
      </c>
      <c r="C1071" s="1" t="s">
        <v>1812</v>
      </c>
    </row>
    <row r="1072">
      <c r="A1072" s="2" t="str">
        <f>HYPERLINK("https://kings-printer.alberta.ca/1266.cfm?page=2001_184.cfm&amp;leg_type=Regs&amp;isbncln=9780779844920&amp;display=html","Pest and Nuisance Control Regulation")</f>
        <v>Pest and Nuisance Control Regulation</v>
      </c>
      <c r="B1072" s="1" t="s">
        <v>1813</v>
      </c>
      <c r="C1072" s="1" t="s">
        <v>1814</v>
      </c>
    </row>
    <row r="1073">
      <c r="A1073" s="2" t="str">
        <f>HYPERLINK("https://kings-printer.alberta.ca/1266.cfm?page=1997_043.cfm&amp;leg_type=Regs&amp;isbncln=9780779846658&amp;display=html","Pesticide (Ministerial) Regulation")</f>
        <v>Pesticide (Ministerial) Regulation</v>
      </c>
      <c r="B1073" s="1" t="s">
        <v>1815</v>
      </c>
      <c r="C1073" s="1" t="s">
        <v>1816</v>
      </c>
    </row>
    <row r="1074">
      <c r="A1074" s="2" t="str">
        <f>HYPERLINK("https://kings-printer.alberta.ca/1266.cfm?page=1997_024.cfm&amp;leg_type=Regs&amp;isbncln=9780779836468&amp;display=html","Pesticide Sales, Handling, Use and Application Regulation")</f>
        <v>Pesticide Sales, Handling, Use and Application Regulation</v>
      </c>
      <c r="B1074" s="1" t="s">
        <v>1817</v>
      </c>
      <c r="C1074" s="1" t="s">
        <v>1818</v>
      </c>
    </row>
    <row r="1075">
      <c r="A1075" s="2" t="str">
        <f>HYPERLINK("https://kings-printer.alberta.ca/1266.cfm?page=2019_091.cfm&amp;leg_type=Regs&amp;isbncln=9780779835348&amp;display=html","Petitions and Public Notices Regulation")</f>
        <v>Petitions and Public Notices Regulation</v>
      </c>
      <c r="B1075" s="1" t="s">
        <v>1819</v>
      </c>
      <c r="C1075" s="1" t="s">
        <v>1820</v>
      </c>
    </row>
    <row r="1076">
      <c r="A1076" s="2" t="str">
        <f>HYPERLINK("https://kings-printer.alberta.ca/1266.cfm?page=2016_054.cfm&amp;leg_type=Regs&amp;isbncln=9780779803767&amp;display=html","Petrochemicals Diversification Program Royalty Credit Regulation")</f>
        <v>Petrochemicals Diversification Program Royalty Credit Regulation</v>
      </c>
      <c r="B1076" s="1" t="s">
        <v>1821</v>
      </c>
      <c r="C1076" s="1" t="s">
        <v>1822</v>
      </c>
    </row>
    <row r="1077">
      <c r="A1077" s="2" t="str">
        <f>HYPERLINK("https://kings-printer.alberta.ca/1266.cfm?page=2025_054.cfm&amp;leg_type=Regs&amp;isbncln=9780779852383&amp;display=html","Petrochemicals Diversification Program Royalty Credit Repeal Regulation")</f>
        <v>Petrochemicals Diversification Program Royalty Credit Repeal Regulation</v>
      </c>
      <c r="B1077" s="1" t="s">
        <v>1823</v>
      </c>
      <c r="C1077" s="1" t="s">
        <v>1824</v>
      </c>
    </row>
    <row r="1078">
      <c r="A1078" s="2" t="str">
        <f>HYPERLINK("https://kings-printer.alberta.ca/1266.cfm?page=1997_263.cfm&amp;leg_type=Regs&amp;isbncln=9780779803712&amp;display=html","Petroleum and Natural Gas Tenure Regulation")</f>
        <v>Petroleum and Natural Gas Tenure Regulation</v>
      </c>
      <c r="B1078" s="1" t="s">
        <v>1825</v>
      </c>
      <c r="C1078" s="1" t="s">
        <v>1826</v>
      </c>
    </row>
    <row r="1079">
      <c r="A1079" s="2" t="str">
        <f>HYPERLINK("https://kings-printer.alberta.ca/1266.cfm?page=2006_174.cfm&amp;leg_type=Regs&amp;isbncln=9780779808236&amp;display=html","Petroleum Marketing Regulation")</f>
        <v>Petroleum Marketing Regulation</v>
      </c>
      <c r="B1079" s="1" t="s">
        <v>1827</v>
      </c>
      <c r="C1079" s="1" t="s">
        <v>1828</v>
      </c>
    </row>
    <row r="1080">
      <c r="A1080" s="2" t="str">
        <f>HYPERLINK("https://kings-printer.alberta.ca/1266.cfm?page=2008_222.cfm&amp;leg_type=Regs&amp;isbncln=9780779810734&amp;display=html","Petroleum Royalty Regulation, 2009")</f>
        <v>Petroleum Royalty Regulation, 2009</v>
      </c>
      <c r="B1080" s="1" t="s">
        <v>1829</v>
      </c>
      <c r="C1080" s="1" t="s">
        <v>1830</v>
      </c>
    </row>
    <row r="1081">
      <c r="A1081" s="2" t="str">
        <f>HYPERLINK("https://kings-printer.alberta.ca/1266.cfm?page=2016_212.cfm&amp;leg_type=Regs&amp;isbncln=9780779810741&amp;display=html","Petroleum Royalty Regulation, 2017")</f>
        <v>Petroleum Royalty Regulation, 2017</v>
      </c>
      <c r="B1081" s="1" t="s">
        <v>1831</v>
      </c>
      <c r="C1081" s="1" t="s">
        <v>1832</v>
      </c>
    </row>
    <row r="1082">
      <c r="A1082" s="2" t="str">
        <f>HYPERLINK("https://kings-printer.alberta.ca/1266.cfm?page=2016_193.cfm&amp;leg_type=Regs&amp;isbncln=9780779794225&amp;display=html","Pharmaceutical Equipment Control Regulation")</f>
        <v>Pharmaceutical Equipment Control Regulation</v>
      </c>
      <c r="B1082" s="1" t="s">
        <v>1833</v>
      </c>
      <c r="C1082" s="1" t="s">
        <v>1834</v>
      </c>
    </row>
    <row r="1083">
      <c r="A1083" s="2" t="str">
        <f>HYPERLINK("https://kings-printer.alberta.ca/1266.cfm?page=2006_129.cfm&amp;leg_type=Regs&amp;isbncln=9780779841158&amp;display=html","Pharmacists and Pharmacy Technicians Profession Regulation")</f>
        <v>Pharmacists and Pharmacy Technicians Profession Regulation</v>
      </c>
      <c r="B1083" s="1" t="s">
        <v>1835</v>
      </c>
      <c r="C1083" s="1" t="s">
        <v>1836</v>
      </c>
    </row>
    <row r="1084">
      <c r="A1084" s="2" t="str">
        <f>HYPERLINK("https://kings-printer.alberta.ca/1266.cfm?page=2006_240.cfm&amp;leg_type=Regs&amp;isbncln=9780779829927&amp;display=html","Pharmacy and Drug Regulation")</f>
        <v>Pharmacy and Drug Regulation</v>
      </c>
      <c r="B1084" s="1" t="s">
        <v>1837</v>
      </c>
      <c r="C1084" s="1" t="s">
        <v>1838</v>
      </c>
    </row>
    <row r="1085">
      <c r="A1085" s="2" t="str">
        <f>HYPERLINK("https://kings-printer.alberta.ca/1266.cfm?page=2011_064.cfm&amp;leg_type=Regs&amp;isbncln=9780779841165&amp;display=html","Physical Therapists Profession Regulation")</f>
        <v>Physical Therapists Profession Regulation</v>
      </c>
      <c r="B1085" s="1" t="s">
        <v>1839</v>
      </c>
      <c r="C1085" s="1" t="s">
        <v>1840</v>
      </c>
    </row>
    <row r="1086">
      <c r="A1086" s="2" t="str">
        <f>HYPERLINK("https://kings-printer.alberta.ca/1266.cfm?page=2020_162.cfm&amp;leg_type=Regs&amp;isbncln=9780779819577&amp;display=html","Physician Payment Disclosure Regulation")</f>
        <v>Physician Payment Disclosure Regulation</v>
      </c>
      <c r="B1086" s="1" t="s">
        <v>1841</v>
      </c>
      <c r="C1086" s="1" t="s">
        <v>1842</v>
      </c>
    </row>
    <row r="1087">
      <c r="A1087" s="2" t="str">
        <f>HYPERLINK("https://kings-printer.alberta.ca/1266.cfm?page=2020_200.cfm&amp;leg_type=Regs&amp;isbncln=9780779841264&amp;display=html","Physicians, Surgeons, Osteopaths and Physician Assistants Profession Regulation")</f>
        <v>Physicians, Surgeons, Osteopaths and Physician Assistants Profession Regulation</v>
      </c>
      <c r="B1087" s="1" t="s">
        <v>1843</v>
      </c>
      <c r="C1087" s="1" t="s">
        <v>1844</v>
      </c>
    </row>
    <row r="1088">
      <c r="A1088" s="2" t="str">
        <f>HYPERLINK("https://kings-printer.alberta.ca/1266.cfm?page=2024_114.cfm&amp;leg_type=Regs&amp;isbncln=9780779849383&amp;display=html","Pilot Project (Golf Carts) Regulation")</f>
        <v>Pilot Project (Golf Carts) Regulation</v>
      </c>
      <c r="B1088" s="1" t="s">
        <v>1845</v>
      </c>
      <c r="C1088" s="1" t="s">
        <v>1846</v>
      </c>
    </row>
    <row r="1089">
      <c r="A1089" s="2" t="str">
        <f>HYPERLINK("https://kings-printer.alberta.ca/1266.cfm?page=2023_125.cfm&amp;leg_type=Regs&amp;isbncln=9780779851584&amp;display=html","Pipeline Rules")</f>
        <v>Pipeline Rules</v>
      </c>
      <c r="B1089" s="1" t="s">
        <v>1847</v>
      </c>
      <c r="C1089" s="1" t="s">
        <v>1848</v>
      </c>
    </row>
    <row r="1090">
      <c r="A1090" s="2" t="str">
        <f>HYPERLINK("https://kings-printer.alberta.ca/1266.cfm?page=2000_223.cfm&amp;leg_type=Regs&amp;isbncln=9780779846764&amp;display=html","Planning Exemption Regulation")</f>
        <v>Planning Exemption Regulation</v>
      </c>
      <c r="B1090" s="1" t="s">
        <v>1849</v>
      </c>
      <c r="C1090" s="1" t="s">
        <v>1850</v>
      </c>
    </row>
    <row r="1091">
      <c r="A1091" s="2" t="str">
        <f>HYPERLINK("https://kings-printer.alberta.ca/1266.cfm?page=2007_119.cfm&amp;leg_type=Regs&amp;isbncln=9780779849994&amp;display=html","Plumbing Code Regulation")</f>
        <v>Plumbing Code Regulation</v>
      </c>
      <c r="B1091" s="1" t="s">
        <v>1851</v>
      </c>
      <c r="C1091" s="1" t="s">
        <v>1852</v>
      </c>
    </row>
    <row r="1092">
      <c r="A1092" s="2" t="str">
        <f>HYPERLINK("https://kings-printer.alberta.ca/1266.cfm?page=2006_087.cfm&amp;leg_type=Regs&amp;isbncln=9780779789641&amp;display=html","Podiatric Benefits Regulation")</f>
        <v>Podiatric Benefits Regulation</v>
      </c>
      <c r="B1092" s="1" t="s">
        <v>1853</v>
      </c>
      <c r="C1092" s="1" t="s">
        <v>1854</v>
      </c>
    </row>
    <row r="1093">
      <c r="A1093" s="2" t="str">
        <f>HYPERLINK("https://kings-printer.alberta.ca/1266.cfm?page=2006_137.cfm&amp;leg_type=Regs&amp;isbncln=9780779789658&amp;display=html","Podiatric Surgery Benefits Regulation")</f>
        <v>Podiatric Surgery Benefits Regulation</v>
      </c>
      <c r="B1093" s="1" t="s">
        <v>1855</v>
      </c>
      <c r="C1093" s="1" t="s">
        <v>1856</v>
      </c>
    </row>
    <row r="1094">
      <c r="A1094" s="2" t="str">
        <f>HYPERLINK("https://kings-printer.alberta.ca/1266.cfm?page=2012_060.cfm&amp;leg_type=Regs&amp;isbncln=9780779841325&amp;display=html","Podiatrists Profession Regulation")</f>
        <v>Podiatrists Profession Regulation</v>
      </c>
      <c r="B1094" s="1" t="s">
        <v>1857</v>
      </c>
      <c r="C1094" s="1" t="s">
        <v>1858</v>
      </c>
    </row>
    <row r="1095">
      <c r="A1095" s="2" t="str">
        <f>HYPERLINK("https://kings-printer.alberta.ca/1266.cfm?page=2020_007.cfm&amp;leg_type=Regs&amp;isbncln=9780779850235&amp;display=html","Police Funding Regulation")</f>
        <v>Police Funding Regulation</v>
      </c>
      <c r="B1095" s="1" t="s">
        <v>1859</v>
      </c>
      <c r="C1095" s="1" t="s">
        <v>1860</v>
      </c>
    </row>
    <row r="1096">
      <c r="A1096" s="2" t="str">
        <f>HYPERLINK("https://kings-printer.alberta.ca/1266.cfm?page=2024_174.cfm&amp;leg_type=Regs&amp;isbncln=9780779849840&amp;display=html","Police Governance (Ministerial) Regulation")</f>
        <v>Police Governance (Ministerial) Regulation</v>
      </c>
      <c r="B1096" s="1" t="s">
        <v>1861</v>
      </c>
      <c r="C1096" s="1" t="s">
        <v>1862</v>
      </c>
    </row>
    <row r="1097">
      <c r="A1097" s="2" t="str">
        <f>HYPERLINK("https://kings-printer.alberta.ca/1266.cfm?page=2024_156.cfm&amp;leg_type=Regs&amp;isbncln=9780779852611&amp;display=html","Police Governance Regulation")</f>
        <v>Police Governance Regulation</v>
      </c>
      <c r="B1097" s="1" t="s">
        <v>1863</v>
      </c>
      <c r="C1097" s="1" t="s">
        <v>1864</v>
      </c>
    </row>
    <row r="1098">
      <c r="A1098" s="2" t="str">
        <f>HYPERLINK("https://kings-printer.alberta.ca/1266.cfm?page=1990_356.cfm&amp;leg_type=Regs&amp;isbncln=9780779850075&amp;display=html","Police Service Regulation")</f>
        <v>Police Service Regulation</v>
      </c>
      <c r="B1098" s="1" t="s">
        <v>1865</v>
      </c>
      <c r="C1098" s="1" t="s">
        <v>1866</v>
      </c>
    </row>
    <row r="1099">
      <c r="A1099" s="2" t="str">
        <f>HYPERLINK("https://kings-printer.alberta.ca/1266.cfm?page=2003_277.cfm&amp;leg_type=Regs&amp;isbncln=9780779848959&amp;display=html","Potable Water Regulation")</f>
        <v>Potable Water Regulation</v>
      </c>
      <c r="B1099" s="1" t="s">
        <v>1867</v>
      </c>
      <c r="C1099" s="1" t="s">
        <v>1868</v>
      </c>
    </row>
    <row r="1100">
      <c r="A1100" s="2" t="str">
        <f>HYPERLINK("https://kings-printer.alberta.ca/1266.cfm?page=2024_031.cfm&amp;leg_type=Regs&amp;isbncln=9780779846160&amp;display=html","Potato Growers of Alberta Plan Regulation")</f>
        <v>Potato Growers of Alberta Plan Regulation</v>
      </c>
      <c r="B1100" s="1" t="s">
        <v>1869</v>
      </c>
      <c r="C1100" s="1" t="s">
        <v>1870</v>
      </c>
    </row>
    <row r="1101">
      <c r="A1101" s="2" t="str">
        <f>HYPERLINK("https://kings-printer.alberta.ca/1266.cfm?page=2003_085.cfm&amp;leg_type=Regs&amp;isbncln=9780779805839&amp;display=html","Power Engineers Regulation")</f>
        <v>Power Engineers Regulation</v>
      </c>
      <c r="B1101" s="1" t="s">
        <v>1871</v>
      </c>
      <c r="C1101" s="1" t="s">
        <v>1872</v>
      </c>
    </row>
    <row r="1102">
      <c r="A1102" s="2" t="str">
        <f>HYPERLINK("https://kings-printer.alberta.ca/1266.cfm?page=2011_217.cfm&amp;leg_type=Regs&amp;isbncln=9780779826742&amp;display=html","Preferential Share (Intestate Estates) Regulation")</f>
        <v>Preferential Share (Intestate Estates) Regulation</v>
      </c>
      <c r="B1102" s="1" t="s">
        <v>1873</v>
      </c>
      <c r="C1102" s="1" t="s">
        <v>1874</v>
      </c>
    </row>
    <row r="1103">
      <c r="A1103" s="2" t="str">
        <f>HYPERLINK("https://kings-printer.alberta.ca/1266.cfm?page=2008_200.cfm&amp;leg_type=Regs&amp;isbncln=9780779836307&amp;display=html","Premises Identification Regulation")</f>
        <v>Premises Identification Regulation</v>
      </c>
      <c r="B1103" s="1" t="s">
        <v>1875</v>
      </c>
      <c r="C1103" s="1" t="s">
        <v>1876</v>
      </c>
    </row>
    <row r="1104">
      <c r="A1104" s="2" t="str">
        <f>HYPERLINK("https://kings-printer.alberta.ca/1266.cfm?page=1999_185.cfm&amp;leg_type=Regs&amp;isbncln=9780779836024&amp;display=html","Prepaid Contracting Business Licensing Regulation")</f>
        <v>Prepaid Contracting Business Licensing Regulation</v>
      </c>
      <c r="B1104" s="1" t="s">
        <v>1877</v>
      </c>
      <c r="C1104" s="1" t="s">
        <v>1878</v>
      </c>
    </row>
    <row r="1105">
      <c r="A1105" s="2" t="str">
        <f>HYPERLINK("https://kings-printer.alberta.ca/1266.cfm?page=1986_352.cfm&amp;leg_type=Regs&amp;isbncln=0773276815&amp;display=html","Prescribed Deregulation Date Regulation")</f>
        <v>Prescribed Deregulation Date Regulation</v>
      </c>
      <c r="B1105" s="1" t="s">
        <v>1879</v>
      </c>
      <c r="C1105" s="1" t="s">
        <v>1880</v>
      </c>
    </row>
    <row r="1106">
      <c r="A1106" s="2" t="str">
        <f>HYPERLINK("https://kings-printer.alberta.ca/1266.cfm?page=2006_056.cfm&amp;leg_type=Regs&amp;isbncln=9780779818402&amp;display=html","Pressure Equipment Exemption Order")</f>
        <v>Pressure Equipment Exemption Order</v>
      </c>
      <c r="B1106" s="1" t="s">
        <v>1881</v>
      </c>
      <c r="C1106" s="1" t="s">
        <v>1882</v>
      </c>
    </row>
    <row r="1107">
      <c r="A1107" s="2" t="str">
        <f>HYPERLINK("https://kings-printer.alberta.ca/1266.cfm?page=2006_049.cfm&amp;leg_type=Regs&amp;isbncln=9780779849437&amp;display=html","Pressure Equipment Safety Regulation")</f>
        <v>Pressure Equipment Safety Regulation</v>
      </c>
      <c r="B1107" s="1" t="s">
        <v>1883</v>
      </c>
      <c r="C1107" s="1" t="s">
        <v>1884</v>
      </c>
    </row>
    <row r="1108">
      <c r="A1108" s="2" t="str">
        <f>HYPERLINK("https://kings-printer.alberta.ca/1266.cfm?page=2002_169.cfm&amp;leg_type=Regs&amp;isbncln=9780779835867&amp;display=html","Pressure Welders Regulation")</f>
        <v>Pressure Welders Regulation</v>
      </c>
      <c r="B1108" s="1" t="s">
        <v>1885</v>
      </c>
      <c r="C1108" s="1" t="s">
        <v>1886</v>
      </c>
    </row>
    <row r="1109">
      <c r="A1109" s="2" t="str">
        <f>HYPERLINK("https://kings-printer.alberta.ca/1266.cfm?page=2022_127.cfm&amp;leg_type=Regs&amp;isbncln=9780779851553&amp;display=html","Private Schools Regulation")</f>
        <v>Private Schools Regulation</v>
      </c>
      <c r="B1109" s="1" t="s">
        <v>1887</v>
      </c>
      <c r="C1109" s="1" t="s">
        <v>1888</v>
      </c>
    </row>
    <row r="1110">
      <c r="A1110" s="2" t="str">
        <f>HYPERLINK("https://kings-printer.alberta.ca/1266.cfm?page=1997_229.cfm&amp;leg_type=Regs&amp;isbncln=9780779789153&amp;display=html","Private Sewage Disposal Systems Regulation")</f>
        <v>Private Sewage Disposal Systems Regulation</v>
      </c>
      <c r="B1110" s="1" t="s">
        <v>1889</v>
      </c>
      <c r="C1110" s="1" t="s">
        <v>1890</v>
      </c>
    </row>
    <row r="1111">
      <c r="A1111" s="2" t="str">
        <f>HYPERLINK("https://kings-printer.alberta.ca/1266.cfm?page=2003_341.cfm&amp;leg_type=Regs&amp;isbncln=9780779841400&amp;display=html","Private Vocational Training Regulation")</f>
        <v>Private Vocational Training Regulation</v>
      </c>
      <c r="B1111" s="1" t="s">
        <v>1891</v>
      </c>
      <c r="C1111" s="1" t="s">
        <v>1892</v>
      </c>
    </row>
    <row r="1112">
      <c r="A1112" s="2" t="str">
        <f>HYPERLINK("https://kings-printer.alberta.ca/1266.cfm?page=2017_063.cfm&amp;leg_type=Regs&amp;isbncln=9780779852178&amp;display=html","Procedures Regulation")</f>
        <v>Procedures Regulation</v>
      </c>
      <c r="B1112" s="1" t="s">
        <v>1893</v>
      </c>
      <c r="C1112" s="1" t="s">
        <v>1894</v>
      </c>
    </row>
    <row r="1113">
      <c r="A1113" s="2" t="str">
        <f>HYPERLINK("https://kings-printer.alberta.ca/1266.cfm?page=2002_120.cfm&amp;leg_type=Regs&amp;isbncln=9780779809318&amp;display=html","Professional Biologists Regulation")</f>
        <v>Professional Biologists Regulation</v>
      </c>
      <c r="B1113" s="1" t="s">
        <v>1895</v>
      </c>
      <c r="C1113" s="1" t="s">
        <v>1896</v>
      </c>
    </row>
    <row r="1114">
      <c r="A1114" s="2" t="str">
        <f>HYPERLINK("https://kings-printer.alberta.ca/1266.cfm?page=2001_248.cfm&amp;leg_type=Regs&amp;isbncln=0779706943&amp;display=html","Professional Chemists Regulation")</f>
        <v>Professional Chemists Regulation</v>
      </c>
      <c r="B1114" s="1" t="s">
        <v>1897</v>
      </c>
      <c r="C1114" s="1" t="s">
        <v>1898</v>
      </c>
    </row>
    <row r="1115">
      <c r="A1115" s="2" t="str">
        <f>HYPERLINK("https://kings-printer.alberta.ca/1266.cfm?page=2022_124.cfm&amp;leg_type=Regs&amp;isbncln=9780779838608&amp;display=html","Professional Conduct and Competency for Teachers and Teacher Leaders Regulation")</f>
        <v>Professional Conduct and Competency for Teachers and Teacher Leaders Regulation</v>
      </c>
      <c r="B1115" s="1" t="s">
        <v>1899</v>
      </c>
      <c r="C1115" s="1" t="s">
        <v>1900</v>
      </c>
    </row>
    <row r="1116">
      <c r="A1116" s="2" t="str">
        <f>HYPERLINK("https://kings-printer.alberta.ca/1266.cfm?page=2004_036.cfm&amp;leg_type=Regs&amp;isbncln=9780779831883&amp;display=html","Professional Electrical Contractors and Master Electricians Regulation")</f>
        <v>Professional Electrical Contractors and Master Electricians Regulation</v>
      </c>
      <c r="B1116" s="1" t="s">
        <v>1901</v>
      </c>
      <c r="C1116" s="1" t="s">
        <v>1902</v>
      </c>
    </row>
    <row r="1117">
      <c r="A1117" s="2" t="str">
        <f>HYPERLINK("https://kings-printer.alberta.ca/1266.cfm?page=2010_115.cfm&amp;leg_type=Regs&amp;isbncln=9780779803668&amp;display=html","Professional Planner Regulation")</f>
        <v>Professional Planner Regulation</v>
      </c>
      <c r="B1117" s="1" t="s">
        <v>1903</v>
      </c>
      <c r="C1117" s="1" t="s">
        <v>1904</v>
      </c>
    </row>
    <row r="1118">
      <c r="A1118" s="2" t="str">
        <f>HYPERLINK("https://kings-printer.alberta.ca/1266.cfm?page=1982_327.cfm&amp;leg_type=Regs&amp;isbncln=9780779813131&amp;display=html","Professional Practice Regulation")</f>
        <v>Professional Practice Regulation</v>
      </c>
      <c r="B1118" s="1" t="s">
        <v>1905</v>
      </c>
      <c r="C1118" s="1" t="s">
        <v>1906</v>
      </c>
    </row>
    <row r="1119">
      <c r="A1119" s="2" t="str">
        <f>HYPERLINK("https://kings-printer.alberta.ca/1266.cfm?page=2009_283.cfm&amp;leg_type=Regs&amp;isbncln=9780779825769&amp;display=html","Professional Technologists Regulation")</f>
        <v>Professional Technologists Regulation</v>
      </c>
      <c r="B1119" s="1" t="s">
        <v>1907</v>
      </c>
      <c r="C1119" s="1" t="s">
        <v>1908</v>
      </c>
    </row>
    <row r="1120">
      <c r="A1120" s="2" t="str">
        <f>HYPERLINK("https://kings-printer.alberta.ca/1266.cfm?page=2009_091.cfm&amp;leg_type=Regs&amp;isbncln=9780779846788&amp;display=html","Programs of Study Regulation")</f>
        <v>Programs of Study Regulation</v>
      </c>
      <c r="B1120" s="1" t="s">
        <v>1909</v>
      </c>
      <c r="C1120" s="1" t="s">
        <v>1910</v>
      </c>
    </row>
    <row r="1121">
      <c r="A1121" s="2" t="str">
        <f>HYPERLINK("https://kings-printer.alberta.ca/1266.cfm?page=1994_193.cfm&amp;leg_type=Regs&amp;isbncln=0773256342&amp;display=html","Prohibited Corporations Regulation")</f>
        <v>Prohibited Corporations Regulation</v>
      </c>
      <c r="B1121" s="1" t="s">
        <v>1911</v>
      </c>
      <c r="C1121" s="1" t="s">
        <v>1912</v>
      </c>
    </row>
    <row r="1122">
      <c r="A1122" s="2" t="str">
        <f>HYPERLINK("https://kings-printer.alberta.ca/1266.cfm?page=2022_023.cfm&amp;leg_type=Regs&amp;isbncln=9780779828937&amp;display=html","Prompt Payment and Adjudication Regulation")</f>
        <v>Prompt Payment and Adjudication Regulation</v>
      </c>
      <c r="B1122" s="1" t="s">
        <v>1913</v>
      </c>
      <c r="C1122" s="1" t="s">
        <v>1914</v>
      </c>
    </row>
    <row r="1123">
      <c r="A1123" s="2" t="str">
        <f>HYPERLINK("https://kings-printer.alberta.ca/1266.cfm?page=2023_122.cfm&amp;leg_type=Regs&amp;isbncln=9780779844579&amp;display=html","Prompt Payment and Construction Lien (Prescribed Persons, Entities and Project Agreements) Regulation")</f>
        <v>Prompt Payment and Construction Lien (Prescribed Persons, Entities and Project Agreements) Regulation</v>
      </c>
      <c r="B1123" s="1" t="s">
        <v>1915</v>
      </c>
      <c r="C1123" s="1" t="s">
        <v>1916</v>
      </c>
    </row>
    <row r="1124">
      <c r="A1124" s="2" t="str">
        <f>HYPERLINK("https://kings-printer.alberta.ca/1266.cfm?page=2002_051.cfm&amp;leg_type=Regs&amp;isbncln=9780779852864&amp;display=html","Prompt Payment and Construction Lien Forms Regulation")</f>
        <v>Prompt Payment and Construction Lien Forms Regulation</v>
      </c>
      <c r="B1124" s="1" t="s">
        <v>1917</v>
      </c>
      <c r="C1124" s="1" t="s">
        <v>1918</v>
      </c>
    </row>
    <row r="1125">
      <c r="A1125" s="2" t="str">
        <f>HYPERLINK("https://kings-printer.alberta.ca/1266.cfm?page=2008_174.cfm&amp;leg_type=Regs&amp;isbncln=9780779797936&amp;display=html","Proof of Identity and Handling of Documents Regulation")</f>
        <v>Proof of Identity and Handling of Documents Regulation</v>
      </c>
      <c r="B1125" s="1" t="s">
        <v>1919</v>
      </c>
      <c r="C1125" s="1" t="s">
        <v>1920</v>
      </c>
    </row>
    <row r="1126">
      <c r="A1126" s="2" t="str">
        <f>HYPERLINK("https://kings-printer.alberta.ca/1266.cfm?page=2018_111.cfm&amp;leg_type=Regs&amp;isbncln=9780779804153&amp;display=html","Protecting Choice for Women Accessing Health Care Regulation")</f>
        <v>Protecting Choice for Women Accessing Health Care Regulation</v>
      </c>
      <c r="B1126" s="1" t="s">
        <v>1921</v>
      </c>
      <c r="C1126" s="1" t="s">
        <v>1922</v>
      </c>
    </row>
    <row r="1127">
      <c r="A1127" s="2" t="str">
        <f>HYPERLINK("https://kings-printer.alberta.ca/1266.cfm?page=2020_097.cfm&amp;leg_type=Regs&amp;isbncln=9780779842230&amp;display=html","Protecting Survivors of Human Trafficking Regulation")</f>
        <v>Protecting Survivors of Human Trafficking Regulation</v>
      </c>
      <c r="B1127" s="1" t="s">
        <v>1923</v>
      </c>
      <c r="C1127" s="1" t="s">
        <v>1924</v>
      </c>
    </row>
    <row r="1128">
      <c r="A1128" s="2" t="str">
        <f>HYPERLINK("https://kings-printer.alberta.ca/1266.cfm?page=1999_080.cfm&amp;leg_type=Regs&amp;isbncln=9780779844234&amp;display=html","Protection Against Family Violence Regulation")</f>
        <v>Protection Against Family Violence Regulation</v>
      </c>
      <c r="B1128" s="1" t="s">
        <v>1925</v>
      </c>
      <c r="C1128" s="1" t="s">
        <v>1926</v>
      </c>
    </row>
    <row r="1129">
      <c r="A1129" s="2" t="str">
        <f>HYPERLINK("https://kings-printer.alberta.ca/1266.cfm?page=2010_104.cfm&amp;leg_type=Regs&amp;isbncln=9780779840571&amp;display=html","Protection for Persons in Care (Ministerial) Regulation")</f>
        <v>Protection for Persons in Care (Ministerial) Regulation</v>
      </c>
      <c r="B1129" s="1" t="s">
        <v>1927</v>
      </c>
      <c r="C1129" s="1" t="s">
        <v>1928</v>
      </c>
    </row>
    <row r="1130">
      <c r="A1130" s="2" t="str">
        <f>HYPERLINK("https://kings-printer.alberta.ca/1266.cfm?page=2010_097.cfm&amp;leg_type=Regs&amp;isbncln=9780779848966&amp;display=html","Protection for Persons in Care Regulation")</f>
        <v>Protection for Persons in Care Regulation</v>
      </c>
      <c r="B1130" s="1" t="s">
        <v>1929</v>
      </c>
      <c r="C1130" s="1" t="s">
        <v>1930</v>
      </c>
    </row>
    <row r="1131">
      <c r="A1131" s="2" t="str">
        <f>HYPERLINK("https://kings-printer.alberta.ca/1266.cfm?page=2006_138.cfm&amp;leg_type=Regs&amp;isbncln=9780779849284&amp;display=html","Protection of Children Abusing Drugs Regulation")</f>
        <v>Protection of Children Abusing Drugs Regulation</v>
      </c>
      <c r="B1131" s="1" t="s">
        <v>1931</v>
      </c>
      <c r="C1131" s="1" t="s">
        <v>1932</v>
      </c>
    </row>
    <row r="1132">
      <c r="A1132" s="2" t="str">
        <f>HYPERLINK("https://kings-printer.alberta.ca/1266.cfm?page=2007_194.cfm&amp;leg_type=Regs&amp;isbncln=9780779822959&amp;display=html","Protection of Sexually Exploited Children Regulation")</f>
        <v>Protection of Sexually Exploited Children Regulation</v>
      </c>
      <c r="B1132" s="1" t="s">
        <v>1933</v>
      </c>
      <c r="C1132" s="1" t="s">
        <v>1934</v>
      </c>
    </row>
    <row r="1133">
      <c r="A1133" s="2" t="str">
        <f>HYPERLINK("https://kings-printer.alberta.ca/1266.cfm?page=2020_211.cfm&amp;leg_type=Regs&amp;isbncln=9780779820658&amp;display=html","Provincial Administrative Penalties (Prescribed Enactments) Regulation")</f>
        <v>Provincial Administrative Penalties (Prescribed Enactments) Regulation</v>
      </c>
      <c r="B1133" s="1" t="s">
        <v>1935</v>
      </c>
      <c r="C1133" s="1" t="s">
        <v>1936</v>
      </c>
    </row>
    <row r="1134">
      <c r="A1134" s="2" t="str">
        <f>HYPERLINK("https://kings-printer.alberta.ca/1266.cfm?page=2020_217.cfm&amp;leg_type=Regs&amp;isbncln=9780779827176&amp;display=html","Provincial Administrative Penalties Regulation")</f>
        <v>Provincial Administrative Penalties Regulation</v>
      </c>
      <c r="B1134" s="1" t="s">
        <v>1937</v>
      </c>
      <c r="C1134" s="1" t="s">
        <v>1938</v>
      </c>
    </row>
    <row r="1135">
      <c r="A1135" s="2" t="str">
        <f>HYPERLINK("https://kings-printer.alberta.ca/1266.cfm?page=2001_124.cfm&amp;leg_type=Regs&amp;isbncln=9780779819881&amp;display=html","Provincial Companies Regulation")</f>
        <v>Provincial Companies Regulation</v>
      </c>
      <c r="B1135" s="1" t="s">
        <v>1939</v>
      </c>
      <c r="C1135" s="1" t="s">
        <v>1940</v>
      </c>
    </row>
    <row r="1136">
      <c r="A1136" s="2" t="str">
        <f>HYPERLINK("https://kings-printer.alberta.ca/1266.cfm?page=1995_017.cfm&amp;leg_type=Regs&amp;isbncln=9780779850570&amp;display=html","Provincial Health Agencies (Ministerial) Regulation")</f>
        <v>Provincial Health Agencies (Ministerial) Regulation</v>
      </c>
      <c r="B1136" s="1" t="s">
        <v>1941</v>
      </c>
      <c r="C1136" s="1" t="s">
        <v>1942</v>
      </c>
    </row>
    <row r="1137">
      <c r="A1137" s="2" t="str">
        <f>HYPERLINK("https://kings-printer.alberta.ca/1266.cfm?page=1995_015.cfm&amp;leg_type=Regs&amp;isbncln=9780779850501&amp;display=html","Provincial Health Agencies Regulation")</f>
        <v>Provincial Health Agencies Regulation</v>
      </c>
      <c r="B1137" s="1" t="s">
        <v>1943</v>
      </c>
      <c r="C1137" s="1" t="s">
        <v>1944</v>
      </c>
    </row>
    <row r="1138">
      <c r="A1138" s="2" t="str">
        <f>HYPERLINK("https://kings-printer.alberta.ca/1266.cfm?page=2004_164.cfm&amp;leg_type=Regs&amp;isbncln=9780779849000&amp;display=html","Provincial Health Agency Membership Regulation")</f>
        <v>Provincial Health Agency Membership Regulation</v>
      </c>
      <c r="B1138" s="1" t="s">
        <v>1945</v>
      </c>
      <c r="C1138" s="1" t="s">
        <v>1946</v>
      </c>
    </row>
    <row r="1139">
      <c r="A1139" s="2" t="str">
        <f>HYPERLINK("https://kings-printer.alberta.ca/1266.cfm?page=2021_065.cfm&amp;leg_type=Regs&amp;isbncln=9780779842315&amp;display=html","Provincial Judges and Applications Judges 2021 Compensation Commission Regulation")</f>
        <v>Provincial Judges and Applications Judges 2021 Compensation Commission Regulation</v>
      </c>
      <c r="B1139" s="1" t="s">
        <v>1947</v>
      </c>
      <c r="C1139" s="1" t="s">
        <v>1948</v>
      </c>
    </row>
    <row r="1140">
      <c r="A1140" s="2" t="str">
        <f>HYPERLINK("https://kings-printer.alberta.ca/1266.cfm?page=1998_176.cfm&amp;leg_type=Regs&amp;isbncln=9780779846054&amp;display=html","Provincial Judges and Applications Judges Compensation Regulation")</f>
        <v>Provincial Judges and Applications Judges Compensation Regulation</v>
      </c>
      <c r="B1140" s="1" t="s">
        <v>1949</v>
      </c>
      <c r="C1140" s="1" t="s">
        <v>1950</v>
      </c>
    </row>
    <row r="1141">
      <c r="A1141" s="2" t="str">
        <f>HYPERLINK("https://kings-printer.alberta.ca/1266.cfm?page=2001_196.cfm&amp;leg_type=Regs&amp;isbncln=9780779842452&amp;display=html","Provincial Judges and Applications Judges Registered and Unregistered Pension Plans")</f>
        <v>Provincial Judges and Applications Judges Registered and Unregistered Pension Plans</v>
      </c>
      <c r="B1141" s="1" t="s">
        <v>1951</v>
      </c>
      <c r="C1141" s="1" t="s">
        <v>1952</v>
      </c>
    </row>
    <row r="1142">
      <c r="A1142" s="2" t="str">
        <f>HYPERLINK("https://kings-printer.alberta.ca/1266.cfm?page=1977_241.cfm&amp;leg_type=Regs&amp;isbncln=9780779825899&amp;display=html","Provincial Parks (Dispositions) Regulation")</f>
        <v>Provincial Parks (Dispositions) Regulation</v>
      </c>
      <c r="B1142" s="1" t="s">
        <v>1953</v>
      </c>
      <c r="C1142" s="1" t="s">
        <v>1954</v>
      </c>
    </row>
    <row r="1143">
      <c r="A1143" s="2" t="str">
        <f>HYPERLINK("https://kings-printer.alberta.ca/1266.cfm?page=1985_102.cfm&amp;leg_type=Regs&amp;isbncln=9780779831722&amp;display=html","Provincial Parks (General) Regulation")</f>
        <v>Provincial Parks (General) Regulation</v>
      </c>
      <c r="B1143" s="1" t="s">
        <v>1955</v>
      </c>
      <c r="C1143" s="1" t="s">
        <v>1956</v>
      </c>
    </row>
    <row r="1144">
      <c r="A1144" s="2" t="str">
        <f>HYPERLINK("https://kings-printer.alberta.ca/1266.cfm?page=2011_166.cfm&amp;leg_type=Regs&amp;isbncln=9780779840168&amp;display=html","Provincial Parks (Section 7 Declaration) Regulation")</f>
        <v>Provincial Parks (Section 7 Declaration) Regulation</v>
      </c>
      <c r="B1144" s="1" t="s">
        <v>1957</v>
      </c>
      <c r="C1144" s="1" t="s">
        <v>1958</v>
      </c>
    </row>
    <row r="1145">
      <c r="A1145" s="2" t="str">
        <f>HYPERLINK("https://kings-printer.alberta.ca/1266.cfm?page=2025_021.cfm&amp;leg_type=Regs&amp;isbncln=9780779851799&amp;display=html","Provincial Priorities Regulation")</f>
        <v>Provincial Priorities Regulation</v>
      </c>
      <c r="B1145" s="1" t="s">
        <v>1959</v>
      </c>
      <c r="C1145" s="1" t="s">
        <v>1960</v>
      </c>
    </row>
    <row r="1146">
      <c r="A1146" s="2" t="str">
        <f>HYPERLINK("https://kings-printer.alberta.ca/1266.cfm?page=2005_251.cfm&amp;leg_type=Regs&amp;isbncln=9780779841172&amp;display=html","Psychologists Profession Regulation")</f>
        <v>Psychologists Profession Regulation</v>
      </c>
      <c r="B1146" s="1" t="s">
        <v>1961</v>
      </c>
      <c r="C1146" s="1" t="s">
        <v>1962</v>
      </c>
    </row>
    <row r="1147">
      <c r="A1147" s="2" t="str">
        <f>HYPERLINK("https://kings-printer.alberta.ca/1266.cfm?page=2016_018.cfm&amp;leg_type=Regs&amp;isbncln=9780779817030&amp;display=html","Public Education Collective Bargaining Regulation")</f>
        <v>Public Education Collective Bargaining Regulation</v>
      </c>
      <c r="B1147" s="1" t="s">
        <v>1963</v>
      </c>
      <c r="C1147" s="1" t="s">
        <v>1964</v>
      </c>
    </row>
    <row r="1148">
      <c r="A1148" s="2" t="str">
        <f>HYPERLINK("https://kings-printer.alberta.ca/1266.cfm?page=2013_071.cfm&amp;leg_type=Regs&amp;isbncln=9780779850587&amp;display=html","Public Interest Disclosure (Whistleblower Protection) Regulation")</f>
        <v>Public Interest Disclosure (Whistleblower Protection) Regulation</v>
      </c>
      <c r="B1148" s="1" t="s">
        <v>1965</v>
      </c>
      <c r="C1148" s="1" t="s">
        <v>1966</v>
      </c>
    </row>
    <row r="1149">
      <c r="A1149" s="2" t="str">
        <f>HYPERLINK("https://kings-printer.alberta.ca/1266.cfm?page=2011_187.cfm&amp;leg_type=Regs&amp;isbncln=9780779850389&amp;display=html","Public Lands Administration Regulation")</f>
        <v>Public Lands Administration Regulation</v>
      </c>
      <c r="B1149" s="1" t="s">
        <v>1967</v>
      </c>
      <c r="C1149" s="1" t="s">
        <v>1968</v>
      </c>
    </row>
    <row r="1150">
      <c r="A1150" s="2" t="str">
        <f>HYPERLINK("https://kings-printer.alberta.ca/1266.cfm?page=2024_137.cfm&amp;leg_type=Regs&amp;isbncln=9780779848751&amp;display=html","Public Lands Camping Pass Order")</f>
        <v>Public Lands Camping Pass Order</v>
      </c>
      <c r="B1150" s="1" t="s">
        <v>1969</v>
      </c>
      <c r="C1150" s="1" t="s">
        <v>1970</v>
      </c>
    </row>
    <row r="1151">
      <c r="A1151" s="2" t="str">
        <f>HYPERLINK("https://kings-printer.alberta.ca/1266.cfm?page=2017_193.cfm&amp;leg_type=Regs&amp;isbncln=9780779799169&amp;display=html","Public Participation Policy Regulation")</f>
        <v>Public Participation Policy Regulation</v>
      </c>
      <c r="B1151" s="1" t="s">
        <v>1971</v>
      </c>
      <c r="C1151" s="1" t="s">
        <v>1972</v>
      </c>
    </row>
    <row r="1152">
      <c r="A1152" s="2" t="str">
        <f>HYPERLINK("https://kings-printer.alberta.ca/1266.cfm?page=2025_039.cfm&amp;leg_type=Regs&amp;isbncln=9780779852093&amp;display=html","Public Post-secondary Institutions Exemption Regulation")</f>
        <v>Public Post-secondary Institutions Exemption Regulation</v>
      </c>
      <c r="B1152" s="1" t="s">
        <v>1973</v>
      </c>
      <c r="C1152" s="1" t="s">
        <v>1974</v>
      </c>
    </row>
    <row r="1153">
      <c r="A1153" s="2" t="str">
        <f>HYPERLINK("https://kings-printer.alberta.ca/1266.cfm?page=2017_113.cfm&amp;leg_type=Regs&amp;isbncln=9780779797646&amp;display=html","Public Sector Compensation Transparency Dissolved Public Sector Bodies Regulation")</f>
        <v>Public Sector Compensation Transparency Dissolved Public Sector Bodies Regulation</v>
      </c>
      <c r="B1153" s="1" t="s">
        <v>1975</v>
      </c>
      <c r="C1153" s="1" t="s">
        <v>1976</v>
      </c>
    </row>
    <row r="1154">
      <c r="A1154" s="2" t="str">
        <f>HYPERLINK("https://kings-printer.alberta.ca/1266.cfm?page=2016_052.cfm&amp;leg_type=Regs&amp;isbncln=9780779850174&amp;display=html","Public Sector Compensation Transparency General Regulation")</f>
        <v>Public Sector Compensation Transparency General Regulation</v>
      </c>
      <c r="B1154" s="1" t="s">
        <v>1977</v>
      </c>
      <c r="C1154" s="1" t="s">
        <v>1978</v>
      </c>
    </row>
    <row r="1155">
      <c r="A1155" s="2" t="str">
        <f>HYPERLINK("https://kings-printer.alberta.ca/1266.cfm?page=2023_154.cfm&amp;leg_type=Regs&amp;isbncln=9780779845170&amp;display=html","Public Sector Employers Regulation")</f>
        <v>Public Sector Employers Regulation</v>
      </c>
      <c r="B1155" s="1" t="s">
        <v>1979</v>
      </c>
      <c r="C1155" s="1" t="s">
        <v>1980</v>
      </c>
    </row>
    <row r="1156">
      <c r="A1156" s="2" t="str">
        <f>HYPERLINK("https://kings-printer.alberta.ca/1266.cfm?page=1993_365.cfm&amp;leg_type=Regs&amp;isbncln=9780779840212&amp;display=html","Public Sector Pension Plans (Legislative Provisions) Regulation")</f>
        <v>Public Sector Pension Plans (Legislative Provisions) Regulation</v>
      </c>
      <c r="B1156" s="1" t="s">
        <v>1981</v>
      </c>
      <c r="C1156" s="1" t="s">
        <v>1982</v>
      </c>
    </row>
    <row r="1157">
      <c r="A1157" s="2" t="str">
        <f>HYPERLINK("https://kings-printer.alberta.ca/1266.cfm?page=2019_183.cfm&amp;leg_type=Regs&amp;isbncln=9780779815128&amp;display=html","Public Service Employee Relations Regulation")</f>
        <v>Public Service Employee Relations Regulation</v>
      </c>
      <c r="B1157" s="1" t="s">
        <v>1983</v>
      </c>
      <c r="C1157" s="1" t="s">
        <v>1984</v>
      </c>
    </row>
    <row r="1158">
      <c r="A1158" s="2" t="str">
        <f>HYPERLINK("https://kings-printer.alberta.ca/1266.cfm?page=2014_204.cfm&amp;leg_type=Regs&amp;isbncln=9780779846405&amp;display=html","Public Swimming Pools Regulation")</f>
        <v>Public Swimming Pools Regulation</v>
      </c>
      <c r="B1158" s="1" t="s">
        <v>1985</v>
      </c>
      <c r="C1158" s="1" t="s">
        <v>1986</v>
      </c>
    </row>
    <row r="1159">
      <c r="A1159" s="2" t="str">
        <f>HYPERLINK("https://kings-printer.alberta.ca/1266.cfm?page=2015_201.cfm&amp;leg_type=Regs&amp;isbncln=9780779817191&amp;display=html","Public Trustee General Regulation")</f>
        <v>Public Trustee General Regulation</v>
      </c>
      <c r="B1159" s="1" t="s">
        <v>1987</v>
      </c>
      <c r="C1159" s="1" t="s">
        <v>1988</v>
      </c>
    </row>
    <row r="1160">
      <c r="A1160" s="2" t="str">
        <f>HYPERLINK("https://kings-printer.alberta.ca/1266.cfm?page=2006_024.cfm&amp;leg_type=Regs&amp;isbncln=9780779789214&amp;display=html","Public Trustee Investment Regulation")</f>
        <v>Public Trustee Investment Regulation</v>
      </c>
      <c r="B1160" s="1" t="s">
        <v>1989</v>
      </c>
      <c r="C1160" s="1" t="s">
        <v>1990</v>
      </c>
    </row>
    <row r="1161">
      <c r="A1161" s="2" t="str">
        <f>HYPERLINK("https://kings-printer.alberta.ca/1266.cfm?page=2006_194.cfm&amp;leg_type=Regs&amp;isbncln=9780779825073&amp;display=html","Public Utilities Designation Regulation")</f>
        <v>Public Utilities Designation Regulation</v>
      </c>
      <c r="B1161" s="1" t="s">
        <v>1991</v>
      </c>
      <c r="C1161" s="1" t="s">
        <v>1992</v>
      </c>
    </row>
    <row r="1162">
      <c r="A1162" s="2" t="str">
        <f>HYPERLINK("https://kings-printer.alberta.ca/1266.cfm?page=2014_207.cfm&amp;leg_type=Regs&amp;isbncln=9780779842469&amp;display=html","Publication Ban (Court Applications and Orders) Regulation")</f>
        <v>Publication Ban (Court Applications and Orders) Regulation</v>
      </c>
      <c r="B1162" s="1" t="s">
        <v>1993</v>
      </c>
      <c r="C1162" s="1" t="s">
        <v>1994</v>
      </c>
    </row>
    <row r="1163">
      <c r="A1163" s="2" t="str">
        <f>HYPERLINK("https://kings-printer.alberta.ca/1266.cfm?page=2004_023.cfm&amp;leg_type=Regs&amp;isbncln=9780779834099&amp;display=html","Purchase and Sale of Eggs and Processed Egg Regulation")</f>
        <v>Purchase and Sale of Eggs and Processed Egg Regulation</v>
      </c>
      <c r="B1163" s="1" t="s">
        <v>1995</v>
      </c>
      <c r="C1163" s="1" t="s">
        <v>1996</v>
      </c>
    </row>
    <row r="1164">
      <c r="A1164" s="2" t="str">
        <f>HYPERLINK("https://kings-printer.alberta.ca/1266.cfm?page=2005_233.cfm&amp;leg_type=Regs&amp;isbncln=9780779797158&amp;display=html","Qualifications of Assessor Regulation")</f>
        <v>Qualifications of Assessor Regulation</v>
      </c>
      <c r="B1164" s="1" t="s">
        <v>1997</v>
      </c>
      <c r="C1164" s="1" t="s">
        <v>1998</v>
      </c>
    </row>
    <row r="1165">
      <c r="A1165" s="2" t="str">
        <f>HYPERLINK("https://kings-printer.alberta.ca/1266.cfm?page=1999_051.cfm&amp;leg_type=Regs&amp;isbncln=9780779802043&amp;display=html","Qualifications of Executive Officers Regulation")</f>
        <v>Qualifications of Executive Officers Regulation</v>
      </c>
      <c r="B1165" s="1" t="s">
        <v>1999</v>
      </c>
      <c r="C1165" s="1" t="s">
        <v>2000</v>
      </c>
    </row>
    <row r="1166">
      <c r="A1166" s="2" t="str">
        <f>HYPERLINK("https://kings-printer.alberta.ca/1266.cfm?page=2002_071.cfm&amp;leg_type=Regs&amp;isbncln=9780779816132&amp;display=html","Queen Elizabeth II Award and Scholarship Regulation")</f>
        <v>Queen Elizabeth II Award and Scholarship Regulation</v>
      </c>
      <c r="B1166" s="1" t="s">
        <v>2001</v>
      </c>
      <c r="C1166" s="1" t="s">
        <v>2002</v>
      </c>
    </row>
    <row r="1167">
      <c r="A1167" s="2" t="str">
        <f>HYPERLINK("https://kings-printer.alberta.ca/1266.cfm?page=2022_068.cfm&amp;leg_type=Regs&amp;isbncln=9780779829750&amp;display=html","Queen Elizabeth II Platinum Jubilee Award and Scholarship Regulation")</f>
        <v>Queen Elizabeth II Platinum Jubilee Award and Scholarship Regulation</v>
      </c>
      <c r="B1167" s="1" t="s">
        <v>2003</v>
      </c>
      <c r="C1167" s="1" t="s">
        <v>2004</v>
      </c>
    </row>
    <row r="1168">
      <c r="A1168" s="2" t="str">
        <f>HYPERLINK("https://kings-printer.alberta.ca/1266.cfm?page=2002_177.cfm&amp;leg_type=Regs&amp;isbncln=9780779832156&amp;display=html","Railway Regulation")</f>
        <v>Railway Regulation</v>
      </c>
      <c r="B1168" s="1" t="s">
        <v>2005</v>
      </c>
      <c r="C1168" s="1" t="s">
        <v>2006</v>
      </c>
    </row>
    <row r="1169">
      <c r="A1169" s="2" t="str">
        <f>HYPERLINK("https://kings-printer.alberta.ca/1266.cfm?page=2017_256.cfm&amp;leg_type=Regs&amp;isbncln=9780779840847&amp;display=html","Rate Cap (City of Medicine Hat) Regulation")</f>
        <v>Rate Cap (City of Medicine Hat) Regulation</v>
      </c>
      <c r="B1169" s="1" t="s">
        <v>2007</v>
      </c>
      <c r="C1169" s="1" t="s">
        <v>2008</v>
      </c>
    </row>
    <row r="1170">
      <c r="A1170" s="2" t="str">
        <f>HYPERLINK("https://kings-printer.alberta.ca/1266.cfm?page=2005_262.cfm&amp;leg_type=Regs&amp;isbncln=9780779849604&amp;display=html","Rate of Last Resort Regulation")</f>
        <v>Rate of Last Resort Regulation</v>
      </c>
      <c r="B1170" s="1" t="s">
        <v>2009</v>
      </c>
      <c r="C1170" s="1" t="s">
        <v>2010</v>
      </c>
    </row>
    <row r="1171">
      <c r="A1171" s="2" t="str">
        <f>HYPERLINK("https://kings-printer.alberta.ca/1266.cfm?page=2023_028.cfm&amp;leg_type=Regs&amp;isbncln=9780779849598&amp;display=html","Rate of Last Resort Stability Regulation")</f>
        <v>Rate of Last Resort Stability Regulation</v>
      </c>
      <c r="B1171" s="1" t="s">
        <v>2011</v>
      </c>
      <c r="C1171" s="1" t="s">
        <v>2012</v>
      </c>
    </row>
    <row r="1172">
      <c r="A1172" s="2" t="str">
        <f>HYPERLINK("https://kings-printer.alberta.ca/1266.cfm?page=1996_113.cfm&amp;leg_type=Regs&amp;isbncln=9780779836512&amp;display=html","Real Estate (Ministerial) Regulation")</f>
        <v>Real Estate (Ministerial) Regulation</v>
      </c>
      <c r="B1172" s="1" t="s">
        <v>2013</v>
      </c>
      <c r="C1172" s="1" t="s">
        <v>2014</v>
      </c>
    </row>
    <row r="1173">
      <c r="A1173" s="2" t="str">
        <f>HYPERLINK("https://kings-printer.alberta.ca/1266.cfm?page=1996_111.cfm&amp;leg_type=Regs&amp;isbncln=9780779827039&amp;display=html","Real Estate Exemption Regulation")</f>
        <v>Real Estate Exemption Regulation</v>
      </c>
      <c r="B1173" s="1" t="s">
        <v>2015</v>
      </c>
      <c r="C1173" s="1" t="s">
        <v>2016</v>
      </c>
    </row>
    <row r="1174">
      <c r="A1174" s="2" t="str">
        <f>HYPERLINK("https://kings-printer.alberta.ca/1266.cfm?page=2009_010.cfm&amp;leg_type=Regs&amp;isbncln=9780779839773&amp;display=html","Rebate Authorization Regulation")</f>
        <v>Rebate Authorization Regulation</v>
      </c>
      <c r="B1174" s="1" t="s">
        <v>2017</v>
      </c>
      <c r="C1174" s="1" t="s">
        <v>2018</v>
      </c>
    </row>
    <row r="1175">
      <c r="A1175" s="2" t="str">
        <f>HYPERLINK("https://kings-printer.alberta.ca/1266.cfm?page=2022_055.cfm&amp;leg_type=Regs&amp;isbncln=9780779829392&amp;display=html","Recall Regulation")</f>
        <v>Recall Regulation</v>
      </c>
      <c r="B1175" s="1" t="s">
        <v>2019</v>
      </c>
      <c r="C1175" s="1" t="s">
        <v>2020</v>
      </c>
    </row>
    <row r="1176">
      <c r="A1176" s="2" t="str">
        <f>HYPERLINK("https://kings-printer.alberta.ca/1266.cfm?page=1981_487.cfm&amp;leg_type=Regs&amp;isbncln=0773261850&amp;display=html","Reciprocal Enforcement of Judgments Act Form Regulation")</f>
        <v>Reciprocal Enforcement of Judgments Act Form Regulation</v>
      </c>
      <c r="B1176" s="1" t="s">
        <v>2021</v>
      </c>
      <c r="C1176" s="1" t="s">
        <v>2022</v>
      </c>
    </row>
    <row r="1177">
      <c r="A1177" s="2" t="str">
        <f>HYPERLINK("https://kings-printer.alberta.ca/1266.cfm?page=2001_123.cfm&amp;leg_type=Regs&amp;isbncln=9780779819898&amp;display=html","Reciprocal Insurance Exchange Regulation")</f>
        <v>Reciprocal Insurance Exchange Regulation</v>
      </c>
      <c r="B1177" s="1" t="s">
        <v>2023</v>
      </c>
      <c r="C1177" s="1" t="s">
        <v>2024</v>
      </c>
    </row>
    <row r="1178">
      <c r="A1178" s="2" t="str">
        <f>HYPERLINK("https://kings-printer.alberta.ca/1266.cfm?page=1985_344.cfm&amp;leg_type=Regs&amp;isbncln=9780779813025&amp;display=html","Reciprocating Jurisdictions Regulation")</f>
        <v>Reciprocating Jurisdictions Regulation</v>
      </c>
      <c r="B1178" s="1" t="s">
        <v>2025</v>
      </c>
      <c r="C1178" s="1" t="s">
        <v>2026</v>
      </c>
    </row>
    <row r="1179">
      <c r="A1179" s="2" t="str">
        <f>HYPERLINK("https://kings-printer.alberta.ca/1266.cfm?page=2009_169.cfm&amp;leg_type=Regs&amp;isbncln=9780779751808&amp;display=html","Recording of Evidence Regulation")</f>
        <v>Recording of Evidence Regulation</v>
      </c>
      <c r="B1179" s="1" t="s">
        <v>2027</v>
      </c>
      <c r="C1179" s="1" t="s">
        <v>2028</v>
      </c>
    </row>
    <row r="1180">
      <c r="A1180" s="2" t="str">
        <f>HYPERLINK("https://kings-printer.alberta.ca/1266.cfm?page=2001_224.cfm&amp;leg_type=Regs&amp;isbncln=9780779844722&amp;display=html","Records Management Regulation")</f>
        <v>Records Management Regulation</v>
      </c>
      <c r="B1180" s="1" t="s">
        <v>2029</v>
      </c>
      <c r="C1180" s="1" t="s">
        <v>2030</v>
      </c>
    </row>
    <row r="1181">
      <c r="A1181" s="2" t="str">
        <f>HYPERLINK("https://kings-printer.alberta.ca/1266.cfm?page=2022_102.cfm&amp;leg_type=Regs&amp;isbncln=9780779830138&amp;display=html","Recovery of Insurance Administration Costs Regulation")</f>
        <v>Recovery of Insurance Administration Costs Regulation</v>
      </c>
      <c r="B1181" s="1" t="s">
        <v>2031</v>
      </c>
      <c r="C1181" s="1" t="s">
        <v>2032</v>
      </c>
    </row>
    <row r="1182">
      <c r="A1182" s="2" t="str">
        <f>HYPERLINK("https://kings-printer.alberta.ca/1266.cfm?page=2010_043.cfm&amp;leg_type=Regs&amp;isbncln=9780779799879&amp;display=html","Recovery Regulation")</f>
        <v>Recovery Regulation</v>
      </c>
      <c r="B1182" s="1" t="s">
        <v>2033</v>
      </c>
      <c r="C1182" s="1" t="s">
        <v>2034</v>
      </c>
    </row>
    <row r="1183">
      <c r="A1183" s="2" t="str">
        <f>HYPERLINK("https://kings-printer.alberta.ca/1266.cfm?page=2004_198.cfm&amp;leg_type=Regs&amp;isbncln=9780779792573&amp;display=html","Recreation Area Regulation")</f>
        <v>Recreation Area Regulation</v>
      </c>
      <c r="B1183" s="1" t="s">
        <v>2035</v>
      </c>
      <c r="C1183" s="1" t="s">
        <v>2036</v>
      </c>
    </row>
    <row r="1184">
      <c r="A1184" s="2" t="str">
        <f>HYPERLINK("https://kings-printer.alberta.ca/1266.cfm?page=2003_228.cfm&amp;leg_type=Regs&amp;isbncln=9780779852185&amp;display=html","Recreational Access Regulation")</f>
        <v>Recreational Access Regulation</v>
      </c>
      <c r="B1184" s="1" t="s">
        <v>2037</v>
      </c>
      <c r="C1184" s="1" t="s">
        <v>2038</v>
      </c>
    </row>
    <row r="1185">
      <c r="A1185" s="2" t="str">
        <f>HYPERLINK("https://kings-printer.alberta.ca/1266.cfm?page=2024_130.cfm&amp;leg_type=Regs&amp;isbncln=9780779848126&amp;display=html","Red Tape Reduction Regulation")</f>
        <v>Red Tape Reduction Regulation</v>
      </c>
      <c r="B1185" s="1" t="s">
        <v>2039</v>
      </c>
      <c r="C1185" s="1" t="s">
        <v>2040</v>
      </c>
    </row>
    <row r="1186">
      <c r="A1186" s="2" t="str">
        <f>HYPERLINK("https://kings-printer.alberta.ca/1266.cfm?page=2020_252.cfm&amp;leg_type=Regs&amp;isbncln=9780779847976&amp;display=html","Referendum (General) Regulation")</f>
        <v>Referendum (General) Regulation</v>
      </c>
      <c r="B1186" s="1" t="s">
        <v>2041</v>
      </c>
      <c r="C1186" s="1" t="s">
        <v>2042</v>
      </c>
    </row>
    <row r="1187">
      <c r="A1187" s="2" t="str">
        <f>HYPERLINK("https://kings-printer.alberta.ca/1266.cfm?page=2020_253.cfm&amp;leg_type=Regs&amp;isbncln=9780779821501&amp;display=html","Referendum Payments Regulation")</f>
        <v>Referendum Payments Regulation</v>
      </c>
      <c r="B1187" s="1" t="s">
        <v>2043</v>
      </c>
      <c r="C1187" s="1" t="s">
        <v>2044</v>
      </c>
    </row>
    <row r="1188">
      <c r="A1188" s="2" t="str">
        <f>HYPERLINK("https://kings-printer.alberta.ca/1266.cfm?page=2020_254.cfm&amp;leg_type=Regs&amp;isbncln=9780779821518&amp;display=html","Referendum, Senate Election and Local Authorities Election Forms Regulation")</f>
        <v>Referendum, Senate Election and Local Authorities Election Forms Regulation</v>
      </c>
      <c r="B1188" s="1" t="s">
        <v>2045</v>
      </c>
      <c r="C1188" s="1" t="s">
        <v>2046</v>
      </c>
    </row>
    <row r="1189">
      <c r="A1189" s="2" t="str">
        <f>HYPERLINK("https://kings-printer.alberta.ca/1266.cfm?page=1990_149.cfm&amp;leg_type=Regs&amp;isbncln=9780779842476&amp;display=html","Regional Airports Authorities Regulation")</f>
        <v>Regional Airports Authorities Regulation</v>
      </c>
      <c r="B1189" s="1" t="s">
        <v>2047</v>
      </c>
      <c r="C1189" s="1" t="s">
        <v>2048</v>
      </c>
    </row>
    <row r="1190">
      <c r="A1190" s="2" t="str">
        <f>HYPERLINK("https://kings-printer.alberta.ca/1266.cfm?page=2007_028.cfm&amp;leg_type=Regs&amp;isbncln=9780779848997&amp;display=html","Regional Health Authorities Foundations Regulation")</f>
        <v>Regional Health Authorities Foundations Regulation</v>
      </c>
      <c r="B1190" s="1" t="s">
        <v>2049</v>
      </c>
      <c r="C1190" s="1" t="s">
        <v>2050</v>
      </c>
    </row>
    <row r="1191">
      <c r="A1191" s="2" t="str">
        <f>HYPERLINK("https://kings-printer.alberta.ca/1266.cfm?page=2003_080.cfm&amp;leg_type=Regs&amp;isbncln=9780779828876&amp;display=html","Regional Health Authority Collective Bargaining Regulation")</f>
        <v>Regional Health Authority Collective Bargaining Regulation</v>
      </c>
      <c r="B1191" s="1" t="s">
        <v>2051</v>
      </c>
      <c r="C1191" s="1" t="s">
        <v>2052</v>
      </c>
    </row>
    <row r="1192">
      <c r="A1192" s="2" t="str">
        <f>HYPERLINK("https://kings-printer.alberta.ca/1266.cfm?page=2002_079.cfm&amp;leg_type=Regs&amp;isbncln=9780779841189&amp;display=html","Registered Dietitians and Registered Nutritionists Profession Regulation")</f>
        <v>Registered Dietitians and Registered Nutritionists Profession Regulation</v>
      </c>
      <c r="B1192" s="1" t="s">
        <v>2053</v>
      </c>
      <c r="C1192" s="1" t="s">
        <v>2054</v>
      </c>
    </row>
    <row r="1193">
      <c r="A1193" s="2" t="str">
        <f>HYPERLINK("https://kings-printer.alberta.ca/1266.cfm?page=2005_232.cfm&amp;leg_type=Regs&amp;isbncln=9780779841257&amp;display=html","Registered Nurses Profession Regulation")</f>
        <v>Registered Nurses Profession Regulation</v>
      </c>
      <c r="B1193" s="1" t="s">
        <v>2055</v>
      </c>
      <c r="C1193" s="1" t="s">
        <v>2056</v>
      </c>
    </row>
    <row r="1194">
      <c r="A1194" s="2" t="str">
        <f>HYPERLINK("https://kings-printer.alberta.ca/1266.cfm?page=2005_231.cfm&amp;leg_type=Regs&amp;isbncln=9780779841240&amp;display=html","Registered Psychiatric Nurses Profession Regulation")</f>
        <v>Registered Psychiatric Nurses Profession Regulation</v>
      </c>
      <c r="B1194" s="1" t="s">
        <v>2057</v>
      </c>
      <c r="C1194" s="1" t="s">
        <v>2058</v>
      </c>
    </row>
    <row r="1195">
      <c r="A1195" s="2" t="str">
        <f>HYPERLINK("https://kings-printer.alberta.ca/1266.cfm?page=2005_183.cfm&amp;leg_type=Regs&amp;isbncln=9780779846832&amp;display=html","Registry Service Charges Regulation")</f>
        <v>Registry Service Charges Regulation</v>
      </c>
      <c r="B1195" s="1" t="s">
        <v>2059</v>
      </c>
      <c r="C1195" s="1" t="s">
        <v>2060</v>
      </c>
    </row>
    <row r="1196">
      <c r="A1196" s="2" t="str">
        <f>HYPERLINK("https://kings-printer.alberta.ca/1266.cfm?page=1998_028.cfm&amp;leg_type=Regs&amp;isbncln=9780779798209&amp;display=html","Registry Services (Non-payment of Fees) Regulation")</f>
        <v>Registry Services (Non-payment of Fees) Regulation</v>
      </c>
      <c r="B1196" s="1" t="s">
        <v>2061</v>
      </c>
      <c r="C1196" s="1" t="s">
        <v>2062</v>
      </c>
    </row>
    <row r="1197">
      <c r="A1197" s="2" t="str">
        <f>HYPERLINK("https://kings-printer.alberta.ca/1266.cfm?page=2019_049.cfm&amp;leg_type=Regs&amp;isbncln=9780779810611&amp;display=html","Regulated Forest Management Profession Regulation")</f>
        <v>Regulated Forest Management Profession Regulation</v>
      </c>
      <c r="B1197" s="1" t="s">
        <v>2063</v>
      </c>
      <c r="C1197" s="1" t="s">
        <v>2064</v>
      </c>
    </row>
    <row r="1198">
      <c r="A1198" s="2" t="str">
        <f>HYPERLINK("https://kings-printer.alberta.ca/1266.cfm?page=1999_288.cfm&amp;leg_type=Regs&amp;isbncln=9780779833719&amp;display=html","Regulations Act Regulation")</f>
        <v>Regulations Act Regulation</v>
      </c>
      <c r="B1198" s="1" t="s">
        <v>2065</v>
      </c>
      <c r="C1198" s="1" t="s">
        <v>2066</v>
      </c>
    </row>
    <row r="1199">
      <c r="A1199" s="2" t="str">
        <f>HYPERLINK("https://kings-printer.alberta.ca/1266.cfm?page=1993_117.cfm&amp;leg_type=Regs&amp;isbncln=9780779826186&amp;display=html","Release Reporting Regulation")</f>
        <v>Release Reporting Regulation</v>
      </c>
      <c r="B1199" s="1" t="s">
        <v>2067</v>
      </c>
      <c r="C1199" s="1" t="s">
        <v>2068</v>
      </c>
    </row>
    <row r="1200">
      <c r="A1200" s="2" t="str">
        <f>HYPERLINK("https://kings-printer.alberta.ca/1266.cfm?page=2009_154.cfm&amp;leg_type=Regs&amp;isbncln=9780779831128&amp;display=html","Remediation Regulation")</f>
        <v>Remediation Regulation</v>
      </c>
      <c r="B1200" s="1" t="s">
        <v>2069</v>
      </c>
      <c r="C1200" s="1" t="s">
        <v>2070</v>
      </c>
    </row>
    <row r="1201">
      <c r="A1201" s="2" t="str">
        <f>HYPERLINK("https://kings-printer.alberta.ca/1266.cfm?page=2010_029.cfm&amp;leg_type=Regs&amp;isbncln=9780779813650&amp;display=html","Renewable Fuels Standard Regulation")</f>
        <v>Renewable Fuels Standard Regulation</v>
      </c>
      <c r="B1201" s="1" t="s">
        <v>2071</v>
      </c>
      <c r="C1201" s="1" t="s">
        <v>2072</v>
      </c>
    </row>
    <row r="1202">
      <c r="A1202" s="2" t="str">
        <f>HYPERLINK("https://kings-printer.alberta.ca/1266.cfm?page=1995_075.cfm&amp;leg_type=Regs&amp;isbncln=9780779824502&amp;display=html","Rent Supplement Regulation")</f>
        <v>Rent Supplement Regulation</v>
      </c>
      <c r="B1202" s="1" t="s">
        <v>2073</v>
      </c>
      <c r="C1202" s="1" t="s">
        <v>2074</v>
      </c>
    </row>
    <row r="1203">
      <c r="A1203" s="2" t="str">
        <f>HYPERLINK("https://kings-printer.alberta.ca/1266.cfm?page=2001_127.cfm&amp;leg_type=Regs&amp;isbncln=9780779819874&amp;display=html","Replacement of Life Insurance Contracts Regulation")</f>
        <v>Replacement of Life Insurance Contracts Regulation</v>
      </c>
      <c r="B1203" s="1" t="s">
        <v>2075</v>
      </c>
      <c r="C1203" s="1" t="s">
        <v>2076</v>
      </c>
    </row>
    <row r="1204">
      <c r="A1204" s="2" t="str">
        <f>HYPERLINK("https://kings-printer.alberta.ca/1266.cfm?page=2014_129.cfm&amp;leg_type=Regs&amp;isbncln=9780779830343&amp;display=html","Reportable and Notifiable Diseases Regulation")</f>
        <v>Reportable and Notifiable Diseases Regulation</v>
      </c>
      <c r="B1204" s="1" t="s">
        <v>2077</v>
      </c>
      <c r="C1204" s="1" t="s">
        <v>2078</v>
      </c>
    </row>
    <row r="1205">
      <c r="A1205" s="2" t="str">
        <f>HYPERLINK("https://kings-printer.alberta.ca/1266.cfm?page=2025_030.cfm&amp;leg_type=Regs&amp;isbncln=9780779851980&amp;display=html","Reservist Leave Regulation")</f>
        <v>Reservist Leave Regulation</v>
      </c>
      <c r="B1205" s="1" t="s">
        <v>2079</v>
      </c>
      <c r="C1205" s="1" t="s">
        <v>2080</v>
      </c>
    </row>
    <row r="1206">
      <c r="A1206" s="2" t="str">
        <f>HYPERLINK("https://kings-printer.alberta.ca/1266.cfm?page=2004_161.cfm&amp;leg_type=Regs&amp;isbncln=9780779830756&amp;display=html","Residential Facilities Licensing Regulation")</f>
        <v>Residential Facilities Licensing Regulation</v>
      </c>
      <c r="B1206" s="1" t="s">
        <v>2081</v>
      </c>
      <c r="C1206" s="1" t="s">
        <v>2082</v>
      </c>
    </row>
    <row r="1207">
      <c r="A1207" s="2" t="str">
        <f>HYPERLINK("https://kings-printer.alberta.ca/1266.cfm?page=2004_189.cfm&amp;leg_type=Regs&amp;isbncln=9780779802654&amp;display=html","Residential Tenancies Exemption Regulation")</f>
        <v>Residential Tenancies Exemption Regulation</v>
      </c>
      <c r="B1207" s="1" t="s">
        <v>2083</v>
      </c>
      <c r="C1207" s="1" t="s">
        <v>2084</v>
      </c>
    </row>
    <row r="1208">
      <c r="A1208" s="2" t="str">
        <f>HYPERLINK("https://kings-printer.alberta.ca/1266.cfm?page=2004_211.cfm&amp;leg_type=Regs&amp;isbncln=9780779844265&amp;display=html","Residential Tenancies Ministerial Regulation")</f>
        <v>Residential Tenancies Ministerial Regulation</v>
      </c>
      <c r="B1208" s="1" t="s">
        <v>2085</v>
      </c>
      <c r="C1208" s="1" t="s">
        <v>2086</v>
      </c>
    </row>
    <row r="1209">
      <c r="A1209" s="2" t="str">
        <f>HYPERLINK("https://kings-printer.alberta.ca/1266.cfm?page=2006_098.cfm&amp;leg_type=Regs&amp;isbncln=9780779842490&amp;display=html","Residential Tenancy Dispute Resolution Service Regulation")</f>
        <v>Residential Tenancy Dispute Resolution Service Regulation</v>
      </c>
      <c r="B1209" s="1" t="s">
        <v>2087</v>
      </c>
      <c r="C1209" s="1" t="s">
        <v>2088</v>
      </c>
    </row>
    <row r="1210">
      <c r="A1210" s="2" t="str">
        <f>HYPERLINK("https://kings-printer.alberta.ca/1266.cfm?page=2006_047.cfm&amp;leg_type=Regs&amp;isbncln=9780779789528&amp;display=html","Resource Rebate Regulation")</f>
        <v>Resource Rebate Regulation</v>
      </c>
      <c r="B1210" s="1" t="s">
        <v>2089</v>
      </c>
      <c r="C1210" s="1" t="s">
        <v>2090</v>
      </c>
    </row>
    <row r="1211">
      <c r="A1211" s="2" t="str">
        <f>HYPERLINK("https://kings-printer.alberta.ca/1266.cfm?page=2009_137.cfm&amp;leg_type=Regs&amp;isbncln=9780779841196&amp;display=html","Respiratory Therapists Profession Regulation")</f>
        <v>Respiratory Therapists Profession Regulation</v>
      </c>
      <c r="B1211" s="1" t="s">
        <v>2091</v>
      </c>
      <c r="C1211" s="1" t="s">
        <v>2092</v>
      </c>
    </row>
    <row r="1212">
      <c r="A1212" s="2" t="str">
        <f>HYPERLINK("https://kings-printer.alberta.ca/1266.cfm?page=2013_090.cfm&amp;leg_type=Regs&amp;isbncln=9780779838516&amp;display=html","Responsible Energy Development Act General Regulation")</f>
        <v>Responsible Energy Development Act General Regulation</v>
      </c>
      <c r="B1212" s="1" t="s">
        <v>2093</v>
      </c>
      <c r="C1212" s="1" t="s">
        <v>2094</v>
      </c>
    </row>
    <row r="1213">
      <c r="A1213" s="2" t="str">
        <f>HYPERLINK("https://kings-printer.alberta.ca/1266.cfm?page=2004_005.cfm&amp;leg_type=Regs&amp;isbncln=9780779849017&amp;display=html","Restricted Activity Authorization Regulation")</f>
        <v>Restricted Activity Authorization Regulation</v>
      </c>
      <c r="B1213" s="1" t="s">
        <v>2095</v>
      </c>
      <c r="C1213" s="1" t="s">
        <v>2096</v>
      </c>
    </row>
    <row r="1214">
      <c r="A1214" s="2" t="str">
        <f>HYPERLINK("https://kings-printer.alberta.ca/1266.cfm?page=1999_197.cfm&amp;leg_type=Regs&amp;isbncln=9780779830176&amp;display=html","Retail Home Sales Business Licensing Regulation")</f>
        <v>Retail Home Sales Business Licensing Regulation</v>
      </c>
      <c r="B1214" s="1" t="s">
        <v>2097</v>
      </c>
      <c r="C1214" s="1" t="s">
        <v>2098</v>
      </c>
    </row>
    <row r="1215">
      <c r="A1215" s="2" t="str">
        <f>HYPERLINK("https://kings-printer.alberta.ca/1266.cfm?page=2016_199.cfm&amp;leg_type=Regs&amp;isbncln=9780779849307&amp;display=html","Review and Appeal Regulation")</f>
        <v>Review and Appeal Regulation</v>
      </c>
      <c r="B1215" s="1" t="s">
        <v>2099</v>
      </c>
      <c r="C1215" s="1" t="s">
        <v>2100</v>
      </c>
    </row>
    <row r="1216">
      <c r="A1216" s="2" t="str">
        <f>HYPERLINK("https://kings-printer.alberta.ca/1266.cfm?page=1978_098.cfm&amp;leg_type=Regs&amp;isbncln=0773263012&amp;display=html","Revolving Fund Designation Regulation")</f>
        <v>Revolving Fund Designation Regulation</v>
      </c>
      <c r="B1216" s="1" t="s">
        <v>2101</v>
      </c>
      <c r="C1216" s="1" t="s">
        <v>2102</v>
      </c>
    </row>
    <row r="1217">
      <c r="A1217" s="2" t="str">
        <f>HYPERLINK("https://kings-printer.alberta.ca/1266.cfm?page=2024_014.cfm&amp;leg_type=Regs&amp;isbncln=9780779845996&amp;display=html","Rock-hosted Mineral Resource Development Rules")</f>
        <v>Rock-hosted Mineral Resource Development Rules</v>
      </c>
      <c r="B1217" s="1" t="s">
        <v>2103</v>
      </c>
      <c r="C1217" s="1" t="s">
        <v>2104</v>
      </c>
    </row>
    <row r="1218">
      <c r="A1218" s="2" t="str">
        <f>HYPERLINK("https://kings-printer.alberta.ca/1266.cfm?page=2003_186.cfm&amp;leg_type=Regs&amp;isbncln=9780779824472&amp;display=html","Roles, Relationships and Responsibilities Regulation")</f>
        <v>Roles, Relationships and Responsibilities Regulation</v>
      </c>
      <c r="B1218" s="1" t="s">
        <v>2105</v>
      </c>
      <c r="C1218" s="1" t="s">
        <v>2106</v>
      </c>
    </row>
    <row r="1219">
      <c r="A1219" s="2" t="str">
        <f>HYPERLINK("https://kings-printer.alberta.ca/1266.cfm?page=2003_169.cfm&amp;leg_type=Regs&amp;isbncln=9780779824489&amp;display=html","Roles, Relationships and Responsibilities Regulation, 2003")</f>
        <v>Roles, Relationships and Responsibilities Regulation, 2003</v>
      </c>
      <c r="B1219" s="1" t="s">
        <v>2107</v>
      </c>
      <c r="C1219" s="1" t="s">
        <v>2108</v>
      </c>
    </row>
    <row r="1220">
      <c r="A1220" s="2" t="str">
        <f>HYPERLINK("https://kings-printer.alberta.ca/1266.cfm?page=2002_049.cfm&amp;leg_type=Regs&amp;isbncln=0779709500&amp;display=html","RSA 2000 Correction Regulation")</f>
        <v>RSA 2000 Correction Regulation</v>
      </c>
      <c r="B1220" s="1" t="s">
        <v>2109</v>
      </c>
      <c r="C1220" s="1" t="s">
        <v>2110</v>
      </c>
    </row>
    <row r="1221">
      <c r="A1221" s="2" t="str">
        <f>HYPERLINK("https://kings-printer.alberta.ca/1266.cfm?page=2005_077.cfm&amp;leg_type=Regs&amp;isbncln=9780779835614&amp;display=html","Rules of Practice of the Natural Resources Conservation Board Regulation")</f>
        <v>Rules of Practice of the Natural Resources Conservation Board Regulation</v>
      </c>
      <c r="B1221" s="1" t="s">
        <v>2111</v>
      </c>
      <c r="C1221" s="1" t="s">
        <v>2112</v>
      </c>
    </row>
    <row r="1222">
      <c r="A1222" s="2" t="str">
        <f>HYPERLINK("https://kings-printer.alberta.ca/1266.cfm?page=1988_298.cfm&amp;leg_type=Regs&amp;isbncln=0773262830&amp;display=html","Rules of Youth Court (Provincial Offences) Regulation")</f>
        <v>Rules of Youth Court (Provincial Offences) Regulation</v>
      </c>
      <c r="B1222" s="1" t="s">
        <v>2113</v>
      </c>
      <c r="C1222" s="1" t="s">
        <v>2114</v>
      </c>
    </row>
    <row r="1223">
      <c r="A1223" s="2" t="str">
        <f>HYPERLINK("https://kings-printer.alberta.ca/1266.cfm?page=1988_297.cfm&amp;leg_type=Regs&amp;isbncln=9780779842513&amp;display=html","Rules of Youth Court Regulation")</f>
        <v>Rules of Youth Court Regulation</v>
      </c>
      <c r="B1223" s="1" t="s">
        <v>2115</v>
      </c>
      <c r="C1223" s="1" t="s">
        <v>2116</v>
      </c>
    </row>
    <row r="1224">
      <c r="A1224" s="2" t="str">
        <f>HYPERLINK("https://kings-printer.alberta.ca/1266.cfm?page=1985_368.cfm&amp;leg_type=Regs&amp;isbncln=9780779730452&amp;display=html","Rural Emergency Home Program Loans Regulation")</f>
        <v>Rural Emergency Home Program Loans Regulation</v>
      </c>
      <c r="B1224" s="1" t="s">
        <v>2117</v>
      </c>
      <c r="C1224" s="1" t="s">
        <v>2118</v>
      </c>
    </row>
    <row r="1225">
      <c r="A1225" s="2" t="str">
        <f>HYPERLINK("https://kings-printer.alberta.ca/1266.cfm?page=2000_151.cfm&amp;leg_type=Regs&amp;isbncln=9780779850198&amp;display=html","Rural Utilities Regulation")</f>
        <v>Rural Utilities Regulation</v>
      </c>
      <c r="B1225" s="1" t="s">
        <v>2119</v>
      </c>
      <c r="C1225" s="1" t="s">
        <v>2120</v>
      </c>
    </row>
    <row r="1226">
      <c r="A1226" s="2" t="str">
        <f>HYPERLINK("https://kings-printer.alberta.ca/1266.cfm?page=2020_224.cfm&amp;leg_type=Regs&amp;isbncln=9780779844456&amp;display=html","SafeRoads Alberta Regulation")</f>
        <v>SafeRoads Alberta Regulation</v>
      </c>
      <c r="B1226" s="1" t="s">
        <v>2121</v>
      </c>
      <c r="C1226" s="1" t="s">
        <v>2122</v>
      </c>
    </row>
    <row r="1227">
      <c r="A1227" s="2" t="str">
        <f>HYPERLINK("https://kings-printer.alberta.ca/1266.cfm?page=1969_041.cfm&amp;leg_type=Regs&amp;isbncln=0773257713&amp;display=html","Schedule of Fees (Statutes) Regulation")</f>
        <v>Schedule of Fees (Statutes) Regulation</v>
      </c>
      <c r="B1227" s="1" t="s">
        <v>2123</v>
      </c>
      <c r="C1227" s="1" t="s">
        <v>2124</v>
      </c>
    </row>
    <row r="1228">
      <c r="A1228" s="2" t="str">
        <f>HYPERLINK("https://kings-printer.alberta.ca/1266.cfm?page=2007_066.cfm&amp;leg_type=Regs&amp;isbncln=9780779838622&amp;display=html","Scheduled Drugs Regulation")</f>
        <v>Scheduled Drugs Regulation</v>
      </c>
      <c r="B1228" s="1" t="s">
        <v>2125</v>
      </c>
      <c r="C1228" s="1" t="s">
        <v>2126</v>
      </c>
    </row>
    <row r="1229">
      <c r="A1229" s="2" t="str">
        <f>HYPERLINK("https://kings-printer.alberta.ca/1266.cfm?page=2004_037.cfm&amp;leg_type=Regs&amp;isbncln=077972741X&amp;display=html","School Business Officials Regulation")</f>
        <v>School Business Officials Regulation</v>
      </c>
      <c r="B1229" s="1" t="s">
        <v>2127</v>
      </c>
      <c r="C1229" s="1" t="s">
        <v>2128</v>
      </c>
    </row>
    <row r="1230">
      <c r="A1230" s="2" t="str">
        <f>HYPERLINK("https://kings-printer.alberta.ca/1266.cfm?page=2019_094.cfm&amp;leg_type=Regs&amp;isbncln=9780779812318&amp;display=html","School Councils Regulation")</f>
        <v>School Councils Regulation</v>
      </c>
      <c r="B1230" s="1" t="s">
        <v>2129</v>
      </c>
      <c r="C1230" s="1" t="s">
        <v>2130</v>
      </c>
    </row>
    <row r="1231">
      <c r="A1231" s="2" t="str">
        <f>HYPERLINK("https://kings-printer.alberta.ca/1266.cfm?page=2019_095.cfm&amp;leg_type=Regs&amp;isbncln=9780779849277&amp;display=html","School Fees Regulation")</f>
        <v>School Fees Regulation</v>
      </c>
      <c r="B1231" s="1" t="s">
        <v>2131</v>
      </c>
      <c r="C1231" s="1" t="s">
        <v>2132</v>
      </c>
    </row>
    <row r="1232">
      <c r="A1232" s="2" t="str">
        <f>HYPERLINK("https://kings-printer.alberta.ca/1266.cfm?page=2019_096.cfm&amp;leg_type=Regs&amp;isbncln=9780779841004&amp;display=html","School Transportation Regulation")</f>
        <v>School Transportation Regulation</v>
      </c>
      <c r="B1232" s="1" t="s">
        <v>2133</v>
      </c>
      <c r="C1232" s="1" t="s">
        <v>2134</v>
      </c>
    </row>
    <row r="1233">
      <c r="A1233" s="2" t="str">
        <f>HYPERLINK("https://kings-printer.alberta.ca/1266.cfm?page=2020_124.cfm&amp;leg_type=Regs&amp;isbncln=9780779850082&amp;display=html","Scrap Metal Dealers and Recyclers Regulation")</f>
        <v>Scrap Metal Dealers and Recyclers Regulation</v>
      </c>
      <c r="B1233" s="1" t="s">
        <v>2135</v>
      </c>
      <c r="C1233" s="1" t="s">
        <v>2136</v>
      </c>
    </row>
    <row r="1234">
      <c r="A1234" s="2" t="str">
        <f>HYPERLINK("https://kings-printer.alberta.ca/1266.cfm?page=1995_115.cfm&amp;leg_type=Regs&amp;isbncln=9780779810055&amp;display=html","Securities Regulation")</f>
        <v>Securities Regulation</v>
      </c>
      <c r="B1234" s="1" t="s">
        <v>2137</v>
      </c>
      <c r="C1234" s="1" t="s">
        <v>2138</v>
      </c>
    </row>
    <row r="1235">
      <c r="A1235" s="2" t="str">
        <f>HYPERLINK("https://kings-printer.alberta.ca/1266.cfm?page=2004_190.cfm&amp;leg_type=Regs&amp;isbncln=9780779750269&amp;display=html","Security Deposit Interest Rate Regulation")</f>
        <v>Security Deposit Interest Rate Regulation</v>
      </c>
      <c r="B1235" s="1" t="s">
        <v>2139</v>
      </c>
      <c r="C1235" s="1" t="s">
        <v>2140</v>
      </c>
    </row>
    <row r="1236">
      <c r="A1236" s="2" t="str">
        <f>HYPERLINK("https://kings-printer.alberta.ca/1266.cfm?page=2024_084.cfm&amp;leg_type=Regs&amp;isbncln=9780779847228&amp;display=html","Security Management for Critical Infrastructure Regulation")</f>
        <v>Security Management for Critical Infrastructure Regulation</v>
      </c>
      <c r="B1236" s="1" t="s">
        <v>2141</v>
      </c>
      <c r="C1236" s="1" t="s">
        <v>2142</v>
      </c>
    </row>
    <row r="1237">
      <c r="A1237" s="2" t="str">
        <f>HYPERLINK("https://kings-printer.alberta.ca/1266.cfm?page=2013_091.cfm&amp;leg_type=Regs&amp;isbncln=9780779833726&amp;display=html","Security Management for Critical Upstream Petroleum and Coal Infrastructure Regulation")</f>
        <v>Security Management for Critical Upstream Petroleum and Coal Infrastructure Regulation</v>
      </c>
      <c r="B1237" s="1" t="s">
        <v>2143</v>
      </c>
      <c r="C1237" s="1" t="s">
        <v>2144</v>
      </c>
    </row>
    <row r="1238">
      <c r="A1238" s="2" t="str">
        <f>HYPERLINK("https://kings-printer.alberta.ca/1266.cfm?page=2012_230.cfm&amp;leg_type=Regs&amp;isbncln=9780779833733&amp;display=html","Security Management Regulation")</f>
        <v>Security Management Regulation</v>
      </c>
      <c r="B1238" s="1" t="s">
        <v>2145</v>
      </c>
      <c r="C1238" s="1" t="s">
        <v>2146</v>
      </c>
    </row>
    <row r="1239">
      <c r="A1239" s="2" t="str">
        <f>HYPERLINK("https://kings-printer.alberta.ca/1266.cfm?page=2010_055.cfm&amp;leg_type=Regs&amp;isbncln=9780779832668&amp;display=html","Security Services and Investigators (Ministerial) Regulation")</f>
        <v>Security Services and Investigators (Ministerial) Regulation</v>
      </c>
      <c r="B1239" s="1" t="s">
        <v>2147</v>
      </c>
      <c r="C1239" s="1" t="s">
        <v>2148</v>
      </c>
    </row>
    <row r="1240">
      <c r="A1240" s="2" t="str">
        <f>HYPERLINK("https://kings-printer.alberta.ca/1266.cfm?page=2010_052.cfm&amp;leg_type=Regs&amp;isbncln=9780779839759&amp;display=html","Security Services and Investigators Regulation")</f>
        <v>Security Services and Investigators Regulation</v>
      </c>
      <c r="B1240" s="1" t="s">
        <v>2149</v>
      </c>
      <c r="C1240" s="1" t="s">
        <v>2150</v>
      </c>
    </row>
    <row r="1241">
      <c r="A1241" s="2" t="str">
        <f>HYPERLINK("https://kings-printer.alberta.ca/1266.cfm?page=2023_092.cfm&amp;leg_type=Regs&amp;isbncln=9780779842742&amp;display=html","Seizure Agent and Provider Licensing Regulation")</f>
        <v>Seizure Agent and Provider Licensing Regulation</v>
      </c>
      <c r="B1241" s="1" t="s">
        <v>2151</v>
      </c>
      <c r="C1241" s="1" t="s">
        <v>2152</v>
      </c>
    </row>
    <row r="1242">
      <c r="A1242" s="2" t="str">
        <f>HYPERLINK("https://kings-printer.alberta.ca/1266.cfm?page=2020_103.cfm&amp;leg_type=Regs&amp;isbncln=9780779818075&amp;display=html","Senate Election Grants Regulation")</f>
        <v>Senate Election Grants Regulation</v>
      </c>
      <c r="B1242" s="1" t="s">
        <v>2153</v>
      </c>
      <c r="C1242" s="1" t="s">
        <v>2154</v>
      </c>
    </row>
    <row r="1243">
      <c r="A1243" s="2" t="str">
        <f>HYPERLINK("https://kings-printer.alberta.ca/1266.cfm?page=2020_105.cfm&amp;leg_type=Regs&amp;isbncln=9780779835744&amp;display=html","Senate Nominee Regulation")</f>
        <v>Senate Nominee Regulation</v>
      </c>
      <c r="B1243" s="1" t="s">
        <v>2155</v>
      </c>
      <c r="C1243" s="1" t="s">
        <v>2156</v>
      </c>
    </row>
    <row r="1244">
      <c r="A1244" s="2" t="str">
        <f>HYPERLINK("https://kings-printer.alberta.ca/1266.cfm?page=1994_213.cfm&amp;leg_type=Regs&amp;isbncln=9780779850631&amp;display=html","Seniors Benefit Act General Regulation")</f>
        <v>Seniors Benefit Act General Regulation</v>
      </c>
      <c r="B1244" s="1" t="s">
        <v>2157</v>
      </c>
      <c r="C1244" s="1" t="s">
        <v>2158</v>
      </c>
    </row>
    <row r="1245">
      <c r="A1245" s="2" t="str">
        <f>HYPERLINK("https://kings-printer.alberta.ca/1266.cfm?page=2016_107.cfm&amp;leg_type=Regs&amp;isbncln=9780779828517&amp;display=html","Seniors' Home Adaptation and Repair Regulation")</f>
        <v>Seniors' Home Adaptation and Repair Regulation</v>
      </c>
      <c r="B1245" s="1" t="s">
        <v>2159</v>
      </c>
      <c r="C1245" s="1" t="s">
        <v>2160</v>
      </c>
    </row>
    <row r="1246">
      <c r="A1246" s="2" t="str">
        <f>HYPERLINK("https://kings-printer.alberta.ca/1266.cfm?page=2013_085.cfm&amp;leg_type=Regs&amp;isbncln=9780779837236&amp;display=html","Seniors Property Tax Deferral Regulation")</f>
        <v>Seniors Property Tax Deferral Regulation</v>
      </c>
      <c r="B1246" s="1" t="s">
        <v>2161</v>
      </c>
      <c r="C1246" s="1" t="s">
        <v>2162</v>
      </c>
    </row>
    <row r="1247">
      <c r="A1247" s="2" t="str">
        <f>HYPERLINK("https://kings-printer.alberta.ca/1266.cfm?page=2019_099.cfm&amp;leg_type=Regs&amp;isbncln=9780779812370&amp;display=html","Separate School Regions Establishment Order")</f>
        <v>Separate School Regions Establishment Order</v>
      </c>
      <c r="B1247" s="1" t="s">
        <v>2163</v>
      </c>
      <c r="C1247" s="1" t="s">
        <v>2164</v>
      </c>
    </row>
    <row r="1248">
      <c r="A1248" s="2" t="str">
        <f>HYPERLINK("https://kings-printer.alberta.ca/1266.cfm?page=2017_059.cfm&amp;leg_type=Regs&amp;isbncln=9780779796373&amp;display=html","Service Dogs Qualifications Regulations")</f>
        <v>Service Dogs Qualifications Regulations</v>
      </c>
      <c r="B1248" s="1" t="s">
        <v>2165</v>
      </c>
      <c r="C1248" s="1" t="s">
        <v>2166</v>
      </c>
    </row>
    <row r="1249">
      <c r="A1249" s="2" t="str">
        <f>HYPERLINK("https://kings-printer.alberta.ca/1266.cfm?page=2018_116.cfm&amp;leg_type=Regs&amp;isbncln=9780779804207&amp;display=html","Sessional Faculty Regulation")</f>
        <v>Sessional Faculty Regulation</v>
      </c>
      <c r="B1249" s="1" t="s">
        <v>2167</v>
      </c>
      <c r="C1249" s="1" t="s">
        <v>2168</v>
      </c>
    </row>
    <row r="1250">
      <c r="A1250" s="2" t="str">
        <f>HYPERLINK("https://kings-printer.alberta.ca/1266.cfm?page=1974_045.cfm&amp;leg_type=Regs&amp;isbncln=9780779840281&amp;display=html","Sherwood Park West Restricted Development Area Regulations")</f>
        <v>Sherwood Park West Restricted Development Area Regulations</v>
      </c>
      <c r="B1250" s="1" t="s">
        <v>2169</v>
      </c>
      <c r="C1250" s="1" t="s">
        <v>2170</v>
      </c>
    </row>
    <row r="1251">
      <c r="A1251" s="2" t="str">
        <f>HYPERLINK("https://kings-printer.alberta.ca/1266.cfm?page=1980_144.cfm&amp;leg_type=Regs&amp;isbncln=0773259570&amp;display=html","Sittings of the Provincial Court Regulation")</f>
        <v>Sittings of the Provincial Court Regulation</v>
      </c>
      <c r="B1251" s="1" t="s">
        <v>2171</v>
      </c>
      <c r="C1251" s="1" t="s">
        <v>2172</v>
      </c>
    </row>
    <row r="1252">
      <c r="A1252" s="2" t="str">
        <f>HYPERLINK("https://kings-printer.alberta.ca/1266.cfm?page=2022_156.cfm&amp;leg_type=Regs&amp;isbncln=9780779831944&amp;display=html","Skilled Trades and Apprenticeship Education General Regulation")</f>
        <v>Skilled Trades and Apprenticeship Education General Regulation</v>
      </c>
      <c r="B1252" s="1" t="s">
        <v>2173</v>
      </c>
      <c r="C1252" s="1" t="s">
        <v>2174</v>
      </c>
    </row>
    <row r="1253">
      <c r="A1253" s="2" t="str">
        <f>HYPERLINK("https://kings-printer.alberta.ca/1266.cfm?page=2018_194.cfm&amp;leg_type=Regs&amp;isbncln=9780779846337&amp;display=html","Small Scale Generation Regulation")</f>
        <v>Small Scale Generation Regulation</v>
      </c>
      <c r="B1253" s="1" t="s">
        <v>2175</v>
      </c>
      <c r="C1253" s="1" t="s">
        <v>2176</v>
      </c>
    </row>
    <row r="1254">
      <c r="A1254" s="2" t="str">
        <f>HYPERLINK("https://kings-printer.alberta.ca/1266.cfm?page=2022_012.cfm&amp;leg_type=Regs&amp;isbncln=9780779833740&amp;display=html","Social and Affordable Housing Accommodation Exemption Regulation")</f>
        <v>Social and Affordable Housing Accommodation Exemption Regulation</v>
      </c>
      <c r="B1254" s="1" t="s">
        <v>2177</v>
      </c>
      <c r="C1254" s="1" t="s">
        <v>2178</v>
      </c>
    </row>
    <row r="1255">
      <c r="A1255" s="2" t="str">
        <f>HYPERLINK("https://kings-printer.alberta.ca/1266.cfm?page=1994_244.cfm&amp;leg_type=Regs&amp;isbncln=9780779850938&amp;display=html","Social Housing Accommodation Regulation")</f>
        <v>Social Housing Accommodation Regulation</v>
      </c>
      <c r="B1255" s="1" t="s">
        <v>2179</v>
      </c>
      <c r="C1255" s="1" t="s">
        <v>2180</v>
      </c>
    </row>
    <row r="1256">
      <c r="A1256" s="2" t="str">
        <f>HYPERLINK("https://kings-printer.alberta.ca/1266.cfm?page=2003_082.cfm&amp;leg_type=Regs&amp;isbncln=9780779841219&amp;display=html","Social Workers Profession Regulation")</f>
        <v>Social Workers Profession Regulation</v>
      </c>
      <c r="B1256" s="1" t="s">
        <v>2181</v>
      </c>
      <c r="C1256" s="1" t="s">
        <v>2182</v>
      </c>
    </row>
    <row r="1257">
      <c r="A1257" s="2" t="str">
        <f>HYPERLINK("https://kings-printer.alberta.ca/1266.cfm?page=2000_122.cfm&amp;leg_type=Regs&amp;isbncln=9780779843909&amp;display=html","Societies Regulation")</f>
        <v>Societies Regulation</v>
      </c>
      <c r="B1257" s="1" t="s">
        <v>2183</v>
      </c>
      <c r="C1257" s="1" t="s">
        <v>2184</v>
      </c>
    </row>
    <row r="1258">
      <c r="A1258" s="2" t="str">
        <f>HYPERLINK("https://kings-printer.alberta.ca/1266.cfm?page=1998_272.cfm&amp;leg_type=Regs&amp;isbncln=9780779835751&amp;display=html","Soil Conservation Notice Regulation")</f>
        <v>Soil Conservation Notice Regulation</v>
      </c>
      <c r="B1258" s="1" t="s">
        <v>2185</v>
      </c>
      <c r="C1258" s="1" t="s">
        <v>2186</v>
      </c>
    </row>
    <row r="1259">
      <c r="A1259" s="2" t="str">
        <f>HYPERLINK("https://kings-printer.alberta.ca/1266.cfm?page=1997_052.cfm&amp;leg_type=Regs&amp;isbncln=0773271066&amp;display=html","Sound-recording Machine Order")</f>
        <v>Sound-recording Machine Order</v>
      </c>
      <c r="B1259" s="1" t="s">
        <v>2187</v>
      </c>
      <c r="C1259" s="1" t="s">
        <v>2188</v>
      </c>
    </row>
    <row r="1260">
      <c r="A1260" s="2" t="str">
        <f>HYPERLINK("https://kings-printer.alberta.ca/1266.cfm?page=2001_137.cfm&amp;leg_type=Regs&amp;isbncln=9780779807918&amp;display=html","Special Areas Disposition Regulation")</f>
        <v>Special Areas Disposition Regulation</v>
      </c>
      <c r="B1260" s="1" t="s">
        <v>2189</v>
      </c>
      <c r="C1260" s="1" t="s">
        <v>2190</v>
      </c>
    </row>
    <row r="1261">
      <c r="A1261" s="2" t="str">
        <f>HYPERLINK("https://kings-printer.alberta.ca/1266.cfm?page=2000_124.cfm&amp;leg_type=Regs&amp;isbncln=9780779803620&amp;display=html","Special Areas Service Fees Regulation")</f>
        <v>Special Areas Service Fees Regulation</v>
      </c>
      <c r="B1261" s="1" t="s">
        <v>2191</v>
      </c>
      <c r="C1261" s="1" t="s">
        <v>2192</v>
      </c>
    </row>
    <row r="1262">
      <c r="A1262" s="2" t="str">
        <f>HYPERLINK("https://kings-printer.alberta.ca/1266.cfm?page=2019_078.cfm&amp;leg_type=Regs&amp;isbncln=9780779812165&amp;display=html","Special School Tax Levy Plebiscite Regulation")</f>
        <v>Special School Tax Levy Plebiscite Regulation</v>
      </c>
      <c r="B1262" s="1" t="s">
        <v>2193</v>
      </c>
      <c r="C1262" s="1" t="s">
        <v>2194</v>
      </c>
    </row>
    <row r="1263">
      <c r="A1263" s="2" t="str">
        <f>HYPERLINK("https://kings-printer.alberta.ca/1266.cfm?page=2013_201.cfm&amp;leg_type=Regs&amp;isbncln=9780779846122&amp;display=html","Specified Enactments (Jurisdiction) Regulation")</f>
        <v>Specified Enactments (Jurisdiction) Regulation</v>
      </c>
      <c r="B1263" s="1" t="s">
        <v>2195</v>
      </c>
      <c r="C1263" s="1" t="s">
        <v>2196</v>
      </c>
    </row>
    <row r="1264">
      <c r="A1264" s="2" t="str">
        <f>HYPERLINK("https://kings-printer.alberta.ca/1266.cfm?page=2004_251.cfm&amp;leg_type=Regs&amp;isbncln=9780779836338&amp;display=html","Specified Gas Reporting Regulation")</f>
        <v>Specified Gas Reporting Regulation</v>
      </c>
      <c r="B1264" s="1" t="s">
        <v>2197</v>
      </c>
      <c r="C1264" s="1" t="s">
        <v>2198</v>
      </c>
    </row>
    <row r="1265">
      <c r="A1265" s="2" t="str">
        <f>HYPERLINK("https://kings-printer.alberta.ca/1266.cfm?page=2002_124.cfm&amp;leg_type=Regs&amp;isbncln=9780779841202&amp;display=html","Speech-language Pathologists and Audiologists Profession Regulation")</f>
        <v>Speech-language Pathologists and Audiologists Profession Regulation</v>
      </c>
      <c r="B1265" s="1" t="s">
        <v>2199</v>
      </c>
      <c r="C1265" s="1" t="s">
        <v>2200</v>
      </c>
    </row>
    <row r="1266">
      <c r="A1266" s="2" t="str">
        <f>HYPERLINK("https://kings-printer.alberta.ca/1266.cfm?page=2001_267.cfm&amp;leg_type=Regs&amp;isbncln=9780779822089&amp;display=html","Standards and Administration Regulation")</f>
        <v>Standards and Administration Regulation</v>
      </c>
      <c r="B1266" s="1" t="s">
        <v>2201</v>
      </c>
      <c r="C1266" s="1" t="s">
        <v>2202</v>
      </c>
    </row>
    <row r="1267">
      <c r="A1267" s="2" t="str">
        <f>HYPERLINK("https://kings-printer.alberta.ca/1266.cfm?page=2001_252.cfm&amp;leg_type=Regs&amp;isbncln=0779706919&amp;display=html","Statute Revision Citation Regulation")</f>
        <v>Statute Revision Citation Regulation</v>
      </c>
      <c r="B1267" s="1" t="s">
        <v>2203</v>
      </c>
      <c r="C1267" s="1" t="s">
        <v>2204</v>
      </c>
    </row>
    <row r="1268">
      <c r="A1268" s="2" t="str">
        <f>HYPERLINK("https://kings-printer.alberta.ca/1266.cfm?page=2008_206.cfm&amp;leg_type=Regs&amp;isbncln=9780779797684&amp;display=html","Stray Animals Delegation Regulation")</f>
        <v>Stray Animals Delegation Regulation</v>
      </c>
      <c r="B1268" s="1" t="s">
        <v>2205</v>
      </c>
      <c r="C1268" s="1" t="s">
        <v>2206</v>
      </c>
    </row>
    <row r="1269">
      <c r="A1269" s="2" t="str">
        <f>HYPERLINK("https://kings-printer.alberta.ca/1266.cfm?page=1996_301.cfm&amp;leg_type=Regs&amp;isbncln=9780779797622&amp;display=html","Stray Animals Regulation")</f>
        <v>Stray Animals Regulation</v>
      </c>
      <c r="B1269" s="1" t="s">
        <v>2207</v>
      </c>
      <c r="C1269" s="1" t="s">
        <v>2208</v>
      </c>
    </row>
    <row r="1270">
      <c r="A1270" s="2" t="str">
        <f>HYPERLINK("https://kings-printer.alberta.ca/1266.cfm?page=2002_298.cfm&amp;leg_type=Regs&amp;isbncln=9780779846801&amp;display=html","Student Financial Assistance Regulation")</f>
        <v>Student Financial Assistance Regulation</v>
      </c>
      <c r="B1270" s="1" t="s">
        <v>2209</v>
      </c>
      <c r="C1270" s="1" t="s">
        <v>2210</v>
      </c>
    </row>
    <row r="1271">
      <c r="A1271" s="2" t="str">
        <f>HYPERLINK("https://kings-printer.alberta.ca/1266.cfm?page=2019_097.cfm&amp;leg_type=Regs&amp;isbncln=9780779849369&amp;display=html","Student Record Regulation")</f>
        <v>Student Record Regulation</v>
      </c>
      <c r="B1271" s="1" t="s">
        <v>2211</v>
      </c>
      <c r="C1271" s="1" t="s">
        <v>2212</v>
      </c>
    </row>
    <row r="1272">
      <c r="A1272" s="2" t="str">
        <f>HYPERLINK("https://kings-printer.alberta.ca/1266.cfm?page=2004_191.cfm&amp;leg_type=Regs&amp;isbncln=9780779837151&amp;display=html","Subsidized Public Housing Regulation")</f>
        <v>Subsidized Public Housing Regulation</v>
      </c>
      <c r="B1272" s="1" t="s">
        <v>2213</v>
      </c>
      <c r="C1272" s="1" t="s">
        <v>2214</v>
      </c>
    </row>
    <row r="1273">
      <c r="A1273" s="2" t="str">
        <f>HYPERLINK("https://kings-printer.alberta.ca/1266.cfm?page=1993_124.cfm&amp;leg_type=Regs&amp;isbncln=0779746325&amp;display=html","Substance Release Regulation")</f>
        <v>Substance Release Regulation</v>
      </c>
      <c r="B1273" s="1" t="s">
        <v>2215</v>
      </c>
      <c r="C1273" s="1" t="s">
        <v>2216</v>
      </c>
    </row>
    <row r="1274">
      <c r="A1274" s="2" t="str">
        <f>HYPERLINK("https://kings-printer.alberta.ca/1266.cfm?page=2023_114.cfm&amp;leg_type=Regs&amp;isbncln=9780779852451&amp;display=html","Sugar Beet Marketing Plan Regulation")</f>
        <v>Sugar Beet Marketing Plan Regulation</v>
      </c>
      <c r="B1274" s="1" t="s">
        <v>2217</v>
      </c>
      <c r="C1274" s="1" t="s">
        <v>2218</v>
      </c>
    </row>
    <row r="1275">
      <c r="A1275" s="2" t="str">
        <f>HYPERLINK("https://kings-printer.alberta.ca/1266.cfm?page=1997_287.cfm&amp;leg_type=Regs&amp;isbncln=9780779849130&amp;display=html","Sugar Beet Production and Marketing Regulation")</f>
        <v>Sugar Beet Production and Marketing Regulation</v>
      </c>
      <c r="B1275" s="1" t="s">
        <v>2219</v>
      </c>
      <c r="C1275" s="1" t="s">
        <v>2220</v>
      </c>
    </row>
    <row r="1276">
      <c r="A1276" s="2" t="str">
        <f>HYPERLINK("https://kings-printer.alberta.ca/1266.cfm?page=2019_098.cfm&amp;leg_type=Regs&amp;isbncln=9780779849352&amp;display=html","Superintendent of Schools Regulation")</f>
        <v>Superintendent of Schools Regulation</v>
      </c>
      <c r="B1276" s="1" t="s">
        <v>2221</v>
      </c>
      <c r="C1276" s="1" t="s">
        <v>2222</v>
      </c>
    </row>
    <row r="1277">
      <c r="A1277" s="2" t="str">
        <f>HYPERLINK("https://kings-printer.alberta.ca/1266.cfm?page=2000_313.cfm&amp;leg_type=Regs&amp;isbncln=9780779806966&amp;display=html","Supplementary Accounting Principles and Standards Regulation")</f>
        <v>Supplementary Accounting Principles and Standards Regulation</v>
      </c>
      <c r="B1277" s="1" t="s">
        <v>2223</v>
      </c>
      <c r="C1277" s="1" t="s">
        <v>2224</v>
      </c>
    </row>
    <row r="1278">
      <c r="A1278" s="2" t="str">
        <f>HYPERLINK("https://kings-printer.alberta.ca/1266.cfm?page=1989_131.cfm&amp;leg_type=Regs&amp;isbncln=9780779827473&amp;display=html","Supply Chain Management Association Alberta Regulation")</f>
        <v>Supply Chain Management Association Alberta Regulation</v>
      </c>
      <c r="B1278" s="1" t="s">
        <v>2225</v>
      </c>
      <c r="C1278" s="1" t="s">
        <v>2226</v>
      </c>
    </row>
    <row r="1279">
      <c r="A1279" s="2" t="str">
        <f>HYPERLINK("https://kings-printer.alberta.ca/1266.cfm?page=2024_042.cfm&amp;leg_type=Regs&amp;isbncln=9780779846344&amp;display=html","Supply Cushion Regulation")</f>
        <v>Supply Cushion Regulation</v>
      </c>
      <c r="B1279" s="1" t="s">
        <v>2227</v>
      </c>
      <c r="C1279" s="1" t="s">
        <v>2228</v>
      </c>
    </row>
    <row r="1280">
      <c r="A1280" s="2" t="str">
        <f>HYPERLINK("https://kings-printer.alberta.ca/1266.cfm?page=2005_155.cfm&amp;leg_type=Regs&amp;isbncln=9780779802739&amp;display=html","Support Agreement Regulation")</f>
        <v>Support Agreement Regulation</v>
      </c>
      <c r="B1280" s="1" t="s">
        <v>2229</v>
      </c>
      <c r="C1280" s="1" t="s">
        <v>2230</v>
      </c>
    </row>
    <row r="1281">
      <c r="A1281" s="2" t="str">
        <f>HYPERLINK("https://kings-printer.alberta.ca/1266.cfm?page=2007_195.cfm&amp;leg_type=Regs&amp;isbncln=9780779850044&amp;display=html","Surface Rights Act General Regulation")</f>
        <v>Surface Rights Act General Regulation</v>
      </c>
      <c r="B1281" s="1" t="s">
        <v>2231</v>
      </c>
      <c r="C1281" s="1" t="s">
        <v>2232</v>
      </c>
    </row>
    <row r="1282">
      <c r="A1282" s="2" t="str">
        <f>HYPERLINK("https://kings-printer.alberta.ca/1266.cfm?page=1995_130.cfm&amp;leg_type=Regs&amp;isbncln=9780779852895&amp;display=html","Surrogate Rules (does not contain formatted court forms)")</f>
        <v>Surrogate Rules (does not contain formatted court forms)</v>
      </c>
      <c r="B1282" s="1" t="s">
        <v>2233</v>
      </c>
      <c r="C1282" s="1" t="s">
        <v>2234</v>
      </c>
    </row>
    <row r="1283">
      <c r="A1283" s="2" t="str">
        <f>HYPERLINK("https://kings-printer.alberta.ca/1266.cfm?page=2014_134.cfm&amp;leg_type=Regs&amp;isbncln=9780779836314&amp;display=html","Swine Traceability Regulation")</f>
        <v>Swine Traceability Regulation</v>
      </c>
      <c r="B1283" s="1" t="s">
        <v>2235</v>
      </c>
      <c r="C1283" s="1" t="s">
        <v>2236</v>
      </c>
    </row>
    <row r="1284">
      <c r="A1284" s="2" t="str">
        <f>HYPERLINK("https://kings-printer.alberta.ca/1266.cfm?page=2000_120.cfm&amp;leg_type=Regs&amp;isbncln=9780779851607&amp;display=html","Tariff of Fees Regulation")</f>
        <v>Tariff of Fees Regulation</v>
      </c>
      <c r="B1284" s="1" t="s">
        <v>2237</v>
      </c>
      <c r="C1284" s="1" t="s">
        <v>2238</v>
      </c>
    </row>
    <row r="1285">
      <c r="A1285" s="2" t="str">
        <f>HYPERLINK("https://kings-printer.alberta.ca/1266.cfm?page=2004_260.cfm&amp;leg_type=Regs&amp;isbncln=9780779812677&amp;display=html","Teacher Membership Status Election Regulation")</f>
        <v>Teacher Membership Status Election Regulation</v>
      </c>
      <c r="B1285" s="1" t="s">
        <v>2239</v>
      </c>
      <c r="C1285" s="1" t="s">
        <v>2240</v>
      </c>
    </row>
    <row r="1286">
      <c r="A1286" s="2" t="str">
        <f>HYPERLINK("https://kings-printer.alberta.ca/1266.cfm?page=1995_203.cfm&amp;leg_type=Regs&amp;isbncln=9780779847914&amp;display=html","Teachers' and Private School Teachers' Pension Plans")</f>
        <v>Teachers' and Private School Teachers' Pension Plans</v>
      </c>
      <c r="B1286" s="1" t="s">
        <v>2241</v>
      </c>
      <c r="C1286" s="1" t="s">
        <v>2242</v>
      </c>
    </row>
    <row r="1287">
      <c r="A1287" s="2" t="str">
        <f>HYPERLINK("https://kings-printer.alberta.ca/1266.cfm?page=1995_204.cfm&amp;leg_type=Regs&amp;isbncln=9780779835713&amp;display=html","Teachers' Pension Plans (Legislative Provisions) Regulation")</f>
        <v>Teachers' Pension Plans (Legislative Provisions) Regulation</v>
      </c>
      <c r="B1287" s="1" t="s">
        <v>2243</v>
      </c>
      <c r="C1287" s="1" t="s">
        <v>2244</v>
      </c>
    </row>
    <row r="1288">
      <c r="A1288" s="2" t="str">
        <f>HYPERLINK("https://kings-printer.alberta.ca/1266.cfm?page=2009_120.cfm&amp;leg_type=Regs&amp;isbncln=9780779836444&amp;display=html","Technology Innovation and Emissions Reduction Fund Administration Regulation")</f>
        <v>Technology Innovation and Emissions Reduction Fund Administration Regulation</v>
      </c>
      <c r="B1288" s="1" t="s">
        <v>2245</v>
      </c>
      <c r="C1288" s="1" t="s">
        <v>2246</v>
      </c>
    </row>
    <row r="1289">
      <c r="A1289" s="2" t="str">
        <f>HYPERLINK("https://kings-printer.alberta.ca/1266.cfm?page=2019_133.cfm&amp;leg_type=Regs&amp;isbncln=9780779843916&amp;display=html","Technology Innovation and Emissions Reduction Regulation")</f>
        <v>Technology Innovation and Emissions Reduction Regulation</v>
      </c>
      <c r="B1289" s="1" t="s">
        <v>2247</v>
      </c>
      <c r="C1289" s="1" t="s">
        <v>2248</v>
      </c>
    </row>
    <row r="1290">
      <c r="A1290" s="2" t="str">
        <f>HYPERLINK("https://kings-printer.alberta.ca/1266.cfm?page=2010_033.cfm&amp;leg_type=Regs&amp;isbncln=9780779850594&amp;display=html","Temporary Employment and Job Creation Programs Regulation")</f>
        <v>Temporary Employment and Job Creation Programs Regulation</v>
      </c>
      <c r="B1290" s="1" t="s">
        <v>2249</v>
      </c>
      <c r="C1290" s="1" t="s">
        <v>2250</v>
      </c>
    </row>
    <row r="1291">
      <c r="A1291" s="2" t="str">
        <f>HYPERLINK("https://kings-printer.alberta.ca/1266.cfm?page=2016_130.cfm&amp;leg_type=Regs&amp;isbncln=9780779832774&amp;display=html","Termination of Tenancy (Domestic Violence) Regulation")</f>
        <v>Termination of Tenancy (Domestic Violence) Regulation</v>
      </c>
      <c r="B1291" s="1" t="s">
        <v>2251</v>
      </c>
      <c r="C1291" s="1" t="s">
        <v>2252</v>
      </c>
    </row>
    <row r="1292">
      <c r="A1292" s="2" t="str">
        <f>HYPERLINK("https://kings-printer.alberta.ca/1266.cfm?page=2012_212.cfm&amp;leg_type=Regs&amp;isbncln=9780779842131&amp;display=html","The Lloydminster Charter")</f>
        <v>The Lloydminster Charter</v>
      </c>
      <c r="B1292" s="1" t="s">
        <v>2253</v>
      </c>
      <c r="C1292" s="1" t="s">
        <v>2254</v>
      </c>
    </row>
    <row r="1293">
      <c r="A1293" s="2" t="str">
        <f>HYPERLINK("https://kings-printer.alberta.ca/1266.cfm?page=1969_305.cfm&amp;leg_type=Regs&amp;isbncln=9780779798360&amp;display=html","The M.L.A. Pension Adjustment Regulations")</f>
        <v>The M.L.A. Pension Adjustment Regulations</v>
      </c>
      <c r="B1293" s="1" t="s">
        <v>2255</v>
      </c>
      <c r="C1293" s="1" t="s">
        <v>2256</v>
      </c>
    </row>
    <row r="1294">
      <c r="A1294" s="2" t="str">
        <f>HYPERLINK("https://kings-printer.alberta.ca/1266.cfm?page=2018_078.cfm&amp;leg_type=Regs&amp;isbncln=9780779847136&amp;display=html","Ticket Sales Regulation")</f>
        <v>Ticket Sales Regulation</v>
      </c>
      <c r="B1294" s="1" t="s">
        <v>2257</v>
      </c>
      <c r="C1294" s="1" t="s">
        <v>2258</v>
      </c>
    </row>
    <row r="1295">
      <c r="A1295" s="2" t="str">
        <f>HYPERLINK("https://kings-printer.alberta.ca/1266.cfm?page=1973_060.cfm&amp;leg_type=Regs&amp;isbncln=9780779852833&amp;display=html","Timber Management Regulation")</f>
        <v>Timber Management Regulation</v>
      </c>
      <c r="B1295" s="1" t="s">
        <v>2259</v>
      </c>
      <c r="C1295" s="1" t="s">
        <v>2260</v>
      </c>
    </row>
    <row r="1296">
      <c r="A1296" s="2" t="str">
        <f>HYPERLINK("https://kings-printer.alberta.ca/1266.cfm?page=2004_095.cfm&amp;leg_type=Regs&amp;isbncln=9780779825035&amp;display=html","Tire Designation Regulation")</f>
        <v>Tire Designation Regulation</v>
      </c>
      <c r="B1296" s="1" t="s">
        <v>2261</v>
      </c>
      <c r="C1296" s="1" t="s">
        <v>2262</v>
      </c>
    </row>
    <row r="1297">
      <c r="A1297" s="2" t="str">
        <f>HYPERLINK("https://kings-printer.alberta.ca/1266.cfm?page=2008_090.cfm&amp;leg_type=Regs&amp;isbncln=9780779733354&amp;display=html","Tobacco Tax (Ministerial) Regulation")</f>
        <v>Tobacco Tax (Ministerial) Regulation</v>
      </c>
      <c r="B1297" s="1" t="s">
        <v>2263</v>
      </c>
      <c r="C1297" s="1" t="s">
        <v>2264</v>
      </c>
    </row>
    <row r="1298">
      <c r="A1298" s="2" t="str">
        <f>HYPERLINK("https://kings-printer.alberta.ca/1266.cfm?page=2023_062.cfm&amp;leg_type=Regs&amp;isbncln=9780779840960&amp;display=html","Tobacco Tax Regulation")</f>
        <v>Tobacco Tax Regulation</v>
      </c>
      <c r="B1298" s="1" t="s">
        <v>2265</v>
      </c>
      <c r="C1298" s="1" t="s">
        <v>2266</v>
      </c>
    </row>
    <row r="1299">
      <c r="A1299" s="2" t="str">
        <f>HYPERLINK("https://kings-printer.alberta.ca/1266.cfm?page=2007_240.cfm&amp;leg_type=Regs&amp;isbncln=9780779825912&amp;display=html","Tobacco, Smoking and Vaping Reduction Regulation")</f>
        <v>Tobacco, Smoking and Vaping Reduction Regulation</v>
      </c>
      <c r="B1299" s="1" t="s">
        <v>2267</v>
      </c>
      <c r="C1299" s="1" t="s">
        <v>2268</v>
      </c>
    </row>
    <row r="1300">
      <c r="A1300" s="2" t="str">
        <f>HYPERLINK("https://kings-printer.alberta.ca/1266.cfm?page=2008_102.cfm&amp;leg_type=Regs&amp;isbncln=9780779733767&amp;display=html","Tourism Levy (Ministerial) Regulation")</f>
        <v>Tourism Levy (Ministerial) Regulation</v>
      </c>
      <c r="B1300" s="1" t="s">
        <v>2269</v>
      </c>
      <c r="C1300" s="1" t="s">
        <v>2270</v>
      </c>
    </row>
    <row r="1301">
      <c r="A1301" s="2" t="str">
        <f>HYPERLINK("https://kings-printer.alberta.ca/1266.cfm?page=1987_398.cfm&amp;leg_type=Regs&amp;isbncln=9780779846924&amp;display=html","Tourism Levy Regulation")</f>
        <v>Tourism Levy Regulation</v>
      </c>
      <c r="B1301" s="1" t="s">
        <v>2271</v>
      </c>
      <c r="C1301" s="1" t="s">
        <v>2272</v>
      </c>
    </row>
    <row r="1302">
      <c r="A1302" s="2" t="str">
        <f>HYPERLINK("https://kings-printer.alberta.ca/1266.cfm?page=2009_333.cfm&amp;leg_type=Regs&amp;isbncln=9780779850112&amp;display=html","Traceability Cattle Identification Regulation")</f>
        <v>Traceability Cattle Identification Regulation</v>
      </c>
      <c r="B1302" s="1" t="s">
        <v>2273</v>
      </c>
      <c r="C1302" s="1" t="s">
        <v>2274</v>
      </c>
    </row>
    <row r="1303">
      <c r="A1303" s="2" t="str">
        <f>HYPERLINK("https://kings-printer.alberta.ca/1266.cfm?page=2004_254.cfm&amp;leg_type=Regs&amp;isbncln=9780779849338&amp;display=html","Traffic Control Device Regulation")</f>
        <v>Traffic Control Device Regulation</v>
      </c>
      <c r="B1303" s="1" t="s">
        <v>2275</v>
      </c>
      <c r="C1303" s="1" t="s">
        <v>2276</v>
      </c>
    </row>
    <row r="1304">
      <c r="A1304" s="2" t="str">
        <f>HYPERLINK("https://kings-printer.alberta.ca/1266.cfm?page=2011_186.cfm&amp;leg_type=Regs&amp;isbncln=9780779799886&amp;display=html","Training Provider Regulation")</f>
        <v>Training Provider Regulation</v>
      </c>
      <c r="B1304" s="1" t="s">
        <v>2277</v>
      </c>
      <c r="C1304" s="1" t="s">
        <v>2278</v>
      </c>
    </row>
    <row r="1305">
      <c r="A1305" s="2" t="str">
        <f>HYPERLINK("https://kings-printer.alberta.ca/1266.cfm?page=2010_167.cfm&amp;leg_type=Regs&amp;isbncln=9780779852819&amp;display=html","Transcript Fees and Format Regulation")</f>
        <v>Transcript Fees and Format Regulation</v>
      </c>
      <c r="B1305" s="1" t="s">
        <v>2279</v>
      </c>
      <c r="C1305" s="1" t="s">
        <v>2280</v>
      </c>
    </row>
    <row r="1306">
      <c r="A1306" s="2" t="str">
        <f>HYPERLINK("https://kings-printer.alberta.ca/1266.cfm?page=2011_185.cfm&amp;leg_type=Regs&amp;isbncln=9780779797264&amp;display=html","Transitional (Insurance Amendment Act, 2008 - Part 5) Regulation")</f>
        <v>Transitional (Insurance Amendment Act, 2008 - Part 5) Regulation</v>
      </c>
      <c r="B1306" s="1" t="s">
        <v>2281</v>
      </c>
      <c r="C1306" s="1" t="s">
        <v>2282</v>
      </c>
    </row>
    <row r="1307">
      <c r="A1307" s="2" t="str">
        <f>HYPERLINK("https://kings-printer.alberta.ca/1266.cfm?page=1990_337.cfm&amp;leg_type=Regs&amp;isbncln=0773258272&amp;display=html","Transitional Membership Regulation")</f>
        <v>Transitional Membership Regulation</v>
      </c>
      <c r="B1307" s="1" t="s">
        <v>2283</v>
      </c>
      <c r="C1307" s="1" t="s">
        <v>2284</v>
      </c>
    </row>
    <row r="1308">
      <c r="A1308" s="2" t="str">
        <f>HYPERLINK("https://kings-printer.alberta.ca/1266.cfm?page=2007_086.cfm&amp;leg_type=Regs&amp;isbncln=9780779846269&amp;display=html","Transmission Regulation")</f>
        <v>Transmission Regulation</v>
      </c>
      <c r="B1308" s="1" t="s">
        <v>2285</v>
      </c>
      <c r="C1308" s="1" t="s">
        <v>2286</v>
      </c>
    </row>
    <row r="1309">
      <c r="A1309" s="2" t="str">
        <f>HYPERLINK("https://kings-printer.alberta.ca/1266.cfm?page=2016_100.cfm&amp;leg_type=Regs&amp;isbncln=9780779820689&amp;display=html","Transportation Network Companies Regulation")</f>
        <v>Transportation Network Companies Regulation</v>
      </c>
      <c r="B1309" s="1" t="s">
        <v>2287</v>
      </c>
      <c r="C1309" s="1" t="s">
        <v>2288</v>
      </c>
    </row>
    <row r="1310">
      <c r="A1310" s="2" t="str">
        <f>HYPERLINK("https://kings-printer.alberta.ca/1266.cfm?page=2009_048.cfm&amp;leg_type=Regs&amp;isbncln=9780779806683&amp;display=html","Travel Alberta General Regulation")</f>
        <v>Travel Alberta General Regulation</v>
      </c>
      <c r="B1310" s="1" t="s">
        <v>2289</v>
      </c>
      <c r="C1310" s="1" t="s">
        <v>2290</v>
      </c>
    </row>
    <row r="1311">
      <c r="A1311" s="2" t="str">
        <f>HYPERLINK("https://kings-printer.alberta.ca/1266.cfm?page=1997_190.cfm&amp;leg_type=Regs&amp;isbncln=9780779771264&amp;display=html","Treasury Branches Deposit Fund Exemption Regulation")</f>
        <v>Treasury Branches Deposit Fund Exemption Regulation</v>
      </c>
      <c r="B1311" s="1" t="s">
        <v>2291</v>
      </c>
      <c r="C1311" s="1" t="s">
        <v>2292</v>
      </c>
    </row>
    <row r="1312">
      <c r="A1312" s="2" t="str">
        <f>HYPERLINK("https://kings-printer.alberta.ca/1266.cfm?page=1985_248.cfm&amp;leg_type=Regs&amp;isbncln=9780779825097&amp;display=html","Treatment Services Regulation")</f>
        <v>Treatment Services Regulation</v>
      </c>
      <c r="B1312" s="1" t="s">
        <v>2293</v>
      </c>
      <c r="C1312" s="1" t="s">
        <v>2294</v>
      </c>
    </row>
    <row r="1313">
      <c r="A1313" s="2" t="str">
        <f>HYPERLINK("https://kings-printer.alberta.ca/1266.cfm?page=2018_228.cfm&amp;leg_type=Regs&amp;isbncln=9780779831906&amp;display=html","Tuition and Fees Regulation")</f>
        <v>Tuition and Fees Regulation</v>
      </c>
      <c r="B1313" s="1" t="s">
        <v>2295</v>
      </c>
      <c r="C1313" s="1" t="s">
        <v>2296</v>
      </c>
    </row>
    <row r="1314">
      <c r="A1314" s="2" t="str">
        <f>HYPERLINK("https://kings-printer.alberta.ca/1266.cfm?page=1998_113.cfm&amp;leg_type=Regs&amp;isbncln=9780779829156&amp;display=html","Turkey Marketing Regulation")</f>
        <v>Turkey Marketing Regulation</v>
      </c>
      <c r="B1314" s="1" t="s">
        <v>2297</v>
      </c>
      <c r="C1314" s="1" t="s">
        <v>2298</v>
      </c>
    </row>
    <row r="1315">
      <c r="A1315" s="2" t="str">
        <f>HYPERLINK("https://kings-printer.alberta.ca/1266.cfm?page=2022_029.cfm&amp;leg_type=Regs&amp;isbncln=9780779832590&amp;display=html","Turkey Producers Plan Regulation")</f>
        <v>Turkey Producers Plan Regulation</v>
      </c>
      <c r="B1315" s="1" t="s">
        <v>2299</v>
      </c>
      <c r="C1315" s="1" t="s">
        <v>2300</v>
      </c>
    </row>
    <row r="1316">
      <c r="A1316" s="2" t="str">
        <f>HYPERLINK("https://kings-printer.alberta.ca/1266.cfm?page=1963_546.cfm&amp;leg_type=Regs&amp;isbncln=9780779816743&amp;display=html","Uniform System of Accounting for Natural Gas Utilities")</f>
        <v>Uniform System of Accounting for Natural Gas Utilities</v>
      </c>
      <c r="B1316" s="1" t="s">
        <v>2301</v>
      </c>
      <c r="C1316" s="1" t="s">
        <v>2302</v>
      </c>
    </row>
    <row r="1317">
      <c r="A1317" s="2" t="str">
        <f>HYPERLINK("https://kings-printer.alberta.ca/1266.cfm?page=2003_019.cfm&amp;leg_type=Regs&amp;isbncln=0779716752&amp;display=html","University of Calgary and University Technologies International Exemption Regulation")</f>
        <v>University of Calgary and University Technologies International Exemption Regulation</v>
      </c>
      <c r="B1317" s="1" t="s">
        <v>2303</v>
      </c>
      <c r="C1317" s="1" t="s">
        <v>2304</v>
      </c>
    </row>
    <row r="1318">
      <c r="A1318" s="2" t="str">
        <f>HYPERLINK("https://kings-printer.alberta.ca/1266.cfm?page=2002_304.cfm&amp;leg_type=Regs&amp;isbncln=9780779844494&amp;display=html","Use of Highway and Rules of the Road Regulation")</f>
        <v>Use of Highway and Rules of the Road Regulation</v>
      </c>
      <c r="B1318" s="1" t="s">
        <v>2305</v>
      </c>
      <c r="C1318" s="1" t="s">
        <v>2306</v>
      </c>
    </row>
    <row r="1319">
      <c r="A1319" s="2" t="str">
        <f>HYPERLINK("https://kings-printer.alberta.ca/1266.cfm?page=2018_183.cfm&amp;leg_type=Regs&amp;isbncln=9780779849468&amp;display=html","Utilities Consumer Advocate Regulation")</f>
        <v>Utilities Consumer Advocate Regulation</v>
      </c>
      <c r="B1319" s="1" t="s">
        <v>2307</v>
      </c>
      <c r="C1319" s="1" t="s">
        <v>2308</v>
      </c>
    </row>
    <row r="1320">
      <c r="A1320" s="2" t="str">
        <f>HYPERLINK("https://kings-printer.alberta.ca/1266.cfm?page=2022_158.cfm&amp;leg_type=Regs&amp;isbncln=9780779849475&amp;display=html","Utility Commodity Rebate Regulation")</f>
        <v>Utility Commodity Rebate Regulation</v>
      </c>
      <c r="B1320" s="1" t="s">
        <v>2309</v>
      </c>
      <c r="C1320" s="1" t="s">
        <v>2310</v>
      </c>
    </row>
    <row r="1321">
      <c r="A1321" s="2" t="str">
        <f>HYPERLINK("https://kings-printer.alberta.ca/1266.cfm?page=2009_122.cfm&amp;leg_type=Regs&amp;isbncln=9780779846191&amp;display=html","Vehicle Equipment Regulation")</f>
        <v>Vehicle Equipment Regulation</v>
      </c>
      <c r="B1321" s="1" t="s">
        <v>2311</v>
      </c>
      <c r="C1321" s="1" t="s">
        <v>2312</v>
      </c>
    </row>
    <row r="1322">
      <c r="A1322" s="2" t="str">
        <f>HYPERLINK("https://kings-printer.alberta.ca/1266.cfm?page=2006_211.cfm&amp;leg_type=Regs&amp;isbncln=9780779832019&amp;display=html","Vehicle Inspection Regulation")</f>
        <v>Vehicle Inspection Regulation</v>
      </c>
      <c r="B1322" s="1" t="s">
        <v>2313</v>
      </c>
      <c r="C1322" s="1" t="s">
        <v>2314</v>
      </c>
    </row>
    <row r="1323">
      <c r="A1323" s="2" t="str">
        <f>HYPERLINK("https://kings-printer.alberta.ca/1266.cfm?page=2006_251.cfm&amp;leg_type=Regs&amp;isbncln=9780779840519&amp;display=html","Vehicle Seizure and Removal Regulation")</f>
        <v>Vehicle Seizure and Removal Regulation</v>
      </c>
      <c r="B1323" s="1" t="s">
        <v>2315</v>
      </c>
      <c r="C1323" s="1" t="s">
        <v>2316</v>
      </c>
    </row>
    <row r="1324">
      <c r="A1324" s="2" t="str">
        <f>HYPERLINK("https://kings-printer.alberta.ca/1266.cfm?page=1986_044.cfm&amp;leg_type=Regs&amp;isbncln=9780779829262&amp;display=html","Veterinary Profession General Regulation")</f>
        <v>Veterinary Profession General Regulation</v>
      </c>
      <c r="B1324" s="1" t="s">
        <v>2317</v>
      </c>
      <c r="C1324" s="1" t="s">
        <v>2318</v>
      </c>
    </row>
    <row r="1325">
      <c r="A1325" s="2" t="str">
        <f>HYPERLINK("https://kings-printer.alberta.ca/1266.cfm?page=2004_063.cfm&amp;leg_type=Regs&amp;isbncln=9780779850099&amp;display=html","Victims of Crime and Public Safety Regulation")</f>
        <v>Victims of Crime and Public Safety Regulation</v>
      </c>
      <c r="B1325" s="1" t="s">
        <v>2319</v>
      </c>
      <c r="C1325" s="1" t="s">
        <v>2320</v>
      </c>
    </row>
    <row r="1326">
      <c r="A1326" s="2" t="str">
        <f>HYPERLINK("https://kings-printer.alberta.ca/1266.cfm?page=2018_108.cfm&amp;leg_type=Regs&amp;isbncln=9780779835782&amp;display=html","Vital Statistics Information Regulation")</f>
        <v>Vital Statistics Information Regulation</v>
      </c>
      <c r="B1326" s="1" t="s">
        <v>2321</v>
      </c>
      <c r="C1326" s="1" t="s">
        <v>2322</v>
      </c>
    </row>
    <row r="1327">
      <c r="A1327" s="2" t="str">
        <f>HYPERLINK("https://kings-printer.alberta.ca/1266.cfm?page=2018_106.cfm&amp;leg_type=Regs&amp;isbncln=9780779846863&amp;display=html","Vital Statistics Ministerial Regulation")</f>
        <v>Vital Statistics Ministerial Regulation</v>
      </c>
      <c r="B1327" s="1" t="s">
        <v>2323</v>
      </c>
      <c r="C1327" s="1" t="s">
        <v>2324</v>
      </c>
    </row>
    <row r="1328">
      <c r="A1328" s="2" t="str">
        <f>HYPERLINK("https://kings-printer.alberta.ca/1266.cfm?page=2003_298.cfm&amp;leg_type=Regs&amp;isbncln=9780779846412&amp;display=html","Waiver Regulation")</f>
        <v>Waiver Regulation</v>
      </c>
      <c r="B1328" s="1" t="s">
        <v>2325</v>
      </c>
      <c r="C1328" s="1" t="s">
        <v>2326</v>
      </c>
    </row>
    <row r="1329">
      <c r="A1329" s="2" t="str">
        <f>HYPERLINK("https://kings-printer.alberta.ca/1266.cfm?page=1996_192.cfm&amp;leg_type=Regs&amp;isbncln=9780779835805&amp;display=html","Waste Control Regulation")</f>
        <v>Waste Control Regulation</v>
      </c>
      <c r="B1329" s="1" t="s">
        <v>2327</v>
      </c>
      <c r="C1329" s="1" t="s">
        <v>2328</v>
      </c>
    </row>
    <row r="1330">
      <c r="A1330" s="2" t="str">
        <f>HYPERLINK("https://kings-printer.alberta.ca/1266.cfm?page=1993_120.cfm&amp;leg_type=Regs&amp;isbncln=0779723074&amp;display=html","Wastewater and Storm Drainage (Ministerial) Regulation")</f>
        <v>Wastewater and Storm Drainage (Ministerial) Regulation</v>
      </c>
      <c r="B1330" s="1" t="s">
        <v>2329</v>
      </c>
      <c r="C1330" s="1" t="s">
        <v>2330</v>
      </c>
    </row>
    <row r="1331">
      <c r="A1331" s="2" t="str">
        <f>HYPERLINK("https://kings-printer.alberta.ca/1266.cfm?page=1993_119.cfm&amp;leg_type=Regs&amp;isbncln=9780779768141&amp;display=html","Wastewater and Storm Drainage Regulation")</f>
        <v>Wastewater and Storm Drainage Regulation</v>
      </c>
      <c r="B1331" s="1" t="s">
        <v>2331</v>
      </c>
      <c r="C1331" s="1" t="s">
        <v>2332</v>
      </c>
    </row>
    <row r="1332">
      <c r="A1332" s="2" t="str">
        <f>HYPERLINK("https://kings-printer.alberta.ca/1266.cfm?page=1998_205.cfm&amp;leg_type=Regs&amp;isbncln=9780779842759&amp;display=html","Water (Ministerial) Regulation")</f>
        <v>Water (Ministerial) Regulation</v>
      </c>
      <c r="B1332" s="1" t="s">
        <v>2333</v>
      </c>
      <c r="C1332" s="1" t="s">
        <v>2334</v>
      </c>
    </row>
    <row r="1333">
      <c r="A1333" s="2" t="str">
        <f>HYPERLINK("https://kings-printer.alberta.ca/1266.cfm?page=1998_193.cfm&amp;leg_type=Regs&amp;isbncln=9780779808267&amp;display=html","Water (Offences and Penalties) Regulation")</f>
        <v>Water (Offences and Penalties) Regulation</v>
      </c>
      <c r="B1333" s="1" t="s">
        <v>2335</v>
      </c>
      <c r="C1333" s="1" t="s">
        <v>2336</v>
      </c>
    </row>
    <row r="1334">
      <c r="A1334" s="2" t="str">
        <f>HYPERLINK("https://kings-printer.alberta.ca/1266.cfm?page=2010_019.cfm&amp;leg_type=Regs&amp;isbncln=9780779792474&amp;display=html","Weed Control Regulation")</f>
        <v>Weed Control Regulation</v>
      </c>
      <c r="B1334" s="1" t="s">
        <v>2337</v>
      </c>
      <c r="C1334" s="1" t="s">
        <v>2338</v>
      </c>
    </row>
    <row r="1335">
      <c r="A1335" s="2" t="str">
        <f>HYPERLINK("https://kings-printer.alberta.ca/1266.cfm?page=2020_293.cfm&amp;leg_type=Regs&amp;isbncln=9780779822362&amp;display=html","Well Drilling Equipment Tax Rate Regulation")</f>
        <v>Well Drilling Equipment Tax Rate Regulation</v>
      </c>
      <c r="B1335" s="1" t="s">
        <v>2339</v>
      </c>
      <c r="C1335" s="1" t="s">
        <v>2340</v>
      </c>
    </row>
    <row r="1336">
      <c r="A1336" s="2" t="str">
        <f>HYPERLINK("https://kings-printer.alberta.ca/1266.cfm?page=1997_143.cfm&amp;leg_type=Regs&amp;isbncln=9780779852932&amp;display=html","Wildlife Regulation")</f>
        <v>Wildlife Regulation</v>
      </c>
      <c r="B1336" s="1" t="s">
        <v>2341</v>
      </c>
      <c r="C1336" s="1" t="s">
        <v>2342</v>
      </c>
    </row>
    <row r="1337">
      <c r="A1337" s="2" t="str">
        <f>HYPERLINK("https://kings-printer.alberta.ca/1266.cfm?page=2012_062.cfm&amp;leg_type=Regs&amp;isbncln=9780779796687&amp;display=html","Witness Security Regulation")</f>
        <v>Witness Security Regulation</v>
      </c>
      <c r="B1337" s="1" t="s">
        <v>2343</v>
      </c>
      <c r="C1337" s="1" t="s">
        <v>2344</v>
      </c>
    </row>
    <row r="1338">
      <c r="A1338" s="2" t="str">
        <f>HYPERLINK("https://kings-printer.alberta.ca/1266.cfm?page=2002_218.cfm&amp;leg_type=Regs&amp;isbncln=9780779826018&amp;display=html","Work Camps Regulation")</f>
        <v>Work Camps Regulation</v>
      </c>
      <c r="B1338" s="1" t="s">
        <v>2345</v>
      </c>
      <c r="C1338" s="1" t="s">
        <v>2346</v>
      </c>
    </row>
    <row r="1339">
      <c r="A1339" s="2" t="str">
        <f>HYPERLINK("https://kings-printer.alberta.ca/1266.cfm?page=2002_325.cfm&amp;leg_type=Regs&amp;isbncln=9780779850600&amp;display=html","Workers' Compensation Regulation")</f>
        <v>Workers' Compensation Regulation</v>
      </c>
      <c r="B1339" s="1" t="s">
        <v>2347</v>
      </c>
      <c r="C1339" s="1" t="s">
        <v>2348</v>
      </c>
    </row>
    <row r="1340">
      <c r="A1340" s="2" t="str">
        <f>HYPERLINK("https://kings-printer.alberta.ca/1266.cfm?page=2009_322.cfm&amp;leg_type=Regs&amp;isbncln=9780779849048&amp;display=html","Youth Justice Designation Regulation")</f>
        <v>Youth Justice Designation Regulation</v>
      </c>
      <c r="B1340" s="1" t="s">
        <v>2349</v>
      </c>
      <c r="C1340" s="1" t="s">
        <v>2350</v>
      </c>
    </row>
  </sheetData>
  <drawing r:id="rId1"/>
</worksheet>
</file>