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updateLinks="never" codeName="ThisWorkbook" defaultThemeVersion="124226"/>
  <mc:AlternateContent xmlns:mc="http://schemas.openxmlformats.org/markup-compatibility/2006">
    <mc:Choice Requires="x15">
      <x15ac:absPath xmlns:x15ac="http://schemas.microsoft.com/office/spreadsheetml/2010/11/ac" url="G:\Shared drives\Team CDI\2023\RHQ\Ger More Love\Phase 2\4.Report\Weekly Report\"/>
    </mc:Choice>
  </mc:AlternateContent>
  <xr:revisionPtr revIDLastSave="0" documentId="8_{71C21A44-E043-4344-9517-5CA41A7F8FBB}" xr6:coauthVersionLast="47" xr6:coauthVersionMax="47" xr10:uidLastSave="{00000000-0000-0000-0000-000000000000}"/>
  <bookViews>
    <workbookView xWindow="28680" yWindow="-120" windowWidth="38640" windowHeight="15720" firstSheet="5" activeTab="6" xr2:uid="{00000000-000D-0000-FFFF-FFFF00000000}"/>
  </bookViews>
  <sheets>
    <sheet name="Summary" sheetId="1" state="hidden" r:id="rId1"/>
    <sheet name="Daily_Total " sheetId="153" state="hidden" r:id="rId2"/>
    <sheet name="Facebook" sheetId="183" state="hidden" r:id="rId3"/>
    <sheet name="YouTube" sheetId="184" state="hidden" r:id="rId4"/>
    <sheet name="Snapchat" sheetId="185" state="hidden" r:id="rId5"/>
    <sheet name="2nd phase Media" sheetId="193" r:id="rId6"/>
    <sheet name="Summary P2" sheetId="198" r:id="rId7"/>
    <sheet name="Daily_Total  P2" sheetId="194" r:id="rId8"/>
    <sheet name="Facebook P2" sheetId="195" r:id="rId9"/>
    <sheet name="Facebook Static P2" sheetId="199" state="hidden" r:id="rId10"/>
    <sheet name="YouTube P2" sheetId="197" r:id="rId11"/>
    <sheet name="GDN P2" sheetId="196" r:id="rId12"/>
    <sheet name="Media4" sheetId="186" state="hidden" r:id="rId13"/>
    <sheet name="Media5" sheetId="187" state="hidden" r:id="rId14"/>
    <sheet name="Media6" sheetId="188" state="hidden" r:id="rId15"/>
    <sheet name="Media7" sheetId="189" state="hidden" r:id="rId16"/>
    <sheet name="Media8" sheetId="190" state="hidden" r:id="rId17"/>
    <sheet name="Media9" sheetId="191" state="hidden" r:id="rId18"/>
    <sheet name="Media10" sheetId="192" state="hidden" r:id="rId19"/>
  </sheets>
  <externalReferences>
    <externalReference r:id="rId20"/>
    <externalReference r:id="rId21"/>
    <externalReference r:id="rId22"/>
    <externalReference r:id="rId23"/>
  </externalReferences>
  <definedNames>
    <definedName name="_xlnm.Database">[1]엔미즈_코리아!$A$2:$AA$38</definedName>
    <definedName name="dfdf" localSheetId="1">#REF!</definedName>
    <definedName name="dfdf" localSheetId="7">#REF!</definedName>
    <definedName name="dfdf" localSheetId="2">#REF!</definedName>
    <definedName name="dfdf" localSheetId="8">#REF!</definedName>
    <definedName name="dfdf" localSheetId="9">#REF!</definedName>
    <definedName name="dfdf" localSheetId="11">#REF!</definedName>
    <definedName name="dfdf" localSheetId="18">#REF!</definedName>
    <definedName name="dfdf" localSheetId="12">#REF!</definedName>
    <definedName name="dfdf" localSheetId="13">#REF!</definedName>
    <definedName name="dfdf" localSheetId="14">#REF!</definedName>
    <definedName name="dfdf" localSheetId="15">#REF!</definedName>
    <definedName name="dfdf" localSheetId="16">#REF!</definedName>
    <definedName name="dfdf" localSheetId="17">#REF!</definedName>
    <definedName name="dfdf" localSheetId="4">#REF!</definedName>
    <definedName name="dfdf" localSheetId="3">#REF!</definedName>
    <definedName name="dfdf" localSheetId="10">#REF!</definedName>
    <definedName name="dfdf">#REF!</definedName>
    <definedName name="internet" localSheetId="1">#REF!</definedName>
    <definedName name="internet" localSheetId="7">#REF!</definedName>
    <definedName name="internet" localSheetId="2">#REF!</definedName>
    <definedName name="internet" localSheetId="8">#REF!</definedName>
    <definedName name="internet" localSheetId="9">#REF!</definedName>
    <definedName name="internet" localSheetId="11">#REF!</definedName>
    <definedName name="internet" localSheetId="18">#REF!</definedName>
    <definedName name="internet" localSheetId="12">#REF!</definedName>
    <definedName name="internet" localSheetId="13">#REF!</definedName>
    <definedName name="internet" localSheetId="14">#REF!</definedName>
    <definedName name="internet" localSheetId="15">#REF!</definedName>
    <definedName name="internet" localSheetId="16">#REF!</definedName>
    <definedName name="internet" localSheetId="17">#REF!</definedName>
    <definedName name="internet" localSheetId="4">#REF!</definedName>
    <definedName name="internet" localSheetId="3">#REF!</definedName>
    <definedName name="internet" localSheetId="10">#REF!</definedName>
    <definedName name="internet">#REF!</definedName>
    <definedName name="_xlnm.Print_Area" localSheetId="5">'2nd phase Media'!#REF!</definedName>
    <definedName name="_xlnm.Print_Area" localSheetId="1">'Daily_Total '!$A$9:$D$14</definedName>
    <definedName name="_xlnm.Print_Area" localSheetId="7">'Daily_Total  P2'!$A$9:$D$13</definedName>
    <definedName name="_xlnm.Print_Area" localSheetId="2">Facebook!$A$9:$D$14</definedName>
    <definedName name="_xlnm.Print_Area" localSheetId="8">'Facebook P2'!$A$9:$D$13</definedName>
    <definedName name="_xlnm.Print_Area" localSheetId="9">'Facebook Static P2'!$A$9:$D$13</definedName>
    <definedName name="_xlnm.Print_Area" localSheetId="11">'GDN P2'!$A$9:$D$13</definedName>
    <definedName name="_xlnm.Print_Area" localSheetId="18">Media10!$A$9:$D$14</definedName>
    <definedName name="_xlnm.Print_Area" localSheetId="12">Media4!$A$9:$D$14</definedName>
    <definedName name="_xlnm.Print_Area" localSheetId="13">Media5!$A$9:$D$14</definedName>
    <definedName name="_xlnm.Print_Area" localSheetId="14">Media6!$A$9:$D$14</definedName>
    <definedName name="_xlnm.Print_Area" localSheetId="15">Media7!$A$9:$D$14</definedName>
    <definedName name="_xlnm.Print_Area" localSheetId="16">Media8!$A$9:$D$14</definedName>
    <definedName name="_xlnm.Print_Area" localSheetId="17">Media9!$A$9:$D$14</definedName>
    <definedName name="_xlnm.Print_Area" localSheetId="4">Snapchat!$A$9:$D$14</definedName>
    <definedName name="_xlnm.Print_Area" localSheetId="0">Summary!#REF!</definedName>
    <definedName name="_xlnm.Print_Area" localSheetId="6">'Summary P2'!#REF!</definedName>
    <definedName name="_xlnm.Print_Area" localSheetId="3">YouTube!$A$9:$D$14</definedName>
    <definedName name="_xlnm.Print_Area" localSheetId="10">'YouTube P2'!$A$9:$D$13</definedName>
    <definedName name="sd" localSheetId="1">#REF!</definedName>
    <definedName name="sd" localSheetId="7">#REF!</definedName>
    <definedName name="sd" localSheetId="2">#REF!</definedName>
    <definedName name="sd" localSheetId="8">#REF!</definedName>
    <definedName name="sd" localSheetId="9">#REF!</definedName>
    <definedName name="sd" localSheetId="11">#REF!</definedName>
    <definedName name="sd" localSheetId="18">#REF!</definedName>
    <definedName name="sd" localSheetId="12">#REF!</definedName>
    <definedName name="sd" localSheetId="13">#REF!</definedName>
    <definedName name="sd" localSheetId="14">#REF!</definedName>
    <definedName name="sd" localSheetId="15">#REF!</definedName>
    <definedName name="sd" localSheetId="16">#REF!</definedName>
    <definedName name="sd" localSheetId="17">#REF!</definedName>
    <definedName name="sd" localSheetId="4">#REF!</definedName>
    <definedName name="sd" localSheetId="3">#REF!</definedName>
    <definedName name="sd" localSheetId="10">#REF!</definedName>
    <definedName name="sd">#REF!</definedName>
    <definedName name="sdfsd" localSheetId="1">#REF!</definedName>
    <definedName name="sdfsd" localSheetId="7">#REF!</definedName>
    <definedName name="sdfsd" localSheetId="2">#REF!</definedName>
    <definedName name="sdfsd" localSheetId="8">#REF!</definedName>
    <definedName name="sdfsd" localSheetId="9">#REF!</definedName>
    <definedName name="sdfsd" localSheetId="11">#REF!</definedName>
    <definedName name="sdfsd" localSheetId="18">#REF!</definedName>
    <definedName name="sdfsd" localSheetId="12">#REF!</definedName>
    <definedName name="sdfsd" localSheetId="13">#REF!</definedName>
    <definedName name="sdfsd" localSheetId="14">#REF!</definedName>
    <definedName name="sdfsd" localSheetId="15">#REF!</definedName>
    <definedName name="sdfsd" localSheetId="16">#REF!</definedName>
    <definedName name="sdfsd" localSheetId="17">#REF!</definedName>
    <definedName name="sdfsd" localSheetId="4">#REF!</definedName>
    <definedName name="sdfsd" localSheetId="3">#REF!</definedName>
    <definedName name="sdfsd" localSheetId="10">#REF!</definedName>
    <definedName name="sdfsd">#REF!</definedName>
    <definedName name="sdfsf" localSheetId="1">#REF!</definedName>
    <definedName name="sdfsf" localSheetId="7">#REF!</definedName>
    <definedName name="sdfsf" localSheetId="2">#REF!</definedName>
    <definedName name="sdfsf" localSheetId="8">#REF!</definedName>
    <definedName name="sdfsf" localSheetId="9">#REF!</definedName>
    <definedName name="sdfsf" localSheetId="11">#REF!</definedName>
    <definedName name="sdfsf" localSheetId="18">#REF!</definedName>
    <definedName name="sdfsf" localSheetId="12">#REF!</definedName>
    <definedName name="sdfsf" localSheetId="13">#REF!</definedName>
    <definedName name="sdfsf" localSheetId="14">#REF!</definedName>
    <definedName name="sdfsf" localSheetId="15">#REF!</definedName>
    <definedName name="sdfsf" localSheetId="16">#REF!</definedName>
    <definedName name="sdfsf" localSheetId="17">#REF!</definedName>
    <definedName name="sdfsf" localSheetId="4">#REF!</definedName>
    <definedName name="sdfsf" localSheetId="3">#REF!</definedName>
    <definedName name="sdfsf" localSheetId="10">#REF!</definedName>
    <definedName name="sdfsf">#REF!</definedName>
    <definedName name="sds" localSheetId="1">#REF!</definedName>
    <definedName name="sds" localSheetId="7">#REF!</definedName>
    <definedName name="sds" localSheetId="2">#REF!</definedName>
    <definedName name="sds" localSheetId="8">#REF!</definedName>
    <definedName name="sds" localSheetId="9">#REF!</definedName>
    <definedName name="sds" localSheetId="11">#REF!</definedName>
    <definedName name="sds" localSheetId="18">#REF!</definedName>
    <definedName name="sds" localSheetId="12">#REF!</definedName>
    <definedName name="sds" localSheetId="13">#REF!</definedName>
    <definedName name="sds" localSheetId="14">#REF!</definedName>
    <definedName name="sds" localSheetId="15">#REF!</definedName>
    <definedName name="sds" localSheetId="16">#REF!</definedName>
    <definedName name="sds" localSheetId="17">#REF!</definedName>
    <definedName name="sds" localSheetId="4">#REF!</definedName>
    <definedName name="sds" localSheetId="3">#REF!</definedName>
    <definedName name="sds" localSheetId="10">#REF!</definedName>
    <definedName name="sds">#REF!</definedName>
    <definedName name="Sum" localSheetId="1">#REF!</definedName>
    <definedName name="Sum" localSheetId="7">#REF!</definedName>
    <definedName name="Sum" localSheetId="2">#REF!</definedName>
    <definedName name="Sum" localSheetId="8">#REF!</definedName>
    <definedName name="Sum" localSheetId="9">#REF!</definedName>
    <definedName name="Sum" localSheetId="11">#REF!</definedName>
    <definedName name="Sum" localSheetId="18">#REF!</definedName>
    <definedName name="Sum" localSheetId="12">#REF!</definedName>
    <definedName name="Sum" localSheetId="13">#REF!</definedName>
    <definedName name="Sum" localSheetId="14">#REF!</definedName>
    <definedName name="Sum" localSheetId="15">#REF!</definedName>
    <definedName name="Sum" localSheetId="16">#REF!</definedName>
    <definedName name="Sum" localSheetId="17">#REF!</definedName>
    <definedName name="Sum" localSheetId="4">#REF!</definedName>
    <definedName name="Sum" localSheetId="3">#REF!</definedName>
    <definedName name="Sum" localSheetId="10">#REF!</definedName>
    <definedName name="Sum">#REF!</definedName>
    <definedName name="안녕" localSheetId="1">#REF!</definedName>
    <definedName name="안녕" localSheetId="7">#REF!</definedName>
    <definedName name="안녕" localSheetId="2">#REF!</definedName>
    <definedName name="안녕" localSheetId="8">#REF!</definedName>
    <definedName name="안녕" localSheetId="9">#REF!</definedName>
    <definedName name="안녕" localSheetId="11">#REF!</definedName>
    <definedName name="안녕" localSheetId="18">#REF!</definedName>
    <definedName name="안녕" localSheetId="12">#REF!</definedName>
    <definedName name="안녕" localSheetId="13">#REF!</definedName>
    <definedName name="안녕" localSheetId="14">#REF!</definedName>
    <definedName name="안녕" localSheetId="15">#REF!</definedName>
    <definedName name="안녕" localSheetId="16">#REF!</definedName>
    <definedName name="안녕" localSheetId="17">#REF!</definedName>
    <definedName name="안녕" localSheetId="4">#REF!</definedName>
    <definedName name="안녕" localSheetId="3">#REF!</definedName>
    <definedName name="안녕" localSheetId="10">#REF!</definedName>
    <definedName name="안녕">#REF!</definedName>
    <definedName name="영역" localSheetId="1">#REF!</definedName>
    <definedName name="영역" localSheetId="7">#REF!</definedName>
    <definedName name="영역" localSheetId="2">#REF!</definedName>
    <definedName name="영역" localSheetId="8">#REF!</definedName>
    <definedName name="영역" localSheetId="9">#REF!</definedName>
    <definedName name="영역" localSheetId="11">#REF!</definedName>
    <definedName name="영역" localSheetId="18">#REF!</definedName>
    <definedName name="영역" localSheetId="12">#REF!</definedName>
    <definedName name="영역" localSheetId="13">#REF!</definedName>
    <definedName name="영역" localSheetId="14">#REF!</definedName>
    <definedName name="영역" localSheetId="15">#REF!</definedName>
    <definedName name="영역" localSheetId="16">#REF!</definedName>
    <definedName name="영역" localSheetId="17">#REF!</definedName>
    <definedName name="영역" localSheetId="4">#REF!</definedName>
    <definedName name="영역" localSheetId="3">#REF!</definedName>
    <definedName name="영역" localSheetId="10">#REF!</definedName>
    <definedName name="영역">#REF!</definedName>
    <definedName name="전체단가표">[2]전체단가표!$A$2:$F$140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0" i="198" l="1"/>
  <c r="I36" i="198"/>
  <c r="G47" i="198"/>
  <c r="H47" i="198"/>
  <c r="H36" i="198"/>
  <c r="H46" i="198"/>
  <c r="H45" i="198"/>
  <c r="H44" i="198"/>
  <c r="H43" i="198"/>
  <c r="H42" i="198"/>
  <c r="H41" i="198"/>
  <c r="H40" i="198"/>
  <c r="H39" i="198"/>
  <c r="H38" i="198"/>
  <c r="H37" i="198"/>
  <c r="H35" i="198"/>
  <c r="H34" i="198"/>
  <c r="H33" i="198"/>
  <c r="H32" i="198"/>
  <c r="H31" i="198"/>
  <c r="H30" i="198"/>
  <c r="H29" i="198"/>
  <c r="H28" i="198"/>
  <c r="H27" i="198"/>
  <c r="H26" i="198"/>
  <c r="F37" i="197"/>
  <c r="F29" i="197"/>
  <c r="F21" i="197"/>
  <c r="M72" i="198"/>
  <c r="M48" i="198"/>
  <c r="R20" i="197"/>
  <c r="T20" i="198"/>
  <c r="P72" i="198"/>
  <c r="O72" i="198"/>
  <c r="N72" i="198"/>
  <c r="D31" i="196"/>
  <c r="D32" i="196"/>
  <c r="D33" i="196"/>
  <c r="D34" i="196"/>
  <c r="D35" i="196"/>
  <c r="D36" i="196"/>
  <c r="D30" i="196"/>
  <c r="D23" i="196"/>
  <c r="D24" i="196"/>
  <c r="D25" i="196"/>
  <c r="D26" i="196"/>
  <c r="D27" i="196"/>
  <c r="D28" i="196"/>
  <c r="D22" i="196"/>
  <c r="D18" i="196"/>
  <c r="D19" i="196"/>
  <c r="D20" i="196"/>
  <c r="D17" i="196"/>
  <c r="J72" i="198"/>
  <c r="F86" i="197" l="1"/>
  <c r="D21" i="196"/>
  <c r="D29" i="196"/>
  <c r="D37" i="196"/>
  <c r="D86" i="196" l="1"/>
  <c r="AM21" i="196"/>
  <c r="AN21" i="196"/>
  <c r="AO21" i="196"/>
  <c r="AI21" i="196"/>
  <c r="AJ21" i="196"/>
  <c r="AK21" i="196"/>
  <c r="AE21" i="196"/>
  <c r="AF21" i="196"/>
  <c r="AG21" i="196"/>
  <c r="AA21" i="195"/>
  <c r="AB21" i="195"/>
  <c r="AC21" i="195"/>
  <c r="J119" i="198" l="1"/>
  <c r="BG21" i="199"/>
  <c r="BH21" i="199"/>
  <c r="BJ21" i="199" s="1"/>
  <c r="BI21" i="199"/>
  <c r="V86" i="199"/>
  <c r="T86" i="199"/>
  <c r="DE85" i="199"/>
  <c r="DD85" i="199"/>
  <c r="DF85" i="199" s="1"/>
  <c r="DC85" i="199"/>
  <c r="DA85" i="199"/>
  <c r="CZ85" i="199"/>
  <c r="DB85" i="199" s="1"/>
  <c r="CY85" i="199"/>
  <c r="CW85" i="199"/>
  <c r="CV85" i="199"/>
  <c r="CX85" i="199" s="1"/>
  <c r="CU85" i="199"/>
  <c r="CS85" i="199"/>
  <c r="CR85" i="199"/>
  <c r="CT85" i="199" s="1"/>
  <c r="CQ85" i="199"/>
  <c r="CO85" i="199"/>
  <c r="CN85" i="199"/>
  <c r="CP85" i="199" s="1"/>
  <c r="CM85" i="199"/>
  <c r="CK85" i="199"/>
  <c r="CJ85" i="199"/>
  <c r="CL85" i="199" s="1"/>
  <c r="CI85" i="199"/>
  <c r="CG85" i="199"/>
  <c r="CF85" i="199"/>
  <c r="CH85" i="199" s="1"/>
  <c r="CE85" i="199"/>
  <c r="CC85" i="199"/>
  <c r="CB85" i="199"/>
  <c r="CD85" i="199" s="1"/>
  <c r="CA85" i="199"/>
  <c r="BY85" i="199"/>
  <c r="BX85" i="199"/>
  <c r="BZ85" i="199" s="1"/>
  <c r="BW85" i="199"/>
  <c r="BU85" i="199"/>
  <c r="BT85" i="199"/>
  <c r="BV85" i="199" s="1"/>
  <c r="BS85" i="199"/>
  <c r="BQ85" i="199"/>
  <c r="BP85" i="199"/>
  <c r="BR85" i="199" s="1"/>
  <c r="BO85" i="199"/>
  <c r="BM85" i="199"/>
  <c r="BL85" i="199"/>
  <c r="BN85" i="199" s="1"/>
  <c r="BK85" i="199"/>
  <c r="BI85" i="199"/>
  <c r="BH85" i="199"/>
  <c r="BJ85" i="199" s="1"/>
  <c r="BG85" i="199"/>
  <c r="BE85" i="199"/>
  <c r="BD85" i="199"/>
  <c r="BF85" i="199" s="1"/>
  <c r="BC85" i="199"/>
  <c r="BA85" i="199"/>
  <c r="AZ85" i="199"/>
  <c r="BB85" i="199" s="1"/>
  <c r="AY85" i="199"/>
  <c r="AW85" i="199"/>
  <c r="AV85" i="199"/>
  <c r="AX85" i="199" s="1"/>
  <c r="AU85" i="199"/>
  <c r="AS85" i="199"/>
  <c r="AR85" i="199"/>
  <c r="AT85" i="199" s="1"/>
  <c r="AQ85" i="199"/>
  <c r="AO85" i="199"/>
  <c r="AN85" i="199"/>
  <c r="AP85" i="199" s="1"/>
  <c r="AM85" i="199"/>
  <c r="AK85" i="199"/>
  <c r="AJ85" i="199"/>
  <c r="AL85" i="199" s="1"/>
  <c r="AI85" i="199"/>
  <c r="AG85" i="199"/>
  <c r="AF85" i="199"/>
  <c r="AH85" i="199" s="1"/>
  <c r="AE85" i="199"/>
  <c r="AC85" i="199"/>
  <c r="AB85" i="199"/>
  <c r="AD85" i="199" s="1"/>
  <c r="AA85" i="199"/>
  <c r="Y85" i="199"/>
  <c r="X85" i="199"/>
  <c r="Z85" i="199" s="1"/>
  <c r="W85" i="199"/>
  <c r="V85" i="199"/>
  <c r="U85" i="199"/>
  <c r="T85" i="199"/>
  <c r="Q85" i="199"/>
  <c r="P85" i="199"/>
  <c r="O85" i="199"/>
  <c r="I85" i="199"/>
  <c r="H85" i="199"/>
  <c r="G85" i="199"/>
  <c r="F85" i="199"/>
  <c r="E85" i="199"/>
  <c r="DF84" i="199"/>
  <c r="DB84" i="199"/>
  <c r="CX84" i="199"/>
  <c r="CT84" i="199"/>
  <c r="CP84" i="199"/>
  <c r="CL84" i="199"/>
  <c r="CH84" i="199"/>
  <c r="CD84" i="199"/>
  <c r="BZ84" i="199"/>
  <c r="BV84" i="199"/>
  <c r="BR84" i="199"/>
  <c r="BN84" i="199"/>
  <c r="BJ84" i="199"/>
  <c r="BF84" i="199"/>
  <c r="BB84" i="199"/>
  <c r="AX84" i="199"/>
  <c r="AT84" i="199"/>
  <c r="AP84" i="199"/>
  <c r="AL84" i="199"/>
  <c r="AH84" i="199"/>
  <c r="AD84" i="199"/>
  <c r="Z84" i="199"/>
  <c r="S84" i="199"/>
  <c r="Q84" i="199"/>
  <c r="J84" i="199"/>
  <c r="N84" i="199" s="1"/>
  <c r="D84" i="199"/>
  <c r="L84" i="199" s="1"/>
  <c r="C84" i="199"/>
  <c r="DF83" i="199"/>
  <c r="DB83" i="199"/>
  <c r="CX83" i="199"/>
  <c r="CT83" i="199"/>
  <c r="CP83" i="199"/>
  <c r="CL83" i="199"/>
  <c r="CH83" i="199"/>
  <c r="CD83" i="199"/>
  <c r="BZ83" i="199"/>
  <c r="BV83" i="199"/>
  <c r="BR83" i="199"/>
  <c r="BN83" i="199"/>
  <c r="BJ83" i="199"/>
  <c r="BF83" i="199"/>
  <c r="BB83" i="199"/>
  <c r="AX83" i="199"/>
  <c r="AT83" i="199"/>
  <c r="AP83" i="199"/>
  <c r="AL83" i="199"/>
  <c r="AH83" i="199"/>
  <c r="AD83" i="199"/>
  <c r="Z83" i="199"/>
  <c r="S83" i="199"/>
  <c r="Q83" i="199"/>
  <c r="N83" i="199"/>
  <c r="M83" i="199"/>
  <c r="J83" i="199"/>
  <c r="R83" i="199" s="1"/>
  <c r="D83" i="199"/>
  <c r="C83" i="199"/>
  <c r="L83" i="199" s="1"/>
  <c r="DF82" i="199"/>
  <c r="DB82" i="199"/>
  <c r="CX82" i="199"/>
  <c r="CT82" i="199"/>
  <c r="CP82" i="199"/>
  <c r="CL82" i="199"/>
  <c r="CH82" i="199"/>
  <c r="CD82" i="199"/>
  <c r="BZ82" i="199"/>
  <c r="BV82" i="199"/>
  <c r="BR82" i="199"/>
  <c r="BN82" i="199"/>
  <c r="BJ82" i="199"/>
  <c r="BF82" i="199"/>
  <c r="BB82" i="199"/>
  <c r="AX82" i="199"/>
  <c r="AT82" i="199"/>
  <c r="AP82" i="199"/>
  <c r="AL82" i="199"/>
  <c r="AH82" i="199"/>
  <c r="AD82" i="199"/>
  <c r="Z82" i="199"/>
  <c r="Q82" i="199"/>
  <c r="J82" i="199"/>
  <c r="D82" i="199"/>
  <c r="C82" i="199"/>
  <c r="DF81" i="199"/>
  <c r="DB81" i="199"/>
  <c r="CX81" i="199"/>
  <c r="CT81" i="199"/>
  <c r="CP81" i="199"/>
  <c r="CL81" i="199"/>
  <c r="CH81" i="199"/>
  <c r="CD81" i="199"/>
  <c r="BZ81" i="199"/>
  <c r="BV81" i="199"/>
  <c r="BR81" i="199"/>
  <c r="BN81" i="199"/>
  <c r="BJ81" i="199"/>
  <c r="BF81" i="199"/>
  <c r="BB81" i="199"/>
  <c r="AX81" i="199"/>
  <c r="AT81" i="199"/>
  <c r="AP81" i="199"/>
  <c r="AL81" i="199"/>
  <c r="AH81" i="199"/>
  <c r="AD81" i="199"/>
  <c r="Z81" i="199"/>
  <c r="S81" i="199"/>
  <c r="Q81" i="199"/>
  <c r="J81" i="199"/>
  <c r="N81" i="199" s="1"/>
  <c r="D81" i="199"/>
  <c r="L81" i="199" s="1"/>
  <c r="C81" i="199"/>
  <c r="DF80" i="199"/>
  <c r="DB80" i="199"/>
  <c r="CX80" i="199"/>
  <c r="CT80" i="199"/>
  <c r="CP80" i="199"/>
  <c r="CL80" i="199"/>
  <c r="CH80" i="199"/>
  <c r="CD80" i="199"/>
  <c r="BZ80" i="199"/>
  <c r="BV80" i="199"/>
  <c r="BR80" i="199"/>
  <c r="BN80" i="199"/>
  <c r="BJ80" i="199"/>
  <c r="BF80" i="199"/>
  <c r="BB80" i="199"/>
  <c r="AX80" i="199"/>
  <c r="AT80" i="199"/>
  <c r="AP80" i="199"/>
  <c r="AL80" i="199"/>
  <c r="AH80" i="199"/>
  <c r="AD80" i="199"/>
  <c r="Z80" i="199"/>
  <c r="S80" i="199"/>
  <c r="Q80" i="199"/>
  <c r="N80" i="199"/>
  <c r="M80" i="199"/>
  <c r="J80" i="199"/>
  <c r="R80" i="199" s="1"/>
  <c r="D80" i="199"/>
  <c r="C80" i="199"/>
  <c r="L80" i="199" s="1"/>
  <c r="DF79" i="199"/>
  <c r="DB79" i="199"/>
  <c r="CX79" i="199"/>
  <c r="CT79" i="199"/>
  <c r="CP79" i="199"/>
  <c r="CL79" i="199"/>
  <c r="CH79" i="199"/>
  <c r="CD79" i="199"/>
  <c r="BZ79" i="199"/>
  <c r="BV79" i="199"/>
  <c r="BR79" i="199"/>
  <c r="BN79" i="199"/>
  <c r="BJ79" i="199"/>
  <c r="BF79" i="199"/>
  <c r="BB79" i="199"/>
  <c r="AX79" i="199"/>
  <c r="AT79" i="199"/>
  <c r="AP79" i="199"/>
  <c r="AL79" i="199"/>
  <c r="AH79" i="199"/>
  <c r="AD79" i="199"/>
  <c r="Z79" i="199"/>
  <c r="Q79" i="199"/>
  <c r="J79" i="199"/>
  <c r="D79" i="199"/>
  <c r="C79" i="199"/>
  <c r="DF78" i="199"/>
  <c r="DB78" i="199"/>
  <c r="CX78" i="199"/>
  <c r="CT78" i="199"/>
  <c r="CP78" i="199"/>
  <c r="CL78" i="199"/>
  <c r="CH78" i="199"/>
  <c r="CD78" i="199"/>
  <c r="BZ78" i="199"/>
  <c r="BV78" i="199"/>
  <c r="BR78" i="199"/>
  <c r="BN78" i="199"/>
  <c r="BJ78" i="199"/>
  <c r="BF78" i="199"/>
  <c r="BB78" i="199"/>
  <c r="AX78" i="199"/>
  <c r="AT78" i="199"/>
  <c r="AP78" i="199"/>
  <c r="AL78" i="199"/>
  <c r="AH78" i="199"/>
  <c r="AD78" i="199"/>
  <c r="Z78" i="199"/>
  <c r="S78" i="199"/>
  <c r="Q78" i="199"/>
  <c r="J78" i="199"/>
  <c r="N78" i="199" s="1"/>
  <c r="D78" i="199"/>
  <c r="L78" i="199" s="1"/>
  <c r="C78" i="199"/>
  <c r="C85" i="199" s="1"/>
  <c r="DE77" i="199"/>
  <c r="DD77" i="199"/>
  <c r="DF77" i="199" s="1"/>
  <c r="DC77" i="199"/>
  <c r="DA77" i="199"/>
  <c r="CZ77" i="199"/>
  <c r="DB77" i="199" s="1"/>
  <c r="CY77" i="199"/>
  <c r="CW77" i="199"/>
  <c r="CV77" i="199"/>
  <c r="CX77" i="199" s="1"/>
  <c r="CU77" i="199"/>
  <c r="CS77" i="199"/>
  <c r="CR77" i="199"/>
  <c r="CT77" i="199" s="1"/>
  <c r="CQ77" i="199"/>
  <c r="CO77" i="199"/>
  <c r="CN77" i="199"/>
  <c r="CP77" i="199" s="1"/>
  <c r="CM77" i="199"/>
  <c r="CK77" i="199"/>
  <c r="CJ77" i="199"/>
  <c r="CL77" i="199" s="1"/>
  <c r="CI77" i="199"/>
  <c r="CG77" i="199"/>
  <c r="CF77" i="199"/>
  <c r="CH77" i="199" s="1"/>
  <c r="CE77" i="199"/>
  <c r="CC77" i="199"/>
  <c r="CB77" i="199"/>
  <c r="CD77" i="199" s="1"/>
  <c r="CA77" i="199"/>
  <c r="BY77" i="199"/>
  <c r="BX77" i="199"/>
  <c r="BZ77" i="199" s="1"/>
  <c r="BW77" i="199"/>
  <c r="BU77" i="199"/>
  <c r="BT77" i="199"/>
  <c r="BV77" i="199" s="1"/>
  <c r="BS77" i="199"/>
  <c r="BQ77" i="199"/>
  <c r="BP77" i="199"/>
  <c r="BR77" i="199" s="1"/>
  <c r="BO77" i="199"/>
  <c r="BM77" i="199"/>
  <c r="BL77" i="199"/>
  <c r="BN77" i="199" s="1"/>
  <c r="BK77" i="199"/>
  <c r="BI77" i="199"/>
  <c r="BH77" i="199"/>
  <c r="BJ77" i="199" s="1"/>
  <c r="BG77" i="199"/>
  <c r="BE77" i="199"/>
  <c r="BD77" i="199"/>
  <c r="BF77" i="199" s="1"/>
  <c r="BC77" i="199"/>
  <c r="BA77" i="199"/>
  <c r="AZ77" i="199"/>
  <c r="BB77" i="199" s="1"/>
  <c r="AY77" i="199"/>
  <c r="AW77" i="199"/>
  <c r="AV77" i="199"/>
  <c r="AX77" i="199" s="1"/>
  <c r="AU77" i="199"/>
  <c r="AS77" i="199"/>
  <c r="AR77" i="199"/>
  <c r="AT77" i="199" s="1"/>
  <c r="AQ77" i="199"/>
  <c r="AO77" i="199"/>
  <c r="AN77" i="199"/>
  <c r="AP77" i="199" s="1"/>
  <c r="AM77" i="199"/>
  <c r="AK77" i="199"/>
  <c r="AJ77" i="199"/>
  <c r="AL77" i="199" s="1"/>
  <c r="AI77" i="199"/>
  <c r="AG77" i="199"/>
  <c r="AF77" i="199"/>
  <c r="AH77" i="199" s="1"/>
  <c r="AE77" i="199"/>
  <c r="AC77" i="199"/>
  <c r="AB77" i="199"/>
  <c r="AD77" i="199" s="1"/>
  <c r="AA77" i="199"/>
  <c r="Y77" i="199"/>
  <c r="X77" i="199"/>
  <c r="Z77" i="199" s="1"/>
  <c r="W77" i="199"/>
  <c r="V77" i="199"/>
  <c r="U77" i="199"/>
  <c r="T77" i="199"/>
  <c r="P77" i="199"/>
  <c r="O77" i="199"/>
  <c r="I77" i="199"/>
  <c r="H77" i="199"/>
  <c r="G77" i="199"/>
  <c r="F77" i="199"/>
  <c r="E77" i="199"/>
  <c r="DF76" i="199"/>
  <c r="DB76" i="199"/>
  <c r="CX76" i="199"/>
  <c r="CT76" i="199"/>
  <c r="CP76" i="199"/>
  <c r="CL76" i="199"/>
  <c r="CH76" i="199"/>
  <c r="CD76" i="199"/>
  <c r="BZ76" i="199"/>
  <c r="BV76" i="199"/>
  <c r="BR76" i="199"/>
  <c r="BN76" i="199"/>
  <c r="BJ76" i="199"/>
  <c r="BF76" i="199"/>
  <c r="BB76" i="199"/>
  <c r="AX76" i="199"/>
  <c r="AT76" i="199"/>
  <c r="AP76" i="199"/>
  <c r="AL76" i="199"/>
  <c r="AH76" i="199"/>
  <c r="AD76" i="199"/>
  <c r="Z76" i="199"/>
  <c r="Q76" i="199"/>
  <c r="N76" i="199"/>
  <c r="M76" i="199"/>
  <c r="J76" i="199"/>
  <c r="R76" i="199" s="1"/>
  <c r="D76" i="199"/>
  <c r="S76" i="199" s="1"/>
  <c r="C76" i="199"/>
  <c r="DF75" i="199"/>
  <c r="DB75" i="199"/>
  <c r="CX75" i="199"/>
  <c r="CT75" i="199"/>
  <c r="CP75" i="199"/>
  <c r="CL75" i="199"/>
  <c r="CH75" i="199"/>
  <c r="CD75" i="199"/>
  <c r="BZ75" i="199"/>
  <c r="BV75" i="199"/>
  <c r="BR75" i="199"/>
  <c r="BN75" i="199"/>
  <c r="BJ75" i="199"/>
  <c r="BF75" i="199"/>
  <c r="BB75" i="199"/>
  <c r="AX75" i="199"/>
  <c r="AT75" i="199"/>
  <c r="AP75" i="199"/>
  <c r="AL75" i="199"/>
  <c r="AH75" i="199"/>
  <c r="AD75" i="199"/>
  <c r="Z75" i="199"/>
  <c r="Q75" i="199"/>
  <c r="J75" i="199"/>
  <c r="D75" i="199"/>
  <c r="C75" i="199"/>
  <c r="DF74" i="199"/>
  <c r="DB74" i="199"/>
  <c r="CX74" i="199"/>
  <c r="CT74" i="199"/>
  <c r="CP74" i="199"/>
  <c r="CL74" i="199"/>
  <c r="CH74" i="199"/>
  <c r="CD74" i="199"/>
  <c r="BZ74" i="199"/>
  <c r="BV74" i="199"/>
  <c r="BR74" i="199"/>
  <c r="BN74" i="199"/>
  <c r="BJ74" i="199"/>
  <c r="BF74" i="199"/>
  <c r="BB74" i="199"/>
  <c r="AX74" i="199"/>
  <c r="AT74" i="199"/>
  <c r="AP74" i="199"/>
  <c r="AL74" i="199"/>
  <c r="AH74" i="199"/>
  <c r="AD74" i="199"/>
  <c r="Z74" i="199"/>
  <c r="S74" i="199"/>
  <c r="Q74" i="199"/>
  <c r="J74" i="199"/>
  <c r="N74" i="199" s="1"/>
  <c r="D74" i="199"/>
  <c r="L74" i="199" s="1"/>
  <c r="C74" i="199"/>
  <c r="DF73" i="199"/>
  <c r="DB73" i="199"/>
  <c r="CX73" i="199"/>
  <c r="CT73" i="199"/>
  <c r="CP73" i="199"/>
  <c r="CL73" i="199"/>
  <c r="CH73" i="199"/>
  <c r="CD73" i="199"/>
  <c r="BZ73" i="199"/>
  <c r="BV73" i="199"/>
  <c r="BR73" i="199"/>
  <c r="BN73" i="199"/>
  <c r="BJ73" i="199"/>
  <c r="BF73" i="199"/>
  <c r="BB73" i="199"/>
  <c r="AX73" i="199"/>
  <c r="AT73" i="199"/>
  <c r="AP73" i="199"/>
  <c r="AL73" i="199"/>
  <c r="AH73" i="199"/>
  <c r="AD73" i="199"/>
  <c r="Z73" i="199"/>
  <c r="Q73" i="199"/>
  <c r="N73" i="199"/>
  <c r="M73" i="199"/>
  <c r="J73" i="199"/>
  <c r="R73" i="199" s="1"/>
  <c r="D73" i="199"/>
  <c r="S73" i="199" s="1"/>
  <c r="C73" i="199"/>
  <c r="DF72" i="199"/>
  <c r="DB72" i="199"/>
  <c r="CX72" i="199"/>
  <c r="CT72" i="199"/>
  <c r="CP72" i="199"/>
  <c r="CL72" i="199"/>
  <c r="CH72" i="199"/>
  <c r="CD72" i="199"/>
  <c r="BZ72" i="199"/>
  <c r="BV72" i="199"/>
  <c r="BR72" i="199"/>
  <c r="BN72" i="199"/>
  <c r="BJ72" i="199"/>
  <c r="BF72" i="199"/>
  <c r="BB72" i="199"/>
  <c r="AX72" i="199"/>
  <c r="AT72" i="199"/>
  <c r="AP72" i="199"/>
  <c r="AL72" i="199"/>
  <c r="AH72" i="199"/>
  <c r="AD72" i="199"/>
  <c r="Z72" i="199"/>
  <c r="Q72" i="199"/>
  <c r="J72" i="199"/>
  <c r="D72" i="199"/>
  <c r="C72" i="199"/>
  <c r="DF71" i="199"/>
  <c r="DB71" i="199"/>
  <c r="CX71" i="199"/>
  <c r="CT71" i="199"/>
  <c r="CP71" i="199"/>
  <c r="CL71" i="199"/>
  <c r="CH71" i="199"/>
  <c r="CD71" i="199"/>
  <c r="BZ71" i="199"/>
  <c r="BV71" i="199"/>
  <c r="BR71" i="199"/>
  <c r="BN71" i="199"/>
  <c r="BJ71" i="199"/>
  <c r="BF71" i="199"/>
  <c r="BB71" i="199"/>
  <c r="AX71" i="199"/>
  <c r="AT71" i="199"/>
  <c r="AP71" i="199"/>
  <c r="AL71" i="199"/>
  <c r="AH71" i="199"/>
  <c r="AD71" i="199"/>
  <c r="Z71" i="199"/>
  <c r="S71" i="199"/>
  <c r="Q71" i="199"/>
  <c r="N71" i="199"/>
  <c r="J71" i="199"/>
  <c r="M71" i="199" s="1"/>
  <c r="D71" i="199"/>
  <c r="L71" i="199" s="1"/>
  <c r="C71" i="199"/>
  <c r="DF70" i="199"/>
  <c r="DB70" i="199"/>
  <c r="CX70" i="199"/>
  <c r="CT70" i="199"/>
  <c r="CP70" i="199"/>
  <c r="CL70" i="199"/>
  <c r="CH70" i="199"/>
  <c r="CD70" i="199"/>
  <c r="BZ70" i="199"/>
  <c r="BV70" i="199"/>
  <c r="BR70" i="199"/>
  <c r="BN70" i="199"/>
  <c r="BJ70" i="199"/>
  <c r="BF70" i="199"/>
  <c r="BB70" i="199"/>
  <c r="AX70" i="199"/>
  <c r="AT70" i="199"/>
  <c r="AP70" i="199"/>
  <c r="AL70" i="199"/>
  <c r="AH70" i="199"/>
  <c r="AD70" i="199"/>
  <c r="Z70" i="199"/>
  <c r="Q70" i="199"/>
  <c r="N70" i="199"/>
  <c r="M70" i="199"/>
  <c r="J70" i="199"/>
  <c r="D70" i="199"/>
  <c r="C70" i="199"/>
  <c r="C77" i="199" s="1"/>
  <c r="DE69" i="199"/>
  <c r="DD69" i="199"/>
  <c r="DF69" i="199" s="1"/>
  <c r="DC69" i="199"/>
  <c r="DA69" i="199"/>
  <c r="CZ69" i="199"/>
  <c r="DB69" i="199" s="1"/>
  <c r="CY69" i="199"/>
  <c r="CW69" i="199"/>
  <c r="CV69" i="199"/>
  <c r="CX69" i="199" s="1"/>
  <c r="CU69" i="199"/>
  <c r="CS69" i="199"/>
  <c r="CR69" i="199"/>
  <c r="CT69" i="199" s="1"/>
  <c r="CQ69" i="199"/>
  <c r="CO69" i="199"/>
  <c r="CN69" i="199"/>
  <c r="CP69" i="199" s="1"/>
  <c r="CM69" i="199"/>
  <c r="CK69" i="199"/>
  <c r="CJ69" i="199"/>
  <c r="CL69" i="199" s="1"/>
  <c r="CI69" i="199"/>
  <c r="CG69" i="199"/>
  <c r="CF69" i="199"/>
  <c r="CH69" i="199" s="1"/>
  <c r="CE69" i="199"/>
  <c r="CC69" i="199"/>
  <c r="CB69" i="199"/>
  <c r="CD69" i="199" s="1"/>
  <c r="CA69" i="199"/>
  <c r="BY69" i="199"/>
  <c r="BX69" i="199"/>
  <c r="BZ69" i="199" s="1"/>
  <c r="BW69" i="199"/>
  <c r="BU69" i="199"/>
  <c r="BT69" i="199"/>
  <c r="BV69" i="199" s="1"/>
  <c r="BS69" i="199"/>
  <c r="BQ69" i="199"/>
  <c r="BP69" i="199"/>
  <c r="BR69" i="199" s="1"/>
  <c r="BO69" i="199"/>
  <c r="BM69" i="199"/>
  <c r="BL69" i="199"/>
  <c r="BN69" i="199" s="1"/>
  <c r="BK69" i="199"/>
  <c r="BI69" i="199"/>
  <c r="BH69" i="199"/>
  <c r="BJ69" i="199" s="1"/>
  <c r="BG69" i="199"/>
  <c r="BE69" i="199"/>
  <c r="BD69" i="199"/>
  <c r="BF69" i="199" s="1"/>
  <c r="BC69" i="199"/>
  <c r="BA69" i="199"/>
  <c r="AZ69" i="199"/>
  <c r="BB69" i="199" s="1"/>
  <c r="AY69" i="199"/>
  <c r="AW69" i="199"/>
  <c r="AV69" i="199"/>
  <c r="AX69" i="199" s="1"/>
  <c r="AU69" i="199"/>
  <c r="AS69" i="199"/>
  <c r="AR69" i="199"/>
  <c r="AT69" i="199" s="1"/>
  <c r="AQ69" i="199"/>
  <c r="AO69" i="199"/>
  <c r="AN69" i="199"/>
  <c r="AP69" i="199" s="1"/>
  <c r="AM69" i="199"/>
  <c r="AK69" i="199"/>
  <c r="AJ69" i="199"/>
  <c r="AL69" i="199" s="1"/>
  <c r="AI69" i="199"/>
  <c r="AG69" i="199"/>
  <c r="AF69" i="199"/>
  <c r="AH69" i="199" s="1"/>
  <c r="AE69" i="199"/>
  <c r="AC69" i="199"/>
  <c r="AB69" i="199"/>
  <c r="AD69" i="199" s="1"/>
  <c r="AA69" i="199"/>
  <c r="Y69" i="199"/>
  <c r="X69" i="199"/>
  <c r="Z69" i="199" s="1"/>
  <c r="W69" i="199"/>
  <c r="V69" i="199"/>
  <c r="U69" i="199"/>
  <c r="T69" i="199"/>
  <c r="Q69" i="199"/>
  <c r="P69" i="199"/>
  <c r="O69" i="199"/>
  <c r="I69" i="199"/>
  <c r="H69" i="199"/>
  <c r="G69" i="199"/>
  <c r="F69" i="199"/>
  <c r="E69" i="199"/>
  <c r="DF68" i="199"/>
  <c r="DB68" i="199"/>
  <c r="CX68" i="199"/>
  <c r="CT68" i="199"/>
  <c r="CP68" i="199"/>
  <c r="CL68" i="199"/>
  <c r="CH68" i="199"/>
  <c r="CD68" i="199"/>
  <c r="BZ68" i="199"/>
  <c r="BV68" i="199"/>
  <c r="BR68" i="199"/>
  <c r="BN68" i="199"/>
  <c r="BJ68" i="199"/>
  <c r="BF68" i="199"/>
  <c r="BB68" i="199"/>
  <c r="AX68" i="199"/>
  <c r="AT68" i="199"/>
  <c r="AP68" i="199"/>
  <c r="AL68" i="199"/>
  <c r="AH68" i="199"/>
  <c r="AD68" i="199"/>
  <c r="Z68" i="199"/>
  <c r="Q68" i="199"/>
  <c r="J68" i="199"/>
  <c r="D68" i="199"/>
  <c r="C68" i="199"/>
  <c r="DF67" i="199"/>
  <c r="DB67" i="199"/>
  <c r="CX67" i="199"/>
  <c r="CT67" i="199"/>
  <c r="CP67" i="199"/>
  <c r="CL67" i="199"/>
  <c r="CH67" i="199"/>
  <c r="CD67" i="199"/>
  <c r="BZ67" i="199"/>
  <c r="BV67" i="199"/>
  <c r="BR67" i="199"/>
  <c r="BN67" i="199"/>
  <c r="BJ67" i="199"/>
  <c r="BF67" i="199"/>
  <c r="BB67" i="199"/>
  <c r="AX67" i="199"/>
  <c r="AT67" i="199"/>
  <c r="AP67" i="199"/>
  <c r="AL67" i="199"/>
  <c r="AH67" i="199"/>
  <c r="AD67" i="199"/>
  <c r="Z67" i="199"/>
  <c r="S67" i="199"/>
  <c r="R67" i="199"/>
  <c r="Q67" i="199"/>
  <c r="J67" i="199"/>
  <c r="N67" i="199" s="1"/>
  <c r="D67" i="199"/>
  <c r="C67" i="199"/>
  <c r="L67" i="199" s="1"/>
  <c r="DF66" i="199"/>
  <c r="DB66" i="199"/>
  <c r="CX66" i="199"/>
  <c r="CT66" i="199"/>
  <c r="CP66" i="199"/>
  <c r="CL66" i="199"/>
  <c r="CH66" i="199"/>
  <c r="CD66" i="199"/>
  <c r="BZ66" i="199"/>
  <c r="BV66" i="199"/>
  <c r="BR66" i="199"/>
  <c r="BN66" i="199"/>
  <c r="BJ66" i="199"/>
  <c r="BF66" i="199"/>
  <c r="BB66" i="199"/>
  <c r="AX66" i="199"/>
  <c r="AT66" i="199"/>
  <c r="AP66" i="199"/>
  <c r="AL66" i="199"/>
  <c r="AH66" i="199"/>
  <c r="AD66" i="199"/>
  <c r="Z66" i="199"/>
  <c r="Q66" i="199"/>
  <c r="N66" i="199"/>
  <c r="M66" i="199"/>
  <c r="J66" i="199"/>
  <c r="R66" i="199" s="1"/>
  <c r="D66" i="199"/>
  <c r="S66" i="199" s="1"/>
  <c r="C66" i="199"/>
  <c r="DF65" i="199"/>
  <c r="DB65" i="199"/>
  <c r="CX65" i="199"/>
  <c r="CT65" i="199"/>
  <c r="CP65" i="199"/>
  <c r="CL65" i="199"/>
  <c r="CH65" i="199"/>
  <c r="CD65" i="199"/>
  <c r="BZ65" i="199"/>
  <c r="BV65" i="199"/>
  <c r="BR65" i="199"/>
  <c r="BN65" i="199"/>
  <c r="BJ65" i="199"/>
  <c r="BF65" i="199"/>
  <c r="BB65" i="199"/>
  <c r="AX65" i="199"/>
  <c r="AT65" i="199"/>
  <c r="AP65" i="199"/>
  <c r="AL65" i="199"/>
  <c r="AH65" i="199"/>
  <c r="AD65" i="199"/>
  <c r="Z65" i="199"/>
  <c r="Q65" i="199"/>
  <c r="J65" i="199"/>
  <c r="D65" i="199"/>
  <c r="C65" i="199"/>
  <c r="DF64" i="199"/>
  <c r="DB64" i="199"/>
  <c r="CX64" i="199"/>
  <c r="CT64" i="199"/>
  <c r="CP64" i="199"/>
  <c r="CL64" i="199"/>
  <c r="CH64" i="199"/>
  <c r="CD64" i="199"/>
  <c r="BZ64" i="199"/>
  <c r="BV64" i="199"/>
  <c r="BR64" i="199"/>
  <c r="BN64" i="199"/>
  <c r="BJ64" i="199"/>
  <c r="BF64" i="199"/>
  <c r="BB64" i="199"/>
  <c r="AX64" i="199"/>
  <c r="AT64" i="199"/>
  <c r="AP64" i="199"/>
  <c r="AL64" i="199"/>
  <c r="AH64" i="199"/>
  <c r="AD64" i="199"/>
  <c r="Z64" i="199"/>
  <c r="S64" i="199"/>
  <c r="R64" i="199"/>
  <c r="Q64" i="199"/>
  <c r="J64" i="199"/>
  <c r="N64" i="199" s="1"/>
  <c r="D64" i="199"/>
  <c r="C64" i="199"/>
  <c r="L64" i="199" s="1"/>
  <c r="DF63" i="199"/>
  <c r="DB63" i="199"/>
  <c r="CX63" i="199"/>
  <c r="CT63" i="199"/>
  <c r="CP63" i="199"/>
  <c r="CL63" i="199"/>
  <c r="CH63" i="199"/>
  <c r="CD63" i="199"/>
  <c r="BZ63" i="199"/>
  <c r="BV63" i="199"/>
  <c r="BR63" i="199"/>
  <c r="BN63" i="199"/>
  <c r="BJ63" i="199"/>
  <c r="BF63" i="199"/>
  <c r="BB63" i="199"/>
  <c r="AX63" i="199"/>
  <c r="AT63" i="199"/>
  <c r="AP63" i="199"/>
  <c r="AL63" i="199"/>
  <c r="AH63" i="199"/>
  <c r="AD63" i="199"/>
  <c r="Z63" i="199"/>
  <c r="Q63" i="199"/>
  <c r="N63" i="199"/>
  <c r="M63" i="199"/>
  <c r="J63" i="199"/>
  <c r="R63" i="199" s="1"/>
  <c r="D63" i="199"/>
  <c r="S63" i="199" s="1"/>
  <c r="C63" i="199"/>
  <c r="L63" i="199" s="1"/>
  <c r="DF62" i="199"/>
  <c r="DB62" i="199"/>
  <c r="CX62" i="199"/>
  <c r="CT62" i="199"/>
  <c r="CP62" i="199"/>
  <c r="CL62" i="199"/>
  <c r="CH62" i="199"/>
  <c r="CD62" i="199"/>
  <c r="BZ62" i="199"/>
  <c r="BV62" i="199"/>
  <c r="BR62" i="199"/>
  <c r="BN62" i="199"/>
  <c r="BJ62" i="199"/>
  <c r="BF62" i="199"/>
  <c r="BB62" i="199"/>
  <c r="AX62" i="199"/>
  <c r="AT62" i="199"/>
  <c r="AP62" i="199"/>
  <c r="AL62" i="199"/>
  <c r="AH62" i="199"/>
  <c r="AD62" i="199"/>
  <c r="Z62" i="199"/>
  <c r="Q62" i="199"/>
  <c r="J62" i="199"/>
  <c r="D62" i="199"/>
  <c r="C62" i="199"/>
  <c r="C69" i="199" s="1"/>
  <c r="DE61" i="199"/>
  <c r="DD61" i="199"/>
  <c r="DF61" i="199" s="1"/>
  <c r="DC61" i="199"/>
  <c r="DA61" i="199"/>
  <c r="CZ61" i="199"/>
  <c r="DB61" i="199" s="1"/>
  <c r="CY61" i="199"/>
  <c r="CW61" i="199"/>
  <c r="CV61" i="199"/>
  <c r="CX61" i="199" s="1"/>
  <c r="CU61" i="199"/>
  <c r="CS61" i="199"/>
  <c r="CR61" i="199"/>
  <c r="CT61" i="199" s="1"/>
  <c r="CQ61" i="199"/>
  <c r="CO61" i="199"/>
  <c r="CN61" i="199"/>
  <c r="CP61" i="199" s="1"/>
  <c r="CM61" i="199"/>
  <c r="CK61" i="199"/>
  <c r="CJ61" i="199"/>
  <c r="CL61" i="199" s="1"/>
  <c r="CI61" i="199"/>
  <c r="CG61" i="199"/>
  <c r="CF61" i="199"/>
  <c r="CH61" i="199" s="1"/>
  <c r="CE61" i="199"/>
  <c r="CC61" i="199"/>
  <c r="CB61" i="199"/>
  <c r="CD61" i="199" s="1"/>
  <c r="CA61" i="199"/>
  <c r="BY61" i="199"/>
  <c r="BX61" i="199"/>
  <c r="BZ61" i="199" s="1"/>
  <c r="BW61" i="199"/>
  <c r="BU61" i="199"/>
  <c r="BT61" i="199"/>
  <c r="BV61" i="199" s="1"/>
  <c r="BS61" i="199"/>
  <c r="BQ61" i="199"/>
  <c r="BP61" i="199"/>
  <c r="BR61" i="199" s="1"/>
  <c r="BO61" i="199"/>
  <c r="BM61" i="199"/>
  <c r="BL61" i="199"/>
  <c r="BN61" i="199" s="1"/>
  <c r="BK61" i="199"/>
  <c r="BI61" i="199"/>
  <c r="BH61" i="199"/>
  <c r="BJ61" i="199" s="1"/>
  <c r="BG61" i="199"/>
  <c r="BE61" i="199"/>
  <c r="BD61" i="199"/>
  <c r="BF61" i="199" s="1"/>
  <c r="BC61" i="199"/>
  <c r="BA61" i="199"/>
  <c r="AZ61" i="199"/>
  <c r="BB61" i="199" s="1"/>
  <c r="AY61" i="199"/>
  <c r="AW61" i="199"/>
  <c r="AV61" i="199"/>
  <c r="AX61" i="199" s="1"/>
  <c r="AU61" i="199"/>
  <c r="AS61" i="199"/>
  <c r="AR61" i="199"/>
  <c r="AT61" i="199" s="1"/>
  <c r="AQ61" i="199"/>
  <c r="AO61" i="199"/>
  <c r="AN61" i="199"/>
  <c r="AP61" i="199" s="1"/>
  <c r="AM61" i="199"/>
  <c r="AK61" i="199"/>
  <c r="AJ61" i="199"/>
  <c r="AL61" i="199" s="1"/>
  <c r="AI61" i="199"/>
  <c r="AG61" i="199"/>
  <c r="AF61" i="199"/>
  <c r="AH61" i="199" s="1"/>
  <c r="AE61" i="199"/>
  <c r="AC61" i="199"/>
  <c r="AB61" i="199"/>
  <c r="AD61" i="199" s="1"/>
  <c r="AA61" i="199"/>
  <c r="Y61" i="199"/>
  <c r="X61" i="199"/>
  <c r="Z61" i="199" s="1"/>
  <c r="W61" i="199"/>
  <c r="V61" i="199"/>
  <c r="U61" i="199"/>
  <c r="T61" i="199"/>
  <c r="P61" i="199"/>
  <c r="Q61" i="199" s="1"/>
  <c r="O61" i="199"/>
  <c r="I61" i="199"/>
  <c r="H61" i="199"/>
  <c r="G61" i="199"/>
  <c r="F61" i="199"/>
  <c r="E61" i="199"/>
  <c r="DF60" i="199"/>
  <c r="DB60" i="199"/>
  <c r="CX60" i="199"/>
  <c r="CT60" i="199"/>
  <c r="CP60" i="199"/>
  <c r="CL60" i="199"/>
  <c r="CH60" i="199"/>
  <c r="CD60" i="199"/>
  <c r="BZ60" i="199"/>
  <c r="BV60" i="199"/>
  <c r="BR60" i="199"/>
  <c r="BN60" i="199"/>
  <c r="BJ60" i="199"/>
  <c r="BF60" i="199"/>
  <c r="BB60" i="199"/>
  <c r="AX60" i="199"/>
  <c r="AT60" i="199"/>
  <c r="AP60" i="199"/>
  <c r="AL60" i="199"/>
  <c r="AH60" i="199"/>
  <c r="AD60" i="199"/>
  <c r="Z60" i="199"/>
  <c r="S60" i="199"/>
  <c r="R60" i="199"/>
  <c r="Q60" i="199"/>
  <c r="M60" i="199"/>
  <c r="L60" i="199"/>
  <c r="J60" i="199"/>
  <c r="N60" i="199" s="1"/>
  <c r="D60" i="199"/>
  <c r="C60" i="199"/>
  <c r="DF59" i="199"/>
  <c r="DB59" i="199"/>
  <c r="CX59" i="199"/>
  <c r="CT59" i="199"/>
  <c r="CP59" i="199"/>
  <c r="CL59" i="199"/>
  <c r="CH59" i="199"/>
  <c r="CD59" i="199"/>
  <c r="BZ59" i="199"/>
  <c r="BV59" i="199"/>
  <c r="BR59" i="199"/>
  <c r="BN59" i="199"/>
  <c r="BJ59" i="199"/>
  <c r="BF59" i="199"/>
  <c r="BB59" i="199"/>
  <c r="AX59" i="199"/>
  <c r="AT59" i="199"/>
  <c r="AP59" i="199"/>
  <c r="AL59" i="199"/>
  <c r="AH59" i="199"/>
  <c r="AD59" i="199"/>
  <c r="Z59" i="199"/>
  <c r="Q59" i="199"/>
  <c r="N59" i="199"/>
  <c r="M59" i="199"/>
  <c r="J59" i="199"/>
  <c r="R59" i="199" s="1"/>
  <c r="D59" i="199"/>
  <c r="S59" i="199" s="1"/>
  <c r="C59" i="199"/>
  <c r="DF58" i="199"/>
  <c r="DB58" i="199"/>
  <c r="CX58" i="199"/>
  <c r="CT58" i="199"/>
  <c r="CP58" i="199"/>
  <c r="CL58" i="199"/>
  <c r="CH58" i="199"/>
  <c r="CD58" i="199"/>
  <c r="BZ58" i="199"/>
  <c r="BV58" i="199"/>
  <c r="BR58" i="199"/>
  <c r="BN58" i="199"/>
  <c r="BJ58" i="199"/>
  <c r="BF58" i="199"/>
  <c r="BB58" i="199"/>
  <c r="AX58" i="199"/>
  <c r="AT58" i="199"/>
  <c r="AP58" i="199"/>
  <c r="AL58" i="199"/>
  <c r="AH58" i="199"/>
  <c r="AD58" i="199"/>
  <c r="Z58" i="199"/>
  <c r="Q58" i="199"/>
  <c r="J58" i="199"/>
  <c r="D58" i="199"/>
  <c r="C58" i="199"/>
  <c r="DF57" i="199"/>
  <c r="DB57" i="199"/>
  <c r="CX57" i="199"/>
  <c r="CT57" i="199"/>
  <c r="CP57" i="199"/>
  <c r="CL57" i="199"/>
  <c r="CH57" i="199"/>
  <c r="CD57" i="199"/>
  <c r="BZ57" i="199"/>
  <c r="BV57" i="199"/>
  <c r="BR57" i="199"/>
  <c r="BN57" i="199"/>
  <c r="BJ57" i="199"/>
  <c r="BF57" i="199"/>
  <c r="BB57" i="199"/>
  <c r="AX57" i="199"/>
  <c r="AT57" i="199"/>
  <c r="AP57" i="199"/>
  <c r="AL57" i="199"/>
  <c r="AH57" i="199"/>
  <c r="AD57" i="199"/>
  <c r="Z57" i="199"/>
  <c r="S57" i="199"/>
  <c r="R57" i="199"/>
  <c r="Q57" i="199"/>
  <c r="N57" i="199"/>
  <c r="M57" i="199"/>
  <c r="L57" i="199"/>
  <c r="J57" i="199"/>
  <c r="D57" i="199"/>
  <c r="C57" i="199"/>
  <c r="DF56" i="199"/>
  <c r="DB56" i="199"/>
  <c r="CX56" i="199"/>
  <c r="CT56" i="199"/>
  <c r="CP56" i="199"/>
  <c r="CL56" i="199"/>
  <c r="CH56" i="199"/>
  <c r="CD56" i="199"/>
  <c r="BZ56" i="199"/>
  <c r="BV56" i="199"/>
  <c r="BR56" i="199"/>
  <c r="BN56" i="199"/>
  <c r="BJ56" i="199"/>
  <c r="BF56" i="199"/>
  <c r="BB56" i="199"/>
  <c r="AX56" i="199"/>
  <c r="AT56" i="199"/>
  <c r="AP56" i="199"/>
  <c r="AL56" i="199"/>
  <c r="AH56" i="199"/>
  <c r="AD56" i="199"/>
  <c r="Z56" i="199"/>
  <c r="Q56" i="199"/>
  <c r="N56" i="199"/>
  <c r="M56" i="199"/>
  <c r="J56" i="199"/>
  <c r="R56" i="199" s="1"/>
  <c r="D56" i="199"/>
  <c r="S56" i="199" s="1"/>
  <c r="C56" i="199"/>
  <c r="DF55" i="199"/>
  <c r="DB55" i="199"/>
  <c r="CX55" i="199"/>
  <c r="CT55" i="199"/>
  <c r="CP55" i="199"/>
  <c r="CL55" i="199"/>
  <c r="CH55" i="199"/>
  <c r="CD55" i="199"/>
  <c r="BZ55" i="199"/>
  <c r="BV55" i="199"/>
  <c r="BR55" i="199"/>
  <c r="BN55" i="199"/>
  <c r="BJ55" i="199"/>
  <c r="BF55" i="199"/>
  <c r="BB55" i="199"/>
  <c r="AX55" i="199"/>
  <c r="AT55" i="199"/>
  <c r="AP55" i="199"/>
  <c r="AL55" i="199"/>
  <c r="AH55" i="199"/>
  <c r="AD55" i="199"/>
  <c r="Z55" i="199"/>
  <c r="Q55" i="199"/>
  <c r="J55" i="199"/>
  <c r="D55" i="199"/>
  <c r="C55" i="199"/>
  <c r="DF54" i="199"/>
  <c r="DB54" i="199"/>
  <c r="CX54" i="199"/>
  <c r="CT54" i="199"/>
  <c r="CP54" i="199"/>
  <c r="CL54" i="199"/>
  <c r="CH54" i="199"/>
  <c r="CD54" i="199"/>
  <c r="BZ54" i="199"/>
  <c r="BV54" i="199"/>
  <c r="BR54" i="199"/>
  <c r="BN54" i="199"/>
  <c r="BJ54" i="199"/>
  <c r="BF54" i="199"/>
  <c r="BB54" i="199"/>
  <c r="AX54" i="199"/>
  <c r="AT54" i="199"/>
  <c r="AP54" i="199"/>
  <c r="AL54" i="199"/>
  <c r="AH54" i="199"/>
  <c r="AD54" i="199"/>
  <c r="Z54" i="199"/>
  <c r="S54" i="199"/>
  <c r="R54" i="199"/>
  <c r="Q54" i="199"/>
  <c r="N54" i="199"/>
  <c r="M54" i="199"/>
  <c r="L54" i="199"/>
  <c r="J54" i="199"/>
  <c r="D54" i="199"/>
  <c r="C54" i="199"/>
  <c r="C61" i="199" s="1"/>
  <c r="DE53" i="199"/>
  <c r="DD53" i="199"/>
  <c r="DF53" i="199" s="1"/>
  <c r="DC53" i="199"/>
  <c r="DA53" i="199"/>
  <c r="CZ53" i="199"/>
  <c r="DB53" i="199" s="1"/>
  <c r="CY53" i="199"/>
  <c r="CW53" i="199"/>
  <c r="CV53" i="199"/>
  <c r="CX53" i="199" s="1"/>
  <c r="CU53" i="199"/>
  <c r="CS53" i="199"/>
  <c r="CR53" i="199"/>
  <c r="CT53" i="199" s="1"/>
  <c r="CQ53" i="199"/>
  <c r="CO53" i="199"/>
  <c r="CN53" i="199"/>
  <c r="CP53" i="199" s="1"/>
  <c r="CM53" i="199"/>
  <c r="CK53" i="199"/>
  <c r="CJ53" i="199"/>
  <c r="CL53" i="199" s="1"/>
  <c r="CI53" i="199"/>
  <c r="CG53" i="199"/>
  <c r="CF53" i="199"/>
  <c r="CH53" i="199" s="1"/>
  <c r="CE53" i="199"/>
  <c r="CC53" i="199"/>
  <c r="CB53" i="199"/>
  <c r="CD53" i="199" s="1"/>
  <c r="CA53" i="199"/>
  <c r="BY53" i="199"/>
  <c r="BX53" i="199"/>
  <c r="BZ53" i="199" s="1"/>
  <c r="BW53" i="199"/>
  <c r="BU53" i="199"/>
  <c r="BT53" i="199"/>
  <c r="BV53" i="199" s="1"/>
  <c r="BS53" i="199"/>
  <c r="BQ53" i="199"/>
  <c r="BP53" i="199"/>
  <c r="BR53" i="199" s="1"/>
  <c r="BO53" i="199"/>
  <c r="BM53" i="199"/>
  <c r="BL53" i="199"/>
  <c r="BN53" i="199" s="1"/>
  <c r="BK53" i="199"/>
  <c r="BI53" i="199"/>
  <c r="BH53" i="199"/>
  <c r="BJ53" i="199" s="1"/>
  <c r="BG53" i="199"/>
  <c r="BE53" i="199"/>
  <c r="BD53" i="199"/>
  <c r="BF53" i="199" s="1"/>
  <c r="BC53" i="199"/>
  <c r="BA53" i="199"/>
  <c r="AZ53" i="199"/>
  <c r="BB53" i="199" s="1"/>
  <c r="AY53" i="199"/>
  <c r="AW53" i="199"/>
  <c r="AV53" i="199"/>
  <c r="AX53" i="199" s="1"/>
  <c r="AU53" i="199"/>
  <c r="AS53" i="199"/>
  <c r="AR53" i="199"/>
  <c r="AT53" i="199" s="1"/>
  <c r="AQ53" i="199"/>
  <c r="AO53" i="199"/>
  <c r="AN53" i="199"/>
  <c r="AP53" i="199" s="1"/>
  <c r="AM53" i="199"/>
  <c r="AK53" i="199"/>
  <c r="AJ53" i="199"/>
  <c r="AL53" i="199" s="1"/>
  <c r="AI53" i="199"/>
  <c r="AG53" i="199"/>
  <c r="AF53" i="199"/>
  <c r="AH53" i="199" s="1"/>
  <c r="AE53" i="199"/>
  <c r="AC53" i="199"/>
  <c r="AB53" i="199"/>
  <c r="AD53" i="199" s="1"/>
  <c r="AA53" i="199"/>
  <c r="Y53" i="199"/>
  <c r="X53" i="199"/>
  <c r="Z53" i="199" s="1"/>
  <c r="W53" i="199"/>
  <c r="V53" i="199"/>
  <c r="U53" i="199"/>
  <c r="T53" i="199"/>
  <c r="P53" i="199"/>
  <c r="O53" i="199"/>
  <c r="Q53" i="199" s="1"/>
  <c r="I53" i="199"/>
  <c r="H53" i="199"/>
  <c r="G53" i="199"/>
  <c r="F53" i="199"/>
  <c r="E53" i="199"/>
  <c r="DF52" i="199"/>
  <c r="DB52" i="199"/>
  <c r="CX52" i="199"/>
  <c r="CT52" i="199"/>
  <c r="CP52" i="199"/>
  <c r="CL52" i="199"/>
  <c r="CH52" i="199"/>
  <c r="CD52" i="199"/>
  <c r="BZ52" i="199"/>
  <c r="BV52" i="199"/>
  <c r="BR52" i="199"/>
  <c r="BN52" i="199"/>
  <c r="BJ52" i="199"/>
  <c r="BF52" i="199"/>
  <c r="BB52" i="199"/>
  <c r="AX52" i="199"/>
  <c r="AT52" i="199"/>
  <c r="AP52" i="199"/>
  <c r="AL52" i="199"/>
  <c r="AH52" i="199"/>
  <c r="AD52" i="199"/>
  <c r="Z52" i="199"/>
  <c r="Q52" i="199"/>
  <c r="N52" i="199"/>
  <c r="M52" i="199"/>
  <c r="J52" i="199"/>
  <c r="R52" i="199" s="1"/>
  <c r="D52" i="199"/>
  <c r="S52" i="199" s="1"/>
  <c r="C52" i="199"/>
  <c r="DF51" i="199"/>
  <c r="DB51" i="199"/>
  <c r="CX51" i="199"/>
  <c r="CT51" i="199"/>
  <c r="CP51" i="199"/>
  <c r="CL51" i="199"/>
  <c r="CH51" i="199"/>
  <c r="CD51" i="199"/>
  <c r="BZ51" i="199"/>
  <c r="BV51" i="199"/>
  <c r="BR51" i="199"/>
  <c r="BN51" i="199"/>
  <c r="BJ51" i="199"/>
  <c r="BF51" i="199"/>
  <c r="BB51" i="199"/>
  <c r="AX51" i="199"/>
  <c r="AT51" i="199"/>
  <c r="AP51" i="199"/>
  <c r="AL51" i="199"/>
  <c r="AH51" i="199"/>
  <c r="AD51" i="199"/>
  <c r="Z51" i="199"/>
  <c r="Q51" i="199"/>
  <c r="J51" i="199"/>
  <c r="D51" i="199"/>
  <c r="C51" i="199"/>
  <c r="DF50" i="199"/>
  <c r="DB50" i="199"/>
  <c r="CX50" i="199"/>
  <c r="CT50" i="199"/>
  <c r="CP50" i="199"/>
  <c r="CL50" i="199"/>
  <c r="CH50" i="199"/>
  <c r="CD50" i="199"/>
  <c r="BZ50" i="199"/>
  <c r="BV50" i="199"/>
  <c r="BR50" i="199"/>
  <c r="BN50" i="199"/>
  <c r="BJ50" i="199"/>
  <c r="BF50" i="199"/>
  <c r="BB50" i="199"/>
  <c r="AX50" i="199"/>
  <c r="AT50" i="199"/>
  <c r="AP50" i="199"/>
  <c r="AL50" i="199"/>
  <c r="AH50" i="199"/>
  <c r="AD50" i="199"/>
  <c r="Z50" i="199"/>
  <c r="S50" i="199"/>
  <c r="R50" i="199"/>
  <c r="Q50" i="199"/>
  <c r="N50" i="199"/>
  <c r="M50" i="199"/>
  <c r="L50" i="199"/>
  <c r="J50" i="199"/>
  <c r="D50" i="199"/>
  <c r="C50" i="199"/>
  <c r="DF49" i="199"/>
  <c r="DB49" i="199"/>
  <c r="CX49" i="199"/>
  <c r="CT49" i="199"/>
  <c r="CP49" i="199"/>
  <c r="CL49" i="199"/>
  <c r="CH49" i="199"/>
  <c r="CD49" i="199"/>
  <c r="BZ49" i="199"/>
  <c r="BV49" i="199"/>
  <c r="BR49" i="199"/>
  <c r="BN49" i="199"/>
  <c r="BJ49" i="199"/>
  <c r="BF49" i="199"/>
  <c r="BB49" i="199"/>
  <c r="AX49" i="199"/>
  <c r="AT49" i="199"/>
  <c r="AP49" i="199"/>
  <c r="AL49" i="199"/>
  <c r="AH49" i="199"/>
  <c r="AD49" i="199"/>
  <c r="Z49" i="199"/>
  <c r="Q49" i="199"/>
  <c r="N49" i="199"/>
  <c r="M49" i="199"/>
  <c r="J49" i="199"/>
  <c r="R49" i="199" s="1"/>
  <c r="D49" i="199"/>
  <c r="S49" i="199" s="1"/>
  <c r="C49" i="199"/>
  <c r="DF48" i="199"/>
  <c r="DB48" i="199"/>
  <c r="CX48" i="199"/>
  <c r="CT48" i="199"/>
  <c r="CP48" i="199"/>
  <c r="CL48" i="199"/>
  <c r="CH48" i="199"/>
  <c r="CD48" i="199"/>
  <c r="BZ48" i="199"/>
  <c r="BV48" i="199"/>
  <c r="BR48" i="199"/>
  <c r="BN48" i="199"/>
  <c r="BJ48" i="199"/>
  <c r="BF48" i="199"/>
  <c r="BB48" i="199"/>
  <c r="AX48" i="199"/>
  <c r="AT48" i="199"/>
  <c r="AP48" i="199"/>
  <c r="AL48" i="199"/>
  <c r="AH48" i="199"/>
  <c r="AD48" i="199"/>
  <c r="Z48" i="199"/>
  <c r="Q48" i="199"/>
  <c r="J48" i="199"/>
  <c r="D48" i="199"/>
  <c r="C48" i="199"/>
  <c r="DF47" i="199"/>
  <c r="DB47" i="199"/>
  <c r="CX47" i="199"/>
  <c r="CT47" i="199"/>
  <c r="CP47" i="199"/>
  <c r="CL47" i="199"/>
  <c r="CH47" i="199"/>
  <c r="CD47" i="199"/>
  <c r="BZ47" i="199"/>
  <c r="BV47" i="199"/>
  <c r="BR47" i="199"/>
  <c r="BN47" i="199"/>
  <c r="BJ47" i="199"/>
  <c r="BF47" i="199"/>
  <c r="BB47" i="199"/>
  <c r="AX47" i="199"/>
  <c r="AT47" i="199"/>
  <c r="AP47" i="199"/>
  <c r="AL47" i="199"/>
  <c r="AH47" i="199"/>
  <c r="AD47" i="199"/>
  <c r="Z47" i="199"/>
  <c r="S47" i="199"/>
  <c r="R47" i="199"/>
  <c r="Q47" i="199"/>
  <c r="N47" i="199"/>
  <c r="M47" i="199"/>
  <c r="L47" i="199"/>
  <c r="J47" i="199"/>
  <c r="D47" i="199"/>
  <c r="C47" i="199"/>
  <c r="DF46" i="199"/>
  <c r="DB46" i="199"/>
  <c r="CX46" i="199"/>
  <c r="CT46" i="199"/>
  <c r="CP46" i="199"/>
  <c r="CL46" i="199"/>
  <c r="CH46" i="199"/>
  <c r="CD46" i="199"/>
  <c r="BZ46" i="199"/>
  <c r="BV46" i="199"/>
  <c r="BR46" i="199"/>
  <c r="BN46" i="199"/>
  <c r="BJ46" i="199"/>
  <c r="BF46" i="199"/>
  <c r="BB46" i="199"/>
  <c r="AX46" i="199"/>
  <c r="AT46" i="199"/>
  <c r="AP46" i="199"/>
  <c r="AL46" i="199"/>
  <c r="AH46" i="199"/>
  <c r="AD46" i="199"/>
  <c r="Z46" i="199"/>
  <c r="Q46" i="199"/>
  <c r="N46" i="199"/>
  <c r="M46" i="199"/>
  <c r="J46" i="199"/>
  <c r="D46" i="199"/>
  <c r="C46" i="199"/>
  <c r="C53" i="199" s="1"/>
  <c r="DE45" i="199"/>
  <c r="DD45" i="199"/>
  <c r="DF45" i="199" s="1"/>
  <c r="DC45" i="199"/>
  <c r="DA45" i="199"/>
  <c r="CZ45" i="199"/>
  <c r="DB45" i="199" s="1"/>
  <c r="CY45" i="199"/>
  <c r="CW45" i="199"/>
  <c r="CV45" i="199"/>
  <c r="CX45" i="199" s="1"/>
  <c r="CU45" i="199"/>
  <c r="CS45" i="199"/>
  <c r="CR45" i="199"/>
  <c r="CT45" i="199" s="1"/>
  <c r="CQ45" i="199"/>
  <c r="CO45" i="199"/>
  <c r="CN45" i="199"/>
  <c r="CP45" i="199" s="1"/>
  <c r="CM45" i="199"/>
  <c r="CK45" i="199"/>
  <c r="CJ45" i="199"/>
  <c r="CL45" i="199" s="1"/>
  <c r="CI45" i="199"/>
  <c r="CG45" i="199"/>
  <c r="CF45" i="199"/>
  <c r="CH45" i="199" s="1"/>
  <c r="CE45" i="199"/>
  <c r="CC45" i="199"/>
  <c r="CB45" i="199"/>
  <c r="CD45" i="199" s="1"/>
  <c r="CA45" i="199"/>
  <c r="BY45" i="199"/>
  <c r="BX45" i="199"/>
  <c r="BZ45" i="199" s="1"/>
  <c r="BW45" i="199"/>
  <c r="BU45" i="199"/>
  <c r="BT45" i="199"/>
  <c r="BV45" i="199" s="1"/>
  <c r="BS45" i="199"/>
  <c r="BQ45" i="199"/>
  <c r="BP45" i="199"/>
  <c r="BR45" i="199" s="1"/>
  <c r="BO45" i="199"/>
  <c r="BM45" i="199"/>
  <c r="BL45" i="199"/>
  <c r="BN45" i="199" s="1"/>
  <c r="BK45" i="199"/>
  <c r="BI45" i="199"/>
  <c r="BH45" i="199"/>
  <c r="BJ45" i="199" s="1"/>
  <c r="BG45" i="199"/>
  <c r="BE45" i="199"/>
  <c r="BD45" i="199"/>
  <c r="BF45" i="199" s="1"/>
  <c r="BC45" i="199"/>
  <c r="BA45" i="199"/>
  <c r="AZ45" i="199"/>
  <c r="BB45" i="199" s="1"/>
  <c r="AY45" i="199"/>
  <c r="AW45" i="199"/>
  <c r="AV45" i="199"/>
  <c r="AX45" i="199" s="1"/>
  <c r="AU45" i="199"/>
  <c r="AS45" i="199"/>
  <c r="AR45" i="199"/>
  <c r="AT45" i="199" s="1"/>
  <c r="AQ45" i="199"/>
  <c r="AO45" i="199"/>
  <c r="AN45" i="199"/>
  <c r="AP45" i="199" s="1"/>
  <c r="AM45" i="199"/>
  <c r="AK45" i="199"/>
  <c r="AJ45" i="199"/>
  <c r="AL45" i="199" s="1"/>
  <c r="AI45" i="199"/>
  <c r="AG45" i="199"/>
  <c r="AF45" i="199"/>
  <c r="AH45" i="199" s="1"/>
  <c r="AE45" i="199"/>
  <c r="AC45" i="199"/>
  <c r="AB45" i="199"/>
  <c r="AD45" i="199" s="1"/>
  <c r="AA45" i="199"/>
  <c r="Y45" i="199"/>
  <c r="X45" i="199"/>
  <c r="Z45" i="199" s="1"/>
  <c r="W45" i="199"/>
  <c r="V45" i="199"/>
  <c r="U45" i="199"/>
  <c r="T45" i="199"/>
  <c r="P45" i="199"/>
  <c r="O45" i="199"/>
  <c r="Q45" i="199" s="1"/>
  <c r="I45" i="199"/>
  <c r="H45" i="199"/>
  <c r="G45" i="199"/>
  <c r="F45" i="199"/>
  <c r="E45" i="199"/>
  <c r="DF44" i="199"/>
  <c r="DB44" i="199"/>
  <c r="CX44" i="199"/>
  <c r="CT44" i="199"/>
  <c r="CP44" i="199"/>
  <c r="CL44" i="199"/>
  <c r="CH44" i="199"/>
  <c r="CD44" i="199"/>
  <c r="BZ44" i="199"/>
  <c r="BV44" i="199"/>
  <c r="BR44" i="199"/>
  <c r="BN44" i="199"/>
  <c r="BJ44" i="199"/>
  <c r="BF44" i="199"/>
  <c r="BB44" i="199"/>
  <c r="AX44" i="199"/>
  <c r="AT44" i="199"/>
  <c r="AP44" i="199"/>
  <c r="AL44" i="199"/>
  <c r="AH44" i="199"/>
  <c r="AD44" i="199"/>
  <c r="Z44" i="199"/>
  <c r="Q44" i="199"/>
  <c r="J44" i="199"/>
  <c r="D44" i="199"/>
  <c r="C44" i="199"/>
  <c r="B44" i="199"/>
  <c r="DF43" i="199"/>
  <c r="DB43" i="199"/>
  <c r="CX43" i="199"/>
  <c r="CT43" i="199"/>
  <c r="CP43" i="199"/>
  <c r="CL43" i="199"/>
  <c r="CH43" i="199"/>
  <c r="CD43" i="199"/>
  <c r="BZ43" i="199"/>
  <c r="BV43" i="199"/>
  <c r="BR43" i="199"/>
  <c r="BN43" i="199"/>
  <c r="BJ43" i="199"/>
  <c r="BF43" i="199"/>
  <c r="BB43" i="199"/>
  <c r="AX43" i="199"/>
  <c r="AT43" i="199"/>
  <c r="AP43" i="199"/>
  <c r="AL43" i="199"/>
  <c r="AH43" i="199"/>
  <c r="AD43" i="199"/>
  <c r="Z43" i="199"/>
  <c r="S43" i="199"/>
  <c r="Q43" i="199"/>
  <c r="N43" i="199"/>
  <c r="M43" i="199"/>
  <c r="J43" i="199"/>
  <c r="R43" i="199" s="1"/>
  <c r="D43" i="199"/>
  <c r="L43" i="199" s="1"/>
  <c r="C43" i="199"/>
  <c r="B43" i="199"/>
  <c r="DF42" i="199"/>
  <c r="DB42" i="199"/>
  <c r="CX42" i="199"/>
  <c r="CT42" i="199"/>
  <c r="CP42" i="199"/>
  <c r="CL42" i="199"/>
  <c r="CH42" i="199"/>
  <c r="CD42" i="199"/>
  <c r="BZ42" i="199"/>
  <c r="BV42" i="199"/>
  <c r="BR42" i="199"/>
  <c r="BN42" i="199"/>
  <c r="BJ42" i="199"/>
  <c r="BF42" i="199"/>
  <c r="BB42" i="199"/>
  <c r="AX42" i="199"/>
  <c r="AT42" i="199"/>
  <c r="AP42" i="199"/>
  <c r="AL42" i="199"/>
  <c r="AH42" i="199"/>
  <c r="AD42" i="199"/>
  <c r="Z42" i="199"/>
  <c r="R42" i="199"/>
  <c r="Q42" i="199"/>
  <c r="L42" i="199"/>
  <c r="J42" i="199"/>
  <c r="M42" i="199" s="1"/>
  <c r="D42" i="199"/>
  <c r="S42" i="199" s="1"/>
  <c r="C42" i="199"/>
  <c r="B42" i="199"/>
  <c r="DF41" i="199"/>
  <c r="DB41" i="199"/>
  <c r="CX41" i="199"/>
  <c r="CT41" i="199"/>
  <c r="CP41" i="199"/>
  <c r="CL41" i="199"/>
  <c r="CH41" i="199"/>
  <c r="CD41" i="199"/>
  <c r="BZ41" i="199"/>
  <c r="BV41" i="199"/>
  <c r="BR41" i="199"/>
  <c r="BN41" i="199"/>
  <c r="BJ41" i="199"/>
  <c r="BF41" i="199"/>
  <c r="BB41" i="199"/>
  <c r="AX41" i="199"/>
  <c r="AT41" i="199"/>
  <c r="AP41" i="199"/>
  <c r="AL41" i="199"/>
  <c r="AH41" i="199"/>
  <c r="AD41" i="199"/>
  <c r="Z41" i="199"/>
  <c r="R41" i="199"/>
  <c r="Q41" i="199"/>
  <c r="M41" i="199"/>
  <c r="L41" i="199"/>
  <c r="J41" i="199"/>
  <c r="N41" i="199" s="1"/>
  <c r="D41" i="199"/>
  <c r="S41" i="199" s="1"/>
  <c r="C41" i="199"/>
  <c r="B41" i="199"/>
  <c r="DF40" i="199"/>
  <c r="DB40" i="199"/>
  <c r="CX40" i="199"/>
  <c r="CT40" i="199"/>
  <c r="CP40" i="199"/>
  <c r="CL40" i="199"/>
  <c r="CH40" i="199"/>
  <c r="CD40" i="199"/>
  <c r="BZ40" i="199"/>
  <c r="BV40" i="199"/>
  <c r="BR40" i="199"/>
  <c r="BN40" i="199"/>
  <c r="BJ40" i="199"/>
  <c r="BF40" i="199"/>
  <c r="BB40" i="199"/>
  <c r="AX40" i="199"/>
  <c r="AT40" i="199"/>
  <c r="AP40" i="199"/>
  <c r="AL40" i="199"/>
  <c r="AH40" i="199"/>
  <c r="AD40" i="199"/>
  <c r="Z40" i="199"/>
  <c r="Q40" i="199"/>
  <c r="J40" i="199"/>
  <c r="D40" i="199"/>
  <c r="C40" i="199"/>
  <c r="B40" i="199"/>
  <c r="DF39" i="199"/>
  <c r="DB39" i="199"/>
  <c r="CX39" i="199"/>
  <c r="CT39" i="199"/>
  <c r="CP39" i="199"/>
  <c r="CL39" i="199"/>
  <c r="CH39" i="199"/>
  <c r="CD39" i="199"/>
  <c r="BZ39" i="199"/>
  <c r="BV39" i="199"/>
  <c r="BR39" i="199"/>
  <c r="BN39" i="199"/>
  <c r="BJ39" i="199"/>
  <c r="BF39" i="199"/>
  <c r="BB39" i="199"/>
  <c r="AX39" i="199"/>
  <c r="AT39" i="199"/>
  <c r="AP39" i="199"/>
  <c r="AL39" i="199"/>
  <c r="AH39" i="199"/>
  <c r="AD39" i="199"/>
  <c r="Z39" i="199"/>
  <c r="S39" i="199"/>
  <c r="Q39" i="199"/>
  <c r="N39" i="199"/>
  <c r="M39" i="199"/>
  <c r="J39" i="199"/>
  <c r="R39" i="199" s="1"/>
  <c r="D39" i="199"/>
  <c r="L39" i="199" s="1"/>
  <c r="C39" i="199"/>
  <c r="B39" i="199"/>
  <c r="DF38" i="199"/>
  <c r="DB38" i="199"/>
  <c r="CX38" i="199"/>
  <c r="CT38" i="199"/>
  <c r="CP38" i="199"/>
  <c r="CL38" i="199"/>
  <c r="CH38" i="199"/>
  <c r="CD38" i="199"/>
  <c r="BZ38" i="199"/>
  <c r="BV38" i="199"/>
  <c r="BR38" i="199"/>
  <c r="BN38" i="199"/>
  <c r="BJ38" i="199"/>
  <c r="BF38" i="199"/>
  <c r="BB38" i="199"/>
  <c r="AX38" i="199"/>
  <c r="AT38" i="199"/>
  <c r="AP38" i="199"/>
  <c r="AL38" i="199"/>
  <c r="AH38" i="199"/>
  <c r="AD38" i="199"/>
  <c r="Z38" i="199"/>
  <c r="R38" i="199"/>
  <c r="Q38" i="199"/>
  <c r="L38" i="199"/>
  <c r="J38" i="199"/>
  <c r="M38" i="199" s="1"/>
  <c r="D38" i="199"/>
  <c r="D45" i="199" s="1"/>
  <c r="L45" i="199" s="1"/>
  <c r="C38" i="199"/>
  <c r="C45" i="199" s="1"/>
  <c r="B38" i="199"/>
  <c r="DE37" i="199"/>
  <c r="DD37" i="199"/>
  <c r="DF37" i="199" s="1"/>
  <c r="DC37" i="199"/>
  <c r="DA37" i="199"/>
  <c r="CZ37" i="199"/>
  <c r="CY37" i="199"/>
  <c r="DB37" i="199" s="1"/>
  <c r="CX37" i="199"/>
  <c r="CW37" i="199"/>
  <c r="CV37" i="199"/>
  <c r="CU37" i="199"/>
  <c r="CS37" i="199"/>
  <c r="CR37" i="199"/>
  <c r="CT37" i="199" s="1"/>
  <c r="CQ37" i="199"/>
  <c r="CO37" i="199"/>
  <c r="CN37" i="199"/>
  <c r="CM37" i="199"/>
  <c r="CP37" i="199" s="1"/>
  <c r="CL37" i="199"/>
  <c r="CK37" i="199"/>
  <c r="CJ37" i="199"/>
  <c r="CI37" i="199"/>
  <c r="CG37" i="199"/>
  <c r="CF37" i="199"/>
  <c r="CH37" i="199" s="1"/>
  <c r="CE37" i="199"/>
  <c r="CC37" i="199"/>
  <c r="CB37" i="199"/>
  <c r="CA37" i="199"/>
  <c r="CD37" i="199" s="1"/>
  <c r="BZ37" i="199"/>
  <c r="BY37" i="199"/>
  <c r="BX37" i="199"/>
  <c r="BW37" i="199"/>
  <c r="BU37" i="199"/>
  <c r="BT37" i="199"/>
  <c r="BS37" i="199"/>
  <c r="BQ37" i="199"/>
  <c r="BP37" i="199"/>
  <c r="BO37" i="199"/>
  <c r="BR37" i="199" s="1"/>
  <c r="BN37" i="199"/>
  <c r="BM37" i="199"/>
  <c r="BL37" i="199"/>
  <c r="BK37" i="199"/>
  <c r="BI37" i="199"/>
  <c r="BH37" i="199"/>
  <c r="BG37" i="199"/>
  <c r="BE37" i="199"/>
  <c r="BD37" i="199"/>
  <c r="BC37" i="199"/>
  <c r="BF37" i="199" s="1"/>
  <c r="BB37" i="199"/>
  <c r="BA37" i="199"/>
  <c r="AZ37" i="199"/>
  <c r="AY37" i="199"/>
  <c r="AW37" i="199"/>
  <c r="AV37" i="199"/>
  <c r="AU37" i="199"/>
  <c r="AS37" i="199"/>
  <c r="AR37" i="199"/>
  <c r="AQ37" i="199"/>
  <c r="AT37" i="199" s="1"/>
  <c r="AP37" i="199"/>
  <c r="AO37" i="199"/>
  <c r="AN37" i="199"/>
  <c r="AM37" i="199"/>
  <c r="AK37" i="199"/>
  <c r="AJ37" i="199"/>
  <c r="AL37" i="199" s="1"/>
  <c r="AI37" i="199"/>
  <c r="AG37" i="199"/>
  <c r="AF37" i="199"/>
  <c r="AE37" i="199"/>
  <c r="AH37" i="199" s="1"/>
  <c r="AD37" i="199"/>
  <c r="AC37" i="199"/>
  <c r="AB37" i="199"/>
  <c r="AA37" i="199"/>
  <c r="Y37" i="199"/>
  <c r="X37" i="199"/>
  <c r="Z37" i="199" s="1"/>
  <c r="W37" i="199"/>
  <c r="V37" i="199"/>
  <c r="U37" i="199"/>
  <c r="T37" i="199"/>
  <c r="O37" i="199"/>
  <c r="I37" i="199"/>
  <c r="H37" i="199"/>
  <c r="G37" i="199"/>
  <c r="F37" i="199"/>
  <c r="E37" i="199"/>
  <c r="DF36" i="199"/>
  <c r="DB36" i="199"/>
  <c r="CX36" i="199"/>
  <c r="CT36" i="199"/>
  <c r="CP36" i="199"/>
  <c r="CL36" i="199"/>
  <c r="CH36" i="199"/>
  <c r="CD36" i="199"/>
  <c r="BZ36" i="199"/>
  <c r="BV36" i="199"/>
  <c r="BR36" i="199"/>
  <c r="BN36" i="199"/>
  <c r="BJ36" i="199"/>
  <c r="BF36" i="199"/>
  <c r="BB36" i="199"/>
  <c r="AX36" i="199"/>
  <c r="AT36" i="199"/>
  <c r="AP36" i="199"/>
  <c r="AL36" i="199"/>
  <c r="AH36" i="199"/>
  <c r="AD36" i="199"/>
  <c r="Z36" i="199"/>
  <c r="Q36" i="199"/>
  <c r="M36" i="199"/>
  <c r="L36" i="199"/>
  <c r="J36" i="199"/>
  <c r="R36" i="199" s="1"/>
  <c r="D36" i="199"/>
  <c r="S36" i="199" s="1"/>
  <c r="C36" i="199"/>
  <c r="B36" i="199"/>
  <c r="DF35" i="199"/>
  <c r="DB35" i="199"/>
  <c r="CX35" i="199"/>
  <c r="CT35" i="199"/>
  <c r="CP35" i="199"/>
  <c r="CL35" i="199"/>
  <c r="CH35" i="199"/>
  <c r="CD35" i="199"/>
  <c r="BZ35" i="199"/>
  <c r="BV35" i="199"/>
  <c r="BR35" i="199"/>
  <c r="BN35" i="199"/>
  <c r="BJ35" i="199"/>
  <c r="BF35" i="199"/>
  <c r="BB35" i="199"/>
  <c r="AX35" i="199"/>
  <c r="AT35" i="199"/>
  <c r="AP35" i="199"/>
  <c r="AL35" i="199"/>
  <c r="AH35" i="199"/>
  <c r="AD35" i="199"/>
  <c r="Z35" i="199"/>
  <c r="Q35" i="199"/>
  <c r="J35" i="199"/>
  <c r="D35" i="199"/>
  <c r="C35" i="199"/>
  <c r="B35" i="199"/>
  <c r="DF34" i="199"/>
  <c r="DB34" i="199"/>
  <c r="CX34" i="199"/>
  <c r="CT34" i="199"/>
  <c r="CP34" i="199"/>
  <c r="CL34" i="199"/>
  <c r="CH34" i="199"/>
  <c r="CD34" i="199"/>
  <c r="BZ34" i="199"/>
  <c r="BV34" i="199"/>
  <c r="BR34" i="199"/>
  <c r="BN34" i="199"/>
  <c r="BJ34" i="199"/>
  <c r="BF34" i="199"/>
  <c r="BB34" i="199"/>
  <c r="AX34" i="199"/>
  <c r="AT34" i="199"/>
  <c r="AP34" i="199"/>
  <c r="AL34" i="199"/>
  <c r="AH34" i="199"/>
  <c r="AD34" i="199"/>
  <c r="Z34" i="199"/>
  <c r="S34" i="199"/>
  <c r="Q34" i="199"/>
  <c r="N34" i="199"/>
  <c r="M34" i="199"/>
  <c r="J34" i="199"/>
  <c r="R34" i="199" s="1"/>
  <c r="D34" i="199"/>
  <c r="L34" i="199" s="1"/>
  <c r="C34" i="199"/>
  <c r="B34" i="199"/>
  <c r="DF33" i="199"/>
  <c r="DB33" i="199"/>
  <c r="CX33" i="199"/>
  <c r="CT33" i="199"/>
  <c r="CP33" i="199"/>
  <c r="CL33" i="199"/>
  <c r="CH33" i="199"/>
  <c r="CD33" i="199"/>
  <c r="BZ33" i="199"/>
  <c r="BV33" i="199"/>
  <c r="BR33" i="199"/>
  <c r="BN33" i="199"/>
  <c r="BJ33" i="199"/>
  <c r="BF33" i="199"/>
  <c r="BB33" i="199"/>
  <c r="AX33" i="199"/>
  <c r="AT33" i="199"/>
  <c r="AP33" i="199"/>
  <c r="AL33" i="199"/>
  <c r="AH33" i="199"/>
  <c r="AD33" i="199"/>
  <c r="Z33" i="199"/>
  <c r="R33" i="199"/>
  <c r="Q33" i="199"/>
  <c r="L33" i="199"/>
  <c r="J33" i="199"/>
  <c r="M33" i="199" s="1"/>
  <c r="D33" i="199"/>
  <c r="S33" i="199" s="1"/>
  <c r="C33" i="199"/>
  <c r="B33" i="199"/>
  <c r="DF32" i="199"/>
  <c r="DB32" i="199"/>
  <c r="CX32" i="199"/>
  <c r="CT32" i="199"/>
  <c r="CP32" i="199"/>
  <c r="CL32" i="199"/>
  <c r="CH32" i="199"/>
  <c r="CD32" i="199"/>
  <c r="BZ32" i="199"/>
  <c r="BV32" i="199"/>
  <c r="BR32" i="199"/>
  <c r="BN32" i="199"/>
  <c r="BJ32" i="199"/>
  <c r="BF32" i="199"/>
  <c r="BB32" i="199"/>
  <c r="AX32" i="199"/>
  <c r="AT32" i="199"/>
  <c r="AP32" i="199"/>
  <c r="AL32" i="199"/>
  <c r="AH32" i="199"/>
  <c r="AD32" i="199"/>
  <c r="Z32" i="199"/>
  <c r="N32" i="199"/>
  <c r="M32" i="199"/>
  <c r="J32" i="199"/>
  <c r="R32" i="199" s="1"/>
  <c r="D32" i="199"/>
  <c r="S32" i="199" s="1"/>
  <c r="C32" i="199"/>
  <c r="B32" i="199"/>
  <c r="DF31" i="199"/>
  <c r="DB31" i="199"/>
  <c r="CX31" i="199"/>
  <c r="CT31" i="199"/>
  <c r="CP31" i="199"/>
  <c r="CL31" i="199"/>
  <c r="CH31" i="199"/>
  <c r="CD31" i="199"/>
  <c r="BZ31" i="199"/>
  <c r="BV31" i="199"/>
  <c r="BR31" i="199"/>
  <c r="BN31" i="199"/>
  <c r="BJ31" i="199"/>
  <c r="BF31" i="199"/>
  <c r="BB31" i="199"/>
  <c r="AX31" i="199"/>
  <c r="AT31" i="199"/>
  <c r="AP31" i="199"/>
  <c r="AL31" i="199"/>
  <c r="AH31" i="199"/>
  <c r="AD31" i="199"/>
  <c r="Z31" i="199"/>
  <c r="S31" i="199"/>
  <c r="L31" i="199"/>
  <c r="J31" i="199"/>
  <c r="R31" i="199" s="1"/>
  <c r="D31" i="199"/>
  <c r="C31" i="199"/>
  <c r="B31" i="199"/>
  <c r="DF30" i="199"/>
  <c r="DB30" i="199"/>
  <c r="CX30" i="199"/>
  <c r="CT30" i="199"/>
  <c r="CP30" i="199"/>
  <c r="CL30" i="199"/>
  <c r="CH30" i="199"/>
  <c r="CD30" i="199"/>
  <c r="BZ30" i="199"/>
  <c r="BV30" i="199"/>
  <c r="BR30" i="199"/>
  <c r="BN30" i="199"/>
  <c r="BJ30" i="199"/>
  <c r="BF30" i="199"/>
  <c r="BB30" i="199"/>
  <c r="AX30" i="199"/>
  <c r="AT30" i="199"/>
  <c r="AP30" i="199"/>
  <c r="AL30" i="199"/>
  <c r="AH30" i="199"/>
  <c r="AD30" i="199"/>
  <c r="Z30" i="199"/>
  <c r="J30" i="199"/>
  <c r="D30" i="199"/>
  <c r="C30" i="199"/>
  <c r="C37" i="199" s="1"/>
  <c r="B30" i="199"/>
  <c r="DE29" i="199"/>
  <c r="DE86" i="199" s="1"/>
  <c r="DD29" i="199"/>
  <c r="DF29" i="199" s="1"/>
  <c r="DC29" i="199"/>
  <c r="DC86" i="199" s="1"/>
  <c r="DA29" i="199"/>
  <c r="DA86" i="199" s="1"/>
  <c r="CZ29" i="199"/>
  <c r="CY29" i="199"/>
  <c r="DB29" i="199" s="1"/>
  <c r="CX29" i="199"/>
  <c r="CW29" i="199"/>
  <c r="CW86" i="199" s="1"/>
  <c r="CV29" i="199"/>
  <c r="CU29" i="199"/>
  <c r="CS29" i="199"/>
  <c r="CR29" i="199"/>
  <c r="CT29" i="199" s="1"/>
  <c r="CQ29" i="199"/>
  <c r="CO29" i="199"/>
  <c r="CO86" i="199" s="1"/>
  <c r="CN29" i="199"/>
  <c r="CN86" i="199" s="1"/>
  <c r="CM29" i="199"/>
  <c r="CP29" i="199" s="1"/>
  <c r="CL29" i="199"/>
  <c r="CK29" i="199"/>
  <c r="CK86" i="199" s="1"/>
  <c r="CJ29" i="199"/>
  <c r="CI29" i="199"/>
  <c r="CG29" i="199"/>
  <c r="CF29" i="199"/>
  <c r="CH29" i="199" s="1"/>
  <c r="CE29" i="199"/>
  <c r="CC29" i="199"/>
  <c r="CB29" i="199"/>
  <c r="CA29" i="199"/>
  <c r="CD29" i="199" s="1"/>
  <c r="BZ29" i="199"/>
  <c r="BY29" i="199"/>
  <c r="BY86" i="199" s="1"/>
  <c r="BX29" i="199"/>
  <c r="BW29" i="199"/>
  <c r="BU29" i="199"/>
  <c r="BU86" i="199" s="1"/>
  <c r="BT29" i="199"/>
  <c r="BS29" i="199"/>
  <c r="BQ29" i="199"/>
  <c r="BP29" i="199"/>
  <c r="BR29" i="199" s="1"/>
  <c r="BO29" i="199"/>
  <c r="BO86" i="199" s="1"/>
  <c r="BN29" i="199"/>
  <c r="BM29" i="199"/>
  <c r="BL29" i="199"/>
  <c r="BK29" i="199"/>
  <c r="BI29" i="199"/>
  <c r="BI86" i="199" s="1"/>
  <c r="BH29" i="199"/>
  <c r="BG29" i="199"/>
  <c r="BE29" i="199"/>
  <c r="BD29" i="199"/>
  <c r="BF29" i="199" s="1"/>
  <c r="BC29" i="199"/>
  <c r="BC86" i="199" s="1"/>
  <c r="BA29" i="199"/>
  <c r="BA86" i="199" s="1"/>
  <c r="AZ29" i="199"/>
  <c r="BB29" i="199" s="1"/>
  <c r="AY29" i="199"/>
  <c r="AW29" i="199"/>
  <c r="AV29" i="199"/>
  <c r="AU29" i="199"/>
  <c r="AS29" i="199"/>
  <c r="AR29" i="199"/>
  <c r="AT29" i="199" s="1"/>
  <c r="AQ29" i="199"/>
  <c r="AQ86" i="199" s="1"/>
  <c r="AO29" i="199"/>
  <c r="AN29" i="199"/>
  <c r="AP29" i="199" s="1"/>
  <c r="AM29" i="199"/>
  <c r="AK29" i="199"/>
  <c r="AJ29" i="199"/>
  <c r="AI29" i="199"/>
  <c r="AI86" i="199" s="1"/>
  <c r="AG29" i="199"/>
  <c r="AF29" i="199"/>
  <c r="AE29" i="199"/>
  <c r="AE86" i="199" s="1"/>
  <c r="AC29" i="199"/>
  <c r="AC86" i="199" s="1"/>
  <c r="AB29" i="199"/>
  <c r="AD29" i="199" s="1"/>
  <c r="AA29" i="199"/>
  <c r="Y29" i="199"/>
  <c r="Y86" i="199" s="1"/>
  <c r="X29" i="199"/>
  <c r="W29" i="199"/>
  <c r="V29" i="199"/>
  <c r="U29" i="199"/>
  <c r="T29" i="199"/>
  <c r="O29" i="199"/>
  <c r="I29" i="199"/>
  <c r="H29" i="199"/>
  <c r="G29" i="199"/>
  <c r="F29" i="199"/>
  <c r="E29" i="199"/>
  <c r="DF28" i="199"/>
  <c r="DB28" i="199"/>
  <c r="CX28" i="199"/>
  <c r="CT28" i="199"/>
  <c r="CP28" i="199"/>
  <c r="CL28" i="199"/>
  <c r="CH28" i="199"/>
  <c r="CD28" i="199"/>
  <c r="BZ28" i="199"/>
  <c r="BV28" i="199"/>
  <c r="BR28" i="199"/>
  <c r="BN28" i="199"/>
  <c r="BJ28" i="199"/>
  <c r="BF28" i="199"/>
  <c r="BB28" i="199"/>
  <c r="AX28" i="199"/>
  <c r="AT28" i="199"/>
  <c r="AP28" i="199"/>
  <c r="AL28" i="199"/>
  <c r="AH28" i="199"/>
  <c r="AD28" i="199"/>
  <c r="Z28" i="199"/>
  <c r="N28" i="199"/>
  <c r="J28" i="199"/>
  <c r="R28" i="199" s="1"/>
  <c r="D28" i="199"/>
  <c r="C28" i="199"/>
  <c r="B28" i="199"/>
  <c r="DF27" i="199"/>
  <c r="DB27" i="199"/>
  <c r="CX27" i="199"/>
  <c r="CT27" i="199"/>
  <c r="CP27" i="199"/>
  <c r="CL27" i="199"/>
  <c r="CH27" i="199"/>
  <c r="CD27" i="199"/>
  <c r="BZ27" i="199"/>
  <c r="BV27" i="199"/>
  <c r="BR27" i="199"/>
  <c r="BN27" i="199"/>
  <c r="BJ27" i="199"/>
  <c r="BF27" i="199"/>
  <c r="BB27" i="199"/>
  <c r="AX27" i="199"/>
  <c r="AT27" i="199"/>
  <c r="AP27" i="199"/>
  <c r="AL27" i="199"/>
  <c r="AH27" i="199"/>
  <c r="AD27" i="199"/>
  <c r="Z27" i="199"/>
  <c r="J27" i="199"/>
  <c r="R27" i="199" s="1"/>
  <c r="D27" i="199"/>
  <c r="S27" i="199" s="1"/>
  <c r="C27" i="199"/>
  <c r="B27" i="199"/>
  <c r="DF26" i="199"/>
  <c r="DB26" i="199"/>
  <c r="CX26" i="199"/>
  <c r="CT26" i="199"/>
  <c r="CP26" i="199"/>
  <c r="CL26" i="199"/>
  <c r="CH26" i="199"/>
  <c r="CD26" i="199"/>
  <c r="BZ26" i="199"/>
  <c r="BV26" i="199"/>
  <c r="BR26" i="199"/>
  <c r="BN26" i="199"/>
  <c r="BJ26" i="199"/>
  <c r="BF26" i="199"/>
  <c r="BB26" i="199"/>
  <c r="AX26" i="199"/>
  <c r="AT26" i="199"/>
  <c r="AP26" i="199"/>
  <c r="AL26" i="199"/>
  <c r="AH26" i="199"/>
  <c r="AD26" i="199"/>
  <c r="Z26" i="199"/>
  <c r="Q26" i="199"/>
  <c r="J26" i="199"/>
  <c r="D26" i="199"/>
  <c r="S26" i="199" s="1"/>
  <c r="C26" i="199"/>
  <c r="B26" i="199"/>
  <c r="DF25" i="199"/>
  <c r="DB25" i="199"/>
  <c r="CX25" i="199"/>
  <c r="CT25" i="199"/>
  <c r="CP25" i="199"/>
  <c r="CL25" i="199"/>
  <c r="CH25" i="199"/>
  <c r="CD25" i="199"/>
  <c r="BZ25" i="199"/>
  <c r="BV25" i="199"/>
  <c r="BR25" i="199"/>
  <c r="BN25" i="199"/>
  <c r="BJ25" i="199"/>
  <c r="BF25" i="199"/>
  <c r="BB25" i="199"/>
  <c r="AX25" i="199"/>
  <c r="AT25" i="199"/>
  <c r="AP25" i="199"/>
  <c r="AL25" i="199"/>
  <c r="AH25" i="199"/>
  <c r="AD25" i="199"/>
  <c r="Z25" i="199"/>
  <c r="J25" i="199"/>
  <c r="R25" i="199" s="1"/>
  <c r="D25" i="199"/>
  <c r="S25" i="199" s="1"/>
  <c r="C25" i="199"/>
  <c r="B25" i="199"/>
  <c r="DF24" i="199"/>
  <c r="DB24" i="199"/>
  <c r="CX24" i="199"/>
  <c r="CT24" i="199"/>
  <c r="CP24" i="199"/>
  <c r="CL24" i="199"/>
  <c r="CH24" i="199"/>
  <c r="CD24" i="199"/>
  <c r="BZ24" i="199"/>
  <c r="BV24" i="199"/>
  <c r="BR24" i="199"/>
  <c r="BN24" i="199"/>
  <c r="BJ24" i="199"/>
  <c r="BF24" i="199"/>
  <c r="BB24" i="199"/>
  <c r="AX24" i="199"/>
  <c r="AT24" i="199"/>
  <c r="AP24" i="199"/>
  <c r="AL24" i="199"/>
  <c r="AH24" i="199"/>
  <c r="AD24" i="199"/>
  <c r="Z24" i="199"/>
  <c r="J24" i="199"/>
  <c r="R24" i="199" s="1"/>
  <c r="D24" i="199"/>
  <c r="S24" i="199" s="1"/>
  <c r="C24" i="199"/>
  <c r="B24" i="199"/>
  <c r="DF23" i="199"/>
  <c r="DB23" i="199"/>
  <c r="CX23" i="199"/>
  <c r="CT23" i="199"/>
  <c r="CP23" i="199"/>
  <c r="CL23" i="199"/>
  <c r="CH23" i="199"/>
  <c r="CD23" i="199"/>
  <c r="BZ23" i="199"/>
  <c r="BV23" i="199"/>
  <c r="BR23" i="199"/>
  <c r="BN23" i="199"/>
  <c r="BJ23" i="199"/>
  <c r="BF23" i="199"/>
  <c r="BB23" i="199"/>
  <c r="AX23" i="199"/>
  <c r="AT23" i="199"/>
  <c r="AP23" i="199"/>
  <c r="AL23" i="199"/>
  <c r="AH23" i="199"/>
  <c r="AD23" i="199"/>
  <c r="Z23" i="199"/>
  <c r="J23" i="199"/>
  <c r="D23" i="199"/>
  <c r="C23" i="199"/>
  <c r="B23" i="199"/>
  <c r="DF22" i="199"/>
  <c r="DB22" i="199"/>
  <c r="CX22" i="199"/>
  <c r="CT22" i="199"/>
  <c r="CP22" i="199"/>
  <c r="CL22" i="199"/>
  <c r="CH22" i="199"/>
  <c r="CD22" i="199"/>
  <c r="BZ22" i="199"/>
  <c r="BV22" i="199"/>
  <c r="BR22" i="199"/>
  <c r="BN22" i="199"/>
  <c r="BJ22" i="199"/>
  <c r="BF22" i="199"/>
  <c r="BB22" i="199"/>
  <c r="AX22" i="199"/>
  <c r="AT22" i="199"/>
  <c r="AP22" i="199"/>
  <c r="AL22" i="199"/>
  <c r="AH22" i="199"/>
  <c r="AD22" i="199"/>
  <c r="Z22" i="199"/>
  <c r="J22" i="199"/>
  <c r="R22" i="199" s="1"/>
  <c r="D22" i="199"/>
  <c r="C22" i="199"/>
  <c r="B22" i="199"/>
  <c r="DE21" i="199"/>
  <c r="DD21" i="199"/>
  <c r="DF21" i="199" s="1"/>
  <c r="DC21" i="199"/>
  <c r="DB21" i="199"/>
  <c r="DA21" i="199"/>
  <c r="CZ21" i="199"/>
  <c r="CY21" i="199"/>
  <c r="CW21" i="199"/>
  <c r="CV21" i="199"/>
  <c r="CX21" i="199" s="1"/>
  <c r="CU21" i="199"/>
  <c r="CS21" i="199"/>
  <c r="CR21" i="199"/>
  <c r="CT21" i="199" s="1"/>
  <c r="CQ21" i="199"/>
  <c r="CP21" i="199"/>
  <c r="CO21" i="199"/>
  <c r="CN21" i="199"/>
  <c r="CM21" i="199"/>
  <c r="CK21" i="199"/>
  <c r="CJ21" i="199"/>
  <c r="CI21" i="199"/>
  <c r="CG21" i="199"/>
  <c r="CF21" i="199"/>
  <c r="CH21" i="199" s="1"/>
  <c r="CE21" i="199"/>
  <c r="CD21" i="199"/>
  <c r="CC21" i="199"/>
  <c r="CB21" i="199"/>
  <c r="CA21" i="199"/>
  <c r="BY21" i="199"/>
  <c r="BX21" i="199"/>
  <c r="BX86" i="199" s="1"/>
  <c r="BW21" i="199"/>
  <c r="BV21" i="199"/>
  <c r="BU21" i="199"/>
  <c r="BT21" i="199"/>
  <c r="BS21" i="199"/>
  <c r="BR21" i="199"/>
  <c r="BQ21" i="199"/>
  <c r="BP21" i="199"/>
  <c r="BO21" i="199"/>
  <c r="BM21" i="199"/>
  <c r="BL21" i="199"/>
  <c r="BK21" i="199"/>
  <c r="BE21" i="199"/>
  <c r="BD21" i="199"/>
  <c r="BF21" i="199" s="1"/>
  <c r="BC21" i="199"/>
  <c r="BA21" i="199"/>
  <c r="AZ21" i="199"/>
  <c r="AY21" i="199"/>
  <c r="AW21" i="199"/>
  <c r="AV21" i="199"/>
  <c r="AU21" i="199"/>
  <c r="AT21" i="199"/>
  <c r="AS21" i="199"/>
  <c r="AR21" i="199"/>
  <c r="AQ21" i="199"/>
  <c r="AO21" i="199"/>
  <c r="AO86" i="199" s="1"/>
  <c r="AN21" i="199"/>
  <c r="AM21" i="199"/>
  <c r="AK21" i="199"/>
  <c r="AJ21" i="199"/>
  <c r="AI21" i="199"/>
  <c r="AG21" i="199"/>
  <c r="AF21" i="199"/>
  <c r="AH21" i="199" s="1"/>
  <c r="AE21" i="199"/>
  <c r="AC21" i="199"/>
  <c r="AB21" i="199"/>
  <c r="AA21" i="199"/>
  <c r="Y21" i="199"/>
  <c r="X21" i="199"/>
  <c r="Z21" i="199" s="1"/>
  <c r="W21" i="199"/>
  <c r="V21" i="199"/>
  <c r="U21" i="199"/>
  <c r="U86" i="199" s="1"/>
  <c r="O21" i="199"/>
  <c r="I21" i="199"/>
  <c r="H21" i="199"/>
  <c r="H86" i="199" s="1"/>
  <c r="G21" i="199"/>
  <c r="G86" i="199" s="1"/>
  <c r="F21" i="199"/>
  <c r="F86" i="199" s="1"/>
  <c r="E21" i="199"/>
  <c r="E86" i="199" s="1"/>
  <c r="DF20" i="199"/>
  <c r="DB20" i="199"/>
  <c r="CX20" i="199"/>
  <c r="CT20" i="199"/>
  <c r="CP20" i="199"/>
  <c r="CL20" i="199"/>
  <c r="CH20" i="199"/>
  <c r="CD20" i="199"/>
  <c r="BZ20" i="199"/>
  <c r="BV20" i="199"/>
  <c r="BR20" i="199"/>
  <c r="BN20" i="199"/>
  <c r="BJ20" i="199"/>
  <c r="BF20" i="199"/>
  <c r="BB20" i="199"/>
  <c r="AX20" i="199"/>
  <c r="AT20" i="199"/>
  <c r="AP20" i="199"/>
  <c r="AL20" i="199"/>
  <c r="AH20" i="199"/>
  <c r="AD20" i="199"/>
  <c r="Z20" i="199"/>
  <c r="J20" i="199"/>
  <c r="N20" i="199" s="1"/>
  <c r="D20" i="199"/>
  <c r="C20" i="199"/>
  <c r="B20" i="199"/>
  <c r="DF19" i="199"/>
  <c r="DB19" i="199"/>
  <c r="CX19" i="199"/>
  <c r="CT19" i="199"/>
  <c r="CP19" i="199"/>
  <c r="CL19" i="199"/>
  <c r="CH19" i="199"/>
  <c r="CD19" i="199"/>
  <c r="BZ19" i="199"/>
  <c r="BV19" i="199"/>
  <c r="BR19" i="199"/>
  <c r="BN19" i="199"/>
  <c r="BJ19" i="199"/>
  <c r="BF19" i="199"/>
  <c r="BB19" i="199"/>
  <c r="AX19" i="199"/>
  <c r="AT19" i="199"/>
  <c r="AP19" i="199"/>
  <c r="AL19" i="199"/>
  <c r="AH19" i="199"/>
  <c r="AD19" i="199"/>
  <c r="Z19" i="199"/>
  <c r="P21" i="199"/>
  <c r="J19" i="199"/>
  <c r="R19" i="199" s="1"/>
  <c r="D19" i="199"/>
  <c r="C19" i="199"/>
  <c r="B19" i="199"/>
  <c r="DF18" i="199"/>
  <c r="DB18" i="199"/>
  <c r="CX18" i="199"/>
  <c r="CT18" i="199"/>
  <c r="CP18" i="199"/>
  <c r="CL18" i="199"/>
  <c r="CH18" i="199"/>
  <c r="CD18" i="199"/>
  <c r="BZ18" i="199"/>
  <c r="BV18" i="199"/>
  <c r="BR18" i="199"/>
  <c r="BN18" i="199"/>
  <c r="BJ18" i="199"/>
  <c r="BF18" i="199"/>
  <c r="BB18" i="199"/>
  <c r="AX18" i="199"/>
  <c r="AT18" i="199"/>
  <c r="AP18" i="199"/>
  <c r="AL18" i="199"/>
  <c r="AH18" i="199"/>
  <c r="AD18" i="199"/>
  <c r="Z18" i="199"/>
  <c r="Q18" i="199"/>
  <c r="J18" i="199"/>
  <c r="R18" i="199" s="1"/>
  <c r="D18" i="199"/>
  <c r="S18" i="199" s="1"/>
  <c r="C18" i="199"/>
  <c r="B18" i="199"/>
  <c r="DF17" i="199"/>
  <c r="DB17" i="199"/>
  <c r="CX17" i="199"/>
  <c r="CT17" i="199"/>
  <c r="CP17" i="199"/>
  <c r="CL17" i="199"/>
  <c r="CH17" i="199"/>
  <c r="CD17" i="199"/>
  <c r="BZ17" i="199"/>
  <c r="BV17" i="199"/>
  <c r="BR17" i="199"/>
  <c r="BN17" i="199"/>
  <c r="BJ17" i="199"/>
  <c r="BF17" i="199"/>
  <c r="BB17" i="199"/>
  <c r="AX17" i="199"/>
  <c r="AT17" i="199"/>
  <c r="AP17" i="199"/>
  <c r="AL17" i="199"/>
  <c r="AH17" i="199"/>
  <c r="AD17" i="199"/>
  <c r="Z17" i="199"/>
  <c r="Q17" i="199"/>
  <c r="J17" i="199"/>
  <c r="D17" i="199"/>
  <c r="C17" i="199"/>
  <c r="B17" i="199"/>
  <c r="B16" i="199"/>
  <c r="B15" i="199"/>
  <c r="B14" i="199"/>
  <c r="C35" i="196"/>
  <c r="CL17" i="196"/>
  <c r="J84" i="196"/>
  <c r="J83" i="196"/>
  <c r="J82" i="196"/>
  <c r="J81" i="196"/>
  <c r="J80" i="196"/>
  <c r="J79" i="196"/>
  <c r="J78" i="196"/>
  <c r="J76" i="196"/>
  <c r="J75" i="196"/>
  <c r="J74" i="196"/>
  <c r="J73" i="196"/>
  <c r="J72" i="196"/>
  <c r="J71" i="196"/>
  <c r="J70" i="196"/>
  <c r="J68" i="196"/>
  <c r="J67" i="196"/>
  <c r="J66" i="196"/>
  <c r="J65" i="196"/>
  <c r="J64" i="196"/>
  <c r="J63" i="196"/>
  <c r="J62" i="196"/>
  <c r="J60" i="196"/>
  <c r="J59" i="196"/>
  <c r="J58" i="196"/>
  <c r="J57" i="196"/>
  <c r="J56" i="196"/>
  <c r="J55" i="196"/>
  <c r="J54" i="196"/>
  <c r="J52" i="196"/>
  <c r="J51" i="196"/>
  <c r="J50" i="196"/>
  <c r="J49" i="196"/>
  <c r="J48" i="196"/>
  <c r="J47" i="196"/>
  <c r="J46" i="196"/>
  <c r="J44" i="196"/>
  <c r="J43" i="196"/>
  <c r="J42" i="196"/>
  <c r="J41" i="196"/>
  <c r="J40" i="196"/>
  <c r="J39" i="196"/>
  <c r="J38" i="196"/>
  <c r="J36" i="196"/>
  <c r="J35" i="196"/>
  <c r="J34" i="196"/>
  <c r="J33" i="196"/>
  <c r="J32" i="196"/>
  <c r="J31" i="196"/>
  <c r="J30" i="196"/>
  <c r="J28" i="196"/>
  <c r="J27" i="196"/>
  <c r="J26" i="196"/>
  <c r="J25" i="196"/>
  <c r="J24" i="196"/>
  <c r="J23" i="196"/>
  <c r="J22" i="196"/>
  <c r="J18" i="196"/>
  <c r="J19" i="196"/>
  <c r="J20" i="196"/>
  <c r="J17" i="196"/>
  <c r="C84" i="196"/>
  <c r="C83" i="196"/>
  <c r="C82" i="196"/>
  <c r="C81" i="196"/>
  <c r="C80" i="196"/>
  <c r="C79" i="196"/>
  <c r="C78" i="196"/>
  <c r="C76" i="196"/>
  <c r="C75" i="196"/>
  <c r="C74" i="196"/>
  <c r="C73" i="196"/>
  <c r="C72" i="196"/>
  <c r="C71" i="196"/>
  <c r="C70" i="196"/>
  <c r="C68" i="196"/>
  <c r="C67" i="196"/>
  <c r="C66" i="196"/>
  <c r="C65" i="196"/>
  <c r="C64" i="196"/>
  <c r="C63" i="196"/>
  <c r="C62" i="196"/>
  <c r="C60" i="196"/>
  <c r="C59" i="196"/>
  <c r="C58" i="196"/>
  <c r="C57" i="196"/>
  <c r="C56" i="196"/>
  <c r="C55" i="196"/>
  <c r="C54" i="196"/>
  <c r="C52" i="196"/>
  <c r="C51" i="196"/>
  <c r="C50" i="196"/>
  <c r="C49" i="196"/>
  <c r="C48" i="196"/>
  <c r="C47" i="196"/>
  <c r="C46" i="196"/>
  <c r="C44" i="196"/>
  <c r="C43" i="196"/>
  <c r="C42" i="196"/>
  <c r="C41" i="196"/>
  <c r="C40" i="196"/>
  <c r="C39" i="196"/>
  <c r="C38" i="196"/>
  <c r="C36" i="196"/>
  <c r="C34" i="196"/>
  <c r="C33" i="196"/>
  <c r="C32" i="196"/>
  <c r="C31" i="196"/>
  <c r="C30" i="196"/>
  <c r="D84" i="196"/>
  <c r="D83" i="196"/>
  <c r="D82" i="196"/>
  <c r="D81" i="196"/>
  <c r="D80" i="196"/>
  <c r="D79" i="196"/>
  <c r="D78" i="196"/>
  <c r="D76" i="196"/>
  <c r="D75" i="196"/>
  <c r="D74" i="196"/>
  <c r="D73" i="196"/>
  <c r="D72" i="196"/>
  <c r="D71" i="196"/>
  <c r="D70" i="196"/>
  <c r="D68" i="196"/>
  <c r="D67" i="196"/>
  <c r="D66" i="196"/>
  <c r="D65" i="196"/>
  <c r="D64" i="196"/>
  <c r="D63" i="196"/>
  <c r="D62" i="196"/>
  <c r="D60" i="196"/>
  <c r="D59" i="196"/>
  <c r="D58" i="196"/>
  <c r="D57" i="196"/>
  <c r="D56" i="196"/>
  <c r="D55" i="196"/>
  <c r="D54" i="196"/>
  <c r="D52" i="196"/>
  <c r="D51" i="196"/>
  <c r="D50" i="196"/>
  <c r="D49" i="196"/>
  <c r="D48" i="196"/>
  <c r="D47" i="196"/>
  <c r="D46" i="196"/>
  <c r="D44" i="196"/>
  <c r="D43" i="196"/>
  <c r="D42" i="196"/>
  <c r="D41" i="196"/>
  <c r="D40" i="196"/>
  <c r="D39" i="196"/>
  <c r="D38" i="196"/>
  <c r="C28" i="196"/>
  <c r="C27" i="196"/>
  <c r="C26" i="196"/>
  <c r="C25" i="196"/>
  <c r="C24" i="196"/>
  <c r="C23" i="196"/>
  <c r="C22" i="196"/>
  <c r="C20" i="196"/>
  <c r="C19" i="196"/>
  <c r="C18" i="196"/>
  <c r="C17" i="196"/>
  <c r="J18" i="197"/>
  <c r="D18" i="197"/>
  <c r="J18" i="195"/>
  <c r="D18" i="195"/>
  <c r="U70" i="198"/>
  <c r="U69" i="198"/>
  <c r="U68" i="198"/>
  <c r="U67" i="198"/>
  <c r="U66" i="198"/>
  <c r="U65" i="198"/>
  <c r="U64" i="198"/>
  <c r="U63" i="198"/>
  <c r="U62" i="198"/>
  <c r="U61" i="198"/>
  <c r="U117" i="198"/>
  <c r="U116" i="198"/>
  <c r="U115" i="198"/>
  <c r="U114" i="198"/>
  <c r="U113" i="198"/>
  <c r="U112" i="198"/>
  <c r="U111" i="198"/>
  <c r="U110" i="198"/>
  <c r="U109" i="198"/>
  <c r="U108" i="198"/>
  <c r="U94" i="198"/>
  <c r="U93" i="198"/>
  <c r="U92" i="198"/>
  <c r="U91" i="198"/>
  <c r="U90" i="198"/>
  <c r="U89" i="198"/>
  <c r="U88" i="198"/>
  <c r="U87" i="198"/>
  <c r="U86" i="198"/>
  <c r="U85" i="198"/>
  <c r="U46" i="198"/>
  <c r="U45" i="198"/>
  <c r="U44" i="198"/>
  <c r="U43" i="198"/>
  <c r="U42" i="198"/>
  <c r="U41" i="198"/>
  <c r="U40" i="198"/>
  <c r="U39" i="198"/>
  <c r="U38" i="198"/>
  <c r="U37" i="198"/>
  <c r="GE21" i="196"/>
  <c r="GF21" i="196"/>
  <c r="GG21" i="196"/>
  <c r="DJ17" i="196"/>
  <c r="FB17" i="196"/>
  <c r="GI85" i="196"/>
  <c r="GG85" i="196"/>
  <c r="GF85" i="196"/>
  <c r="GE85" i="196"/>
  <c r="GH85" i="196" s="1"/>
  <c r="GC85" i="196"/>
  <c r="GB85" i="196"/>
  <c r="GA85" i="196"/>
  <c r="FY85" i="196"/>
  <c r="FX85" i="196"/>
  <c r="FW85" i="196"/>
  <c r="FV85" i="196"/>
  <c r="FU85" i="196"/>
  <c r="FT85" i="196"/>
  <c r="FS85" i="196"/>
  <c r="FQ85" i="196"/>
  <c r="FP85" i="196"/>
  <c r="FO85" i="196"/>
  <c r="FM85" i="196"/>
  <c r="FL85" i="196"/>
  <c r="FK85" i="196"/>
  <c r="FI85" i="196"/>
  <c r="FH85" i="196"/>
  <c r="FG85" i="196"/>
  <c r="FE85" i="196"/>
  <c r="FD85" i="196"/>
  <c r="FF85" i="196" s="1"/>
  <c r="FC85" i="196"/>
  <c r="FA85" i="196"/>
  <c r="EZ85" i="196"/>
  <c r="EY85" i="196"/>
  <c r="EW85" i="196"/>
  <c r="EV85" i="196"/>
  <c r="EX85" i="196" s="1"/>
  <c r="EU85" i="196"/>
  <c r="GH84" i="196"/>
  <c r="GD84" i="196"/>
  <c r="FZ84" i="196"/>
  <c r="FV84" i="196"/>
  <c r="FR84" i="196"/>
  <c r="FN84" i="196"/>
  <c r="FJ84" i="196"/>
  <c r="FF84" i="196"/>
  <c r="FB84" i="196"/>
  <c r="EX84" i="196"/>
  <c r="GH83" i="196"/>
  <c r="GD83" i="196"/>
  <c r="FZ83" i="196"/>
  <c r="FV83" i="196"/>
  <c r="FR83" i="196"/>
  <c r="FN83" i="196"/>
  <c r="FJ83" i="196"/>
  <c r="FF83" i="196"/>
  <c r="FB83" i="196"/>
  <c r="EX83" i="196"/>
  <c r="GH82" i="196"/>
  <c r="GD82" i="196"/>
  <c r="FZ82" i="196"/>
  <c r="FV82" i="196"/>
  <c r="FR82" i="196"/>
  <c r="FN82" i="196"/>
  <c r="FJ82" i="196"/>
  <c r="FF82" i="196"/>
  <c r="FB82" i="196"/>
  <c r="EX82" i="196"/>
  <c r="GH81" i="196"/>
  <c r="GD81" i="196"/>
  <c r="FZ81" i="196"/>
  <c r="FV81" i="196"/>
  <c r="FR81" i="196"/>
  <c r="FN81" i="196"/>
  <c r="FJ81" i="196"/>
  <c r="FF81" i="196"/>
  <c r="FB81" i="196"/>
  <c r="EX81" i="196"/>
  <c r="GH80" i="196"/>
  <c r="GD80" i="196"/>
  <c r="FZ80" i="196"/>
  <c r="FV80" i="196"/>
  <c r="FR80" i="196"/>
  <c r="FN80" i="196"/>
  <c r="FJ80" i="196"/>
  <c r="FF80" i="196"/>
  <c r="FB80" i="196"/>
  <c r="EX80" i="196"/>
  <c r="GH79" i="196"/>
  <c r="GD79" i="196"/>
  <c r="FZ79" i="196"/>
  <c r="FV79" i="196"/>
  <c r="FR79" i="196"/>
  <c r="FN79" i="196"/>
  <c r="FJ79" i="196"/>
  <c r="FF79" i="196"/>
  <c r="FB79" i="196"/>
  <c r="EX79" i="196"/>
  <c r="GH78" i="196"/>
  <c r="GD78" i="196"/>
  <c r="FZ78" i="196"/>
  <c r="FV78" i="196"/>
  <c r="FR78" i="196"/>
  <c r="FN78" i="196"/>
  <c r="FJ78" i="196"/>
  <c r="FF78" i="196"/>
  <c r="FB78" i="196"/>
  <c r="EX78" i="196"/>
  <c r="GI77" i="196"/>
  <c r="GG77" i="196"/>
  <c r="GF77" i="196"/>
  <c r="GE77" i="196"/>
  <c r="GC77" i="196"/>
  <c r="GB77" i="196"/>
  <c r="GD77" i="196" s="1"/>
  <c r="GA77" i="196"/>
  <c r="FY77" i="196"/>
  <c r="FX77" i="196"/>
  <c r="FZ77" i="196" s="1"/>
  <c r="FW77" i="196"/>
  <c r="FU77" i="196"/>
  <c r="FT77" i="196"/>
  <c r="FS77" i="196"/>
  <c r="FQ77" i="196"/>
  <c r="FP77" i="196"/>
  <c r="FO77" i="196"/>
  <c r="FM77" i="196"/>
  <c r="FL77" i="196"/>
  <c r="FN77" i="196" s="1"/>
  <c r="FK77" i="196"/>
  <c r="FI77" i="196"/>
  <c r="FH77" i="196"/>
  <c r="FJ77" i="196" s="1"/>
  <c r="FG77" i="196"/>
  <c r="FE77" i="196"/>
  <c r="FD77" i="196"/>
  <c r="FC77" i="196"/>
  <c r="FA77" i="196"/>
  <c r="EZ77" i="196"/>
  <c r="EY77" i="196"/>
  <c r="EW77" i="196"/>
  <c r="EV77" i="196"/>
  <c r="EU77" i="196"/>
  <c r="GH76" i="196"/>
  <c r="GD76" i="196"/>
  <c r="FZ76" i="196"/>
  <c r="FV76" i="196"/>
  <c r="FR76" i="196"/>
  <c r="FN76" i="196"/>
  <c r="FJ76" i="196"/>
  <c r="FF76" i="196"/>
  <c r="FB76" i="196"/>
  <c r="EX76" i="196"/>
  <c r="GH75" i="196"/>
  <c r="GD75" i="196"/>
  <c r="FZ75" i="196"/>
  <c r="FV75" i="196"/>
  <c r="FR75" i="196"/>
  <c r="FN75" i="196"/>
  <c r="FJ75" i="196"/>
  <c r="FF75" i="196"/>
  <c r="FB75" i="196"/>
  <c r="EX75" i="196"/>
  <c r="GH74" i="196"/>
  <c r="GD74" i="196"/>
  <c r="FZ74" i="196"/>
  <c r="FV74" i="196"/>
  <c r="FR74" i="196"/>
  <c r="FN74" i="196"/>
  <c r="FJ74" i="196"/>
  <c r="FF74" i="196"/>
  <c r="FB74" i="196"/>
  <c r="EX74" i="196"/>
  <c r="GH73" i="196"/>
  <c r="GD73" i="196"/>
  <c r="FZ73" i="196"/>
  <c r="FV73" i="196"/>
  <c r="FR73" i="196"/>
  <c r="FN73" i="196"/>
  <c r="FJ73" i="196"/>
  <c r="FF73" i="196"/>
  <c r="FB73" i="196"/>
  <c r="EX73" i="196"/>
  <c r="GH72" i="196"/>
  <c r="GD72" i="196"/>
  <c r="FZ72" i="196"/>
  <c r="FV72" i="196"/>
  <c r="FR72" i="196"/>
  <c r="FN72" i="196"/>
  <c r="FJ72" i="196"/>
  <c r="FF72" i="196"/>
  <c r="FB72" i="196"/>
  <c r="EX72" i="196"/>
  <c r="GH71" i="196"/>
  <c r="GD71" i="196"/>
  <c r="FZ71" i="196"/>
  <c r="FV71" i="196"/>
  <c r="FR71" i="196"/>
  <c r="FN71" i="196"/>
  <c r="FJ71" i="196"/>
  <c r="FF71" i="196"/>
  <c r="FB71" i="196"/>
  <c r="EX71" i="196"/>
  <c r="GH70" i="196"/>
  <c r="GD70" i="196"/>
  <c r="FZ70" i="196"/>
  <c r="FV70" i="196"/>
  <c r="FR70" i="196"/>
  <c r="FN70" i="196"/>
  <c r="FJ70" i="196"/>
  <c r="FF70" i="196"/>
  <c r="FB70" i="196"/>
  <c r="EX70" i="196"/>
  <c r="GI69" i="196"/>
  <c r="GG69" i="196"/>
  <c r="GF69" i="196"/>
  <c r="GH69" i="196" s="1"/>
  <c r="GE69" i="196"/>
  <c r="GC69" i="196"/>
  <c r="GB69" i="196"/>
  <c r="GD69" i="196" s="1"/>
  <c r="GA69" i="196"/>
  <c r="FY69" i="196"/>
  <c r="FX69" i="196"/>
  <c r="FW69" i="196"/>
  <c r="FV69" i="196"/>
  <c r="FU69" i="196"/>
  <c r="FT69" i="196"/>
  <c r="FS69" i="196"/>
  <c r="FQ69" i="196"/>
  <c r="FP69" i="196"/>
  <c r="FR69" i="196" s="1"/>
  <c r="FO69" i="196"/>
  <c r="FM69" i="196"/>
  <c r="FL69" i="196"/>
  <c r="FK69" i="196"/>
  <c r="FI69" i="196"/>
  <c r="FH69" i="196"/>
  <c r="FG69" i="196"/>
  <c r="FE69" i="196"/>
  <c r="FD69" i="196"/>
  <c r="FF69" i="196" s="1"/>
  <c r="FC69" i="196"/>
  <c r="FA69" i="196"/>
  <c r="EZ69" i="196"/>
  <c r="EY69" i="196"/>
  <c r="EW69" i="196"/>
  <c r="EV69" i="196"/>
  <c r="EU69" i="196"/>
  <c r="GH68" i="196"/>
  <c r="GD68" i="196"/>
  <c r="FZ68" i="196"/>
  <c r="FV68" i="196"/>
  <c r="FR68" i="196"/>
  <c r="FN68" i="196"/>
  <c r="FJ68" i="196"/>
  <c r="FF68" i="196"/>
  <c r="FB68" i="196"/>
  <c r="EX68" i="196"/>
  <c r="GH67" i="196"/>
  <c r="GD67" i="196"/>
  <c r="FZ67" i="196"/>
  <c r="FV67" i="196"/>
  <c r="FR67" i="196"/>
  <c r="FN67" i="196"/>
  <c r="FJ67" i="196"/>
  <c r="FF67" i="196"/>
  <c r="FB67" i="196"/>
  <c r="EX67" i="196"/>
  <c r="GH66" i="196"/>
  <c r="GD66" i="196"/>
  <c r="FZ66" i="196"/>
  <c r="FV66" i="196"/>
  <c r="FR66" i="196"/>
  <c r="FN66" i="196"/>
  <c r="FJ66" i="196"/>
  <c r="FF66" i="196"/>
  <c r="FB66" i="196"/>
  <c r="EX66" i="196"/>
  <c r="GH65" i="196"/>
  <c r="GD65" i="196"/>
  <c r="FZ65" i="196"/>
  <c r="FV65" i="196"/>
  <c r="FR65" i="196"/>
  <c r="FN65" i="196"/>
  <c r="FJ65" i="196"/>
  <c r="FF65" i="196"/>
  <c r="FB65" i="196"/>
  <c r="EX65" i="196"/>
  <c r="GH64" i="196"/>
  <c r="GD64" i="196"/>
  <c r="FZ64" i="196"/>
  <c r="FV64" i="196"/>
  <c r="FR64" i="196"/>
  <c r="FN64" i="196"/>
  <c r="FJ64" i="196"/>
  <c r="FF64" i="196"/>
  <c r="FB64" i="196"/>
  <c r="EX64" i="196"/>
  <c r="GH63" i="196"/>
  <c r="GD63" i="196"/>
  <c r="FZ63" i="196"/>
  <c r="FV63" i="196"/>
  <c r="FR63" i="196"/>
  <c r="FN63" i="196"/>
  <c r="FJ63" i="196"/>
  <c r="FF63" i="196"/>
  <c r="FB63" i="196"/>
  <c r="EX63" i="196"/>
  <c r="GH62" i="196"/>
  <c r="GD62" i="196"/>
  <c r="FZ62" i="196"/>
  <c r="FV62" i="196"/>
  <c r="FR62" i="196"/>
  <c r="FN62" i="196"/>
  <c r="FJ62" i="196"/>
  <c r="FF62" i="196"/>
  <c r="FB62" i="196"/>
  <c r="EX62" i="196"/>
  <c r="GI61" i="196"/>
  <c r="GG61" i="196"/>
  <c r="GF61" i="196"/>
  <c r="GE61" i="196"/>
  <c r="GC61" i="196"/>
  <c r="GB61" i="196"/>
  <c r="GA61" i="196"/>
  <c r="FY61" i="196"/>
  <c r="FX61" i="196"/>
  <c r="FZ61" i="196" s="1"/>
  <c r="FW61" i="196"/>
  <c r="FU61" i="196"/>
  <c r="FT61" i="196"/>
  <c r="FV61" i="196" s="1"/>
  <c r="FS61" i="196"/>
  <c r="FQ61" i="196"/>
  <c r="FP61" i="196"/>
  <c r="FR61" i="196" s="1"/>
  <c r="FO61" i="196"/>
  <c r="FM61" i="196"/>
  <c r="FL61" i="196"/>
  <c r="FN61" i="196" s="1"/>
  <c r="FK61" i="196"/>
  <c r="FI61" i="196"/>
  <c r="FH61" i="196"/>
  <c r="FJ61" i="196" s="1"/>
  <c r="FG61" i="196"/>
  <c r="FE61" i="196"/>
  <c r="FD61" i="196"/>
  <c r="FC61" i="196"/>
  <c r="FA61" i="196"/>
  <c r="EZ61" i="196"/>
  <c r="EY61" i="196"/>
  <c r="EW61" i="196"/>
  <c r="EV61" i="196"/>
  <c r="EX61" i="196" s="1"/>
  <c r="EU61" i="196"/>
  <c r="GH60" i="196"/>
  <c r="GD60" i="196"/>
  <c r="FZ60" i="196"/>
  <c r="FV60" i="196"/>
  <c r="FR60" i="196"/>
  <c r="FN60" i="196"/>
  <c r="FJ60" i="196"/>
  <c r="FF60" i="196"/>
  <c r="FB60" i="196"/>
  <c r="EX60" i="196"/>
  <c r="GH59" i="196"/>
  <c r="GD59" i="196"/>
  <c r="FZ59" i="196"/>
  <c r="FV59" i="196"/>
  <c r="FR59" i="196"/>
  <c r="FN59" i="196"/>
  <c r="FJ59" i="196"/>
  <c r="FF59" i="196"/>
  <c r="FB59" i="196"/>
  <c r="EX59" i="196"/>
  <c r="GH58" i="196"/>
  <c r="GD58" i="196"/>
  <c r="FZ58" i="196"/>
  <c r="FV58" i="196"/>
  <c r="FR58" i="196"/>
  <c r="FN58" i="196"/>
  <c r="FJ58" i="196"/>
  <c r="FF58" i="196"/>
  <c r="FB58" i="196"/>
  <c r="EX58" i="196"/>
  <c r="GH57" i="196"/>
  <c r="GD57" i="196"/>
  <c r="FZ57" i="196"/>
  <c r="FV57" i="196"/>
  <c r="FR57" i="196"/>
  <c r="FN57" i="196"/>
  <c r="FJ57" i="196"/>
  <c r="FF57" i="196"/>
  <c r="FB57" i="196"/>
  <c r="EX57" i="196"/>
  <c r="GH56" i="196"/>
  <c r="GD56" i="196"/>
  <c r="FZ56" i="196"/>
  <c r="FV56" i="196"/>
  <c r="FR56" i="196"/>
  <c r="FN56" i="196"/>
  <c r="FJ56" i="196"/>
  <c r="FF56" i="196"/>
  <c r="FB56" i="196"/>
  <c r="EX56" i="196"/>
  <c r="GH55" i="196"/>
  <c r="GD55" i="196"/>
  <c r="FZ55" i="196"/>
  <c r="FV55" i="196"/>
  <c r="FR55" i="196"/>
  <c r="FN55" i="196"/>
  <c r="FJ55" i="196"/>
  <c r="FF55" i="196"/>
  <c r="FB55" i="196"/>
  <c r="EX55" i="196"/>
  <c r="GH54" i="196"/>
  <c r="GD54" i="196"/>
  <c r="FZ54" i="196"/>
  <c r="FV54" i="196"/>
  <c r="FR54" i="196"/>
  <c r="FN54" i="196"/>
  <c r="FJ54" i="196"/>
  <c r="FF54" i="196"/>
  <c r="FB54" i="196"/>
  <c r="EX54" i="196"/>
  <c r="GI53" i="196"/>
  <c r="GG53" i="196"/>
  <c r="GF53" i="196"/>
  <c r="GH53" i="196" s="1"/>
  <c r="GE53" i="196"/>
  <c r="GC53" i="196"/>
  <c r="GB53" i="196"/>
  <c r="GD53" i="196" s="1"/>
  <c r="GA53" i="196"/>
  <c r="FY53" i="196"/>
  <c r="FX53" i="196"/>
  <c r="FW53" i="196"/>
  <c r="FU53" i="196"/>
  <c r="FT53" i="196"/>
  <c r="FV53" i="196" s="1"/>
  <c r="FS53" i="196"/>
  <c r="FQ53" i="196"/>
  <c r="FP53" i="196"/>
  <c r="FR53" i="196" s="1"/>
  <c r="FO53" i="196"/>
  <c r="FM53" i="196"/>
  <c r="FL53" i="196"/>
  <c r="FN53" i="196" s="1"/>
  <c r="FK53" i="196"/>
  <c r="FI53" i="196"/>
  <c r="FH53" i="196"/>
  <c r="FG53" i="196"/>
  <c r="FJ53" i="196" s="1"/>
  <c r="FE53" i="196"/>
  <c r="FD53" i="196"/>
  <c r="FF53" i="196" s="1"/>
  <c r="FC53" i="196"/>
  <c r="FA53" i="196"/>
  <c r="EZ53" i="196"/>
  <c r="EY53" i="196"/>
  <c r="EW53" i="196"/>
  <c r="EV53" i="196"/>
  <c r="EX53" i="196" s="1"/>
  <c r="EU53" i="196"/>
  <c r="GH52" i="196"/>
  <c r="GD52" i="196"/>
  <c r="FZ52" i="196"/>
  <c r="FV52" i="196"/>
  <c r="FR52" i="196"/>
  <c r="FN52" i="196"/>
  <c r="FJ52" i="196"/>
  <c r="FF52" i="196"/>
  <c r="FB52" i="196"/>
  <c r="EX52" i="196"/>
  <c r="GH51" i="196"/>
  <c r="GD51" i="196"/>
  <c r="FZ51" i="196"/>
  <c r="FV51" i="196"/>
  <c r="FR51" i="196"/>
  <c r="FN51" i="196"/>
  <c r="FJ51" i="196"/>
  <c r="FF51" i="196"/>
  <c r="FB51" i="196"/>
  <c r="EX51" i="196"/>
  <c r="GH50" i="196"/>
  <c r="GD50" i="196"/>
  <c r="FZ50" i="196"/>
  <c r="FV50" i="196"/>
  <c r="FR50" i="196"/>
  <c r="FN50" i="196"/>
  <c r="FJ50" i="196"/>
  <c r="FF50" i="196"/>
  <c r="FB50" i="196"/>
  <c r="EX50" i="196"/>
  <c r="GH49" i="196"/>
  <c r="GD49" i="196"/>
  <c r="FZ49" i="196"/>
  <c r="FV49" i="196"/>
  <c r="FR49" i="196"/>
  <c r="FN49" i="196"/>
  <c r="FJ49" i="196"/>
  <c r="FF49" i="196"/>
  <c r="FB49" i="196"/>
  <c r="EX49" i="196"/>
  <c r="GH48" i="196"/>
  <c r="GD48" i="196"/>
  <c r="FZ48" i="196"/>
  <c r="FV48" i="196"/>
  <c r="FR48" i="196"/>
  <c r="FN48" i="196"/>
  <c r="FJ48" i="196"/>
  <c r="FF48" i="196"/>
  <c r="FB48" i="196"/>
  <c r="EX48" i="196"/>
  <c r="GH47" i="196"/>
  <c r="GD47" i="196"/>
  <c r="FZ47" i="196"/>
  <c r="FV47" i="196"/>
  <c r="FR47" i="196"/>
  <c r="FN47" i="196"/>
  <c r="FJ47" i="196"/>
  <c r="FF47" i="196"/>
  <c r="FB47" i="196"/>
  <c r="EX47" i="196"/>
  <c r="GH46" i="196"/>
  <c r="GD46" i="196"/>
  <c r="FZ46" i="196"/>
  <c r="FV46" i="196"/>
  <c r="FR46" i="196"/>
  <c r="FN46" i="196"/>
  <c r="FJ46" i="196"/>
  <c r="FF46" i="196"/>
  <c r="FB46" i="196"/>
  <c r="EX46" i="196"/>
  <c r="GI45" i="196"/>
  <c r="GG45" i="196"/>
  <c r="GF45" i="196"/>
  <c r="GE45" i="196"/>
  <c r="GC45" i="196"/>
  <c r="GB45" i="196"/>
  <c r="GD45" i="196" s="1"/>
  <c r="GA45" i="196"/>
  <c r="FY45" i="196"/>
  <c r="FX45" i="196"/>
  <c r="FZ45" i="196" s="1"/>
  <c r="FW45" i="196"/>
  <c r="FU45" i="196"/>
  <c r="FT45" i="196"/>
  <c r="FS45" i="196"/>
  <c r="FQ45" i="196"/>
  <c r="FP45" i="196"/>
  <c r="FO45" i="196"/>
  <c r="FM45" i="196"/>
  <c r="FL45" i="196"/>
  <c r="FN45" i="196" s="1"/>
  <c r="FK45" i="196"/>
  <c r="FI45" i="196"/>
  <c r="FH45" i="196"/>
  <c r="FJ45" i="196" s="1"/>
  <c r="FG45" i="196"/>
  <c r="FE45" i="196"/>
  <c r="FD45" i="196"/>
  <c r="FF45" i="196" s="1"/>
  <c r="FC45" i="196"/>
  <c r="FA45" i="196"/>
  <c r="EZ45" i="196"/>
  <c r="EY45" i="196"/>
  <c r="EW45" i="196"/>
  <c r="EV45" i="196"/>
  <c r="EX45" i="196" s="1"/>
  <c r="EU45" i="196"/>
  <c r="GH44" i="196"/>
  <c r="GD44" i="196"/>
  <c r="FZ44" i="196"/>
  <c r="FV44" i="196"/>
  <c r="FR44" i="196"/>
  <c r="FN44" i="196"/>
  <c r="FJ44" i="196"/>
  <c r="FF44" i="196"/>
  <c r="FB44" i="196"/>
  <c r="EX44" i="196"/>
  <c r="GH43" i="196"/>
  <c r="GD43" i="196"/>
  <c r="FZ43" i="196"/>
  <c r="FV43" i="196"/>
  <c r="FR43" i="196"/>
  <c r="FN43" i="196"/>
  <c r="FJ43" i="196"/>
  <c r="FF43" i="196"/>
  <c r="FB43" i="196"/>
  <c r="EX43" i="196"/>
  <c r="GH42" i="196"/>
  <c r="GD42" i="196"/>
  <c r="FZ42" i="196"/>
  <c r="FV42" i="196"/>
  <c r="FR42" i="196"/>
  <c r="FN42" i="196"/>
  <c r="FJ42" i="196"/>
  <c r="FF42" i="196"/>
  <c r="FB42" i="196"/>
  <c r="EX42" i="196"/>
  <c r="GH41" i="196"/>
  <c r="GD41" i="196"/>
  <c r="FZ41" i="196"/>
  <c r="FV41" i="196"/>
  <c r="FR41" i="196"/>
  <c r="FN41" i="196"/>
  <c r="FJ41" i="196"/>
  <c r="FF41" i="196"/>
  <c r="FB41" i="196"/>
  <c r="EX41" i="196"/>
  <c r="GH40" i="196"/>
  <c r="GD40" i="196"/>
  <c r="FZ40" i="196"/>
  <c r="FV40" i="196"/>
  <c r="FR40" i="196"/>
  <c r="FN40" i="196"/>
  <c r="FJ40" i="196"/>
  <c r="FF40" i="196"/>
  <c r="FB40" i="196"/>
  <c r="EX40" i="196"/>
  <c r="GH39" i="196"/>
  <c r="GD39" i="196"/>
  <c r="FZ39" i="196"/>
  <c r="FV39" i="196"/>
  <c r="FR39" i="196"/>
  <c r="FN39" i="196"/>
  <c r="FJ39" i="196"/>
  <c r="FF39" i="196"/>
  <c r="FB39" i="196"/>
  <c r="EX39" i="196"/>
  <c r="GH38" i="196"/>
  <c r="GD38" i="196"/>
  <c r="FZ38" i="196"/>
  <c r="FV38" i="196"/>
  <c r="FR38" i="196"/>
  <c r="FN38" i="196"/>
  <c r="FJ38" i="196"/>
  <c r="FF38" i="196"/>
  <c r="FB38" i="196"/>
  <c r="EX38" i="196"/>
  <c r="GI37" i="196"/>
  <c r="GG37" i="196"/>
  <c r="GF37" i="196"/>
  <c r="GH37" i="196" s="1"/>
  <c r="GE37" i="196"/>
  <c r="GC37" i="196"/>
  <c r="GB37" i="196"/>
  <c r="GA37" i="196"/>
  <c r="FY37" i="196"/>
  <c r="FX37" i="196"/>
  <c r="FW37" i="196"/>
  <c r="FZ37" i="196" s="1"/>
  <c r="FU37" i="196"/>
  <c r="FT37" i="196"/>
  <c r="FV37" i="196" s="1"/>
  <c r="FS37" i="196"/>
  <c r="FQ37" i="196"/>
  <c r="FP37" i="196"/>
  <c r="FR37" i="196" s="1"/>
  <c r="FO37" i="196"/>
  <c r="FM37" i="196"/>
  <c r="FL37" i="196"/>
  <c r="FK37" i="196"/>
  <c r="FI37" i="196"/>
  <c r="FH37" i="196"/>
  <c r="FG37" i="196"/>
  <c r="FE37" i="196"/>
  <c r="FD37" i="196"/>
  <c r="FF37" i="196" s="1"/>
  <c r="FC37" i="196"/>
  <c r="FA37" i="196"/>
  <c r="EZ37" i="196"/>
  <c r="EY37" i="196"/>
  <c r="FB37" i="196" s="1"/>
  <c r="EW37" i="196"/>
  <c r="EV37" i="196"/>
  <c r="EX37" i="196" s="1"/>
  <c r="EU37" i="196"/>
  <c r="GH36" i="196"/>
  <c r="GD36" i="196"/>
  <c r="FZ36" i="196"/>
  <c r="FV36" i="196"/>
  <c r="FR36" i="196"/>
  <c r="FN36" i="196"/>
  <c r="FJ36" i="196"/>
  <c r="FF36" i="196"/>
  <c r="FB36" i="196"/>
  <c r="EX36" i="196"/>
  <c r="GH35" i="196"/>
  <c r="GD35" i="196"/>
  <c r="FZ35" i="196"/>
  <c r="FV35" i="196"/>
  <c r="FR35" i="196"/>
  <c r="FN35" i="196"/>
  <c r="FJ35" i="196"/>
  <c r="FF35" i="196"/>
  <c r="FB35" i="196"/>
  <c r="EX35" i="196"/>
  <c r="GH34" i="196"/>
  <c r="GD34" i="196"/>
  <c r="FZ34" i="196"/>
  <c r="FV34" i="196"/>
  <c r="FR34" i="196"/>
  <c r="FN34" i="196"/>
  <c r="FJ34" i="196"/>
  <c r="FF34" i="196"/>
  <c r="FB34" i="196"/>
  <c r="EX34" i="196"/>
  <c r="GH33" i="196"/>
  <c r="GD33" i="196"/>
  <c r="FZ33" i="196"/>
  <c r="FV33" i="196"/>
  <c r="FR33" i="196"/>
  <c r="FN33" i="196"/>
  <c r="FJ33" i="196"/>
  <c r="FF33" i="196"/>
  <c r="FB33" i="196"/>
  <c r="EX33" i="196"/>
  <c r="GH32" i="196"/>
  <c r="GD32" i="196"/>
  <c r="FZ32" i="196"/>
  <c r="FV32" i="196"/>
  <c r="FR32" i="196"/>
  <c r="FN32" i="196"/>
  <c r="FJ32" i="196"/>
  <c r="FF32" i="196"/>
  <c r="FB32" i="196"/>
  <c r="EX32" i="196"/>
  <c r="GH31" i="196"/>
  <c r="GD31" i="196"/>
  <c r="FZ31" i="196"/>
  <c r="FV31" i="196"/>
  <c r="FR31" i="196"/>
  <c r="FN31" i="196"/>
  <c r="FJ31" i="196"/>
  <c r="FF31" i="196"/>
  <c r="FB31" i="196"/>
  <c r="EX31" i="196"/>
  <c r="GH30" i="196"/>
  <c r="GD30" i="196"/>
  <c r="FZ30" i="196"/>
  <c r="FV30" i="196"/>
  <c r="FR30" i="196"/>
  <c r="FN30" i="196"/>
  <c r="FJ30" i="196"/>
  <c r="FF30" i="196"/>
  <c r="FB30" i="196"/>
  <c r="EX30" i="196"/>
  <c r="GI29" i="196"/>
  <c r="GG29" i="196"/>
  <c r="GF29" i="196"/>
  <c r="GE29" i="196"/>
  <c r="GC29" i="196"/>
  <c r="GB29" i="196"/>
  <c r="GA29" i="196"/>
  <c r="GD29" i="196" s="1"/>
  <c r="FY29" i="196"/>
  <c r="FX29" i="196"/>
  <c r="FW29" i="196"/>
  <c r="FU29" i="196"/>
  <c r="FT29" i="196"/>
  <c r="FS29" i="196"/>
  <c r="FQ29" i="196"/>
  <c r="FP29" i="196"/>
  <c r="FR29" i="196" s="1"/>
  <c r="FO29" i="196"/>
  <c r="FM29" i="196"/>
  <c r="FL29" i="196"/>
  <c r="FK29" i="196"/>
  <c r="FI29" i="196"/>
  <c r="FH29" i="196"/>
  <c r="FG29" i="196"/>
  <c r="FE29" i="196"/>
  <c r="FD29" i="196"/>
  <c r="FC29" i="196"/>
  <c r="FA29" i="196"/>
  <c r="EZ29" i="196"/>
  <c r="EY29" i="196"/>
  <c r="EW29" i="196"/>
  <c r="EV29" i="196"/>
  <c r="EV86" i="196" s="1"/>
  <c r="G108" i="198" s="1"/>
  <c r="Q108" i="198" s="1"/>
  <c r="EU29" i="196"/>
  <c r="GH28" i="196"/>
  <c r="GD28" i="196"/>
  <c r="FZ28" i="196"/>
  <c r="FV28" i="196"/>
  <c r="FR28" i="196"/>
  <c r="FN28" i="196"/>
  <c r="FJ28" i="196"/>
  <c r="FF28" i="196"/>
  <c r="FB28" i="196"/>
  <c r="EX28" i="196"/>
  <c r="GH27" i="196"/>
  <c r="GD27" i="196"/>
  <c r="FZ27" i="196"/>
  <c r="FV27" i="196"/>
  <c r="FR27" i="196"/>
  <c r="FN27" i="196"/>
  <c r="FJ27" i="196"/>
  <c r="FF27" i="196"/>
  <c r="FB27" i="196"/>
  <c r="EX27" i="196"/>
  <c r="GH26" i="196"/>
  <c r="GD26" i="196"/>
  <c r="FZ26" i="196"/>
  <c r="FV26" i="196"/>
  <c r="FR26" i="196"/>
  <c r="FN26" i="196"/>
  <c r="FJ26" i="196"/>
  <c r="FF26" i="196"/>
  <c r="FB26" i="196"/>
  <c r="EX26" i="196"/>
  <c r="GH25" i="196"/>
  <c r="GD25" i="196"/>
  <c r="FZ25" i="196"/>
  <c r="FV25" i="196"/>
  <c r="FR25" i="196"/>
  <c r="FN25" i="196"/>
  <c r="FJ25" i="196"/>
  <c r="FF25" i="196"/>
  <c r="FB25" i="196"/>
  <c r="EX25" i="196"/>
  <c r="GH24" i="196"/>
  <c r="GD24" i="196"/>
  <c r="FZ24" i="196"/>
  <c r="FV24" i="196"/>
  <c r="FR24" i="196"/>
  <c r="FN24" i="196"/>
  <c r="FJ24" i="196"/>
  <c r="FF24" i="196"/>
  <c r="FB24" i="196"/>
  <c r="EX24" i="196"/>
  <c r="GH23" i="196"/>
  <c r="GD23" i="196"/>
  <c r="FZ23" i="196"/>
  <c r="FV23" i="196"/>
  <c r="FR23" i="196"/>
  <c r="FN23" i="196"/>
  <c r="FJ23" i="196"/>
  <c r="FF23" i="196"/>
  <c r="FB23" i="196"/>
  <c r="EX23" i="196"/>
  <c r="GH22" i="196"/>
  <c r="GD22" i="196"/>
  <c r="FZ22" i="196"/>
  <c r="FV22" i="196"/>
  <c r="FR22" i="196"/>
  <c r="FN22" i="196"/>
  <c r="FJ22" i="196"/>
  <c r="FF22" i="196"/>
  <c r="FB22" i="196"/>
  <c r="EX22" i="196"/>
  <c r="GI21" i="196"/>
  <c r="GH21" i="196"/>
  <c r="GC21" i="196"/>
  <c r="GB21" i="196"/>
  <c r="GA21" i="196"/>
  <c r="FY21" i="196"/>
  <c r="FX21" i="196"/>
  <c r="FW21" i="196"/>
  <c r="FU21" i="196"/>
  <c r="FT21" i="196"/>
  <c r="FV21" i="196" s="1"/>
  <c r="FS21" i="196"/>
  <c r="FQ21" i="196"/>
  <c r="FP21" i="196"/>
  <c r="FR21" i="196" s="1"/>
  <c r="FO21" i="196"/>
  <c r="FM21" i="196"/>
  <c r="FL21" i="196"/>
  <c r="FN21" i="196" s="1"/>
  <c r="FK21" i="196"/>
  <c r="FI21" i="196"/>
  <c r="FH21" i="196"/>
  <c r="FJ21" i="196" s="1"/>
  <c r="FG21" i="196"/>
  <c r="FE21" i="196"/>
  <c r="FD21" i="196"/>
  <c r="FC21" i="196"/>
  <c r="FA21" i="196"/>
  <c r="EZ21" i="196"/>
  <c r="EY21" i="196"/>
  <c r="EW21" i="196"/>
  <c r="EV21" i="196"/>
  <c r="EX21" i="196" s="1"/>
  <c r="EU21" i="196"/>
  <c r="GH20" i="196"/>
  <c r="GD20" i="196"/>
  <c r="FZ20" i="196"/>
  <c r="FV20" i="196"/>
  <c r="FR20" i="196"/>
  <c r="FN20" i="196"/>
  <c r="FJ20" i="196"/>
  <c r="FF20" i="196"/>
  <c r="FB20" i="196"/>
  <c r="EX20" i="196"/>
  <c r="GH19" i="196"/>
  <c r="GD19" i="196"/>
  <c r="FZ19" i="196"/>
  <c r="FV19" i="196"/>
  <c r="FR19" i="196"/>
  <c r="FN19" i="196"/>
  <c r="FJ19" i="196"/>
  <c r="FF19" i="196"/>
  <c r="FB19" i="196"/>
  <c r="EX19" i="196"/>
  <c r="GH18" i="196"/>
  <c r="GD18" i="196"/>
  <c r="FZ18" i="196"/>
  <c r="FV18" i="196"/>
  <c r="FR18" i="196"/>
  <c r="FN18" i="196"/>
  <c r="FJ18" i="196"/>
  <c r="FF18" i="196"/>
  <c r="FB18" i="196"/>
  <c r="EX18" i="196"/>
  <c r="GH17" i="196"/>
  <c r="GD17" i="196"/>
  <c r="FZ17" i="196"/>
  <c r="FV17" i="196"/>
  <c r="FR17" i="196"/>
  <c r="FN17" i="196"/>
  <c r="FJ17" i="196"/>
  <c r="FF17" i="196"/>
  <c r="EX17" i="196"/>
  <c r="DA85" i="196"/>
  <c r="CZ85" i="196"/>
  <c r="CY85" i="196"/>
  <c r="CW85" i="196"/>
  <c r="CV85" i="196"/>
  <c r="CX85" i="196" s="1"/>
  <c r="CU85" i="196"/>
  <c r="CS85" i="196"/>
  <c r="CR85" i="196"/>
  <c r="CT85" i="196" s="1"/>
  <c r="CQ85" i="196"/>
  <c r="CO85" i="196"/>
  <c r="CN85" i="196"/>
  <c r="CM85" i="196"/>
  <c r="CK85" i="196"/>
  <c r="CJ85" i="196"/>
  <c r="CI85" i="196"/>
  <c r="CG85" i="196"/>
  <c r="CF85" i="196"/>
  <c r="CH85" i="196" s="1"/>
  <c r="CE85" i="196"/>
  <c r="CC85" i="196"/>
  <c r="CB85" i="196"/>
  <c r="CA85" i="196"/>
  <c r="BY85" i="196"/>
  <c r="BX85" i="196"/>
  <c r="BW85" i="196"/>
  <c r="BZ85" i="196" s="1"/>
  <c r="BU85" i="196"/>
  <c r="BT85" i="196"/>
  <c r="BV85" i="196" s="1"/>
  <c r="BS85" i="196"/>
  <c r="BQ85" i="196"/>
  <c r="BP85" i="196"/>
  <c r="BO85" i="196"/>
  <c r="DB84" i="196"/>
  <c r="CX84" i="196"/>
  <c r="CT84" i="196"/>
  <c r="CP84" i="196"/>
  <c r="CL84" i="196"/>
  <c r="CH84" i="196"/>
  <c r="CD84" i="196"/>
  <c r="BZ84" i="196"/>
  <c r="BV84" i="196"/>
  <c r="BR84" i="196"/>
  <c r="DB83" i="196"/>
  <c r="CX83" i="196"/>
  <c r="CT83" i="196"/>
  <c r="CP83" i="196"/>
  <c r="CL83" i="196"/>
  <c r="CH83" i="196"/>
  <c r="CD83" i="196"/>
  <c r="BZ83" i="196"/>
  <c r="BV83" i="196"/>
  <c r="BR83" i="196"/>
  <c r="DB82" i="196"/>
  <c r="CX82" i="196"/>
  <c r="CT82" i="196"/>
  <c r="CP82" i="196"/>
  <c r="CL82" i="196"/>
  <c r="CH82" i="196"/>
  <c r="CD82" i="196"/>
  <c r="BZ82" i="196"/>
  <c r="BV82" i="196"/>
  <c r="BR82" i="196"/>
  <c r="DB81" i="196"/>
  <c r="CX81" i="196"/>
  <c r="CT81" i="196"/>
  <c r="CP81" i="196"/>
  <c r="CL81" i="196"/>
  <c r="CH81" i="196"/>
  <c r="CD81" i="196"/>
  <c r="BZ81" i="196"/>
  <c r="BV81" i="196"/>
  <c r="BR81" i="196"/>
  <c r="DB80" i="196"/>
  <c r="CX80" i="196"/>
  <c r="CT80" i="196"/>
  <c r="CP80" i="196"/>
  <c r="CL80" i="196"/>
  <c r="CH80" i="196"/>
  <c r="CD80" i="196"/>
  <c r="BZ80" i="196"/>
  <c r="BV80" i="196"/>
  <c r="BR80" i="196"/>
  <c r="DB79" i="196"/>
  <c r="CX79" i="196"/>
  <c r="CT79" i="196"/>
  <c r="CP79" i="196"/>
  <c r="CL79" i="196"/>
  <c r="CH79" i="196"/>
  <c r="CD79" i="196"/>
  <c r="BZ79" i="196"/>
  <c r="BV79" i="196"/>
  <c r="BR79" i="196"/>
  <c r="DB78" i="196"/>
  <c r="CX78" i="196"/>
  <c r="CT78" i="196"/>
  <c r="CP78" i="196"/>
  <c r="CL78" i="196"/>
  <c r="CH78" i="196"/>
  <c r="CD78" i="196"/>
  <c r="BZ78" i="196"/>
  <c r="BV78" i="196"/>
  <c r="BR78" i="196"/>
  <c r="DA77" i="196"/>
  <c r="CZ77" i="196"/>
  <c r="DB77" i="196" s="1"/>
  <c r="CY77" i="196"/>
  <c r="CW77" i="196"/>
  <c r="CV77" i="196"/>
  <c r="CX77" i="196" s="1"/>
  <c r="CU77" i="196"/>
  <c r="CS77" i="196"/>
  <c r="CR77" i="196"/>
  <c r="CQ77" i="196"/>
  <c r="CO77" i="196"/>
  <c r="CN77" i="196"/>
  <c r="CP77" i="196" s="1"/>
  <c r="CM77" i="196"/>
  <c r="CK77" i="196"/>
  <c r="CJ77" i="196"/>
  <c r="CI77" i="196"/>
  <c r="CG77" i="196"/>
  <c r="CF77" i="196"/>
  <c r="CH77" i="196" s="1"/>
  <c r="CE77" i="196"/>
  <c r="CC77" i="196"/>
  <c r="CB77" i="196"/>
  <c r="CA77" i="196"/>
  <c r="BY77" i="196"/>
  <c r="BX77" i="196"/>
  <c r="BZ77" i="196" s="1"/>
  <c r="BW77" i="196"/>
  <c r="BU77" i="196"/>
  <c r="BT77" i="196"/>
  <c r="BS77" i="196"/>
  <c r="BQ77" i="196"/>
  <c r="BP77" i="196"/>
  <c r="BR77" i="196" s="1"/>
  <c r="BO77" i="196"/>
  <c r="DB76" i="196"/>
  <c r="CX76" i="196"/>
  <c r="CT76" i="196"/>
  <c r="CP76" i="196"/>
  <c r="CL76" i="196"/>
  <c r="CH76" i="196"/>
  <c r="CD76" i="196"/>
  <c r="BZ76" i="196"/>
  <c r="BV76" i="196"/>
  <c r="BR76" i="196"/>
  <c r="DB75" i="196"/>
  <c r="CX75" i="196"/>
  <c r="CT75" i="196"/>
  <c r="CP75" i="196"/>
  <c r="CL75" i="196"/>
  <c r="CH75" i="196"/>
  <c r="CD75" i="196"/>
  <c r="BZ75" i="196"/>
  <c r="BV75" i="196"/>
  <c r="BR75" i="196"/>
  <c r="DB74" i="196"/>
  <c r="CX74" i="196"/>
  <c r="CT74" i="196"/>
  <c r="CP74" i="196"/>
  <c r="CL74" i="196"/>
  <c r="CH74" i="196"/>
  <c r="CD74" i="196"/>
  <c r="BZ74" i="196"/>
  <c r="BV74" i="196"/>
  <c r="BR74" i="196"/>
  <c r="DB73" i="196"/>
  <c r="CX73" i="196"/>
  <c r="CT73" i="196"/>
  <c r="CP73" i="196"/>
  <c r="CL73" i="196"/>
  <c r="CH73" i="196"/>
  <c r="CD73" i="196"/>
  <c r="BZ73" i="196"/>
  <c r="BV73" i="196"/>
  <c r="BR73" i="196"/>
  <c r="DB72" i="196"/>
  <c r="CX72" i="196"/>
  <c r="CT72" i="196"/>
  <c r="CP72" i="196"/>
  <c r="CL72" i="196"/>
  <c r="CH72" i="196"/>
  <c r="CD72" i="196"/>
  <c r="BZ72" i="196"/>
  <c r="BV72" i="196"/>
  <c r="BR72" i="196"/>
  <c r="DB71" i="196"/>
  <c r="CX71" i="196"/>
  <c r="CT71" i="196"/>
  <c r="CP71" i="196"/>
  <c r="CL71" i="196"/>
  <c r="CH71" i="196"/>
  <c r="CD71" i="196"/>
  <c r="BZ71" i="196"/>
  <c r="BV71" i="196"/>
  <c r="BR71" i="196"/>
  <c r="DB70" i="196"/>
  <c r="CX70" i="196"/>
  <c r="CT70" i="196"/>
  <c r="CP70" i="196"/>
  <c r="CL70" i="196"/>
  <c r="CH70" i="196"/>
  <c r="CD70" i="196"/>
  <c r="BZ70" i="196"/>
  <c r="BV70" i="196"/>
  <c r="BR70" i="196"/>
  <c r="DA69" i="196"/>
  <c r="CZ69" i="196"/>
  <c r="CY69" i="196"/>
  <c r="CW69" i="196"/>
  <c r="CV69" i="196"/>
  <c r="CU69" i="196"/>
  <c r="CS69" i="196"/>
  <c r="CR69" i="196"/>
  <c r="CQ69" i="196"/>
  <c r="CO69" i="196"/>
  <c r="CN69" i="196"/>
  <c r="CP69" i="196" s="1"/>
  <c r="CM69" i="196"/>
  <c r="CK69" i="196"/>
  <c r="CJ69" i="196"/>
  <c r="CI69" i="196"/>
  <c r="CG69" i="196"/>
  <c r="CF69" i="196"/>
  <c r="CE69" i="196"/>
  <c r="CC69" i="196"/>
  <c r="CB69" i="196"/>
  <c r="CA69" i="196"/>
  <c r="BY69" i="196"/>
  <c r="BX69" i="196"/>
  <c r="BZ69" i="196" s="1"/>
  <c r="BW69" i="196"/>
  <c r="BU69" i="196"/>
  <c r="BT69" i="196"/>
  <c r="BS69" i="196"/>
  <c r="BQ69" i="196"/>
  <c r="BP69" i="196"/>
  <c r="BR69" i="196" s="1"/>
  <c r="BO69" i="196"/>
  <c r="DB68" i="196"/>
  <c r="CX68" i="196"/>
  <c r="CT68" i="196"/>
  <c r="CP68" i="196"/>
  <c r="CL68" i="196"/>
  <c r="CH68" i="196"/>
  <c r="CD68" i="196"/>
  <c r="BZ68" i="196"/>
  <c r="BV68" i="196"/>
  <c r="BR68" i="196"/>
  <c r="DB67" i="196"/>
  <c r="CX67" i="196"/>
  <c r="CT67" i="196"/>
  <c r="CP67" i="196"/>
  <c r="CL67" i="196"/>
  <c r="CH67" i="196"/>
  <c r="CD67" i="196"/>
  <c r="BZ67" i="196"/>
  <c r="BV67" i="196"/>
  <c r="BR67" i="196"/>
  <c r="DB66" i="196"/>
  <c r="CX66" i="196"/>
  <c r="CT66" i="196"/>
  <c r="CP66" i="196"/>
  <c r="CL66" i="196"/>
  <c r="CH66" i="196"/>
  <c r="CD66" i="196"/>
  <c r="BZ66" i="196"/>
  <c r="BV66" i="196"/>
  <c r="BR66" i="196"/>
  <c r="DB65" i="196"/>
  <c r="CX65" i="196"/>
  <c r="CT65" i="196"/>
  <c r="CP65" i="196"/>
  <c r="CL65" i="196"/>
  <c r="CH65" i="196"/>
  <c r="CD65" i="196"/>
  <c r="BZ65" i="196"/>
  <c r="BV65" i="196"/>
  <c r="BR65" i="196"/>
  <c r="DB64" i="196"/>
  <c r="CX64" i="196"/>
  <c r="CT64" i="196"/>
  <c r="CP64" i="196"/>
  <c r="CL64" i="196"/>
  <c r="CH64" i="196"/>
  <c r="CD64" i="196"/>
  <c r="BZ64" i="196"/>
  <c r="BV64" i="196"/>
  <c r="BR64" i="196"/>
  <c r="DB63" i="196"/>
  <c r="CX63" i="196"/>
  <c r="CT63" i="196"/>
  <c r="CP63" i="196"/>
  <c r="CL63" i="196"/>
  <c r="CH63" i="196"/>
  <c r="CD63" i="196"/>
  <c r="BZ63" i="196"/>
  <c r="BV63" i="196"/>
  <c r="BR63" i="196"/>
  <c r="DB62" i="196"/>
  <c r="CX62" i="196"/>
  <c r="CT62" i="196"/>
  <c r="CP62" i="196"/>
  <c r="CL62" i="196"/>
  <c r="CH62" i="196"/>
  <c r="CD62" i="196"/>
  <c r="BZ62" i="196"/>
  <c r="BV62" i="196"/>
  <c r="BR62" i="196"/>
  <c r="DA61" i="196"/>
  <c r="CZ61" i="196"/>
  <c r="DB61" i="196" s="1"/>
  <c r="CY61" i="196"/>
  <c r="CW61" i="196"/>
  <c r="CV61" i="196"/>
  <c r="CU61" i="196"/>
  <c r="CS61" i="196"/>
  <c r="CR61" i="196"/>
  <c r="CT61" i="196" s="1"/>
  <c r="CQ61" i="196"/>
  <c r="CO61" i="196"/>
  <c r="CN61" i="196"/>
  <c r="CM61" i="196"/>
  <c r="CP61" i="196" s="1"/>
  <c r="CK61" i="196"/>
  <c r="CJ61" i="196"/>
  <c r="CL61" i="196" s="1"/>
  <c r="CI61" i="196"/>
  <c r="CG61" i="196"/>
  <c r="CF61" i="196"/>
  <c r="CH61" i="196" s="1"/>
  <c r="CE61" i="196"/>
  <c r="CC61" i="196"/>
  <c r="CB61" i="196"/>
  <c r="CD61" i="196" s="1"/>
  <c r="CA61" i="196"/>
  <c r="BY61" i="196"/>
  <c r="BX61" i="196"/>
  <c r="BW61" i="196"/>
  <c r="BU61" i="196"/>
  <c r="BT61" i="196"/>
  <c r="BS61" i="196"/>
  <c r="BQ61" i="196"/>
  <c r="BP61" i="196"/>
  <c r="BR61" i="196" s="1"/>
  <c r="BO61" i="196"/>
  <c r="DB60" i="196"/>
  <c r="CX60" i="196"/>
  <c r="CT60" i="196"/>
  <c r="CP60" i="196"/>
  <c r="CL60" i="196"/>
  <c r="CH60" i="196"/>
  <c r="CD60" i="196"/>
  <c r="BZ60" i="196"/>
  <c r="BV60" i="196"/>
  <c r="BR60" i="196"/>
  <c r="DB59" i="196"/>
  <c r="CX59" i="196"/>
  <c r="CT59" i="196"/>
  <c r="CP59" i="196"/>
  <c r="CL59" i="196"/>
  <c r="CH59" i="196"/>
  <c r="CD59" i="196"/>
  <c r="BZ59" i="196"/>
  <c r="BV59" i="196"/>
  <c r="BR59" i="196"/>
  <c r="DB58" i="196"/>
  <c r="CX58" i="196"/>
  <c r="CT58" i="196"/>
  <c r="CP58" i="196"/>
  <c r="CL58" i="196"/>
  <c r="CH58" i="196"/>
  <c r="CD58" i="196"/>
  <c r="BZ58" i="196"/>
  <c r="BV58" i="196"/>
  <c r="BR58" i="196"/>
  <c r="DB57" i="196"/>
  <c r="CX57" i="196"/>
  <c r="CT57" i="196"/>
  <c r="CP57" i="196"/>
  <c r="CL57" i="196"/>
  <c r="CH57" i="196"/>
  <c r="CD57" i="196"/>
  <c r="BZ57" i="196"/>
  <c r="BV57" i="196"/>
  <c r="BR57" i="196"/>
  <c r="DB56" i="196"/>
  <c r="CX56" i="196"/>
  <c r="CT56" i="196"/>
  <c r="CP56" i="196"/>
  <c r="CL56" i="196"/>
  <c r="CH56" i="196"/>
  <c r="CD56" i="196"/>
  <c r="BZ56" i="196"/>
  <c r="BV56" i="196"/>
  <c r="BR56" i="196"/>
  <c r="DB55" i="196"/>
  <c r="CX55" i="196"/>
  <c r="CT55" i="196"/>
  <c r="CP55" i="196"/>
  <c r="CL55" i="196"/>
  <c r="CH55" i="196"/>
  <c r="CD55" i="196"/>
  <c r="BZ55" i="196"/>
  <c r="BV55" i="196"/>
  <c r="BR55" i="196"/>
  <c r="DB54" i="196"/>
  <c r="CX54" i="196"/>
  <c r="CT54" i="196"/>
  <c r="CP54" i="196"/>
  <c r="CL54" i="196"/>
  <c r="CH54" i="196"/>
  <c r="CD54" i="196"/>
  <c r="BZ54" i="196"/>
  <c r="BV54" i="196"/>
  <c r="BR54" i="196"/>
  <c r="DA53" i="196"/>
  <c r="CZ53" i="196"/>
  <c r="DB53" i="196" s="1"/>
  <c r="CY53" i="196"/>
  <c r="CW53" i="196"/>
  <c r="CV53" i="196"/>
  <c r="CU53" i="196"/>
  <c r="CS53" i="196"/>
  <c r="CR53" i="196"/>
  <c r="CQ53" i="196"/>
  <c r="CO53" i="196"/>
  <c r="CN53" i="196"/>
  <c r="CP53" i="196" s="1"/>
  <c r="CM53" i="196"/>
  <c r="CK53" i="196"/>
  <c r="CJ53" i="196"/>
  <c r="CI53" i="196"/>
  <c r="CG53" i="196"/>
  <c r="CF53" i="196"/>
  <c r="CH53" i="196" s="1"/>
  <c r="CE53" i="196"/>
  <c r="CC53" i="196"/>
  <c r="CB53" i="196"/>
  <c r="CD53" i="196" s="1"/>
  <c r="CA53" i="196"/>
  <c r="BY53" i="196"/>
  <c r="BX53" i="196"/>
  <c r="BW53" i="196"/>
  <c r="BU53" i="196"/>
  <c r="BT53" i="196"/>
  <c r="BS53" i="196"/>
  <c r="BQ53" i="196"/>
  <c r="BP53" i="196"/>
  <c r="BR53" i="196" s="1"/>
  <c r="BO53" i="196"/>
  <c r="DB52" i="196"/>
  <c r="CX52" i="196"/>
  <c r="CT52" i="196"/>
  <c r="CP52" i="196"/>
  <c r="CL52" i="196"/>
  <c r="CH52" i="196"/>
  <c r="CD52" i="196"/>
  <c r="BZ52" i="196"/>
  <c r="BV52" i="196"/>
  <c r="BR52" i="196"/>
  <c r="DB51" i="196"/>
  <c r="CX51" i="196"/>
  <c r="CT51" i="196"/>
  <c r="CP51" i="196"/>
  <c r="CL51" i="196"/>
  <c r="CH51" i="196"/>
  <c r="CD51" i="196"/>
  <c r="BZ51" i="196"/>
  <c r="BV51" i="196"/>
  <c r="BR51" i="196"/>
  <c r="DB50" i="196"/>
  <c r="CX50" i="196"/>
  <c r="CT50" i="196"/>
  <c r="CP50" i="196"/>
  <c r="CL50" i="196"/>
  <c r="CH50" i="196"/>
  <c r="CD50" i="196"/>
  <c r="BZ50" i="196"/>
  <c r="BV50" i="196"/>
  <c r="BR50" i="196"/>
  <c r="DB49" i="196"/>
  <c r="CX49" i="196"/>
  <c r="CT49" i="196"/>
  <c r="CP49" i="196"/>
  <c r="CL49" i="196"/>
  <c r="CH49" i="196"/>
  <c r="CD49" i="196"/>
  <c r="BZ49" i="196"/>
  <c r="BV49" i="196"/>
  <c r="BR49" i="196"/>
  <c r="DB48" i="196"/>
  <c r="CX48" i="196"/>
  <c r="CT48" i="196"/>
  <c r="CP48" i="196"/>
  <c r="CL48" i="196"/>
  <c r="CH48" i="196"/>
  <c r="CD48" i="196"/>
  <c r="BZ48" i="196"/>
  <c r="BV48" i="196"/>
  <c r="BR48" i="196"/>
  <c r="DB47" i="196"/>
  <c r="CX47" i="196"/>
  <c r="CT47" i="196"/>
  <c r="CP47" i="196"/>
  <c r="CL47" i="196"/>
  <c r="CH47" i="196"/>
  <c r="CD47" i="196"/>
  <c r="BZ47" i="196"/>
  <c r="BV47" i="196"/>
  <c r="BR47" i="196"/>
  <c r="DB46" i="196"/>
  <c r="CX46" i="196"/>
  <c r="CT46" i="196"/>
  <c r="CP46" i="196"/>
  <c r="CL46" i="196"/>
  <c r="CH46" i="196"/>
  <c r="CD46" i="196"/>
  <c r="BZ46" i="196"/>
  <c r="BV46" i="196"/>
  <c r="BR46" i="196"/>
  <c r="DA45" i="196"/>
  <c r="CZ45" i="196"/>
  <c r="CY45" i="196"/>
  <c r="CW45" i="196"/>
  <c r="CV45" i="196"/>
  <c r="CX45" i="196" s="1"/>
  <c r="CU45" i="196"/>
  <c r="CS45" i="196"/>
  <c r="CR45" i="196"/>
  <c r="CT45" i="196" s="1"/>
  <c r="CQ45" i="196"/>
  <c r="CO45" i="196"/>
  <c r="CN45" i="196"/>
  <c r="CP45" i="196" s="1"/>
  <c r="CM45" i="196"/>
  <c r="CK45" i="196"/>
  <c r="CJ45" i="196"/>
  <c r="CI45" i="196"/>
  <c r="CG45" i="196"/>
  <c r="CF45" i="196"/>
  <c r="CH45" i="196" s="1"/>
  <c r="CE45" i="196"/>
  <c r="CC45" i="196"/>
  <c r="CB45" i="196"/>
  <c r="CD45" i="196" s="1"/>
  <c r="CA45" i="196"/>
  <c r="BY45" i="196"/>
  <c r="BX45" i="196"/>
  <c r="BZ45" i="196" s="1"/>
  <c r="BW45" i="196"/>
  <c r="BU45" i="196"/>
  <c r="BT45" i="196"/>
  <c r="BV45" i="196" s="1"/>
  <c r="BS45" i="196"/>
  <c r="BQ45" i="196"/>
  <c r="BP45" i="196"/>
  <c r="BO45" i="196"/>
  <c r="DB44" i="196"/>
  <c r="CX44" i="196"/>
  <c r="CT44" i="196"/>
  <c r="CP44" i="196"/>
  <c r="CL44" i="196"/>
  <c r="CH44" i="196"/>
  <c r="CD44" i="196"/>
  <c r="BZ44" i="196"/>
  <c r="BV44" i="196"/>
  <c r="BR44" i="196"/>
  <c r="DB43" i="196"/>
  <c r="CX43" i="196"/>
  <c r="CT43" i="196"/>
  <c r="CP43" i="196"/>
  <c r="CL43" i="196"/>
  <c r="CH43" i="196"/>
  <c r="CD43" i="196"/>
  <c r="BZ43" i="196"/>
  <c r="BV43" i="196"/>
  <c r="BR43" i="196"/>
  <c r="DB42" i="196"/>
  <c r="CX42" i="196"/>
  <c r="CT42" i="196"/>
  <c r="CP42" i="196"/>
  <c r="CL42" i="196"/>
  <c r="CH42" i="196"/>
  <c r="CD42" i="196"/>
  <c r="BZ42" i="196"/>
  <c r="BV42" i="196"/>
  <c r="BR42" i="196"/>
  <c r="DB41" i="196"/>
  <c r="CX41" i="196"/>
  <c r="CT41" i="196"/>
  <c r="CP41" i="196"/>
  <c r="CL41" i="196"/>
  <c r="CH41" i="196"/>
  <c r="CD41" i="196"/>
  <c r="BZ41" i="196"/>
  <c r="BV41" i="196"/>
  <c r="BR41" i="196"/>
  <c r="DB40" i="196"/>
  <c r="CX40" i="196"/>
  <c r="CT40" i="196"/>
  <c r="CP40" i="196"/>
  <c r="CL40" i="196"/>
  <c r="CH40" i="196"/>
  <c r="CD40" i="196"/>
  <c r="BZ40" i="196"/>
  <c r="BV40" i="196"/>
  <c r="BR40" i="196"/>
  <c r="DB39" i="196"/>
  <c r="CX39" i="196"/>
  <c r="CT39" i="196"/>
  <c r="CP39" i="196"/>
  <c r="CL39" i="196"/>
  <c r="CH39" i="196"/>
  <c r="CD39" i="196"/>
  <c r="BZ39" i="196"/>
  <c r="BV39" i="196"/>
  <c r="BR39" i="196"/>
  <c r="DB38" i="196"/>
  <c r="CX38" i="196"/>
  <c r="CT38" i="196"/>
  <c r="CP38" i="196"/>
  <c r="CL38" i="196"/>
  <c r="CH38" i="196"/>
  <c r="CD38" i="196"/>
  <c r="BZ38" i="196"/>
  <c r="BV38" i="196"/>
  <c r="BR38" i="196"/>
  <c r="DA37" i="196"/>
  <c r="CZ37" i="196"/>
  <c r="CY37" i="196"/>
  <c r="CW37" i="196"/>
  <c r="CV37" i="196"/>
  <c r="CX37" i="196" s="1"/>
  <c r="CU37" i="196"/>
  <c r="CS37" i="196"/>
  <c r="CR37" i="196"/>
  <c r="CT37" i="196" s="1"/>
  <c r="CQ37" i="196"/>
  <c r="CO37" i="196"/>
  <c r="CN37" i="196"/>
  <c r="CM37" i="196"/>
  <c r="CK37" i="196"/>
  <c r="CJ37" i="196"/>
  <c r="CL37" i="196" s="1"/>
  <c r="CI37" i="196"/>
  <c r="CG37" i="196"/>
  <c r="CF37" i="196"/>
  <c r="CE37" i="196"/>
  <c r="CC37" i="196"/>
  <c r="CB37" i="196"/>
  <c r="CA37" i="196"/>
  <c r="BY37" i="196"/>
  <c r="BX37" i="196"/>
  <c r="BW37" i="196"/>
  <c r="BU37" i="196"/>
  <c r="BT37" i="196"/>
  <c r="BV37" i="196" s="1"/>
  <c r="BS37" i="196"/>
  <c r="BQ37" i="196"/>
  <c r="BP37" i="196"/>
  <c r="BR37" i="196" s="1"/>
  <c r="BO37" i="196"/>
  <c r="DB36" i="196"/>
  <c r="CX36" i="196"/>
  <c r="CT36" i="196"/>
  <c r="CP36" i="196"/>
  <c r="CL36" i="196"/>
  <c r="CH36" i="196"/>
  <c r="CD36" i="196"/>
  <c r="BZ36" i="196"/>
  <c r="BV36" i="196"/>
  <c r="BR36" i="196"/>
  <c r="DB35" i="196"/>
  <c r="CX35" i="196"/>
  <c r="CT35" i="196"/>
  <c r="CP35" i="196"/>
  <c r="CL35" i="196"/>
  <c r="CH35" i="196"/>
  <c r="CD35" i="196"/>
  <c r="BZ35" i="196"/>
  <c r="BV35" i="196"/>
  <c r="BR35" i="196"/>
  <c r="DB34" i="196"/>
  <c r="CX34" i="196"/>
  <c r="CT34" i="196"/>
  <c r="CP34" i="196"/>
  <c r="CL34" i="196"/>
  <c r="CH34" i="196"/>
  <c r="CD34" i="196"/>
  <c r="BZ34" i="196"/>
  <c r="BV34" i="196"/>
  <c r="BR34" i="196"/>
  <c r="DB33" i="196"/>
  <c r="CX33" i="196"/>
  <c r="CT33" i="196"/>
  <c r="CP33" i="196"/>
  <c r="CL33" i="196"/>
  <c r="CH33" i="196"/>
  <c r="CD33" i="196"/>
  <c r="BZ33" i="196"/>
  <c r="BV33" i="196"/>
  <c r="BR33" i="196"/>
  <c r="DB32" i="196"/>
  <c r="CX32" i="196"/>
  <c r="CT32" i="196"/>
  <c r="CP32" i="196"/>
  <c r="CL32" i="196"/>
  <c r="CH32" i="196"/>
  <c r="CD32" i="196"/>
  <c r="BZ32" i="196"/>
  <c r="BV32" i="196"/>
  <c r="BR32" i="196"/>
  <c r="DB31" i="196"/>
  <c r="CX31" i="196"/>
  <c r="CT31" i="196"/>
  <c r="CP31" i="196"/>
  <c r="CL31" i="196"/>
  <c r="CH31" i="196"/>
  <c r="CD31" i="196"/>
  <c r="BZ31" i="196"/>
  <c r="BV31" i="196"/>
  <c r="BR31" i="196"/>
  <c r="DB30" i="196"/>
  <c r="CX30" i="196"/>
  <c r="CT30" i="196"/>
  <c r="CP30" i="196"/>
  <c r="CL30" i="196"/>
  <c r="CH30" i="196"/>
  <c r="CD30" i="196"/>
  <c r="BZ30" i="196"/>
  <c r="BV30" i="196"/>
  <c r="BR30" i="196"/>
  <c r="DA29" i="196"/>
  <c r="CZ29" i="196"/>
  <c r="CY29" i="196"/>
  <c r="DB29" i="196" s="1"/>
  <c r="CW29" i="196"/>
  <c r="CV29" i="196"/>
  <c r="CX29" i="196" s="1"/>
  <c r="CU29" i="196"/>
  <c r="CS29" i="196"/>
  <c r="CR29" i="196"/>
  <c r="CQ29" i="196"/>
  <c r="CO29" i="196"/>
  <c r="CN29" i="196"/>
  <c r="CM29" i="196"/>
  <c r="CK29" i="196"/>
  <c r="CJ29" i="196"/>
  <c r="CI29" i="196"/>
  <c r="CG29" i="196"/>
  <c r="CF29" i="196"/>
  <c r="CE29" i="196"/>
  <c r="CC29" i="196"/>
  <c r="CB29" i="196"/>
  <c r="CA29" i="196"/>
  <c r="BY29" i="196"/>
  <c r="BX29" i="196"/>
  <c r="BW29" i="196"/>
  <c r="BU29" i="196"/>
  <c r="BT29" i="196"/>
  <c r="BS29" i="196"/>
  <c r="BQ29" i="196"/>
  <c r="BP29" i="196"/>
  <c r="BO29" i="196"/>
  <c r="DB28" i="196"/>
  <c r="CX28" i="196"/>
  <c r="CT28" i="196"/>
  <c r="CP28" i="196"/>
  <c r="CL28" i="196"/>
  <c r="CH28" i="196"/>
  <c r="CD28" i="196"/>
  <c r="BZ28" i="196"/>
  <c r="BV28" i="196"/>
  <c r="BR28" i="196"/>
  <c r="DB27" i="196"/>
  <c r="CX27" i="196"/>
  <c r="CT27" i="196"/>
  <c r="CP27" i="196"/>
  <c r="CL27" i="196"/>
  <c r="CH27" i="196"/>
  <c r="CD27" i="196"/>
  <c r="BZ27" i="196"/>
  <c r="BV27" i="196"/>
  <c r="BR27" i="196"/>
  <c r="DB26" i="196"/>
  <c r="CX26" i="196"/>
  <c r="CT26" i="196"/>
  <c r="CP26" i="196"/>
  <c r="CL26" i="196"/>
  <c r="CH26" i="196"/>
  <c r="CD26" i="196"/>
  <c r="BZ26" i="196"/>
  <c r="BV26" i="196"/>
  <c r="BR26" i="196"/>
  <c r="DB25" i="196"/>
  <c r="CX25" i="196"/>
  <c r="CT25" i="196"/>
  <c r="CP25" i="196"/>
  <c r="CL25" i="196"/>
  <c r="CH25" i="196"/>
  <c r="CD25" i="196"/>
  <c r="BZ25" i="196"/>
  <c r="BV25" i="196"/>
  <c r="BR25" i="196"/>
  <c r="DB24" i="196"/>
  <c r="CX24" i="196"/>
  <c r="CT24" i="196"/>
  <c r="CP24" i="196"/>
  <c r="CL24" i="196"/>
  <c r="CH24" i="196"/>
  <c r="CD24" i="196"/>
  <c r="BZ24" i="196"/>
  <c r="BV24" i="196"/>
  <c r="BR24" i="196"/>
  <c r="DB23" i="196"/>
  <c r="CX23" i="196"/>
  <c r="CT23" i="196"/>
  <c r="CP23" i="196"/>
  <c r="CL23" i="196"/>
  <c r="CH23" i="196"/>
  <c r="CD23" i="196"/>
  <c r="BZ23" i="196"/>
  <c r="BV23" i="196"/>
  <c r="BR23" i="196"/>
  <c r="DB22" i="196"/>
  <c r="CX22" i="196"/>
  <c r="CT22" i="196"/>
  <c r="CP22" i="196"/>
  <c r="CL22" i="196"/>
  <c r="CH22" i="196"/>
  <c r="CD22" i="196"/>
  <c r="BZ22" i="196"/>
  <c r="BV22" i="196"/>
  <c r="BR22" i="196"/>
  <c r="DA21" i="196"/>
  <c r="CZ21" i="196"/>
  <c r="DB21" i="196" s="1"/>
  <c r="CY21" i="196"/>
  <c r="CW21" i="196"/>
  <c r="CV21" i="196"/>
  <c r="CU21" i="196"/>
  <c r="CS21" i="196"/>
  <c r="CR21" i="196"/>
  <c r="CQ21" i="196"/>
  <c r="CP21" i="196"/>
  <c r="CO21" i="196"/>
  <c r="CN21" i="196"/>
  <c r="CM21" i="196"/>
  <c r="CK21" i="196"/>
  <c r="CJ21" i="196"/>
  <c r="CI21" i="196"/>
  <c r="CG21" i="196"/>
  <c r="CF21" i="196"/>
  <c r="CE21" i="196"/>
  <c r="CC21" i="196"/>
  <c r="CB21" i="196"/>
  <c r="CA21" i="196"/>
  <c r="BY21" i="196"/>
  <c r="BX21" i="196"/>
  <c r="BW21" i="196"/>
  <c r="BU21" i="196"/>
  <c r="BT21" i="196"/>
  <c r="BS21" i="196"/>
  <c r="BQ21" i="196"/>
  <c r="BP21" i="196"/>
  <c r="BO21" i="196"/>
  <c r="DB20" i="196"/>
  <c r="CX20" i="196"/>
  <c r="CT20" i="196"/>
  <c r="CP20" i="196"/>
  <c r="CL20" i="196"/>
  <c r="CH20" i="196"/>
  <c r="CD20" i="196"/>
  <c r="BZ20" i="196"/>
  <c r="BV20" i="196"/>
  <c r="BR20" i="196"/>
  <c r="DB19" i="196"/>
  <c r="CX19" i="196"/>
  <c r="CT19" i="196"/>
  <c r="CP19" i="196"/>
  <c r="CL19" i="196"/>
  <c r="CH19" i="196"/>
  <c r="CD19" i="196"/>
  <c r="BZ19" i="196"/>
  <c r="BV19" i="196"/>
  <c r="BR19" i="196"/>
  <c r="DB18" i="196"/>
  <c r="CX18" i="196"/>
  <c r="CT18" i="196"/>
  <c r="CP18" i="196"/>
  <c r="CL18" i="196"/>
  <c r="CH18" i="196"/>
  <c r="CD18" i="196"/>
  <c r="BZ18" i="196"/>
  <c r="BV18" i="196"/>
  <c r="BR18" i="196"/>
  <c r="DB17" i="196"/>
  <c r="CX17" i="196"/>
  <c r="CT17" i="196"/>
  <c r="CP17" i="196"/>
  <c r="CH17" i="196"/>
  <c r="CD17" i="196"/>
  <c r="BZ17" i="196"/>
  <c r="BV17" i="196"/>
  <c r="BR17" i="196"/>
  <c r="U35" i="198"/>
  <c r="EP17" i="196"/>
  <c r="EL17" i="196"/>
  <c r="EH17" i="196"/>
  <c r="GD37" i="196" l="1"/>
  <c r="FZ21" i="196"/>
  <c r="FN37" i="196"/>
  <c r="FJ37" i="196"/>
  <c r="DB37" i="196"/>
  <c r="CI86" i="196"/>
  <c r="BZ37" i="196"/>
  <c r="J21" i="196"/>
  <c r="J29" i="196"/>
  <c r="BN21" i="199"/>
  <c r="BK86" i="199"/>
  <c r="BM86" i="199"/>
  <c r="AZ86" i="199"/>
  <c r="AS86" i="199"/>
  <c r="AX21" i="199"/>
  <c r="N22" i="199"/>
  <c r="AP21" i="199"/>
  <c r="AL21" i="199"/>
  <c r="C21" i="199"/>
  <c r="J21" i="199"/>
  <c r="K25" i="199" s="1"/>
  <c r="M25" i="199"/>
  <c r="AH29" i="199"/>
  <c r="N25" i="199"/>
  <c r="L24" i="199"/>
  <c r="L17" i="199"/>
  <c r="AG86" i="199"/>
  <c r="S17" i="199"/>
  <c r="L19" i="199"/>
  <c r="N19" i="199"/>
  <c r="M24" i="199"/>
  <c r="L27" i="199"/>
  <c r="M27" i="199"/>
  <c r="N27" i="199"/>
  <c r="L26" i="199"/>
  <c r="L20" i="199"/>
  <c r="L18" i="199"/>
  <c r="R20" i="199"/>
  <c r="M18" i="199"/>
  <c r="N18" i="199"/>
  <c r="Q21" i="199"/>
  <c r="BZ86" i="199"/>
  <c r="AX29" i="199"/>
  <c r="AV86" i="199"/>
  <c r="S82" i="199"/>
  <c r="L82" i="199"/>
  <c r="K18" i="199"/>
  <c r="M19" i="199"/>
  <c r="AD21" i="199"/>
  <c r="S23" i="199"/>
  <c r="L23" i="199"/>
  <c r="AU86" i="199"/>
  <c r="CZ86" i="199"/>
  <c r="DB86" i="199" s="1"/>
  <c r="S40" i="199"/>
  <c r="L40" i="199"/>
  <c r="S68" i="199"/>
  <c r="L68" i="199"/>
  <c r="S75" i="199"/>
  <c r="L75" i="199"/>
  <c r="AN86" i="199"/>
  <c r="N23" i="199"/>
  <c r="M23" i="199"/>
  <c r="Q19" i="199"/>
  <c r="S20" i="199"/>
  <c r="D21" i="199"/>
  <c r="S21" i="199" s="1"/>
  <c r="L28" i="199"/>
  <c r="AL29" i="199"/>
  <c r="AJ86" i="199"/>
  <c r="AL86" i="199" s="1"/>
  <c r="AY86" i="199"/>
  <c r="BB86" i="199" s="1"/>
  <c r="BV37" i="199"/>
  <c r="J53" i="199"/>
  <c r="R51" i="199"/>
  <c r="N51" i="199"/>
  <c r="M51" i="199"/>
  <c r="S61" i="199"/>
  <c r="R65" i="199"/>
  <c r="N65" i="199"/>
  <c r="M65" i="199"/>
  <c r="S72" i="199"/>
  <c r="L72" i="199"/>
  <c r="S79" i="199"/>
  <c r="L79" i="199"/>
  <c r="R48" i="199"/>
  <c r="N48" i="199"/>
  <c r="M48" i="199"/>
  <c r="S65" i="199"/>
  <c r="L65" i="199"/>
  <c r="M17" i="199"/>
  <c r="R23" i="199"/>
  <c r="M26" i="199"/>
  <c r="R26" i="199"/>
  <c r="N26" i="199"/>
  <c r="W86" i="199"/>
  <c r="AK86" i="199"/>
  <c r="CB86" i="199"/>
  <c r="CQ86" i="199"/>
  <c r="D69" i="199"/>
  <c r="L69" i="199" s="1"/>
  <c r="S62" i="199"/>
  <c r="L62" i="199"/>
  <c r="R72" i="199"/>
  <c r="N72" i="199"/>
  <c r="M72" i="199"/>
  <c r="R79" i="199"/>
  <c r="N79" i="199"/>
  <c r="M79" i="199"/>
  <c r="BL86" i="199"/>
  <c r="BN86" i="199" s="1"/>
  <c r="S51" i="199"/>
  <c r="L51" i="199"/>
  <c r="R82" i="199"/>
  <c r="N82" i="199"/>
  <c r="M82" i="199"/>
  <c r="Q27" i="199"/>
  <c r="Q28" i="199"/>
  <c r="Q23" i="199"/>
  <c r="Q31" i="199"/>
  <c r="Q24" i="199"/>
  <c r="Q32" i="199"/>
  <c r="Q25" i="199"/>
  <c r="N17" i="199"/>
  <c r="S19" i="199"/>
  <c r="C29" i="199"/>
  <c r="Z29" i="199"/>
  <c r="X86" i="199"/>
  <c r="Z86" i="199" s="1"/>
  <c r="AM86" i="199"/>
  <c r="CC86" i="199"/>
  <c r="S35" i="199"/>
  <c r="L35" i="199"/>
  <c r="BJ37" i="199"/>
  <c r="R62" i="199"/>
  <c r="N62" i="199"/>
  <c r="M62" i="199"/>
  <c r="J69" i="199"/>
  <c r="K17" i="199"/>
  <c r="D53" i="199"/>
  <c r="L22" i="199"/>
  <c r="D29" i="199"/>
  <c r="CE86" i="199"/>
  <c r="CS86" i="199"/>
  <c r="R35" i="199"/>
  <c r="N35" i="199"/>
  <c r="M35" i="199"/>
  <c r="S69" i="199"/>
  <c r="CL21" i="199"/>
  <c r="AA86" i="199"/>
  <c r="BQ86" i="199"/>
  <c r="CU86" i="199"/>
  <c r="S30" i="199"/>
  <c r="D37" i="199"/>
  <c r="L30" i="199"/>
  <c r="AX37" i="199"/>
  <c r="D77" i="199"/>
  <c r="L77" i="199" s="1"/>
  <c r="AW86" i="199"/>
  <c r="R17" i="199"/>
  <c r="K20" i="199"/>
  <c r="I86" i="199"/>
  <c r="BZ21" i="199"/>
  <c r="BS86" i="199"/>
  <c r="CG86" i="199"/>
  <c r="R30" i="199"/>
  <c r="N30" i="199"/>
  <c r="M30" i="199"/>
  <c r="J37" i="199"/>
  <c r="S44" i="199"/>
  <c r="L44" i="199"/>
  <c r="J77" i="199"/>
  <c r="CJ86" i="199"/>
  <c r="CL86" i="199" s="1"/>
  <c r="S48" i="199"/>
  <c r="L48" i="199"/>
  <c r="R75" i="199"/>
  <c r="N75" i="199"/>
  <c r="M75" i="199"/>
  <c r="P29" i="199"/>
  <c r="Q29" i="199" s="1"/>
  <c r="BE86" i="199"/>
  <c r="BV29" i="199"/>
  <c r="BT86" i="199"/>
  <c r="CI86" i="199"/>
  <c r="R44" i="199"/>
  <c r="N44" i="199"/>
  <c r="M44" i="199"/>
  <c r="S55" i="199"/>
  <c r="L55" i="199"/>
  <c r="D61" i="199"/>
  <c r="L61" i="199" s="1"/>
  <c r="O86" i="199"/>
  <c r="R68" i="199"/>
  <c r="N68" i="199"/>
  <c r="M68" i="199"/>
  <c r="K19" i="199"/>
  <c r="M20" i="199"/>
  <c r="BB21" i="199"/>
  <c r="Q22" i="199"/>
  <c r="BG86" i="199"/>
  <c r="R55" i="199"/>
  <c r="N55" i="199"/>
  <c r="M55" i="199"/>
  <c r="S58" i="199"/>
  <c r="L58" i="199"/>
  <c r="D85" i="199"/>
  <c r="L85" i="199" s="1"/>
  <c r="AB86" i="199"/>
  <c r="CV86" i="199"/>
  <c r="CX86" i="199" s="1"/>
  <c r="R40" i="199"/>
  <c r="N40" i="199"/>
  <c r="M40" i="199"/>
  <c r="S22" i="199"/>
  <c r="BJ29" i="199"/>
  <c r="BH86" i="199"/>
  <c r="BW86" i="199"/>
  <c r="R58" i="199"/>
  <c r="N58" i="199"/>
  <c r="M58" i="199"/>
  <c r="L25" i="199"/>
  <c r="S28" i="199"/>
  <c r="L32" i="199"/>
  <c r="N33" i="199"/>
  <c r="N38" i="199"/>
  <c r="N42" i="199"/>
  <c r="S45" i="199"/>
  <c r="L46" i="199"/>
  <c r="L49" i="199"/>
  <c r="L52" i="199"/>
  <c r="L56" i="199"/>
  <c r="L59" i="199"/>
  <c r="L66" i="199"/>
  <c r="L70" i="199"/>
  <c r="R71" i="199"/>
  <c r="L73" i="199"/>
  <c r="R74" i="199"/>
  <c r="L76" i="199"/>
  <c r="R78" i="199"/>
  <c r="R81" i="199"/>
  <c r="R84" i="199"/>
  <c r="M31" i="199"/>
  <c r="N36" i="199"/>
  <c r="S38" i="199"/>
  <c r="J45" i="199"/>
  <c r="N24" i="199"/>
  <c r="N31" i="199"/>
  <c r="R46" i="199"/>
  <c r="R70" i="199"/>
  <c r="CA86" i="199"/>
  <c r="CM86" i="199"/>
  <c r="CP86" i="199" s="1"/>
  <c r="CY86" i="199"/>
  <c r="S46" i="199"/>
  <c r="S70" i="199"/>
  <c r="AF86" i="199"/>
  <c r="AH86" i="199" s="1"/>
  <c r="AR86" i="199"/>
  <c r="AT86" i="199" s="1"/>
  <c r="BD86" i="199"/>
  <c r="BF86" i="199" s="1"/>
  <c r="BP86" i="199"/>
  <c r="BR86" i="199" s="1"/>
  <c r="J29" i="199"/>
  <c r="Q77" i="199"/>
  <c r="M22" i="199"/>
  <c r="M28" i="199"/>
  <c r="J61" i="199"/>
  <c r="J85" i="199"/>
  <c r="M64" i="199"/>
  <c r="M67" i="199"/>
  <c r="M74" i="199"/>
  <c r="M78" i="199"/>
  <c r="M81" i="199"/>
  <c r="M84" i="199"/>
  <c r="CF86" i="199"/>
  <c r="CH86" i="199" s="1"/>
  <c r="CR86" i="199"/>
  <c r="CT86" i="199" s="1"/>
  <c r="DD86" i="199"/>
  <c r="DF86" i="199" s="1"/>
  <c r="FB77" i="196"/>
  <c r="FR77" i="196"/>
  <c r="GH77" i="196"/>
  <c r="FJ85" i="196"/>
  <c r="CL45" i="196"/>
  <c r="DB45" i="196"/>
  <c r="CD77" i="196"/>
  <c r="CT77" i="196"/>
  <c r="FO86" i="196"/>
  <c r="FB45" i="196"/>
  <c r="FR45" i="196"/>
  <c r="FZ53" i="196"/>
  <c r="GH61" i="196"/>
  <c r="FZ69" i="196"/>
  <c r="CT53" i="196"/>
  <c r="FB61" i="196"/>
  <c r="CX53" i="196"/>
  <c r="CL69" i="196"/>
  <c r="DB69" i="196"/>
  <c r="CP85" i="196"/>
  <c r="FA86" i="196"/>
  <c r="K109" i="198" s="1"/>
  <c r="V109" i="198" s="1"/>
  <c r="FF61" i="196"/>
  <c r="EX69" i="196"/>
  <c r="FN69" i="196"/>
  <c r="FF77" i="196"/>
  <c r="BV53" i="196"/>
  <c r="FS86" i="196"/>
  <c r="GI86" i="196"/>
  <c r="CX69" i="196"/>
  <c r="CL85" i="196"/>
  <c r="FJ69" i="196"/>
  <c r="CL77" i="196"/>
  <c r="FE86" i="196"/>
  <c r="K110" i="198" s="1"/>
  <c r="R110" i="198" s="1"/>
  <c r="FT86" i="196"/>
  <c r="G114" i="198" s="1"/>
  <c r="Q114" i="198" s="1"/>
  <c r="FG86" i="196"/>
  <c r="FJ86" i="196" s="1"/>
  <c r="I111" i="198" s="1"/>
  <c r="FU86" i="196"/>
  <c r="K114" i="198" s="1"/>
  <c r="CH69" i="196"/>
  <c r="CD69" i="196"/>
  <c r="BV61" i="196"/>
  <c r="CT69" i="196"/>
  <c r="GE86" i="196"/>
  <c r="GD61" i="196"/>
  <c r="GF86" i="196"/>
  <c r="G117" i="198" s="1"/>
  <c r="Q117" i="198" s="1"/>
  <c r="EX77" i="196"/>
  <c r="FN85" i="196"/>
  <c r="CH37" i="196"/>
  <c r="BV77" i="196"/>
  <c r="FD86" i="196"/>
  <c r="G110" i="198" s="1"/>
  <c r="Q110" i="198" s="1"/>
  <c r="FB53" i="196"/>
  <c r="FB85" i="196"/>
  <c r="GD85" i="196"/>
  <c r="CN86" i="196"/>
  <c r="G91" i="198" s="1"/>
  <c r="Q91" i="198" s="1"/>
  <c r="FR85" i="196"/>
  <c r="FH86" i="196"/>
  <c r="G111" i="198" s="1"/>
  <c r="Q111" i="198" s="1"/>
  <c r="FI86" i="196"/>
  <c r="K111" i="198" s="1"/>
  <c r="EU86" i="196"/>
  <c r="EX86" i="196" s="1"/>
  <c r="I108" i="198" s="1"/>
  <c r="FB69" i="196"/>
  <c r="GH45" i="196"/>
  <c r="FV45" i="196"/>
  <c r="FV77" i="196"/>
  <c r="FZ85" i="196"/>
  <c r="GG86" i="196"/>
  <c r="K117" i="198" s="1"/>
  <c r="GD21" i="196"/>
  <c r="GA86" i="196"/>
  <c r="GB86" i="196"/>
  <c r="GC86" i="196"/>
  <c r="K116" i="198" s="1"/>
  <c r="V116" i="198" s="1"/>
  <c r="FW86" i="196"/>
  <c r="FX86" i="196"/>
  <c r="G115" i="198" s="1"/>
  <c r="Q115" i="198" s="1"/>
  <c r="FY86" i="196"/>
  <c r="K115" i="198" s="1"/>
  <c r="FQ86" i="196"/>
  <c r="K113" i="198" s="1"/>
  <c r="V113" i="198" s="1"/>
  <c r="FP86" i="196"/>
  <c r="G113" i="198" s="1"/>
  <c r="Q113" i="198" s="1"/>
  <c r="FK86" i="196"/>
  <c r="FL86" i="196"/>
  <c r="G112" i="198" s="1"/>
  <c r="Q112" i="198" s="1"/>
  <c r="FM86" i="196"/>
  <c r="K112" i="198" s="1"/>
  <c r="FF29" i="196"/>
  <c r="FC86" i="196"/>
  <c r="FF21" i="196"/>
  <c r="EZ86" i="196"/>
  <c r="G109" i="198" s="1"/>
  <c r="Q109" i="198" s="1"/>
  <c r="FB21" i="196"/>
  <c r="EY86" i="196"/>
  <c r="EW86" i="196"/>
  <c r="K108" i="198" s="1"/>
  <c r="V108" i="198" s="1"/>
  <c r="BZ29" i="196"/>
  <c r="CM86" i="196"/>
  <c r="CX61" i="196"/>
  <c r="DB85" i="196"/>
  <c r="BZ61" i="196"/>
  <c r="CD85" i="196"/>
  <c r="CW86" i="196"/>
  <c r="K93" i="198" s="1"/>
  <c r="V93" i="198" s="1"/>
  <c r="BX86" i="196"/>
  <c r="G87" i="198" s="1"/>
  <c r="Q87" i="198" s="1"/>
  <c r="BR85" i="196"/>
  <c r="FB29" i="196"/>
  <c r="FN29" i="196"/>
  <c r="FZ29" i="196"/>
  <c r="CL21" i="196"/>
  <c r="CB86" i="196"/>
  <c r="G88" i="198" s="1"/>
  <c r="Q88" i="198" s="1"/>
  <c r="CT29" i="196"/>
  <c r="CK86" i="196"/>
  <c r="K90" i="198" s="1"/>
  <c r="V90" i="198" s="1"/>
  <c r="CA86" i="196"/>
  <c r="CC86" i="196"/>
  <c r="K88" i="198" s="1"/>
  <c r="CS86" i="196"/>
  <c r="K92" i="198" s="1"/>
  <c r="V92" i="198" s="1"/>
  <c r="CX21" i="196"/>
  <c r="BP86" i="196"/>
  <c r="G85" i="198" s="1"/>
  <c r="Q85" i="198" s="1"/>
  <c r="BV69" i="196"/>
  <c r="CP37" i="196"/>
  <c r="BR45" i="196"/>
  <c r="CD21" i="196"/>
  <c r="CL29" i="196"/>
  <c r="CD37" i="196"/>
  <c r="EX29" i="196"/>
  <c r="FJ29" i="196"/>
  <c r="FV29" i="196"/>
  <c r="GH29" i="196"/>
  <c r="BY86" i="196"/>
  <c r="K87" i="198" s="1"/>
  <c r="BZ21" i="196"/>
  <c r="BV21" i="196"/>
  <c r="BU86" i="196"/>
  <c r="K86" i="198" s="1"/>
  <c r="BV29" i="196"/>
  <c r="BR21" i="196"/>
  <c r="BO86" i="196"/>
  <c r="BQ86" i="196"/>
  <c r="K85" i="198" s="1"/>
  <c r="V85" i="198" s="1"/>
  <c r="BR29" i="196"/>
  <c r="BS86" i="196"/>
  <c r="BW86" i="196"/>
  <c r="BZ86" i="196" s="1"/>
  <c r="I87" i="198" s="1"/>
  <c r="CD29" i="196"/>
  <c r="CH29" i="196"/>
  <c r="CE86" i="196"/>
  <c r="CG86" i="196"/>
  <c r="K89" i="198" s="1"/>
  <c r="CH21" i="196"/>
  <c r="CJ86" i="196"/>
  <c r="CP29" i="196"/>
  <c r="CO86" i="196"/>
  <c r="K91" i="198" s="1"/>
  <c r="V91" i="198" s="1"/>
  <c r="CQ86" i="196"/>
  <c r="CT21" i="196"/>
  <c r="CU86" i="196"/>
  <c r="CY86" i="196"/>
  <c r="CZ86" i="196"/>
  <c r="G94" i="198" s="1"/>
  <c r="Q94" i="198" s="1"/>
  <c r="DA86" i="196"/>
  <c r="K94" i="198" s="1"/>
  <c r="V94" i="198" s="1"/>
  <c r="BZ53" i="196"/>
  <c r="BT86" i="196"/>
  <c r="G86" i="198" s="1"/>
  <c r="Q86" i="198" s="1"/>
  <c r="CF86" i="196"/>
  <c r="CR86" i="196"/>
  <c r="G92" i="198" s="1"/>
  <c r="Q92" i="198" s="1"/>
  <c r="CV86" i="196"/>
  <c r="G93" i="198" s="1"/>
  <c r="Q93" i="198" s="1"/>
  <c r="CL53" i="196"/>
  <c r="GH86" i="196" l="1"/>
  <c r="I117" i="198" s="1"/>
  <c r="FV86" i="196"/>
  <c r="I114" i="198" s="1"/>
  <c r="K22" i="199"/>
  <c r="N21" i="199"/>
  <c r="C86" i="199"/>
  <c r="K24" i="199"/>
  <c r="K21" i="199"/>
  <c r="K23" i="199"/>
  <c r="K35" i="199"/>
  <c r="K63" i="199"/>
  <c r="R21" i="199"/>
  <c r="K28" i="199"/>
  <c r="K27" i="199"/>
  <c r="K26" i="199"/>
  <c r="K54" i="199"/>
  <c r="K61" i="199"/>
  <c r="K85" i="199"/>
  <c r="K56" i="199"/>
  <c r="K30" i="199"/>
  <c r="K59" i="199"/>
  <c r="K75" i="199"/>
  <c r="K50" i="199"/>
  <c r="S37" i="199"/>
  <c r="L37" i="199"/>
  <c r="S53" i="199"/>
  <c r="L53" i="199"/>
  <c r="L21" i="199"/>
  <c r="D86" i="199"/>
  <c r="AX86" i="199"/>
  <c r="K77" i="199"/>
  <c r="K72" i="199"/>
  <c r="K47" i="199"/>
  <c r="J86" i="199"/>
  <c r="K52" i="199"/>
  <c r="K40" i="199"/>
  <c r="K82" i="199"/>
  <c r="K57" i="199"/>
  <c r="R69" i="199"/>
  <c r="N69" i="199"/>
  <c r="M69" i="199"/>
  <c r="N29" i="199"/>
  <c r="M29" i="199"/>
  <c r="K29" i="199"/>
  <c r="R29" i="199"/>
  <c r="R77" i="199"/>
  <c r="N77" i="199"/>
  <c r="M77" i="199"/>
  <c r="K37" i="199"/>
  <c r="K44" i="199"/>
  <c r="K60" i="199"/>
  <c r="K33" i="199"/>
  <c r="K66" i="199"/>
  <c r="R45" i="199"/>
  <c r="N45" i="199"/>
  <c r="M45" i="199"/>
  <c r="AD86" i="199"/>
  <c r="K48" i="199"/>
  <c r="K45" i="199"/>
  <c r="K64" i="199"/>
  <c r="K38" i="199"/>
  <c r="K70" i="199"/>
  <c r="BV86" i="199"/>
  <c r="CD86" i="199"/>
  <c r="R53" i="199"/>
  <c r="N53" i="199"/>
  <c r="M53" i="199"/>
  <c r="K51" i="199"/>
  <c r="K69" i="199"/>
  <c r="K67" i="199"/>
  <c r="K42" i="199"/>
  <c r="K73" i="199"/>
  <c r="R37" i="199"/>
  <c r="N37" i="199"/>
  <c r="M37" i="199"/>
  <c r="S85" i="199"/>
  <c r="AP86" i="199"/>
  <c r="K55" i="199"/>
  <c r="K71" i="199"/>
  <c r="M21" i="199"/>
  <c r="K76" i="199"/>
  <c r="K79" i="199"/>
  <c r="B7" i="199"/>
  <c r="S77" i="199"/>
  <c r="K31" i="199"/>
  <c r="K58" i="199"/>
  <c r="K34" i="199"/>
  <c r="K74" i="199"/>
  <c r="K80" i="199"/>
  <c r="Q30" i="199"/>
  <c r="P37" i="199"/>
  <c r="Q37" i="199" s="1"/>
  <c r="K36" i="199"/>
  <c r="K62" i="199"/>
  <c r="K39" i="199"/>
  <c r="K78" i="199"/>
  <c r="K32" i="199"/>
  <c r="K83" i="199"/>
  <c r="N85" i="199"/>
  <c r="M85" i="199"/>
  <c r="R85" i="199"/>
  <c r="BJ86" i="199"/>
  <c r="S29" i="199"/>
  <c r="L29" i="199"/>
  <c r="K41" i="199"/>
  <c r="K65" i="199"/>
  <c r="K43" i="199"/>
  <c r="K81" i="199"/>
  <c r="K46" i="199"/>
  <c r="N61" i="199"/>
  <c r="M61" i="199"/>
  <c r="R61" i="199"/>
  <c r="K53" i="199"/>
  <c r="K68" i="199"/>
  <c r="K84" i="199"/>
  <c r="K49" i="199"/>
  <c r="P86" i="199"/>
  <c r="Q86" i="199" s="1"/>
  <c r="S114" i="198"/>
  <c r="V114" i="198"/>
  <c r="R114" i="198"/>
  <c r="R109" i="198"/>
  <c r="V110" i="198"/>
  <c r="S112" i="198"/>
  <c r="R112" i="198"/>
  <c r="V112" i="198"/>
  <c r="S88" i="198"/>
  <c r="R88" i="198"/>
  <c r="S91" i="198"/>
  <c r="R91" i="198"/>
  <c r="S86" i="198"/>
  <c r="R86" i="198"/>
  <c r="R89" i="198"/>
  <c r="V89" i="198"/>
  <c r="CD86" i="196"/>
  <c r="I88" i="198" s="1"/>
  <c r="S110" i="198"/>
  <c r="S87" i="198"/>
  <c r="R87" i="198"/>
  <c r="R113" i="198"/>
  <c r="S113" i="198"/>
  <c r="V88" i="198"/>
  <c r="CH86" i="196"/>
  <c r="I89" i="198" s="1"/>
  <c r="G89" i="198"/>
  <c r="Q89" i="198" s="1"/>
  <c r="R94" i="198"/>
  <c r="S94" i="198"/>
  <c r="S92" i="198"/>
  <c r="R92" i="198"/>
  <c r="S93" i="198"/>
  <c r="R93" i="198"/>
  <c r="S108" i="198"/>
  <c r="R108" i="198"/>
  <c r="S115" i="198"/>
  <c r="R115" i="198"/>
  <c r="V115" i="198"/>
  <c r="S111" i="198"/>
  <c r="R111" i="198"/>
  <c r="V111" i="198"/>
  <c r="CL86" i="196"/>
  <c r="I90" i="198" s="1"/>
  <c r="G90" i="198"/>
  <c r="Q90" i="198" s="1"/>
  <c r="R117" i="198"/>
  <c r="S117" i="198"/>
  <c r="R90" i="198"/>
  <c r="V87" i="198"/>
  <c r="R116" i="198"/>
  <c r="S85" i="198"/>
  <c r="R85" i="198"/>
  <c r="GD86" i="196"/>
  <c r="I116" i="198" s="1"/>
  <c r="G116" i="198"/>
  <c r="Q116" i="198" s="1"/>
  <c r="V86" i="198"/>
  <c r="V117" i="198"/>
  <c r="S109" i="198"/>
  <c r="FZ86" i="196"/>
  <c r="I115" i="198" s="1"/>
  <c r="FR86" i="196"/>
  <c r="I113" i="198" s="1"/>
  <c r="FN86" i="196"/>
  <c r="I112" i="198" s="1"/>
  <c r="FF86" i="196"/>
  <c r="I110" i="198" s="1"/>
  <c r="FB86" i="196"/>
  <c r="I109" i="198" s="1"/>
  <c r="CP86" i="196"/>
  <c r="I91" i="198" s="1"/>
  <c r="DB86" i="196"/>
  <c r="I94" i="198" s="1"/>
  <c r="BR86" i="196"/>
  <c r="I85" i="198" s="1"/>
  <c r="BV86" i="196"/>
  <c r="I86" i="198" s="1"/>
  <c r="CT86" i="196"/>
  <c r="I92" i="198" s="1"/>
  <c r="CX86" i="196"/>
  <c r="I93" i="198" s="1"/>
  <c r="ED17" i="196"/>
  <c r="DZ17" i="196"/>
  <c r="DV17" i="196"/>
  <c r="DR17" i="196"/>
  <c r="DN17" i="196"/>
  <c r="L86" i="199" l="1"/>
  <c r="S86" i="199"/>
  <c r="N86" i="199"/>
  <c r="M86" i="199"/>
  <c r="K86" i="199"/>
  <c r="R86" i="199"/>
  <c r="S116" i="198"/>
  <c r="S90" i="198"/>
  <c r="S89" i="198"/>
  <c r="DF17" i="196"/>
  <c r="AH18" i="196"/>
  <c r="AA21" i="196"/>
  <c r="AB21" i="196"/>
  <c r="AC21" i="196"/>
  <c r="U98" i="198" l="1"/>
  <c r="U99" i="198"/>
  <c r="U100" i="198"/>
  <c r="U101" i="198"/>
  <c r="U102" i="198"/>
  <c r="U103" i="198"/>
  <c r="U104" i="198"/>
  <c r="U105" i="198"/>
  <c r="U106" i="198"/>
  <c r="U97" i="198"/>
  <c r="U83" i="198"/>
  <c r="O21" i="196"/>
  <c r="O29" i="196"/>
  <c r="O37" i="196"/>
  <c r="U52" i="198"/>
  <c r="U49" i="198"/>
  <c r="U50" i="198"/>
  <c r="U51" i="198"/>
  <c r="U53" i="198"/>
  <c r="U54" i="198"/>
  <c r="U55" i="198"/>
  <c r="U56" i="198"/>
  <c r="U57" i="198"/>
  <c r="U58" i="198"/>
  <c r="U59" i="198"/>
  <c r="U73" i="198"/>
  <c r="U74" i="198"/>
  <c r="U75" i="198"/>
  <c r="U76" i="198"/>
  <c r="U77" i="198"/>
  <c r="U78" i="198"/>
  <c r="U79" i="198"/>
  <c r="U80" i="198"/>
  <c r="U81" i="198"/>
  <c r="U82" i="198"/>
  <c r="U120" i="198"/>
  <c r="U121" i="198"/>
  <c r="U122" i="198"/>
  <c r="U123" i="198"/>
  <c r="U124" i="198"/>
  <c r="U125" i="198"/>
  <c r="U126" i="198"/>
  <c r="U127" i="198"/>
  <c r="U128" i="198"/>
  <c r="U129" i="198"/>
  <c r="U131" i="198"/>
  <c r="U132" i="198"/>
  <c r="U133" i="198"/>
  <c r="U134" i="198"/>
  <c r="U135" i="198"/>
  <c r="U136" i="198"/>
  <c r="U137" i="198"/>
  <c r="U138" i="198"/>
  <c r="U139" i="198"/>
  <c r="U140" i="198"/>
  <c r="U142" i="198"/>
  <c r="U143" i="198"/>
  <c r="U144" i="198"/>
  <c r="U145" i="198"/>
  <c r="U146" i="198"/>
  <c r="U147" i="198"/>
  <c r="U148" i="198"/>
  <c r="U149" i="198"/>
  <c r="U150" i="198"/>
  <c r="U151" i="198"/>
  <c r="U153" i="198"/>
  <c r="U154" i="198"/>
  <c r="U155" i="198"/>
  <c r="U156" i="198"/>
  <c r="U157" i="198"/>
  <c r="U158" i="198"/>
  <c r="U159" i="198"/>
  <c r="U160" i="198"/>
  <c r="U161" i="198"/>
  <c r="U162" i="198"/>
  <c r="U164" i="198"/>
  <c r="U165" i="198"/>
  <c r="U166" i="198"/>
  <c r="U167" i="198"/>
  <c r="U168" i="198"/>
  <c r="U169" i="198"/>
  <c r="U170" i="198"/>
  <c r="U171" i="198"/>
  <c r="U172" i="198"/>
  <c r="U173" i="198"/>
  <c r="U175" i="198"/>
  <c r="U176" i="198"/>
  <c r="U177" i="198"/>
  <c r="U178" i="198"/>
  <c r="U179" i="198"/>
  <c r="U180" i="198"/>
  <c r="U181" i="198"/>
  <c r="U182" i="198"/>
  <c r="U183" i="198"/>
  <c r="U184" i="198"/>
  <c r="U186" i="198"/>
  <c r="U187" i="198"/>
  <c r="U188" i="198"/>
  <c r="U189" i="198"/>
  <c r="U190" i="198"/>
  <c r="U191" i="198"/>
  <c r="U192" i="198"/>
  <c r="U193" i="198"/>
  <c r="U194" i="198"/>
  <c r="U195" i="198"/>
  <c r="U27" i="198"/>
  <c r="U28" i="198"/>
  <c r="U29" i="198"/>
  <c r="U30" i="198"/>
  <c r="U31" i="198"/>
  <c r="U32" i="198"/>
  <c r="U33" i="198"/>
  <c r="U34" i="198"/>
  <c r="U26" i="198"/>
  <c r="T31" i="194"/>
  <c r="T23" i="194"/>
  <c r="V21" i="194"/>
  <c r="J48" i="198"/>
  <c r="T24" i="194"/>
  <c r="T84" i="194"/>
  <c r="T83" i="194"/>
  <c r="T82" i="194"/>
  <c r="T81" i="194"/>
  <c r="T80" i="194"/>
  <c r="T79" i="194"/>
  <c r="T78" i="194"/>
  <c r="T76" i="194"/>
  <c r="T75" i="194"/>
  <c r="T74" i="194"/>
  <c r="T73" i="194"/>
  <c r="T72" i="194"/>
  <c r="T71" i="194"/>
  <c r="T70" i="194"/>
  <c r="T68" i="194"/>
  <c r="T67" i="194"/>
  <c r="T66" i="194"/>
  <c r="T65" i="194"/>
  <c r="T64" i="194"/>
  <c r="T63" i="194"/>
  <c r="T62" i="194"/>
  <c r="T60" i="194"/>
  <c r="T59" i="194"/>
  <c r="T58" i="194"/>
  <c r="T57" i="194"/>
  <c r="T56" i="194"/>
  <c r="T55" i="194"/>
  <c r="T54" i="194"/>
  <c r="T52" i="194"/>
  <c r="T51" i="194"/>
  <c r="T50" i="194"/>
  <c r="T49" i="194"/>
  <c r="T48" i="194"/>
  <c r="T47" i="194"/>
  <c r="T46" i="194"/>
  <c r="T44" i="194"/>
  <c r="T43" i="194"/>
  <c r="T42" i="194"/>
  <c r="T41" i="194"/>
  <c r="T40" i="194"/>
  <c r="T39" i="194"/>
  <c r="T38" i="194"/>
  <c r="T36" i="194"/>
  <c r="T35" i="194"/>
  <c r="T34" i="194"/>
  <c r="T33" i="194"/>
  <c r="T32" i="194"/>
  <c r="T30" i="194"/>
  <c r="T28" i="194"/>
  <c r="T27" i="194"/>
  <c r="T26" i="194"/>
  <c r="T25" i="194"/>
  <c r="T22" i="194"/>
  <c r="B36" i="194"/>
  <c r="B35" i="194"/>
  <c r="B34" i="194"/>
  <c r="B33" i="194"/>
  <c r="B32" i="194"/>
  <c r="B31" i="194"/>
  <c r="B30" i="194"/>
  <c r="B28" i="194"/>
  <c r="B27" i="194"/>
  <c r="B26" i="194"/>
  <c r="B25" i="194"/>
  <c r="B24" i="194"/>
  <c r="B23" i="194"/>
  <c r="B22" i="194"/>
  <c r="B20" i="194"/>
  <c r="T37" i="196"/>
  <c r="V85" i="197"/>
  <c r="V77" i="197"/>
  <c r="V69" i="197"/>
  <c r="V61" i="197"/>
  <c r="V53" i="197"/>
  <c r="V45" i="197"/>
  <c r="V37" i="197"/>
  <c r="V29" i="197"/>
  <c r="V21" i="197"/>
  <c r="T37" i="197"/>
  <c r="T29" i="197"/>
  <c r="T21" i="197"/>
  <c r="O29" i="197"/>
  <c r="V37" i="195"/>
  <c r="V86" i="183"/>
  <c r="V29" i="183"/>
  <c r="V29" i="195"/>
  <c r="V21" i="195"/>
  <c r="T37" i="195"/>
  <c r="T29" i="195"/>
  <c r="V21" i="183"/>
  <c r="T29" i="194" l="1"/>
  <c r="V85" i="195"/>
  <c r="V77" i="195"/>
  <c r="V69" i="195"/>
  <c r="V61" i="195"/>
  <c r="V53" i="195"/>
  <c r="V45" i="195"/>
  <c r="T21" i="195"/>
  <c r="O37" i="195"/>
  <c r="O21" i="195"/>
  <c r="O29" i="195"/>
  <c r="B36" i="197"/>
  <c r="B35" i="197"/>
  <c r="B34" i="197"/>
  <c r="B33" i="197"/>
  <c r="B32" i="197"/>
  <c r="B31" i="197"/>
  <c r="B30" i="197"/>
  <c r="C5" i="193"/>
  <c r="N48" i="198"/>
  <c r="O48" i="198"/>
  <c r="P48" i="198"/>
  <c r="O21" i="197"/>
  <c r="V29" i="194"/>
  <c r="T86" i="184"/>
  <c r="BM29" i="196"/>
  <c r="BL29" i="196"/>
  <c r="BK29" i="196"/>
  <c r="BM21" i="196"/>
  <c r="BL21" i="196"/>
  <c r="BK21" i="196"/>
  <c r="BI29" i="196"/>
  <c r="BH29" i="196"/>
  <c r="BG29" i="196"/>
  <c r="BI21" i="196"/>
  <c r="BH21" i="196"/>
  <c r="BG21" i="196"/>
  <c r="BJ20" i="196"/>
  <c r="BE29" i="196"/>
  <c r="BD29" i="196"/>
  <c r="BC29" i="196"/>
  <c r="BE21" i="196"/>
  <c r="BD21" i="196"/>
  <c r="BC21" i="196"/>
  <c r="BA29" i="196"/>
  <c r="AZ29" i="196"/>
  <c r="AY29" i="196"/>
  <c r="BA21" i="196"/>
  <c r="AZ21" i="196"/>
  <c r="AY21" i="196"/>
  <c r="AW29" i="196"/>
  <c r="AV29" i="196"/>
  <c r="AU29" i="196"/>
  <c r="AW21" i="196"/>
  <c r="AV21" i="196"/>
  <c r="AU21" i="196"/>
  <c r="AS29" i="196"/>
  <c r="AR29" i="196"/>
  <c r="AQ29" i="196"/>
  <c r="AS21" i="196"/>
  <c r="AR21" i="196"/>
  <c r="AQ21" i="196"/>
  <c r="AO29" i="196"/>
  <c r="AN29" i="196"/>
  <c r="AM29" i="196"/>
  <c r="AP21" i="196"/>
  <c r="AK29" i="196"/>
  <c r="AJ29" i="196"/>
  <c r="AI29" i="196"/>
  <c r="AG29" i="196"/>
  <c r="AF29" i="196"/>
  <c r="AE29" i="196"/>
  <c r="AH21" i="196"/>
  <c r="AC29" i="196"/>
  <c r="AB29" i="196"/>
  <c r="AA29" i="196"/>
  <c r="AD21" i="196"/>
  <c r="BM29" i="197"/>
  <c r="BL29" i="197"/>
  <c r="BK29" i="197"/>
  <c r="BM21" i="197"/>
  <c r="BL21" i="197"/>
  <c r="BK21" i="197"/>
  <c r="BI29" i="197"/>
  <c r="BH29" i="197"/>
  <c r="BG29" i="197"/>
  <c r="BJ21" i="197"/>
  <c r="BI21" i="197"/>
  <c r="BH21" i="197"/>
  <c r="BG21" i="197"/>
  <c r="BE29" i="197"/>
  <c r="BD29" i="197"/>
  <c r="BC29" i="197"/>
  <c r="BE21" i="197"/>
  <c r="BD21" i="197"/>
  <c r="BC21" i="197"/>
  <c r="BA29" i="197"/>
  <c r="AZ29" i="197"/>
  <c r="AY29" i="197"/>
  <c r="BA21" i="197"/>
  <c r="AZ21" i="197"/>
  <c r="AY21" i="197"/>
  <c r="AW29" i="197"/>
  <c r="AV29" i="197"/>
  <c r="AX29" i="197" s="1"/>
  <c r="AU29" i="197"/>
  <c r="AW21" i="197"/>
  <c r="AV21" i="197"/>
  <c r="AX21" i="197" s="1"/>
  <c r="AU21" i="197"/>
  <c r="AS29" i="197"/>
  <c r="AR29" i="197"/>
  <c r="AQ29" i="197"/>
  <c r="AS21" i="197"/>
  <c r="AR21" i="197"/>
  <c r="AQ21" i="197"/>
  <c r="AT21" i="197" s="1"/>
  <c r="AO29" i="197"/>
  <c r="AN29" i="197"/>
  <c r="AM29" i="197"/>
  <c r="AO21" i="197"/>
  <c r="AN21" i="197"/>
  <c r="AM21" i="197"/>
  <c r="AK29" i="197"/>
  <c r="AJ29" i="197"/>
  <c r="AL29" i="197" s="1"/>
  <c r="AI29" i="197"/>
  <c r="AK21" i="197"/>
  <c r="AJ21" i="197"/>
  <c r="AI21" i="197"/>
  <c r="AG29" i="197"/>
  <c r="AF29" i="197"/>
  <c r="AE29" i="197"/>
  <c r="AG21" i="197"/>
  <c r="AF21" i="197"/>
  <c r="AE21" i="197"/>
  <c r="AC29" i="197"/>
  <c r="AB29" i="197"/>
  <c r="AD29" i="197" s="1"/>
  <c r="AA29" i="197"/>
  <c r="BM29" i="195"/>
  <c r="BL29" i="195"/>
  <c r="BN29" i="195" s="1"/>
  <c r="BK29" i="195"/>
  <c r="BI29" i="195"/>
  <c r="BH29" i="195"/>
  <c r="BG29" i="195"/>
  <c r="BE29" i="195"/>
  <c r="BD29" i="195"/>
  <c r="BF29" i="195" s="1"/>
  <c r="BC29" i="195"/>
  <c r="BA29" i="195"/>
  <c r="AZ29" i="195"/>
  <c r="AY29" i="195"/>
  <c r="AW29" i="195"/>
  <c r="AV29" i="195"/>
  <c r="AX29" i="195" s="1"/>
  <c r="AU29" i="195"/>
  <c r="AS29" i="195"/>
  <c r="AR29" i="195"/>
  <c r="AQ29" i="195"/>
  <c r="AO29" i="195"/>
  <c r="AN29" i="195"/>
  <c r="AP29" i="195" s="1"/>
  <c r="AM29" i="195"/>
  <c r="AK29" i="195"/>
  <c r="AJ29" i="195"/>
  <c r="AL29" i="195" s="1"/>
  <c r="AI29" i="195"/>
  <c r="AG29" i="195"/>
  <c r="AF29" i="195"/>
  <c r="AE29" i="195"/>
  <c r="AH29" i="195" s="1"/>
  <c r="AC29" i="195"/>
  <c r="AB29" i="195"/>
  <c r="AA29" i="195"/>
  <c r="BK21" i="195"/>
  <c r="BM21" i="195"/>
  <c r="BL21" i="195"/>
  <c r="BI21" i="195"/>
  <c r="BH21" i="195"/>
  <c r="BJ21" i="195" s="1"/>
  <c r="BG21" i="195"/>
  <c r="BE21" i="195"/>
  <c r="BD21" i="195"/>
  <c r="BF21" i="195" s="1"/>
  <c r="BC21" i="195"/>
  <c r="BA21" i="195"/>
  <c r="AZ21" i="195"/>
  <c r="BB21" i="195" s="1"/>
  <c r="AY21" i="195"/>
  <c r="AW21" i="195"/>
  <c r="AV21" i="195"/>
  <c r="AU21" i="195"/>
  <c r="AS21" i="195"/>
  <c r="AR21" i="195"/>
  <c r="AT21" i="195" s="1"/>
  <c r="AQ21" i="195"/>
  <c r="AO21" i="195"/>
  <c r="AN21" i="195"/>
  <c r="AM21" i="195"/>
  <c r="AK21" i="195"/>
  <c r="AJ21" i="195"/>
  <c r="AL21" i="195" s="1"/>
  <c r="AI21" i="195"/>
  <c r="AG21" i="195"/>
  <c r="AF21" i="195"/>
  <c r="AE21" i="195"/>
  <c r="T18" i="194"/>
  <c r="T19" i="194"/>
  <c r="T20" i="194"/>
  <c r="T17" i="194"/>
  <c r="V21" i="196"/>
  <c r="B15" i="194"/>
  <c r="E29" i="197"/>
  <c r="E21" i="197"/>
  <c r="E29" i="195"/>
  <c r="E21" i="195"/>
  <c r="BN22" i="196"/>
  <c r="BJ22" i="196"/>
  <c r="BF22" i="196"/>
  <c r="BB22" i="196"/>
  <c r="AX22" i="196"/>
  <c r="AT22" i="196"/>
  <c r="AP22" i="196"/>
  <c r="AL22" i="196"/>
  <c r="AH22" i="196"/>
  <c r="AD22" i="196"/>
  <c r="Z22" i="196"/>
  <c r="R22" i="196"/>
  <c r="S22" i="196"/>
  <c r="B20" i="196"/>
  <c r="B15" i="196"/>
  <c r="B16" i="196"/>
  <c r="B17" i="196"/>
  <c r="B18" i="196"/>
  <c r="B19" i="196"/>
  <c r="BN17" i="196"/>
  <c r="BJ17" i="196"/>
  <c r="BF17" i="196"/>
  <c r="BB17" i="196"/>
  <c r="AX17" i="196"/>
  <c r="AT17" i="196"/>
  <c r="AP17" i="196"/>
  <c r="AL17" i="196"/>
  <c r="AH17" i="196"/>
  <c r="AD17" i="196"/>
  <c r="Z17" i="196"/>
  <c r="R17" i="196"/>
  <c r="S17" i="196"/>
  <c r="B16" i="197"/>
  <c r="B17" i="197"/>
  <c r="B18" i="197"/>
  <c r="B19" i="197"/>
  <c r="B20" i="197"/>
  <c r="BN22" i="197"/>
  <c r="BJ22" i="197"/>
  <c r="BF22" i="197"/>
  <c r="BB22" i="197"/>
  <c r="AX22" i="197"/>
  <c r="AT22" i="197"/>
  <c r="AP22" i="197"/>
  <c r="AL22" i="197"/>
  <c r="AH22" i="197"/>
  <c r="AD22" i="197"/>
  <c r="Z22" i="197"/>
  <c r="J22" i="197"/>
  <c r="N22" i="197" s="1"/>
  <c r="D22" i="197"/>
  <c r="S22" i="197" s="1"/>
  <c r="C22" i="197"/>
  <c r="BB29" i="197" l="1"/>
  <c r="BB21" i="197"/>
  <c r="AH21" i="197"/>
  <c r="AP21" i="197"/>
  <c r="BJ29" i="197"/>
  <c r="AL21" i="197"/>
  <c r="BF21" i="197"/>
  <c r="BN21" i="197"/>
  <c r="AP29" i="197"/>
  <c r="AH29" i="197"/>
  <c r="BN21" i="196"/>
  <c r="BJ21" i="196"/>
  <c r="BJ29" i="196"/>
  <c r="BF21" i="196"/>
  <c r="AX21" i="196"/>
  <c r="AL29" i="196"/>
  <c r="AD29" i="196"/>
  <c r="AL21" i="196"/>
  <c r="AP29" i="196"/>
  <c r="BF29" i="196"/>
  <c r="BN29" i="196"/>
  <c r="AH29" i="196"/>
  <c r="AT21" i="196"/>
  <c r="BB21" i="196"/>
  <c r="AT29" i="196"/>
  <c r="BB29" i="196"/>
  <c r="AX29" i="196"/>
  <c r="BJ29" i="195"/>
  <c r="AH21" i="195"/>
  <c r="BN21" i="195"/>
  <c r="AX21" i="195"/>
  <c r="BB29" i="195"/>
  <c r="AD29" i="195"/>
  <c r="AP21" i="195"/>
  <c r="AT29" i="195"/>
  <c r="BF29" i="197"/>
  <c r="BN29" i="197"/>
  <c r="AT29" i="197"/>
  <c r="L22" i="196"/>
  <c r="M22" i="196"/>
  <c r="N22" i="196"/>
  <c r="K17" i="196"/>
  <c r="M17" i="196"/>
  <c r="N17" i="196"/>
  <c r="L17" i="196"/>
  <c r="L22" i="197"/>
  <c r="M22" i="197"/>
  <c r="R22" i="197"/>
  <c r="B14" i="196" l="1"/>
  <c r="B15" i="197"/>
  <c r="B14" i="197"/>
  <c r="B23" i="195"/>
  <c r="B24" i="195"/>
  <c r="B25" i="195"/>
  <c r="B26" i="195"/>
  <c r="B27" i="195"/>
  <c r="B28" i="195"/>
  <c r="B22" i="195"/>
  <c r="B18" i="195"/>
  <c r="B19" i="195"/>
  <c r="B20" i="195"/>
  <c r="B17" i="195"/>
  <c r="B19" i="194"/>
  <c r="B18" i="194"/>
  <c r="B17" i="194"/>
  <c r="B14" i="195"/>
  <c r="B16" i="194"/>
  <c r="B16" i="195" s="1"/>
  <c r="B15" i="195"/>
  <c r="C17" i="195"/>
  <c r="D17" i="195"/>
  <c r="J17" i="195"/>
  <c r="K17" i="195" s="1"/>
  <c r="Z17" i="195"/>
  <c r="AD17" i="195"/>
  <c r="AH17" i="195"/>
  <c r="AL17" i="195"/>
  <c r="AP17" i="195"/>
  <c r="AT17" i="195"/>
  <c r="AX17" i="195"/>
  <c r="BB17" i="195"/>
  <c r="BF17" i="195"/>
  <c r="BJ17" i="195"/>
  <c r="BN17" i="195"/>
  <c r="C18" i="195"/>
  <c r="S18" i="195"/>
  <c r="Z18" i="195"/>
  <c r="AD18" i="195"/>
  <c r="AH18" i="195"/>
  <c r="AL18" i="195"/>
  <c r="AP18" i="195"/>
  <c r="AT18" i="195"/>
  <c r="AX18" i="195"/>
  <c r="BB18" i="195"/>
  <c r="BF18" i="195"/>
  <c r="BJ18" i="195"/>
  <c r="BN18" i="195"/>
  <c r="C19" i="195"/>
  <c r="D19" i="195"/>
  <c r="J19" i="195"/>
  <c r="Z19" i="195"/>
  <c r="AD19" i="195"/>
  <c r="AH19" i="195"/>
  <c r="AL19" i="195"/>
  <c r="AP19" i="195"/>
  <c r="AT19" i="195"/>
  <c r="AX19" i="195"/>
  <c r="BB19" i="195"/>
  <c r="BF19" i="195"/>
  <c r="BJ19" i="195"/>
  <c r="BN19" i="195"/>
  <c r="C20" i="195"/>
  <c r="D20" i="195"/>
  <c r="J20" i="195"/>
  <c r="Z20" i="195"/>
  <c r="AD20" i="195"/>
  <c r="AH20" i="195"/>
  <c r="AL20" i="195"/>
  <c r="AP20" i="195"/>
  <c r="AT20" i="195"/>
  <c r="AX20" i="195"/>
  <c r="BB20" i="195"/>
  <c r="BF20" i="195"/>
  <c r="BJ20" i="195"/>
  <c r="BN20" i="195"/>
  <c r="BN22" i="195"/>
  <c r="BJ22" i="195"/>
  <c r="BF22" i="195"/>
  <c r="BB22" i="195"/>
  <c r="AX22" i="195"/>
  <c r="AT22" i="195"/>
  <c r="AP22" i="195"/>
  <c r="AL22" i="195"/>
  <c r="AH22" i="195"/>
  <c r="AD22" i="195"/>
  <c r="Z22" i="195"/>
  <c r="J22" i="195"/>
  <c r="R22" i="195" s="1"/>
  <c r="D22" i="195"/>
  <c r="C22" i="195"/>
  <c r="T45" i="194"/>
  <c r="P17" i="183"/>
  <c r="M12" i="198"/>
  <c r="M11" i="198"/>
  <c r="M10" i="198"/>
  <c r="L90" i="198" l="1"/>
  <c r="L110" i="198"/>
  <c r="L115" i="198"/>
  <c r="L91" i="198"/>
  <c r="L88" i="198"/>
  <c r="L114" i="198"/>
  <c r="L87" i="198"/>
  <c r="L85" i="198"/>
  <c r="L109" i="198"/>
  <c r="L86" i="198"/>
  <c r="L113" i="198"/>
  <c r="L111" i="198"/>
  <c r="L116" i="198"/>
  <c r="L93" i="198"/>
  <c r="L117" i="198"/>
  <c r="L108" i="198"/>
  <c r="L112" i="198"/>
  <c r="L89" i="198"/>
  <c r="L94" i="198"/>
  <c r="L92" i="198"/>
  <c r="K11" i="198"/>
  <c r="C7" i="197" s="1"/>
  <c r="K12" i="198"/>
  <c r="C7" i="196" s="1"/>
  <c r="K10" i="198"/>
  <c r="L17" i="195"/>
  <c r="D21" i="195"/>
  <c r="C21" i="195"/>
  <c r="T37" i="194"/>
  <c r="L22" i="195"/>
  <c r="K18" i="195"/>
  <c r="S22" i="195"/>
  <c r="L20" i="195"/>
  <c r="K20" i="195"/>
  <c r="L18" i="195"/>
  <c r="S17" i="195"/>
  <c r="R17" i="195"/>
  <c r="K19" i="195"/>
  <c r="L19" i="195"/>
  <c r="R18" i="195"/>
  <c r="S20" i="195"/>
  <c r="R19" i="195"/>
  <c r="R20" i="195"/>
  <c r="N17" i="195"/>
  <c r="S19" i="195"/>
  <c r="N18" i="195"/>
  <c r="M17" i="195"/>
  <c r="N19" i="195"/>
  <c r="M18" i="195"/>
  <c r="N20" i="195"/>
  <c r="M19" i="195"/>
  <c r="M20" i="195"/>
  <c r="M22" i="195"/>
  <c r="N22" i="195"/>
  <c r="C7" i="195" l="1"/>
  <c r="C7" i="199"/>
  <c r="P31" i="195"/>
  <c r="P22" i="195"/>
  <c r="P26" i="195"/>
  <c r="P33" i="195"/>
  <c r="P30" i="195"/>
  <c r="P18" i="195"/>
  <c r="Q18" i="195" s="1"/>
  <c r="P27" i="195"/>
  <c r="P20" i="195"/>
  <c r="Q20" i="195" s="1"/>
  <c r="P25" i="195"/>
  <c r="P24" i="195"/>
  <c r="P23" i="195"/>
  <c r="P28" i="195"/>
  <c r="P19" i="195"/>
  <c r="P17" i="195"/>
  <c r="Q17" i="195" s="1"/>
  <c r="P32" i="195"/>
  <c r="P32" i="196"/>
  <c r="P23" i="196"/>
  <c r="P24" i="196"/>
  <c r="P31" i="196"/>
  <c r="P22" i="196"/>
  <c r="Q22" i="196" s="1"/>
  <c r="P28" i="196"/>
  <c r="P27" i="196"/>
  <c r="P20" i="196"/>
  <c r="P26" i="196"/>
  <c r="P33" i="196"/>
  <c r="P30" i="196"/>
  <c r="P18" i="196"/>
  <c r="P19" i="196"/>
  <c r="P17" i="196"/>
  <c r="Q17" i="196" s="1"/>
  <c r="P25" i="196"/>
  <c r="P20" i="197"/>
  <c r="P19" i="197"/>
  <c r="P32" i="197"/>
  <c r="P31" i="197"/>
  <c r="P18" i="197"/>
  <c r="P30" i="197"/>
  <c r="P37" i="197" s="1"/>
  <c r="P28" i="197"/>
  <c r="P27" i="197"/>
  <c r="P26" i="197"/>
  <c r="P23" i="197"/>
  <c r="P25" i="197"/>
  <c r="P24" i="197"/>
  <c r="P22" i="197"/>
  <c r="Q22" i="195"/>
  <c r="Q22" i="197"/>
  <c r="Q19" i="195"/>
  <c r="Q20" i="199" l="1"/>
  <c r="D7" i="199"/>
  <c r="P21" i="197"/>
  <c r="P29" i="197"/>
  <c r="G37" i="1"/>
  <c r="P196" i="198"/>
  <c r="O196" i="198"/>
  <c r="N196" i="198"/>
  <c r="M196" i="198"/>
  <c r="J196" i="198"/>
  <c r="U196" i="198" s="1"/>
  <c r="K195" i="198"/>
  <c r="V195" i="198" s="1"/>
  <c r="I195" i="198"/>
  <c r="G195" i="198"/>
  <c r="Q195" i="198" s="1"/>
  <c r="K194" i="198"/>
  <c r="I194" i="198"/>
  <c r="G194" i="198"/>
  <c r="Q194" i="198" s="1"/>
  <c r="K193" i="198"/>
  <c r="R193" i="198" s="1"/>
  <c r="I193" i="198"/>
  <c r="G193" i="198"/>
  <c r="Q193" i="198" s="1"/>
  <c r="K192" i="198"/>
  <c r="V192" i="198" s="1"/>
  <c r="I192" i="198"/>
  <c r="G192" i="198"/>
  <c r="Q192" i="198" s="1"/>
  <c r="K191" i="198"/>
  <c r="V191" i="198" s="1"/>
  <c r="I191" i="198"/>
  <c r="G191" i="198"/>
  <c r="Q191" i="198" s="1"/>
  <c r="K190" i="198"/>
  <c r="V190" i="198" s="1"/>
  <c r="I190" i="198"/>
  <c r="G190" i="198"/>
  <c r="Q190" i="198" s="1"/>
  <c r="K189" i="198"/>
  <c r="V189" i="198" s="1"/>
  <c r="I189" i="198"/>
  <c r="G189" i="198"/>
  <c r="Q189" i="198" s="1"/>
  <c r="K188" i="198"/>
  <c r="V188" i="198" s="1"/>
  <c r="I188" i="198"/>
  <c r="G188" i="198"/>
  <c r="Q188" i="198" s="1"/>
  <c r="K187" i="198"/>
  <c r="I187" i="198"/>
  <c r="G187" i="198"/>
  <c r="Q187" i="198" s="1"/>
  <c r="K186" i="198"/>
  <c r="I186" i="198"/>
  <c r="G186" i="198"/>
  <c r="P185" i="198"/>
  <c r="O185" i="198"/>
  <c r="N185" i="198"/>
  <c r="M185" i="198"/>
  <c r="J185" i="198"/>
  <c r="U185" i="198" s="1"/>
  <c r="K184" i="198"/>
  <c r="I184" i="198"/>
  <c r="G184" i="198"/>
  <c r="Q184" i="198" s="1"/>
  <c r="K183" i="198"/>
  <c r="I183" i="198"/>
  <c r="G183" i="198"/>
  <c r="K182" i="198"/>
  <c r="I182" i="198"/>
  <c r="G182" i="198"/>
  <c r="Q182" i="198" s="1"/>
  <c r="K181" i="198"/>
  <c r="I181" i="198"/>
  <c r="G181" i="198"/>
  <c r="Q181" i="198" s="1"/>
  <c r="K180" i="198"/>
  <c r="V180" i="198" s="1"/>
  <c r="I180" i="198"/>
  <c r="G180" i="198"/>
  <c r="Q180" i="198" s="1"/>
  <c r="K179" i="198"/>
  <c r="V179" i="198" s="1"/>
  <c r="I179" i="198"/>
  <c r="G179" i="198"/>
  <c r="Q179" i="198" s="1"/>
  <c r="K178" i="198"/>
  <c r="V178" i="198" s="1"/>
  <c r="I178" i="198"/>
  <c r="G178" i="198"/>
  <c r="Q178" i="198" s="1"/>
  <c r="K177" i="198"/>
  <c r="I177" i="198"/>
  <c r="G177" i="198"/>
  <c r="Q177" i="198" s="1"/>
  <c r="K176" i="198"/>
  <c r="V176" i="198" s="1"/>
  <c r="I176" i="198"/>
  <c r="G176" i="198"/>
  <c r="Q176" i="198" s="1"/>
  <c r="K175" i="198"/>
  <c r="I175" i="198"/>
  <c r="G175" i="198"/>
  <c r="P174" i="198"/>
  <c r="O174" i="198"/>
  <c r="N174" i="198"/>
  <c r="M174" i="198"/>
  <c r="J174" i="198"/>
  <c r="U174" i="198" s="1"/>
  <c r="K173" i="198"/>
  <c r="I173" i="198"/>
  <c r="G173" i="198"/>
  <c r="Q173" i="198" s="1"/>
  <c r="K172" i="198"/>
  <c r="R172" i="198" s="1"/>
  <c r="I172" i="198"/>
  <c r="G172" i="198"/>
  <c r="Q172" i="198" s="1"/>
  <c r="K171" i="198"/>
  <c r="V171" i="198" s="1"/>
  <c r="I171" i="198"/>
  <c r="G171" i="198"/>
  <c r="Q171" i="198" s="1"/>
  <c r="K170" i="198"/>
  <c r="I170" i="198"/>
  <c r="G170" i="198"/>
  <c r="K169" i="198"/>
  <c r="V169" i="198" s="1"/>
  <c r="I169" i="198"/>
  <c r="G169" i="198"/>
  <c r="K168" i="198"/>
  <c r="I168" i="198"/>
  <c r="G168" i="198"/>
  <c r="Q168" i="198" s="1"/>
  <c r="K167" i="198"/>
  <c r="I167" i="198"/>
  <c r="G167" i="198"/>
  <c r="Q167" i="198" s="1"/>
  <c r="K166" i="198"/>
  <c r="V166" i="198" s="1"/>
  <c r="I166" i="198"/>
  <c r="G166" i="198"/>
  <c r="Q166" i="198" s="1"/>
  <c r="K165" i="198"/>
  <c r="I165" i="198"/>
  <c r="G165" i="198"/>
  <c r="Q165" i="198" s="1"/>
  <c r="K164" i="198"/>
  <c r="V164" i="198" s="1"/>
  <c r="I164" i="198"/>
  <c r="G164" i="198"/>
  <c r="Q164" i="198" s="1"/>
  <c r="P163" i="198"/>
  <c r="O163" i="198"/>
  <c r="N163" i="198"/>
  <c r="M163" i="198"/>
  <c r="J163" i="198"/>
  <c r="U163" i="198" s="1"/>
  <c r="K162" i="198"/>
  <c r="V162" i="198" s="1"/>
  <c r="I162" i="198"/>
  <c r="G162" i="198"/>
  <c r="Q162" i="198" s="1"/>
  <c r="K161" i="198"/>
  <c r="I161" i="198"/>
  <c r="G161" i="198"/>
  <c r="Q161" i="198" s="1"/>
  <c r="K160" i="198"/>
  <c r="I160" i="198"/>
  <c r="G160" i="198"/>
  <c r="Q160" i="198" s="1"/>
  <c r="K159" i="198"/>
  <c r="I159" i="198"/>
  <c r="G159" i="198"/>
  <c r="Q159" i="198" s="1"/>
  <c r="K158" i="198"/>
  <c r="V158" i="198" s="1"/>
  <c r="I158" i="198"/>
  <c r="G158" i="198"/>
  <c r="Q158" i="198" s="1"/>
  <c r="K157" i="198"/>
  <c r="V157" i="198" s="1"/>
  <c r="I157" i="198"/>
  <c r="G157" i="198"/>
  <c r="Q157" i="198" s="1"/>
  <c r="K156" i="198"/>
  <c r="I156" i="198"/>
  <c r="G156" i="198"/>
  <c r="Q156" i="198" s="1"/>
  <c r="K155" i="198"/>
  <c r="I155" i="198"/>
  <c r="G155" i="198"/>
  <c r="Q155" i="198" s="1"/>
  <c r="K154" i="198"/>
  <c r="V154" i="198" s="1"/>
  <c r="I154" i="198"/>
  <c r="G154" i="198"/>
  <c r="Q154" i="198" s="1"/>
  <c r="K153" i="198"/>
  <c r="I153" i="198"/>
  <c r="G153" i="198"/>
  <c r="P152" i="198"/>
  <c r="O152" i="198"/>
  <c r="N152" i="198"/>
  <c r="M152" i="198"/>
  <c r="J152" i="198"/>
  <c r="U152" i="198" s="1"/>
  <c r="K151" i="198"/>
  <c r="I151" i="198"/>
  <c r="G151" i="198"/>
  <c r="Q151" i="198" s="1"/>
  <c r="K150" i="198"/>
  <c r="V150" i="198" s="1"/>
  <c r="I150" i="198"/>
  <c r="G150" i="198"/>
  <c r="Q150" i="198" s="1"/>
  <c r="K149" i="198"/>
  <c r="V149" i="198" s="1"/>
  <c r="I149" i="198"/>
  <c r="G149" i="198"/>
  <c r="Q149" i="198" s="1"/>
  <c r="K148" i="198"/>
  <c r="V148" i="198" s="1"/>
  <c r="I148" i="198"/>
  <c r="G148" i="198"/>
  <c r="Q148" i="198" s="1"/>
  <c r="K147" i="198"/>
  <c r="V147" i="198" s="1"/>
  <c r="I147" i="198"/>
  <c r="G147" i="198"/>
  <c r="K146" i="198"/>
  <c r="V146" i="198" s="1"/>
  <c r="I146" i="198"/>
  <c r="G146" i="198"/>
  <c r="K145" i="198"/>
  <c r="V145" i="198" s="1"/>
  <c r="I145" i="198"/>
  <c r="G145" i="198"/>
  <c r="Q145" i="198" s="1"/>
  <c r="K144" i="198"/>
  <c r="V144" i="198" s="1"/>
  <c r="I144" i="198"/>
  <c r="G144" i="198"/>
  <c r="Q144" i="198" s="1"/>
  <c r="K143" i="198"/>
  <c r="V143" i="198" s="1"/>
  <c r="I143" i="198"/>
  <c r="G143" i="198"/>
  <c r="Q143" i="198" s="1"/>
  <c r="K142" i="198"/>
  <c r="V142" i="198" s="1"/>
  <c r="I142" i="198"/>
  <c r="G142" i="198"/>
  <c r="Q142" i="198" s="1"/>
  <c r="P141" i="198"/>
  <c r="O141" i="198"/>
  <c r="N141" i="198"/>
  <c r="M141" i="198"/>
  <c r="J141" i="198"/>
  <c r="U141" i="198" s="1"/>
  <c r="K140" i="198"/>
  <c r="I140" i="198"/>
  <c r="G140" i="198"/>
  <c r="Q140" i="198" s="1"/>
  <c r="K139" i="198"/>
  <c r="V139" i="198" s="1"/>
  <c r="I139" i="198"/>
  <c r="G139" i="198"/>
  <c r="Q139" i="198" s="1"/>
  <c r="K138" i="198"/>
  <c r="V138" i="198" s="1"/>
  <c r="I138" i="198"/>
  <c r="G138" i="198"/>
  <c r="Q138" i="198" s="1"/>
  <c r="K137" i="198"/>
  <c r="I137" i="198"/>
  <c r="G137" i="198"/>
  <c r="Q137" i="198" s="1"/>
  <c r="K136" i="198"/>
  <c r="V136" i="198" s="1"/>
  <c r="I136" i="198"/>
  <c r="G136" i="198"/>
  <c r="Q136" i="198" s="1"/>
  <c r="K135" i="198"/>
  <c r="I135" i="198"/>
  <c r="G135" i="198"/>
  <c r="K134" i="198"/>
  <c r="V134" i="198" s="1"/>
  <c r="I134" i="198"/>
  <c r="G134" i="198"/>
  <c r="Q134" i="198" s="1"/>
  <c r="K133" i="198"/>
  <c r="I133" i="198"/>
  <c r="G133" i="198"/>
  <c r="Q133" i="198" s="1"/>
  <c r="K132" i="198"/>
  <c r="I132" i="198"/>
  <c r="G132" i="198"/>
  <c r="Q132" i="198" s="1"/>
  <c r="K131" i="198"/>
  <c r="V131" i="198" s="1"/>
  <c r="I131" i="198"/>
  <c r="G131" i="198"/>
  <c r="Q131" i="198" s="1"/>
  <c r="P130" i="198"/>
  <c r="O130" i="198"/>
  <c r="N130" i="198"/>
  <c r="M130" i="198"/>
  <c r="J130" i="198"/>
  <c r="K129" i="198"/>
  <c r="I129" i="198"/>
  <c r="G129" i="198"/>
  <c r="Q129" i="198" s="1"/>
  <c r="K128" i="198"/>
  <c r="I128" i="198"/>
  <c r="G128" i="198"/>
  <c r="Q128" i="198" s="1"/>
  <c r="K127" i="198"/>
  <c r="I127" i="198"/>
  <c r="G127" i="198"/>
  <c r="Q127" i="198" s="1"/>
  <c r="K126" i="198"/>
  <c r="V126" i="198" s="1"/>
  <c r="I126" i="198"/>
  <c r="G126" i="198"/>
  <c r="Q126" i="198" s="1"/>
  <c r="K125" i="198"/>
  <c r="I125" i="198"/>
  <c r="G125" i="198"/>
  <c r="Q125" i="198" s="1"/>
  <c r="K124" i="198"/>
  <c r="I124" i="198"/>
  <c r="G124" i="198"/>
  <c r="Q124" i="198" s="1"/>
  <c r="K123" i="198"/>
  <c r="I123" i="198"/>
  <c r="G123" i="198"/>
  <c r="K122" i="198"/>
  <c r="I122" i="198"/>
  <c r="G122" i="198"/>
  <c r="K121" i="198"/>
  <c r="I121" i="198"/>
  <c r="G121" i="198"/>
  <c r="Q121" i="198" s="1"/>
  <c r="K120" i="198"/>
  <c r="V120" i="198" s="1"/>
  <c r="I120" i="198"/>
  <c r="G120" i="198"/>
  <c r="Q120" i="198" s="1"/>
  <c r="P119" i="198"/>
  <c r="O119" i="198"/>
  <c r="N119" i="198"/>
  <c r="M119" i="198"/>
  <c r="R19" i="198"/>
  <c r="N19" i="198"/>
  <c r="M19" i="198"/>
  <c r="J19" i="198"/>
  <c r="I19" i="198"/>
  <c r="G19" i="198"/>
  <c r="C19" i="198"/>
  <c r="R18" i="198"/>
  <c r="N18" i="198"/>
  <c r="M18" i="198"/>
  <c r="J18" i="198"/>
  <c r="I18" i="198"/>
  <c r="G18" i="198"/>
  <c r="C18" i="198"/>
  <c r="R17" i="198"/>
  <c r="N17" i="198"/>
  <c r="M17" i="198"/>
  <c r="J17" i="198"/>
  <c r="I17" i="198"/>
  <c r="G17" i="198"/>
  <c r="C17" i="198"/>
  <c r="R16" i="198"/>
  <c r="N16" i="198"/>
  <c r="M16" i="198"/>
  <c r="J16" i="198"/>
  <c r="I16" i="198"/>
  <c r="G16" i="198"/>
  <c r="C16" i="198"/>
  <c r="R15" i="198"/>
  <c r="N15" i="198"/>
  <c r="M15" i="198"/>
  <c r="J15" i="198"/>
  <c r="I15" i="198"/>
  <c r="G15" i="198"/>
  <c r="C15" i="198"/>
  <c r="T14" i="198"/>
  <c r="R14" i="198"/>
  <c r="N14" i="198"/>
  <c r="M14" i="198"/>
  <c r="J14" i="198"/>
  <c r="I14" i="198"/>
  <c r="G14" i="198"/>
  <c r="C14" i="198"/>
  <c r="T13" i="198"/>
  <c r="R13" i="198"/>
  <c r="N13" i="198"/>
  <c r="M13" i="198"/>
  <c r="J13" i="198"/>
  <c r="I13" i="198"/>
  <c r="G13" i="198"/>
  <c r="C13" i="198"/>
  <c r="T11" i="198"/>
  <c r="DE85" i="197"/>
  <c r="DD85" i="197"/>
  <c r="DC85" i="197"/>
  <c r="DA85" i="197"/>
  <c r="CZ85" i="197"/>
  <c r="CY85" i="197"/>
  <c r="CW85" i="197"/>
  <c r="CV85" i="197"/>
  <c r="CU85" i="197"/>
  <c r="CS85" i="197"/>
  <c r="CR85" i="197"/>
  <c r="CQ85" i="197"/>
  <c r="CO85" i="197"/>
  <c r="CN85" i="197"/>
  <c r="CM85" i="197"/>
  <c r="CK85" i="197"/>
  <c r="CJ85" i="197"/>
  <c r="CI85" i="197"/>
  <c r="CG85" i="197"/>
  <c r="CF85" i="197"/>
  <c r="CE85" i="197"/>
  <c r="CC85" i="197"/>
  <c r="CB85" i="197"/>
  <c r="CA85" i="197"/>
  <c r="BY85" i="197"/>
  <c r="BX85" i="197"/>
  <c r="BW85" i="197"/>
  <c r="BU85" i="197"/>
  <c r="BT85" i="197"/>
  <c r="BS85" i="197"/>
  <c r="BQ85" i="197"/>
  <c r="BP85" i="197"/>
  <c r="BO85" i="197"/>
  <c r="BM85" i="197"/>
  <c r="BL85" i="197"/>
  <c r="BK85" i="197"/>
  <c r="BI85" i="197"/>
  <c r="BH85" i="197"/>
  <c r="BG85" i="197"/>
  <c r="BE85" i="197"/>
  <c r="BD85" i="197"/>
  <c r="BC85" i="197"/>
  <c r="BA85" i="197"/>
  <c r="AZ85" i="197"/>
  <c r="AY85" i="197"/>
  <c r="AW85" i="197"/>
  <c r="AV85" i="197"/>
  <c r="AU85" i="197"/>
  <c r="AS85" i="197"/>
  <c r="AR85" i="197"/>
  <c r="AQ85" i="197"/>
  <c r="AO85" i="197"/>
  <c r="AN85" i="197"/>
  <c r="AM85" i="197"/>
  <c r="AK85" i="197"/>
  <c r="AJ85" i="197"/>
  <c r="AI85" i="197"/>
  <c r="AG85" i="197"/>
  <c r="AF85" i="197"/>
  <c r="AE85" i="197"/>
  <c r="AC85" i="197"/>
  <c r="AB85" i="197"/>
  <c r="AA85" i="197"/>
  <c r="Y85" i="197"/>
  <c r="X85" i="197"/>
  <c r="W85" i="197"/>
  <c r="U85" i="197"/>
  <c r="T85" i="197"/>
  <c r="P85" i="197"/>
  <c r="O85" i="197"/>
  <c r="I85" i="197"/>
  <c r="H85" i="197"/>
  <c r="G85" i="197"/>
  <c r="F85" i="197"/>
  <c r="E85" i="197"/>
  <c r="DF84" i="197"/>
  <c r="DB84" i="197"/>
  <c r="CX84" i="197"/>
  <c r="CT84" i="197"/>
  <c r="CP84" i="197"/>
  <c r="CL84" i="197"/>
  <c r="CH84" i="197"/>
  <c r="CD84" i="197"/>
  <c r="BZ84" i="197"/>
  <c r="BV84" i="197"/>
  <c r="BR84" i="197"/>
  <c r="BN84" i="197"/>
  <c r="BJ84" i="197"/>
  <c r="BF84" i="197"/>
  <c r="BB84" i="197"/>
  <c r="AX84" i="197"/>
  <c r="AT84" i="197"/>
  <c r="AP84" i="197"/>
  <c r="AL84" i="197"/>
  <c r="AH84" i="197"/>
  <c r="AD84" i="197"/>
  <c r="Z84" i="197"/>
  <c r="Q84" i="197"/>
  <c r="J84" i="197"/>
  <c r="N84" i="197" s="1"/>
  <c r="D84" i="197"/>
  <c r="C84" i="197"/>
  <c r="DF83" i="197"/>
  <c r="DB83" i="197"/>
  <c r="CX83" i="197"/>
  <c r="CT83" i="197"/>
  <c r="CP83" i="197"/>
  <c r="CL83" i="197"/>
  <c r="CH83" i="197"/>
  <c r="CD83" i="197"/>
  <c r="BZ83" i="197"/>
  <c r="BV83" i="197"/>
  <c r="BR83" i="197"/>
  <c r="BN83" i="197"/>
  <c r="BJ83" i="197"/>
  <c r="BF83" i="197"/>
  <c r="BB83" i="197"/>
  <c r="AX83" i="197"/>
  <c r="AT83" i="197"/>
  <c r="AP83" i="197"/>
  <c r="AL83" i="197"/>
  <c r="AH83" i="197"/>
  <c r="AD83" i="197"/>
  <c r="Z83" i="197"/>
  <c r="Q83" i="197"/>
  <c r="J83" i="197"/>
  <c r="R83" i="197" s="1"/>
  <c r="D83" i="197"/>
  <c r="S83" i="197" s="1"/>
  <c r="C83" i="197"/>
  <c r="DF82" i="197"/>
  <c r="DB82" i="197"/>
  <c r="CX82" i="197"/>
  <c r="CT82" i="197"/>
  <c r="CP82" i="197"/>
  <c r="CL82" i="197"/>
  <c r="CH82" i="197"/>
  <c r="CD82" i="197"/>
  <c r="BZ82" i="197"/>
  <c r="BV82" i="197"/>
  <c r="BR82" i="197"/>
  <c r="BN82" i="197"/>
  <c r="BJ82" i="197"/>
  <c r="BF82" i="197"/>
  <c r="BB82" i="197"/>
  <c r="AX82" i="197"/>
  <c r="AT82" i="197"/>
  <c r="AP82" i="197"/>
  <c r="AL82" i="197"/>
  <c r="AH82" i="197"/>
  <c r="AD82" i="197"/>
  <c r="Z82" i="197"/>
  <c r="Q82" i="197"/>
  <c r="J82" i="197"/>
  <c r="R82" i="197" s="1"/>
  <c r="D82" i="197"/>
  <c r="C82" i="197"/>
  <c r="DF81" i="197"/>
  <c r="DB81" i="197"/>
  <c r="CX81" i="197"/>
  <c r="CT81" i="197"/>
  <c r="CP81" i="197"/>
  <c r="CL81" i="197"/>
  <c r="CH81" i="197"/>
  <c r="CD81" i="197"/>
  <c r="BZ81" i="197"/>
  <c r="BV81" i="197"/>
  <c r="BR81" i="197"/>
  <c r="BN81" i="197"/>
  <c r="BJ81" i="197"/>
  <c r="BF81" i="197"/>
  <c r="BB81" i="197"/>
  <c r="AX81" i="197"/>
  <c r="AT81" i="197"/>
  <c r="AP81" i="197"/>
  <c r="AL81" i="197"/>
  <c r="AH81" i="197"/>
  <c r="AD81" i="197"/>
  <c r="Z81" i="197"/>
  <c r="S81" i="197"/>
  <c r="Q81" i="197"/>
  <c r="J81" i="197"/>
  <c r="N81" i="197" s="1"/>
  <c r="D81" i="197"/>
  <c r="C81" i="197"/>
  <c r="DF80" i="197"/>
  <c r="DB80" i="197"/>
  <c r="CX80" i="197"/>
  <c r="CT80" i="197"/>
  <c r="CP80" i="197"/>
  <c r="CL80" i="197"/>
  <c r="CH80" i="197"/>
  <c r="CD80" i="197"/>
  <c r="BZ80" i="197"/>
  <c r="BV80" i="197"/>
  <c r="BR80" i="197"/>
  <c r="BN80" i="197"/>
  <c r="BJ80" i="197"/>
  <c r="BF80" i="197"/>
  <c r="BB80" i="197"/>
  <c r="AX80" i="197"/>
  <c r="AT80" i="197"/>
  <c r="AP80" i="197"/>
  <c r="AL80" i="197"/>
  <c r="AH80" i="197"/>
  <c r="AD80" i="197"/>
  <c r="Z80" i="197"/>
  <c r="Q80" i="197"/>
  <c r="J80" i="197"/>
  <c r="R80" i="197" s="1"/>
  <c r="D80" i="197"/>
  <c r="S80" i="197" s="1"/>
  <c r="C80" i="197"/>
  <c r="DF79" i="197"/>
  <c r="DB79" i="197"/>
  <c r="CX79" i="197"/>
  <c r="CT79" i="197"/>
  <c r="CP79" i="197"/>
  <c r="CL79" i="197"/>
  <c r="CH79" i="197"/>
  <c r="CD79" i="197"/>
  <c r="BZ79" i="197"/>
  <c r="BV79" i="197"/>
  <c r="BR79" i="197"/>
  <c r="BN79" i="197"/>
  <c r="BJ79" i="197"/>
  <c r="BF79" i="197"/>
  <c r="BB79" i="197"/>
  <c r="AX79" i="197"/>
  <c r="AT79" i="197"/>
  <c r="AP79" i="197"/>
  <c r="AL79" i="197"/>
  <c r="AH79" i="197"/>
  <c r="AD79" i="197"/>
  <c r="Z79" i="197"/>
  <c r="Q79" i="197"/>
  <c r="J79" i="197"/>
  <c r="R79" i="197" s="1"/>
  <c r="D79" i="197"/>
  <c r="C79" i="197"/>
  <c r="DF78" i="197"/>
  <c r="DB78" i="197"/>
  <c r="CX78" i="197"/>
  <c r="CT78" i="197"/>
  <c r="CP78" i="197"/>
  <c r="CL78" i="197"/>
  <c r="CH78" i="197"/>
  <c r="CD78" i="197"/>
  <c r="BZ78" i="197"/>
  <c r="BV78" i="197"/>
  <c r="BR78" i="197"/>
  <c r="BN78" i="197"/>
  <c r="BJ78" i="197"/>
  <c r="BF78" i="197"/>
  <c r="BB78" i="197"/>
  <c r="AX78" i="197"/>
  <c r="AT78" i="197"/>
  <c r="AP78" i="197"/>
  <c r="AL78" i="197"/>
  <c r="AH78" i="197"/>
  <c r="AD78" i="197"/>
  <c r="Z78" i="197"/>
  <c r="Q78" i="197"/>
  <c r="J78" i="197"/>
  <c r="N78" i="197" s="1"/>
  <c r="D78" i="197"/>
  <c r="S78" i="197" s="1"/>
  <c r="C78" i="197"/>
  <c r="DE77" i="197"/>
  <c r="DD77" i="197"/>
  <c r="DC77" i="197"/>
  <c r="DA77" i="197"/>
  <c r="CZ77" i="197"/>
  <c r="CY77" i="197"/>
  <c r="CW77" i="197"/>
  <c r="CV77" i="197"/>
  <c r="CU77" i="197"/>
  <c r="CS77" i="197"/>
  <c r="CR77" i="197"/>
  <c r="CQ77" i="197"/>
  <c r="CO77" i="197"/>
  <c r="CN77" i="197"/>
  <c r="CM77" i="197"/>
  <c r="CK77" i="197"/>
  <c r="CJ77" i="197"/>
  <c r="CI77" i="197"/>
  <c r="CG77" i="197"/>
  <c r="CF77" i="197"/>
  <c r="CE77" i="197"/>
  <c r="CC77" i="197"/>
  <c r="CB77" i="197"/>
  <c r="CA77" i="197"/>
  <c r="BY77" i="197"/>
  <c r="BX77" i="197"/>
  <c r="BW77" i="197"/>
  <c r="BU77" i="197"/>
  <c r="BT77" i="197"/>
  <c r="BS77" i="197"/>
  <c r="BQ77" i="197"/>
  <c r="BP77" i="197"/>
  <c r="BO77" i="197"/>
  <c r="BM77" i="197"/>
  <c r="BL77" i="197"/>
  <c r="BK77" i="197"/>
  <c r="BI77" i="197"/>
  <c r="BH77" i="197"/>
  <c r="BG77" i="197"/>
  <c r="BE77" i="197"/>
  <c r="BD77" i="197"/>
  <c r="BC77" i="197"/>
  <c r="BA77" i="197"/>
  <c r="AZ77" i="197"/>
  <c r="AY77" i="197"/>
  <c r="AW77" i="197"/>
  <c r="AV77" i="197"/>
  <c r="AU77" i="197"/>
  <c r="AS77" i="197"/>
  <c r="AR77" i="197"/>
  <c r="AQ77" i="197"/>
  <c r="AO77" i="197"/>
  <c r="AN77" i="197"/>
  <c r="AM77" i="197"/>
  <c r="AK77" i="197"/>
  <c r="AJ77" i="197"/>
  <c r="AI77" i="197"/>
  <c r="AG77" i="197"/>
  <c r="AF77" i="197"/>
  <c r="AE77" i="197"/>
  <c r="AC77" i="197"/>
  <c r="AB77" i="197"/>
  <c r="AA77" i="197"/>
  <c r="Y77" i="197"/>
  <c r="X77" i="197"/>
  <c r="W77" i="197"/>
  <c r="U77" i="197"/>
  <c r="T77" i="197"/>
  <c r="P77" i="197"/>
  <c r="O77" i="197"/>
  <c r="I77" i="197"/>
  <c r="H77" i="197"/>
  <c r="G77" i="197"/>
  <c r="F77" i="197"/>
  <c r="E77" i="197"/>
  <c r="DF76" i="197"/>
  <c r="DB76" i="197"/>
  <c r="CX76" i="197"/>
  <c r="CT76" i="197"/>
  <c r="CP76" i="197"/>
  <c r="CL76" i="197"/>
  <c r="CH76" i="197"/>
  <c r="CD76" i="197"/>
  <c r="BZ76" i="197"/>
  <c r="BV76" i="197"/>
  <c r="BR76" i="197"/>
  <c r="BN76" i="197"/>
  <c r="BJ76" i="197"/>
  <c r="BF76" i="197"/>
  <c r="BB76" i="197"/>
  <c r="AX76" i="197"/>
  <c r="AT76" i="197"/>
  <c r="AP76" i="197"/>
  <c r="AL76" i="197"/>
  <c r="AH76" i="197"/>
  <c r="AD76" i="197"/>
  <c r="Z76" i="197"/>
  <c r="Q76" i="197"/>
  <c r="J76" i="197"/>
  <c r="R76" i="197" s="1"/>
  <c r="D76" i="197"/>
  <c r="S76" i="197" s="1"/>
  <c r="C76" i="197"/>
  <c r="DF75" i="197"/>
  <c r="DB75" i="197"/>
  <c r="CX75" i="197"/>
  <c r="CT75" i="197"/>
  <c r="CP75" i="197"/>
  <c r="CL75" i="197"/>
  <c r="CH75" i="197"/>
  <c r="CD75" i="197"/>
  <c r="BZ75" i="197"/>
  <c r="BV75" i="197"/>
  <c r="BR75" i="197"/>
  <c r="BN75" i="197"/>
  <c r="BJ75" i="197"/>
  <c r="BF75" i="197"/>
  <c r="BB75" i="197"/>
  <c r="AX75" i="197"/>
  <c r="AT75" i="197"/>
  <c r="AP75" i="197"/>
  <c r="AL75" i="197"/>
  <c r="AH75" i="197"/>
  <c r="AD75" i="197"/>
  <c r="Z75" i="197"/>
  <c r="Q75" i="197"/>
  <c r="J75" i="197"/>
  <c r="N75" i="197" s="1"/>
  <c r="D75" i="197"/>
  <c r="C75" i="197"/>
  <c r="DF74" i="197"/>
  <c r="DB74" i="197"/>
  <c r="CX74" i="197"/>
  <c r="CT74" i="197"/>
  <c r="CP74" i="197"/>
  <c r="CL74" i="197"/>
  <c r="CH74" i="197"/>
  <c r="CD74" i="197"/>
  <c r="BZ74" i="197"/>
  <c r="BV74" i="197"/>
  <c r="BR74" i="197"/>
  <c r="BN74" i="197"/>
  <c r="BJ74" i="197"/>
  <c r="BF74" i="197"/>
  <c r="BB74" i="197"/>
  <c r="AX74" i="197"/>
  <c r="AT74" i="197"/>
  <c r="AP74" i="197"/>
  <c r="AL74" i="197"/>
  <c r="AH74" i="197"/>
  <c r="AD74" i="197"/>
  <c r="Z74" i="197"/>
  <c r="Q74" i="197"/>
  <c r="J74" i="197"/>
  <c r="N74" i="197" s="1"/>
  <c r="D74" i="197"/>
  <c r="S74" i="197" s="1"/>
  <c r="C74" i="197"/>
  <c r="DF73" i="197"/>
  <c r="DB73" i="197"/>
  <c r="CX73" i="197"/>
  <c r="CT73" i="197"/>
  <c r="CP73" i="197"/>
  <c r="CL73" i="197"/>
  <c r="CH73" i="197"/>
  <c r="CD73" i="197"/>
  <c r="BZ73" i="197"/>
  <c r="BV73" i="197"/>
  <c r="BR73" i="197"/>
  <c r="BN73" i="197"/>
  <c r="BJ73" i="197"/>
  <c r="BF73" i="197"/>
  <c r="BB73" i="197"/>
  <c r="AX73" i="197"/>
  <c r="AT73" i="197"/>
  <c r="AP73" i="197"/>
  <c r="AL73" i="197"/>
  <c r="AH73" i="197"/>
  <c r="AD73" i="197"/>
  <c r="Z73" i="197"/>
  <c r="Q73" i="197"/>
  <c r="J73" i="197"/>
  <c r="R73" i="197" s="1"/>
  <c r="D73" i="197"/>
  <c r="S73" i="197" s="1"/>
  <c r="C73" i="197"/>
  <c r="DF72" i="197"/>
  <c r="DB72" i="197"/>
  <c r="CX72" i="197"/>
  <c r="CT72" i="197"/>
  <c r="CP72" i="197"/>
  <c r="CL72" i="197"/>
  <c r="CH72" i="197"/>
  <c r="CD72" i="197"/>
  <c r="BZ72" i="197"/>
  <c r="BV72" i="197"/>
  <c r="BR72" i="197"/>
  <c r="BN72" i="197"/>
  <c r="BJ72" i="197"/>
  <c r="BF72" i="197"/>
  <c r="BB72" i="197"/>
  <c r="AX72" i="197"/>
  <c r="AT72" i="197"/>
  <c r="AP72" i="197"/>
  <c r="AL72" i="197"/>
  <c r="AH72" i="197"/>
  <c r="AD72" i="197"/>
  <c r="Z72" i="197"/>
  <c r="Q72" i="197"/>
  <c r="J72" i="197"/>
  <c r="N72" i="197" s="1"/>
  <c r="D72" i="197"/>
  <c r="C72" i="197"/>
  <c r="DF71" i="197"/>
  <c r="DB71" i="197"/>
  <c r="CX71" i="197"/>
  <c r="CT71" i="197"/>
  <c r="CP71" i="197"/>
  <c r="CL71" i="197"/>
  <c r="CH71" i="197"/>
  <c r="CD71" i="197"/>
  <c r="BZ71" i="197"/>
  <c r="BV71" i="197"/>
  <c r="BR71" i="197"/>
  <c r="BN71" i="197"/>
  <c r="BJ71" i="197"/>
  <c r="BF71" i="197"/>
  <c r="BB71" i="197"/>
  <c r="AX71" i="197"/>
  <c r="AT71" i="197"/>
  <c r="AP71" i="197"/>
  <c r="AL71" i="197"/>
  <c r="AH71" i="197"/>
  <c r="AD71" i="197"/>
  <c r="Z71" i="197"/>
  <c r="Q71" i="197"/>
  <c r="J71" i="197"/>
  <c r="R71" i="197" s="1"/>
  <c r="D71" i="197"/>
  <c r="S71" i="197" s="1"/>
  <c r="C71" i="197"/>
  <c r="DF70" i="197"/>
  <c r="DB70" i="197"/>
  <c r="CX70" i="197"/>
  <c r="CT70" i="197"/>
  <c r="CP70" i="197"/>
  <c r="CL70" i="197"/>
  <c r="CH70" i="197"/>
  <c r="CD70" i="197"/>
  <c r="BZ70" i="197"/>
  <c r="BV70" i="197"/>
  <c r="BR70" i="197"/>
  <c r="BN70" i="197"/>
  <c r="BJ70" i="197"/>
  <c r="BF70" i="197"/>
  <c r="BB70" i="197"/>
  <c r="AX70" i="197"/>
  <c r="AT70" i="197"/>
  <c r="AP70" i="197"/>
  <c r="AL70" i="197"/>
  <c r="AH70" i="197"/>
  <c r="AD70" i="197"/>
  <c r="Z70" i="197"/>
  <c r="Q70" i="197"/>
  <c r="J70" i="197"/>
  <c r="D70" i="197"/>
  <c r="C70" i="197"/>
  <c r="DE69" i="197"/>
  <c r="DD69" i="197"/>
  <c r="DC69" i="197"/>
  <c r="DA69" i="197"/>
  <c r="CZ69" i="197"/>
  <c r="CY69" i="197"/>
  <c r="CW69" i="197"/>
  <c r="CV69" i="197"/>
  <c r="CU69" i="197"/>
  <c r="CS69" i="197"/>
  <c r="CR69" i="197"/>
  <c r="CQ69" i="197"/>
  <c r="CO69" i="197"/>
  <c r="CN69" i="197"/>
  <c r="CM69" i="197"/>
  <c r="CK69" i="197"/>
  <c r="CJ69" i="197"/>
  <c r="CI69" i="197"/>
  <c r="CG69" i="197"/>
  <c r="CF69" i="197"/>
  <c r="CE69" i="197"/>
  <c r="CC69" i="197"/>
  <c r="CB69" i="197"/>
  <c r="CA69" i="197"/>
  <c r="BY69" i="197"/>
  <c r="BX69" i="197"/>
  <c r="BW69" i="197"/>
  <c r="BU69" i="197"/>
  <c r="BT69" i="197"/>
  <c r="BS69" i="197"/>
  <c r="BQ69" i="197"/>
  <c r="BP69" i="197"/>
  <c r="BO69" i="197"/>
  <c r="BM69" i="197"/>
  <c r="BL69" i="197"/>
  <c r="BK69" i="197"/>
  <c r="BI69" i="197"/>
  <c r="BH69" i="197"/>
  <c r="BG69" i="197"/>
  <c r="BE69" i="197"/>
  <c r="BD69" i="197"/>
  <c r="BC69" i="197"/>
  <c r="BA69" i="197"/>
  <c r="AZ69" i="197"/>
  <c r="AY69" i="197"/>
  <c r="AW69" i="197"/>
  <c r="AV69" i="197"/>
  <c r="AU69" i="197"/>
  <c r="AS69" i="197"/>
  <c r="AR69" i="197"/>
  <c r="AQ69" i="197"/>
  <c r="AO69" i="197"/>
  <c r="AN69" i="197"/>
  <c r="AM69" i="197"/>
  <c r="AK69" i="197"/>
  <c r="AJ69" i="197"/>
  <c r="AI69" i="197"/>
  <c r="AG69" i="197"/>
  <c r="AF69" i="197"/>
  <c r="AE69" i="197"/>
  <c r="AC69" i="197"/>
  <c r="AB69" i="197"/>
  <c r="AA69" i="197"/>
  <c r="Y69" i="197"/>
  <c r="X69" i="197"/>
  <c r="W69" i="197"/>
  <c r="U69" i="197"/>
  <c r="T69" i="197"/>
  <c r="P69" i="197"/>
  <c r="O69" i="197"/>
  <c r="I69" i="197"/>
  <c r="H69" i="197"/>
  <c r="G69" i="197"/>
  <c r="F69" i="197"/>
  <c r="E69" i="197"/>
  <c r="DF68" i="197"/>
  <c r="DB68" i="197"/>
  <c r="CX68" i="197"/>
  <c r="CT68" i="197"/>
  <c r="CP68" i="197"/>
  <c r="CL68" i="197"/>
  <c r="CH68" i="197"/>
  <c r="CD68" i="197"/>
  <c r="BZ68" i="197"/>
  <c r="BV68" i="197"/>
  <c r="BR68" i="197"/>
  <c r="BN68" i="197"/>
  <c r="BJ68" i="197"/>
  <c r="BF68" i="197"/>
  <c r="BB68" i="197"/>
  <c r="AX68" i="197"/>
  <c r="AT68" i="197"/>
  <c r="AP68" i="197"/>
  <c r="AL68" i="197"/>
  <c r="AH68" i="197"/>
  <c r="AD68" i="197"/>
  <c r="Z68" i="197"/>
  <c r="Q68" i="197"/>
  <c r="J68" i="197"/>
  <c r="R68" i="197" s="1"/>
  <c r="D68" i="197"/>
  <c r="C68" i="197"/>
  <c r="DF67" i="197"/>
  <c r="DB67" i="197"/>
  <c r="CX67" i="197"/>
  <c r="CT67" i="197"/>
  <c r="CP67" i="197"/>
  <c r="CL67" i="197"/>
  <c r="CH67" i="197"/>
  <c r="CD67" i="197"/>
  <c r="BZ67" i="197"/>
  <c r="BV67" i="197"/>
  <c r="BR67" i="197"/>
  <c r="BN67" i="197"/>
  <c r="BJ67" i="197"/>
  <c r="BF67" i="197"/>
  <c r="BB67" i="197"/>
  <c r="AX67" i="197"/>
  <c r="AT67" i="197"/>
  <c r="AP67" i="197"/>
  <c r="AL67" i="197"/>
  <c r="AH67" i="197"/>
  <c r="AD67" i="197"/>
  <c r="Z67" i="197"/>
  <c r="Q67" i="197"/>
  <c r="J67" i="197"/>
  <c r="N67" i="197" s="1"/>
  <c r="D67" i="197"/>
  <c r="S67" i="197" s="1"/>
  <c r="C67" i="197"/>
  <c r="DF66" i="197"/>
  <c r="DB66" i="197"/>
  <c r="CX66" i="197"/>
  <c r="CT66" i="197"/>
  <c r="CP66" i="197"/>
  <c r="CL66" i="197"/>
  <c r="CH66" i="197"/>
  <c r="CD66" i="197"/>
  <c r="BZ66" i="197"/>
  <c r="BV66" i="197"/>
  <c r="BR66" i="197"/>
  <c r="BN66" i="197"/>
  <c r="BJ66" i="197"/>
  <c r="BF66" i="197"/>
  <c r="BB66" i="197"/>
  <c r="AX66" i="197"/>
  <c r="AT66" i="197"/>
  <c r="AP66" i="197"/>
  <c r="AL66" i="197"/>
  <c r="AH66" i="197"/>
  <c r="AD66" i="197"/>
  <c r="Z66" i="197"/>
  <c r="Q66" i="197"/>
  <c r="J66" i="197"/>
  <c r="R66" i="197" s="1"/>
  <c r="D66" i="197"/>
  <c r="S66" i="197" s="1"/>
  <c r="C66" i="197"/>
  <c r="DF65" i="197"/>
  <c r="DB65" i="197"/>
  <c r="CX65" i="197"/>
  <c r="CT65" i="197"/>
  <c r="CP65" i="197"/>
  <c r="CL65" i="197"/>
  <c r="CH65" i="197"/>
  <c r="CD65" i="197"/>
  <c r="BZ65" i="197"/>
  <c r="BV65" i="197"/>
  <c r="BR65" i="197"/>
  <c r="BN65" i="197"/>
  <c r="BJ65" i="197"/>
  <c r="BF65" i="197"/>
  <c r="BB65" i="197"/>
  <c r="AX65" i="197"/>
  <c r="AT65" i="197"/>
  <c r="AP65" i="197"/>
  <c r="AL65" i="197"/>
  <c r="AH65" i="197"/>
  <c r="AD65" i="197"/>
  <c r="Z65" i="197"/>
  <c r="Q65" i="197"/>
  <c r="J65" i="197"/>
  <c r="R65" i="197" s="1"/>
  <c r="D65" i="197"/>
  <c r="C65" i="197"/>
  <c r="DF64" i="197"/>
  <c r="DB64" i="197"/>
  <c r="CX64" i="197"/>
  <c r="CT64" i="197"/>
  <c r="CP64" i="197"/>
  <c r="CL64" i="197"/>
  <c r="CH64" i="197"/>
  <c r="CD64" i="197"/>
  <c r="BZ64" i="197"/>
  <c r="BV64" i="197"/>
  <c r="BR64" i="197"/>
  <c r="BN64" i="197"/>
  <c r="BJ64" i="197"/>
  <c r="BF64" i="197"/>
  <c r="BB64" i="197"/>
  <c r="AX64" i="197"/>
  <c r="AT64" i="197"/>
  <c r="AP64" i="197"/>
  <c r="AL64" i="197"/>
  <c r="AH64" i="197"/>
  <c r="AD64" i="197"/>
  <c r="Z64" i="197"/>
  <c r="Q64" i="197"/>
  <c r="J64" i="197"/>
  <c r="N64" i="197" s="1"/>
  <c r="D64" i="197"/>
  <c r="S64" i="197" s="1"/>
  <c r="C64" i="197"/>
  <c r="DF63" i="197"/>
  <c r="DB63" i="197"/>
  <c r="CX63" i="197"/>
  <c r="CT63" i="197"/>
  <c r="CP63" i="197"/>
  <c r="CL63" i="197"/>
  <c r="CH63" i="197"/>
  <c r="CD63" i="197"/>
  <c r="BZ63" i="197"/>
  <c r="BV63" i="197"/>
  <c r="BR63" i="197"/>
  <c r="BN63" i="197"/>
  <c r="BJ63" i="197"/>
  <c r="BF63" i="197"/>
  <c r="BB63" i="197"/>
  <c r="AX63" i="197"/>
  <c r="AT63" i="197"/>
  <c r="AP63" i="197"/>
  <c r="AL63" i="197"/>
  <c r="AH63" i="197"/>
  <c r="AD63" i="197"/>
  <c r="Z63" i="197"/>
  <c r="Q63" i="197"/>
  <c r="J63" i="197"/>
  <c r="R63" i="197" s="1"/>
  <c r="D63" i="197"/>
  <c r="S63" i="197" s="1"/>
  <c r="C63" i="197"/>
  <c r="DF62" i="197"/>
  <c r="DB62" i="197"/>
  <c r="CX62" i="197"/>
  <c r="CT62" i="197"/>
  <c r="CP62" i="197"/>
  <c r="CL62" i="197"/>
  <c r="CH62" i="197"/>
  <c r="CD62" i="197"/>
  <c r="BZ62" i="197"/>
  <c r="BV62" i="197"/>
  <c r="BR62" i="197"/>
  <c r="BN62" i="197"/>
  <c r="BJ62" i="197"/>
  <c r="BF62" i="197"/>
  <c r="BB62" i="197"/>
  <c r="AX62" i="197"/>
  <c r="AT62" i="197"/>
  <c r="AP62" i="197"/>
  <c r="AL62" i="197"/>
  <c r="AH62" i="197"/>
  <c r="AD62" i="197"/>
  <c r="Z62" i="197"/>
  <c r="Q62" i="197"/>
  <c r="J62" i="197"/>
  <c r="R62" i="197" s="1"/>
  <c r="D62" i="197"/>
  <c r="C62" i="197"/>
  <c r="DE61" i="197"/>
  <c r="DD61" i="197"/>
  <c r="DC61" i="197"/>
  <c r="DA61" i="197"/>
  <c r="CZ61" i="197"/>
  <c r="CY61" i="197"/>
  <c r="CW61" i="197"/>
  <c r="CV61" i="197"/>
  <c r="CX61" i="197" s="1"/>
  <c r="CU61" i="197"/>
  <c r="CS61" i="197"/>
  <c r="CR61" i="197"/>
  <c r="CQ61" i="197"/>
  <c r="CO61" i="197"/>
  <c r="CN61" i="197"/>
  <c r="CM61" i="197"/>
  <c r="CK61" i="197"/>
  <c r="CJ61" i="197"/>
  <c r="CI61" i="197"/>
  <c r="CG61" i="197"/>
  <c r="CF61" i="197"/>
  <c r="CE61" i="197"/>
  <c r="CC61" i="197"/>
  <c r="CB61" i="197"/>
  <c r="CA61" i="197"/>
  <c r="BY61" i="197"/>
  <c r="BX61" i="197"/>
  <c r="BW61" i="197"/>
  <c r="BU61" i="197"/>
  <c r="BT61" i="197"/>
  <c r="BS61" i="197"/>
  <c r="BQ61" i="197"/>
  <c r="BP61" i="197"/>
  <c r="BO61" i="197"/>
  <c r="BM61" i="197"/>
  <c r="BL61" i="197"/>
  <c r="BK61" i="197"/>
  <c r="BI61" i="197"/>
  <c r="BH61" i="197"/>
  <c r="BG61" i="197"/>
  <c r="BE61" i="197"/>
  <c r="BD61" i="197"/>
  <c r="BC61" i="197"/>
  <c r="BA61" i="197"/>
  <c r="AZ61" i="197"/>
  <c r="AY61" i="197"/>
  <c r="AW61" i="197"/>
  <c r="AV61" i="197"/>
  <c r="AU61" i="197"/>
  <c r="AS61" i="197"/>
  <c r="AR61" i="197"/>
  <c r="AQ61" i="197"/>
  <c r="AO61" i="197"/>
  <c r="AN61" i="197"/>
  <c r="AM61" i="197"/>
  <c r="AK61" i="197"/>
  <c r="AJ61" i="197"/>
  <c r="AL61" i="197" s="1"/>
  <c r="AI61" i="197"/>
  <c r="AG61" i="197"/>
  <c r="AF61" i="197"/>
  <c r="AE61" i="197"/>
  <c r="AC61" i="197"/>
  <c r="AB61" i="197"/>
  <c r="AA61" i="197"/>
  <c r="Y61" i="197"/>
  <c r="X61" i="197"/>
  <c r="W61" i="197"/>
  <c r="U61" i="197"/>
  <c r="T61" i="197"/>
  <c r="P61" i="197"/>
  <c r="O61" i="197"/>
  <c r="I61" i="197"/>
  <c r="H61" i="197"/>
  <c r="G61" i="197"/>
  <c r="F61" i="197"/>
  <c r="E61" i="197"/>
  <c r="DF60" i="197"/>
  <c r="DB60" i="197"/>
  <c r="CX60" i="197"/>
  <c r="CT60" i="197"/>
  <c r="CP60" i="197"/>
  <c r="CL60" i="197"/>
  <c r="CH60" i="197"/>
  <c r="CD60" i="197"/>
  <c r="BZ60" i="197"/>
  <c r="BV60" i="197"/>
  <c r="BR60" i="197"/>
  <c r="BN60" i="197"/>
  <c r="BJ60" i="197"/>
  <c r="BF60" i="197"/>
  <c r="BB60" i="197"/>
  <c r="AX60" i="197"/>
  <c r="AT60" i="197"/>
  <c r="AP60" i="197"/>
  <c r="AL60" i="197"/>
  <c r="AH60" i="197"/>
  <c r="AD60" i="197"/>
  <c r="Z60" i="197"/>
  <c r="Q60" i="197"/>
  <c r="J60" i="197"/>
  <c r="N60" i="197" s="1"/>
  <c r="D60" i="197"/>
  <c r="S60" i="197" s="1"/>
  <c r="C60" i="197"/>
  <c r="DF59" i="197"/>
  <c r="DB59" i="197"/>
  <c r="CX59" i="197"/>
  <c r="CT59" i="197"/>
  <c r="CP59" i="197"/>
  <c r="CL59" i="197"/>
  <c r="CH59" i="197"/>
  <c r="CD59" i="197"/>
  <c r="BZ59" i="197"/>
  <c r="BV59" i="197"/>
  <c r="BR59" i="197"/>
  <c r="BN59" i="197"/>
  <c r="BJ59" i="197"/>
  <c r="BF59" i="197"/>
  <c r="BB59" i="197"/>
  <c r="AX59" i="197"/>
  <c r="AT59" i="197"/>
  <c r="AP59" i="197"/>
  <c r="AL59" i="197"/>
  <c r="AH59" i="197"/>
  <c r="AD59" i="197"/>
  <c r="Z59" i="197"/>
  <c r="Q59" i="197"/>
  <c r="J59" i="197"/>
  <c r="R59" i="197" s="1"/>
  <c r="D59" i="197"/>
  <c r="S59" i="197" s="1"/>
  <c r="C59" i="197"/>
  <c r="DF58" i="197"/>
  <c r="DB58" i="197"/>
  <c r="CX58" i="197"/>
  <c r="CT58" i="197"/>
  <c r="CP58" i="197"/>
  <c r="CL58" i="197"/>
  <c r="CH58" i="197"/>
  <c r="CD58" i="197"/>
  <c r="BZ58" i="197"/>
  <c r="BV58" i="197"/>
  <c r="BR58" i="197"/>
  <c r="BN58" i="197"/>
  <c r="BJ58" i="197"/>
  <c r="BF58" i="197"/>
  <c r="BB58" i="197"/>
  <c r="AX58" i="197"/>
  <c r="AT58" i="197"/>
  <c r="AP58" i="197"/>
  <c r="AL58" i="197"/>
  <c r="AH58" i="197"/>
  <c r="AD58" i="197"/>
  <c r="Z58" i="197"/>
  <c r="Q58" i="197"/>
  <c r="J58" i="197"/>
  <c r="N58" i="197" s="1"/>
  <c r="D58" i="197"/>
  <c r="C58" i="197"/>
  <c r="DF57" i="197"/>
  <c r="DB57" i="197"/>
  <c r="CX57" i="197"/>
  <c r="CT57" i="197"/>
  <c r="CP57" i="197"/>
  <c r="CL57" i="197"/>
  <c r="CH57" i="197"/>
  <c r="CD57" i="197"/>
  <c r="BZ57" i="197"/>
  <c r="BV57" i="197"/>
  <c r="BR57" i="197"/>
  <c r="BN57" i="197"/>
  <c r="BJ57" i="197"/>
  <c r="BF57" i="197"/>
  <c r="BB57" i="197"/>
  <c r="AX57" i="197"/>
  <c r="AT57" i="197"/>
  <c r="AP57" i="197"/>
  <c r="AL57" i="197"/>
  <c r="AH57" i="197"/>
  <c r="AD57" i="197"/>
  <c r="Z57" i="197"/>
  <c r="Q57" i="197"/>
  <c r="J57" i="197"/>
  <c r="N57" i="197" s="1"/>
  <c r="D57" i="197"/>
  <c r="S57" i="197" s="1"/>
  <c r="C57" i="197"/>
  <c r="DF56" i="197"/>
  <c r="DB56" i="197"/>
  <c r="CX56" i="197"/>
  <c r="CT56" i="197"/>
  <c r="CP56" i="197"/>
  <c r="CL56" i="197"/>
  <c r="CH56" i="197"/>
  <c r="CD56" i="197"/>
  <c r="BZ56" i="197"/>
  <c r="BV56" i="197"/>
  <c r="BR56" i="197"/>
  <c r="BN56" i="197"/>
  <c r="BJ56" i="197"/>
  <c r="BF56" i="197"/>
  <c r="BB56" i="197"/>
  <c r="AX56" i="197"/>
  <c r="AT56" i="197"/>
  <c r="AP56" i="197"/>
  <c r="AL56" i="197"/>
  <c r="AH56" i="197"/>
  <c r="AD56" i="197"/>
  <c r="Z56" i="197"/>
  <c r="Q56" i="197"/>
  <c r="J56" i="197"/>
  <c r="R56" i="197" s="1"/>
  <c r="D56" i="197"/>
  <c r="C56" i="197"/>
  <c r="DF55" i="197"/>
  <c r="DB55" i="197"/>
  <c r="CX55" i="197"/>
  <c r="CT55" i="197"/>
  <c r="CP55" i="197"/>
  <c r="CL55" i="197"/>
  <c r="CH55" i="197"/>
  <c r="CD55" i="197"/>
  <c r="BZ55" i="197"/>
  <c r="BV55" i="197"/>
  <c r="BR55" i="197"/>
  <c r="BN55" i="197"/>
  <c r="BJ55" i="197"/>
  <c r="BF55" i="197"/>
  <c r="BB55" i="197"/>
  <c r="AX55" i="197"/>
  <c r="AT55" i="197"/>
  <c r="AP55" i="197"/>
  <c r="AL55" i="197"/>
  <c r="AH55" i="197"/>
  <c r="AD55" i="197"/>
  <c r="Z55" i="197"/>
  <c r="Q55" i="197"/>
  <c r="J55" i="197"/>
  <c r="N55" i="197" s="1"/>
  <c r="D55" i="197"/>
  <c r="C55" i="197"/>
  <c r="DF54" i="197"/>
  <c r="DB54" i="197"/>
  <c r="CX54" i="197"/>
  <c r="CT54" i="197"/>
  <c r="CP54" i="197"/>
  <c r="CL54" i="197"/>
  <c r="CH54" i="197"/>
  <c r="CD54" i="197"/>
  <c r="BZ54" i="197"/>
  <c r="BV54" i="197"/>
  <c r="BR54" i="197"/>
  <c r="BN54" i="197"/>
  <c r="BJ54" i="197"/>
  <c r="BF54" i="197"/>
  <c r="BB54" i="197"/>
  <c r="AX54" i="197"/>
  <c r="AT54" i="197"/>
  <c r="AP54" i="197"/>
  <c r="AL54" i="197"/>
  <c r="AH54" i="197"/>
  <c r="AD54" i="197"/>
  <c r="Z54" i="197"/>
  <c r="Q54" i="197"/>
  <c r="J54" i="197"/>
  <c r="N54" i="197" s="1"/>
  <c r="D54" i="197"/>
  <c r="S54" i="197" s="1"/>
  <c r="C54" i="197"/>
  <c r="DE53" i="197"/>
  <c r="DD53" i="197"/>
  <c r="DC53" i="197"/>
  <c r="DA53" i="197"/>
  <c r="CZ53" i="197"/>
  <c r="CY53" i="197"/>
  <c r="CW53" i="197"/>
  <c r="CV53" i="197"/>
  <c r="CU53" i="197"/>
  <c r="CS53" i="197"/>
  <c r="CR53" i="197"/>
  <c r="CQ53" i="197"/>
  <c r="CO53" i="197"/>
  <c r="CN53" i="197"/>
  <c r="CM53" i="197"/>
  <c r="CK53" i="197"/>
  <c r="CJ53" i="197"/>
  <c r="CI53" i="197"/>
  <c r="CG53" i="197"/>
  <c r="CF53" i="197"/>
  <c r="CE53" i="197"/>
  <c r="CC53" i="197"/>
  <c r="CB53" i="197"/>
  <c r="CA53" i="197"/>
  <c r="BY53" i="197"/>
  <c r="BX53" i="197"/>
  <c r="BW53" i="197"/>
  <c r="BU53" i="197"/>
  <c r="BT53" i="197"/>
  <c r="BS53" i="197"/>
  <c r="BQ53" i="197"/>
  <c r="BP53" i="197"/>
  <c r="BO53" i="197"/>
  <c r="BM53" i="197"/>
  <c r="BL53" i="197"/>
  <c r="BK53" i="197"/>
  <c r="BI53" i="197"/>
  <c r="BH53" i="197"/>
  <c r="BG53" i="197"/>
  <c r="BE53" i="197"/>
  <c r="BD53" i="197"/>
  <c r="BC53" i="197"/>
  <c r="BA53" i="197"/>
  <c r="AZ53" i="197"/>
  <c r="AY53" i="197"/>
  <c r="AW53" i="197"/>
  <c r="AV53" i="197"/>
  <c r="AU53" i="197"/>
  <c r="AS53" i="197"/>
  <c r="AR53" i="197"/>
  <c r="AQ53" i="197"/>
  <c r="AO53" i="197"/>
  <c r="AN53" i="197"/>
  <c r="AM53" i="197"/>
  <c r="AK53" i="197"/>
  <c r="AJ53" i="197"/>
  <c r="AI53" i="197"/>
  <c r="AG53" i="197"/>
  <c r="AF53" i="197"/>
  <c r="AE53" i="197"/>
  <c r="AC53" i="197"/>
  <c r="AB53" i="197"/>
  <c r="AA53" i="197"/>
  <c r="Y53" i="197"/>
  <c r="X53" i="197"/>
  <c r="W53" i="197"/>
  <c r="U53" i="197"/>
  <c r="T53" i="197"/>
  <c r="P53" i="197"/>
  <c r="O53" i="197"/>
  <c r="I53" i="197"/>
  <c r="H53" i="197"/>
  <c r="G53" i="197"/>
  <c r="F53" i="197"/>
  <c r="E53" i="197"/>
  <c r="DF52" i="197"/>
  <c r="DB52" i="197"/>
  <c r="CX52" i="197"/>
  <c r="CT52" i="197"/>
  <c r="CP52" i="197"/>
  <c r="CL52" i="197"/>
  <c r="CH52" i="197"/>
  <c r="CD52" i="197"/>
  <c r="BZ52" i="197"/>
  <c r="BV52" i="197"/>
  <c r="BR52" i="197"/>
  <c r="BN52" i="197"/>
  <c r="BJ52" i="197"/>
  <c r="BF52" i="197"/>
  <c r="BB52" i="197"/>
  <c r="AX52" i="197"/>
  <c r="AT52" i="197"/>
  <c r="AP52" i="197"/>
  <c r="AL52" i="197"/>
  <c r="AH52" i="197"/>
  <c r="AD52" i="197"/>
  <c r="Z52" i="197"/>
  <c r="Q52" i="197"/>
  <c r="J52" i="197"/>
  <c r="R52" i="197" s="1"/>
  <c r="D52" i="197"/>
  <c r="S52" i="197" s="1"/>
  <c r="C52" i="197"/>
  <c r="DF51" i="197"/>
  <c r="DB51" i="197"/>
  <c r="CX51" i="197"/>
  <c r="CT51" i="197"/>
  <c r="CP51" i="197"/>
  <c r="CL51" i="197"/>
  <c r="CH51" i="197"/>
  <c r="CD51" i="197"/>
  <c r="BZ51" i="197"/>
  <c r="BV51" i="197"/>
  <c r="BR51" i="197"/>
  <c r="BN51" i="197"/>
  <c r="BJ51" i="197"/>
  <c r="BF51" i="197"/>
  <c r="BB51" i="197"/>
  <c r="AX51" i="197"/>
  <c r="AT51" i="197"/>
  <c r="AP51" i="197"/>
  <c r="AL51" i="197"/>
  <c r="AH51" i="197"/>
  <c r="AD51" i="197"/>
  <c r="Z51" i="197"/>
  <c r="Q51" i="197"/>
  <c r="J51" i="197"/>
  <c r="N51" i="197" s="1"/>
  <c r="D51" i="197"/>
  <c r="C51" i="197"/>
  <c r="DF50" i="197"/>
  <c r="DB50" i="197"/>
  <c r="CX50" i="197"/>
  <c r="CT50" i="197"/>
  <c r="CP50" i="197"/>
  <c r="CL50" i="197"/>
  <c r="CH50" i="197"/>
  <c r="CD50" i="197"/>
  <c r="BZ50" i="197"/>
  <c r="BV50" i="197"/>
  <c r="BR50" i="197"/>
  <c r="BN50" i="197"/>
  <c r="BJ50" i="197"/>
  <c r="BF50" i="197"/>
  <c r="BB50" i="197"/>
  <c r="AX50" i="197"/>
  <c r="AT50" i="197"/>
  <c r="AP50" i="197"/>
  <c r="AL50" i="197"/>
  <c r="AH50" i="197"/>
  <c r="AD50" i="197"/>
  <c r="Z50" i="197"/>
  <c r="Q50" i="197"/>
  <c r="J50" i="197"/>
  <c r="N50" i="197" s="1"/>
  <c r="D50" i="197"/>
  <c r="S50" i="197" s="1"/>
  <c r="C50" i="197"/>
  <c r="DF49" i="197"/>
  <c r="DB49" i="197"/>
  <c r="CX49" i="197"/>
  <c r="CT49" i="197"/>
  <c r="CP49" i="197"/>
  <c r="CL49" i="197"/>
  <c r="CH49" i="197"/>
  <c r="CD49" i="197"/>
  <c r="BZ49" i="197"/>
  <c r="BV49" i="197"/>
  <c r="BR49" i="197"/>
  <c r="BN49" i="197"/>
  <c r="BJ49" i="197"/>
  <c r="BF49" i="197"/>
  <c r="BB49" i="197"/>
  <c r="AX49" i="197"/>
  <c r="AT49" i="197"/>
  <c r="AP49" i="197"/>
  <c r="AL49" i="197"/>
  <c r="AH49" i="197"/>
  <c r="AD49" i="197"/>
  <c r="Z49" i="197"/>
  <c r="Q49" i="197"/>
  <c r="J49" i="197"/>
  <c r="R49" i="197" s="1"/>
  <c r="D49" i="197"/>
  <c r="S49" i="197" s="1"/>
  <c r="C49" i="197"/>
  <c r="DF48" i="197"/>
  <c r="DB48" i="197"/>
  <c r="CX48" i="197"/>
  <c r="CT48" i="197"/>
  <c r="CP48" i="197"/>
  <c r="CL48" i="197"/>
  <c r="CH48" i="197"/>
  <c r="CD48" i="197"/>
  <c r="BZ48" i="197"/>
  <c r="BV48" i="197"/>
  <c r="BR48" i="197"/>
  <c r="BN48" i="197"/>
  <c r="BJ48" i="197"/>
  <c r="BF48" i="197"/>
  <c r="BB48" i="197"/>
  <c r="AX48" i="197"/>
  <c r="AT48" i="197"/>
  <c r="AP48" i="197"/>
  <c r="AL48" i="197"/>
  <c r="AH48" i="197"/>
  <c r="AD48" i="197"/>
  <c r="Z48" i="197"/>
  <c r="Q48" i="197"/>
  <c r="J48" i="197"/>
  <c r="N48" i="197" s="1"/>
  <c r="D48" i="197"/>
  <c r="C48" i="197"/>
  <c r="DF47" i="197"/>
  <c r="DB47" i="197"/>
  <c r="CX47" i="197"/>
  <c r="CT47" i="197"/>
  <c r="CP47" i="197"/>
  <c r="CL47" i="197"/>
  <c r="CH47" i="197"/>
  <c r="CD47" i="197"/>
  <c r="BZ47" i="197"/>
  <c r="BV47" i="197"/>
  <c r="BR47" i="197"/>
  <c r="BN47" i="197"/>
  <c r="BJ47" i="197"/>
  <c r="BF47" i="197"/>
  <c r="BB47" i="197"/>
  <c r="AX47" i="197"/>
  <c r="AT47" i="197"/>
  <c r="AP47" i="197"/>
  <c r="AL47" i="197"/>
  <c r="AH47" i="197"/>
  <c r="AD47" i="197"/>
  <c r="Z47" i="197"/>
  <c r="Q47" i="197"/>
  <c r="J47" i="197"/>
  <c r="N47" i="197" s="1"/>
  <c r="D47" i="197"/>
  <c r="S47" i="197" s="1"/>
  <c r="C47" i="197"/>
  <c r="DF46" i="197"/>
  <c r="DB46" i="197"/>
  <c r="CX46" i="197"/>
  <c r="CT46" i="197"/>
  <c r="CP46" i="197"/>
  <c r="CL46" i="197"/>
  <c r="CH46" i="197"/>
  <c r="CD46" i="197"/>
  <c r="BZ46" i="197"/>
  <c r="BV46" i="197"/>
  <c r="BR46" i="197"/>
  <c r="BN46" i="197"/>
  <c r="BJ46" i="197"/>
  <c r="BF46" i="197"/>
  <c r="BB46" i="197"/>
  <c r="AX46" i="197"/>
  <c r="AT46" i="197"/>
  <c r="AP46" i="197"/>
  <c r="AL46" i="197"/>
  <c r="AH46" i="197"/>
  <c r="AD46" i="197"/>
  <c r="Z46" i="197"/>
  <c r="Q46" i="197"/>
  <c r="J46" i="197"/>
  <c r="D46" i="197"/>
  <c r="C46" i="197"/>
  <c r="DE45" i="197"/>
  <c r="DD45" i="197"/>
  <c r="DC45" i="197"/>
  <c r="DA45" i="197"/>
  <c r="CZ45" i="197"/>
  <c r="CY45" i="197"/>
  <c r="CW45" i="197"/>
  <c r="CV45" i="197"/>
  <c r="CU45" i="197"/>
  <c r="CS45" i="197"/>
  <c r="CR45" i="197"/>
  <c r="CQ45" i="197"/>
  <c r="CO45" i="197"/>
  <c r="CN45" i="197"/>
  <c r="CM45" i="197"/>
  <c r="CK45" i="197"/>
  <c r="CJ45" i="197"/>
  <c r="CI45" i="197"/>
  <c r="CG45" i="197"/>
  <c r="CF45" i="197"/>
  <c r="CE45" i="197"/>
  <c r="CC45" i="197"/>
  <c r="CB45" i="197"/>
  <c r="CA45" i="197"/>
  <c r="BY45" i="197"/>
  <c r="BX45" i="197"/>
  <c r="BW45" i="197"/>
  <c r="BU45" i="197"/>
  <c r="BT45" i="197"/>
  <c r="BS45" i="197"/>
  <c r="BQ45" i="197"/>
  <c r="BP45" i="197"/>
  <c r="BO45" i="197"/>
  <c r="BM45" i="197"/>
  <c r="BL45" i="197"/>
  <c r="BK45" i="197"/>
  <c r="BI45" i="197"/>
  <c r="BH45" i="197"/>
  <c r="BG45" i="197"/>
  <c r="BE45" i="197"/>
  <c r="BD45" i="197"/>
  <c r="BC45" i="197"/>
  <c r="BA45" i="197"/>
  <c r="AZ45" i="197"/>
  <c r="AY45" i="197"/>
  <c r="AW45" i="197"/>
  <c r="AV45" i="197"/>
  <c r="AU45" i="197"/>
  <c r="AS45" i="197"/>
  <c r="AR45" i="197"/>
  <c r="AQ45" i="197"/>
  <c r="AO45" i="197"/>
  <c r="AN45" i="197"/>
  <c r="AM45" i="197"/>
  <c r="AK45" i="197"/>
  <c r="AJ45" i="197"/>
  <c r="AI45" i="197"/>
  <c r="AG45" i="197"/>
  <c r="AF45" i="197"/>
  <c r="AE45" i="197"/>
  <c r="AC45" i="197"/>
  <c r="AB45" i="197"/>
  <c r="AA45" i="197"/>
  <c r="Y45" i="197"/>
  <c r="X45" i="197"/>
  <c r="W45" i="197"/>
  <c r="U45" i="197"/>
  <c r="T45" i="197"/>
  <c r="O45" i="197"/>
  <c r="I45" i="197"/>
  <c r="H45" i="197"/>
  <c r="G45" i="197"/>
  <c r="F45" i="197"/>
  <c r="E45" i="197"/>
  <c r="DF44" i="197"/>
  <c r="DB44" i="197"/>
  <c r="CX44" i="197"/>
  <c r="CT44" i="197"/>
  <c r="CP44" i="197"/>
  <c r="CL44" i="197"/>
  <c r="CH44" i="197"/>
  <c r="CD44" i="197"/>
  <c r="BZ44" i="197"/>
  <c r="BV44" i="197"/>
  <c r="BR44" i="197"/>
  <c r="BN44" i="197"/>
  <c r="BJ44" i="197"/>
  <c r="BF44" i="197"/>
  <c r="BB44" i="197"/>
  <c r="AX44" i="197"/>
  <c r="AT44" i="197"/>
  <c r="AP44" i="197"/>
  <c r="AL44" i="197"/>
  <c r="AH44" i="197"/>
  <c r="AD44" i="197"/>
  <c r="Z44" i="197"/>
  <c r="Q44" i="197"/>
  <c r="J44" i="197"/>
  <c r="R44" i="197" s="1"/>
  <c r="D44" i="197"/>
  <c r="C44" i="197"/>
  <c r="DF43" i="197"/>
  <c r="DB43" i="197"/>
  <c r="CX43" i="197"/>
  <c r="CT43" i="197"/>
  <c r="CP43" i="197"/>
  <c r="CL43" i="197"/>
  <c r="CH43" i="197"/>
  <c r="CD43" i="197"/>
  <c r="BZ43" i="197"/>
  <c r="BV43" i="197"/>
  <c r="BR43" i="197"/>
  <c r="BN43" i="197"/>
  <c r="BJ43" i="197"/>
  <c r="BF43" i="197"/>
  <c r="BB43" i="197"/>
  <c r="AX43" i="197"/>
  <c r="AT43" i="197"/>
  <c r="AP43" i="197"/>
  <c r="AL43" i="197"/>
  <c r="AH43" i="197"/>
  <c r="AD43" i="197"/>
  <c r="Z43" i="197"/>
  <c r="Q43" i="197"/>
  <c r="J43" i="197"/>
  <c r="R43" i="197" s="1"/>
  <c r="D43" i="197"/>
  <c r="S43" i="197" s="1"/>
  <c r="C43" i="197"/>
  <c r="DF42" i="197"/>
  <c r="DB42" i="197"/>
  <c r="CX42" i="197"/>
  <c r="CT42" i="197"/>
  <c r="CP42" i="197"/>
  <c r="CL42" i="197"/>
  <c r="CH42" i="197"/>
  <c r="CD42" i="197"/>
  <c r="BZ42" i="197"/>
  <c r="BV42" i="197"/>
  <c r="BR42" i="197"/>
  <c r="BN42" i="197"/>
  <c r="BJ42" i="197"/>
  <c r="BF42" i="197"/>
  <c r="BB42" i="197"/>
  <c r="AX42" i="197"/>
  <c r="AT42" i="197"/>
  <c r="AP42" i="197"/>
  <c r="AL42" i="197"/>
  <c r="AH42" i="197"/>
  <c r="AD42" i="197"/>
  <c r="Z42" i="197"/>
  <c r="Q42" i="197"/>
  <c r="J42" i="197"/>
  <c r="D42" i="197"/>
  <c r="S42" i="197" s="1"/>
  <c r="C42" i="197"/>
  <c r="DF41" i="197"/>
  <c r="DB41" i="197"/>
  <c r="CX41" i="197"/>
  <c r="CT41" i="197"/>
  <c r="CP41" i="197"/>
  <c r="CL41" i="197"/>
  <c r="CH41" i="197"/>
  <c r="CD41" i="197"/>
  <c r="BZ41" i="197"/>
  <c r="BV41" i="197"/>
  <c r="BR41" i="197"/>
  <c r="BN41" i="197"/>
  <c r="BJ41" i="197"/>
  <c r="BF41" i="197"/>
  <c r="BB41" i="197"/>
  <c r="AX41" i="197"/>
  <c r="AT41" i="197"/>
  <c r="AP41" i="197"/>
  <c r="AL41" i="197"/>
  <c r="AH41" i="197"/>
  <c r="AD41" i="197"/>
  <c r="Z41" i="197"/>
  <c r="Q41" i="197"/>
  <c r="J41" i="197"/>
  <c r="N41" i="197" s="1"/>
  <c r="D41" i="197"/>
  <c r="S41" i="197" s="1"/>
  <c r="C41" i="197"/>
  <c r="DF40" i="197"/>
  <c r="DB40" i="197"/>
  <c r="CX40" i="197"/>
  <c r="CT40" i="197"/>
  <c r="CP40" i="197"/>
  <c r="CL40" i="197"/>
  <c r="CH40" i="197"/>
  <c r="CD40" i="197"/>
  <c r="BZ40" i="197"/>
  <c r="BV40" i="197"/>
  <c r="BR40" i="197"/>
  <c r="BN40" i="197"/>
  <c r="BJ40" i="197"/>
  <c r="BF40" i="197"/>
  <c r="BB40" i="197"/>
  <c r="AX40" i="197"/>
  <c r="AT40" i="197"/>
  <c r="AP40" i="197"/>
  <c r="AL40" i="197"/>
  <c r="AH40" i="197"/>
  <c r="AD40" i="197"/>
  <c r="Z40" i="197"/>
  <c r="Q40" i="197"/>
  <c r="J40" i="197"/>
  <c r="R40" i="197" s="1"/>
  <c r="D40" i="197"/>
  <c r="C40" i="197"/>
  <c r="DF39" i="197"/>
  <c r="DB39" i="197"/>
  <c r="CX39" i="197"/>
  <c r="CT39" i="197"/>
  <c r="CP39" i="197"/>
  <c r="CL39" i="197"/>
  <c r="CH39" i="197"/>
  <c r="CD39" i="197"/>
  <c r="BZ39" i="197"/>
  <c r="BV39" i="197"/>
  <c r="BR39" i="197"/>
  <c r="BN39" i="197"/>
  <c r="BJ39" i="197"/>
  <c r="BF39" i="197"/>
  <c r="BB39" i="197"/>
  <c r="AX39" i="197"/>
  <c r="AT39" i="197"/>
  <c r="AP39" i="197"/>
  <c r="AL39" i="197"/>
  <c r="AH39" i="197"/>
  <c r="AD39" i="197"/>
  <c r="Z39" i="197"/>
  <c r="J39" i="197"/>
  <c r="R39" i="197" s="1"/>
  <c r="D39" i="197"/>
  <c r="S39" i="197" s="1"/>
  <c r="C39" i="197"/>
  <c r="DF38" i="197"/>
  <c r="DB38" i="197"/>
  <c r="CX38" i="197"/>
  <c r="CT38" i="197"/>
  <c r="CP38" i="197"/>
  <c r="CL38" i="197"/>
  <c r="CH38" i="197"/>
  <c r="CD38" i="197"/>
  <c r="BZ38" i="197"/>
  <c r="BV38" i="197"/>
  <c r="BR38" i="197"/>
  <c r="BN38" i="197"/>
  <c r="BJ38" i="197"/>
  <c r="BF38" i="197"/>
  <c r="BB38" i="197"/>
  <c r="AX38" i="197"/>
  <c r="AT38" i="197"/>
  <c r="AP38" i="197"/>
  <c r="AL38" i="197"/>
  <c r="AH38" i="197"/>
  <c r="AD38" i="197"/>
  <c r="Z38" i="197"/>
  <c r="J38" i="197"/>
  <c r="N38" i="197" s="1"/>
  <c r="D38" i="197"/>
  <c r="S38" i="197" s="1"/>
  <c r="C38" i="197"/>
  <c r="DE37" i="197"/>
  <c r="DD37" i="197"/>
  <c r="DC37" i="197"/>
  <c r="DA37" i="197"/>
  <c r="CZ37" i="197"/>
  <c r="CY37" i="197"/>
  <c r="CW37" i="197"/>
  <c r="CV37" i="197"/>
  <c r="CU37" i="197"/>
  <c r="CS37" i="197"/>
  <c r="CR37" i="197"/>
  <c r="CQ37" i="197"/>
  <c r="CO37" i="197"/>
  <c r="CN37" i="197"/>
  <c r="CM37" i="197"/>
  <c r="CK37" i="197"/>
  <c r="CJ37" i="197"/>
  <c r="CI37" i="197"/>
  <c r="CG37" i="197"/>
  <c r="CF37" i="197"/>
  <c r="CE37" i="197"/>
  <c r="CC37" i="197"/>
  <c r="CB37" i="197"/>
  <c r="CA37" i="197"/>
  <c r="BY37" i="197"/>
  <c r="BX37" i="197"/>
  <c r="BW37" i="197"/>
  <c r="BU37" i="197"/>
  <c r="BT37" i="197"/>
  <c r="BS37" i="197"/>
  <c r="BQ37" i="197"/>
  <c r="BP37" i="197"/>
  <c r="BO37" i="197"/>
  <c r="BM37" i="197"/>
  <c r="BL37" i="197"/>
  <c r="BK37" i="197"/>
  <c r="BI37" i="197"/>
  <c r="BH37" i="197"/>
  <c r="BG37" i="197"/>
  <c r="BE37" i="197"/>
  <c r="BD37" i="197"/>
  <c r="BC37" i="197"/>
  <c r="BA37" i="197"/>
  <c r="AZ37" i="197"/>
  <c r="AY37" i="197"/>
  <c r="AW37" i="197"/>
  <c r="AV37" i="197"/>
  <c r="AU37" i="197"/>
  <c r="AS37" i="197"/>
  <c r="AR37" i="197"/>
  <c r="AQ37" i="197"/>
  <c r="AO37" i="197"/>
  <c r="AN37" i="197"/>
  <c r="AM37" i="197"/>
  <c r="AK37" i="197"/>
  <c r="AJ37" i="197"/>
  <c r="AI37" i="197"/>
  <c r="AG37" i="197"/>
  <c r="AF37" i="197"/>
  <c r="AE37" i="197"/>
  <c r="AC37" i="197"/>
  <c r="AB37" i="197"/>
  <c r="AA37" i="197"/>
  <c r="Y37" i="197"/>
  <c r="X37" i="197"/>
  <c r="W37" i="197"/>
  <c r="U37" i="197"/>
  <c r="O37" i="197"/>
  <c r="I37" i="197"/>
  <c r="H37" i="197"/>
  <c r="G37" i="197"/>
  <c r="E37" i="197"/>
  <c r="DF36" i="197"/>
  <c r="DB36" i="197"/>
  <c r="CX36" i="197"/>
  <c r="CT36" i="197"/>
  <c r="CP36" i="197"/>
  <c r="CL36" i="197"/>
  <c r="CH36" i="197"/>
  <c r="CD36" i="197"/>
  <c r="BZ36" i="197"/>
  <c r="BV36" i="197"/>
  <c r="BR36" i="197"/>
  <c r="BN36" i="197"/>
  <c r="BJ36" i="197"/>
  <c r="BF36" i="197"/>
  <c r="BB36" i="197"/>
  <c r="AX36" i="197"/>
  <c r="AT36" i="197"/>
  <c r="AP36" i="197"/>
  <c r="AL36" i="197"/>
  <c r="AH36" i="197"/>
  <c r="AD36" i="197"/>
  <c r="Z36" i="197"/>
  <c r="J36" i="197"/>
  <c r="D36" i="197"/>
  <c r="S36" i="197" s="1"/>
  <c r="C36" i="197"/>
  <c r="DF35" i="197"/>
  <c r="DB35" i="197"/>
  <c r="CX35" i="197"/>
  <c r="CT35" i="197"/>
  <c r="CP35" i="197"/>
  <c r="CL35" i="197"/>
  <c r="CH35" i="197"/>
  <c r="CD35" i="197"/>
  <c r="BZ35" i="197"/>
  <c r="BV35" i="197"/>
  <c r="BR35" i="197"/>
  <c r="BN35" i="197"/>
  <c r="BJ35" i="197"/>
  <c r="BF35" i="197"/>
  <c r="BB35" i="197"/>
  <c r="AX35" i="197"/>
  <c r="AT35" i="197"/>
  <c r="AP35" i="197"/>
  <c r="AL35" i="197"/>
  <c r="AH35" i="197"/>
  <c r="AD35" i="197"/>
  <c r="Z35" i="197"/>
  <c r="J35" i="197"/>
  <c r="R35" i="197" s="1"/>
  <c r="D35" i="197"/>
  <c r="S35" i="197" s="1"/>
  <c r="C35" i="197"/>
  <c r="DF34" i="197"/>
  <c r="DB34" i="197"/>
  <c r="CX34" i="197"/>
  <c r="CT34" i="197"/>
  <c r="CP34" i="197"/>
  <c r="CL34" i="197"/>
  <c r="CH34" i="197"/>
  <c r="CD34" i="197"/>
  <c r="BZ34" i="197"/>
  <c r="BV34" i="197"/>
  <c r="BR34" i="197"/>
  <c r="BN34" i="197"/>
  <c r="BJ34" i="197"/>
  <c r="BF34" i="197"/>
  <c r="BB34" i="197"/>
  <c r="AX34" i="197"/>
  <c r="AT34" i="197"/>
  <c r="AP34" i="197"/>
  <c r="AL34" i="197"/>
  <c r="AH34" i="197"/>
  <c r="AD34" i="197"/>
  <c r="Z34" i="197"/>
  <c r="J34" i="197"/>
  <c r="D34" i="197"/>
  <c r="S34" i="197" s="1"/>
  <c r="C34" i="197"/>
  <c r="DF33" i="197"/>
  <c r="DB33" i="197"/>
  <c r="CX33" i="197"/>
  <c r="CT33" i="197"/>
  <c r="CP33" i="197"/>
  <c r="CL33" i="197"/>
  <c r="CH33" i="197"/>
  <c r="CD33" i="197"/>
  <c r="BZ33" i="197"/>
  <c r="BV33" i="197"/>
  <c r="BR33" i="197"/>
  <c r="BN33" i="197"/>
  <c r="BJ33" i="197"/>
  <c r="BF33" i="197"/>
  <c r="BB33" i="197"/>
  <c r="AX33" i="197"/>
  <c r="AT33" i="197"/>
  <c r="AP33" i="197"/>
  <c r="AL33" i="197"/>
  <c r="AH33" i="197"/>
  <c r="AD33" i="197"/>
  <c r="Z33" i="197"/>
  <c r="J33" i="197"/>
  <c r="N33" i="197" s="1"/>
  <c r="D33" i="197"/>
  <c r="C33" i="197"/>
  <c r="DF32" i="197"/>
  <c r="DB32" i="197"/>
  <c r="CX32" i="197"/>
  <c r="CT32" i="197"/>
  <c r="CP32" i="197"/>
  <c r="CL32" i="197"/>
  <c r="CH32" i="197"/>
  <c r="CD32" i="197"/>
  <c r="BZ32" i="197"/>
  <c r="BV32" i="197"/>
  <c r="BR32" i="197"/>
  <c r="BN32" i="197"/>
  <c r="BJ32" i="197"/>
  <c r="BF32" i="197"/>
  <c r="BB32" i="197"/>
  <c r="AX32" i="197"/>
  <c r="AT32" i="197"/>
  <c r="AP32" i="197"/>
  <c r="AL32" i="197"/>
  <c r="AH32" i="197"/>
  <c r="AD32" i="197"/>
  <c r="Z32" i="197"/>
  <c r="J32" i="197"/>
  <c r="R32" i="197" s="1"/>
  <c r="D32" i="197"/>
  <c r="S32" i="197" s="1"/>
  <c r="C32" i="197"/>
  <c r="DF31" i="197"/>
  <c r="DB31" i="197"/>
  <c r="CX31" i="197"/>
  <c r="CT31" i="197"/>
  <c r="CP31" i="197"/>
  <c r="CL31" i="197"/>
  <c r="CH31" i="197"/>
  <c r="CD31" i="197"/>
  <c r="BZ31" i="197"/>
  <c r="BV31" i="197"/>
  <c r="BR31" i="197"/>
  <c r="BN31" i="197"/>
  <c r="BJ31" i="197"/>
  <c r="BF31" i="197"/>
  <c r="BB31" i="197"/>
  <c r="AX31" i="197"/>
  <c r="AT31" i="197"/>
  <c r="AP31" i="197"/>
  <c r="AL31" i="197"/>
  <c r="AH31" i="197"/>
  <c r="AD31" i="197"/>
  <c r="Z31" i="197"/>
  <c r="J31" i="197"/>
  <c r="N31" i="197" s="1"/>
  <c r="D31" i="197"/>
  <c r="S31" i="197" s="1"/>
  <c r="C31" i="197"/>
  <c r="DF30" i="197"/>
  <c r="DB30" i="197"/>
  <c r="CX30" i="197"/>
  <c r="CT30" i="197"/>
  <c r="CP30" i="197"/>
  <c r="CL30" i="197"/>
  <c r="CH30" i="197"/>
  <c r="CD30" i="197"/>
  <c r="BZ30" i="197"/>
  <c r="BV30" i="197"/>
  <c r="BR30" i="197"/>
  <c r="BN30" i="197"/>
  <c r="BJ30" i="197"/>
  <c r="BF30" i="197"/>
  <c r="BB30" i="197"/>
  <c r="AX30" i="197"/>
  <c r="AT30" i="197"/>
  <c r="AP30" i="197"/>
  <c r="AL30" i="197"/>
  <c r="AH30" i="197"/>
  <c r="AD30" i="197"/>
  <c r="Z30" i="197"/>
  <c r="J30" i="197"/>
  <c r="N30" i="197" s="1"/>
  <c r="D30" i="197"/>
  <c r="C30" i="197"/>
  <c r="DE29" i="197"/>
  <c r="DD29" i="197"/>
  <c r="DC29" i="197"/>
  <c r="DA29" i="197"/>
  <c r="CZ29" i="197"/>
  <c r="CY29" i="197"/>
  <c r="CW29" i="197"/>
  <c r="CV29" i="197"/>
  <c r="CU29" i="197"/>
  <c r="CS29" i="197"/>
  <c r="CR29" i="197"/>
  <c r="CQ29" i="197"/>
  <c r="CO29" i="197"/>
  <c r="CN29" i="197"/>
  <c r="CM29" i="197"/>
  <c r="CK29" i="197"/>
  <c r="CJ29" i="197"/>
  <c r="CI29" i="197"/>
  <c r="CG29" i="197"/>
  <c r="CF29" i="197"/>
  <c r="CE29" i="197"/>
  <c r="CC29" i="197"/>
  <c r="CB29" i="197"/>
  <c r="CA29" i="197"/>
  <c r="BY29" i="197"/>
  <c r="BX29" i="197"/>
  <c r="BW29" i="197"/>
  <c r="BU29" i="197"/>
  <c r="BT29" i="197"/>
  <c r="BS29" i="197"/>
  <c r="BQ29" i="197"/>
  <c r="BP29" i="197"/>
  <c r="BO29" i="197"/>
  <c r="Y29" i="197"/>
  <c r="X29" i="197"/>
  <c r="W29" i="197"/>
  <c r="U29" i="197"/>
  <c r="I29" i="197"/>
  <c r="H29" i="197"/>
  <c r="G29" i="197"/>
  <c r="DF28" i="197"/>
  <c r="DB28" i="197"/>
  <c r="CX28" i="197"/>
  <c r="CT28" i="197"/>
  <c r="CP28" i="197"/>
  <c r="CL28" i="197"/>
  <c r="CH28" i="197"/>
  <c r="CD28" i="197"/>
  <c r="BZ28" i="197"/>
  <c r="BV28" i="197"/>
  <c r="BR28" i="197"/>
  <c r="BN28" i="197"/>
  <c r="BJ28" i="197"/>
  <c r="BF28" i="197"/>
  <c r="BB28" i="197"/>
  <c r="AX28" i="197"/>
  <c r="AT28" i="197"/>
  <c r="AP28" i="197"/>
  <c r="AL28" i="197"/>
  <c r="AH28" i="197"/>
  <c r="AD28" i="197"/>
  <c r="Z28" i="197"/>
  <c r="J28" i="197"/>
  <c r="R28" i="197" s="1"/>
  <c r="D28" i="197"/>
  <c r="S28" i="197" s="1"/>
  <c r="C28" i="197"/>
  <c r="DF27" i="197"/>
  <c r="DB27" i="197"/>
  <c r="CX27" i="197"/>
  <c r="CT27" i="197"/>
  <c r="CP27" i="197"/>
  <c r="CL27" i="197"/>
  <c r="CH27" i="197"/>
  <c r="CD27" i="197"/>
  <c r="BZ27" i="197"/>
  <c r="BV27" i="197"/>
  <c r="BR27" i="197"/>
  <c r="BN27" i="197"/>
  <c r="BJ27" i="197"/>
  <c r="BF27" i="197"/>
  <c r="BB27" i="197"/>
  <c r="AX27" i="197"/>
  <c r="AT27" i="197"/>
  <c r="AP27" i="197"/>
  <c r="AL27" i="197"/>
  <c r="AH27" i="197"/>
  <c r="AD27" i="197"/>
  <c r="Z27" i="197"/>
  <c r="J27" i="197"/>
  <c r="D27" i="197"/>
  <c r="S27" i="197" s="1"/>
  <c r="C27" i="197"/>
  <c r="DF26" i="197"/>
  <c r="DB26" i="197"/>
  <c r="CX26" i="197"/>
  <c r="CT26" i="197"/>
  <c r="CP26" i="197"/>
  <c r="CL26" i="197"/>
  <c r="CH26" i="197"/>
  <c r="CD26" i="197"/>
  <c r="BZ26" i="197"/>
  <c r="BV26" i="197"/>
  <c r="BR26" i="197"/>
  <c r="BN26" i="197"/>
  <c r="BJ26" i="197"/>
  <c r="BF26" i="197"/>
  <c r="BB26" i="197"/>
  <c r="AX26" i="197"/>
  <c r="AT26" i="197"/>
  <c r="AP26" i="197"/>
  <c r="AL26" i="197"/>
  <c r="AH26" i="197"/>
  <c r="AD26" i="197"/>
  <c r="Z26" i="197"/>
  <c r="J26" i="197"/>
  <c r="R26" i="197" s="1"/>
  <c r="D26" i="197"/>
  <c r="C26" i="197"/>
  <c r="DF25" i="197"/>
  <c r="DB25" i="197"/>
  <c r="CX25" i="197"/>
  <c r="CT25" i="197"/>
  <c r="CP25" i="197"/>
  <c r="CL25" i="197"/>
  <c r="CH25" i="197"/>
  <c r="CD25" i="197"/>
  <c r="BZ25" i="197"/>
  <c r="BV25" i="197"/>
  <c r="BR25" i="197"/>
  <c r="BN25" i="197"/>
  <c r="BJ25" i="197"/>
  <c r="BF25" i="197"/>
  <c r="BB25" i="197"/>
  <c r="AX25" i="197"/>
  <c r="AT25" i="197"/>
  <c r="AP25" i="197"/>
  <c r="AL25" i="197"/>
  <c r="AH25" i="197"/>
  <c r="AD25" i="197"/>
  <c r="Z25" i="197"/>
  <c r="J25" i="197"/>
  <c r="R25" i="197" s="1"/>
  <c r="D25" i="197"/>
  <c r="S25" i="197" s="1"/>
  <c r="C25" i="197"/>
  <c r="DF24" i="197"/>
  <c r="DB24" i="197"/>
  <c r="CX24" i="197"/>
  <c r="CT24" i="197"/>
  <c r="CP24" i="197"/>
  <c r="CL24" i="197"/>
  <c r="CH24" i="197"/>
  <c r="CD24" i="197"/>
  <c r="BZ24" i="197"/>
  <c r="BV24" i="197"/>
  <c r="BR24" i="197"/>
  <c r="BN24" i="197"/>
  <c r="BJ24" i="197"/>
  <c r="BF24" i="197"/>
  <c r="BB24" i="197"/>
  <c r="AX24" i="197"/>
  <c r="AT24" i="197"/>
  <c r="AP24" i="197"/>
  <c r="AL24" i="197"/>
  <c r="AH24" i="197"/>
  <c r="AD24" i="197"/>
  <c r="Z24" i="197"/>
  <c r="J24" i="197"/>
  <c r="R24" i="197" s="1"/>
  <c r="D24" i="197"/>
  <c r="S24" i="197" s="1"/>
  <c r="C24" i="197"/>
  <c r="DF23" i="197"/>
  <c r="DB23" i="197"/>
  <c r="CX23" i="197"/>
  <c r="CT23" i="197"/>
  <c r="CP23" i="197"/>
  <c r="CL23" i="197"/>
  <c r="CH23" i="197"/>
  <c r="CD23" i="197"/>
  <c r="BZ23" i="197"/>
  <c r="BV23" i="197"/>
  <c r="BR23" i="197"/>
  <c r="BN23" i="197"/>
  <c r="BJ23" i="197"/>
  <c r="BF23" i="197"/>
  <c r="BB23" i="197"/>
  <c r="AX23" i="197"/>
  <c r="AT23" i="197"/>
  <c r="AP23" i="197"/>
  <c r="AL23" i="197"/>
  <c r="AH23" i="197"/>
  <c r="AD23" i="197"/>
  <c r="Z23" i="197"/>
  <c r="J23" i="197"/>
  <c r="N23" i="197" s="1"/>
  <c r="D23" i="197"/>
  <c r="S23" i="197" s="1"/>
  <c r="C23" i="197"/>
  <c r="DF22" i="197"/>
  <c r="DB22" i="197"/>
  <c r="CX22" i="197"/>
  <c r="CT22" i="197"/>
  <c r="CP22" i="197"/>
  <c r="CL22" i="197"/>
  <c r="CH22" i="197"/>
  <c r="CD22" i="197"/>
  <c r="BZ22" i="197"/>
  <c r="BV22" i="197"/>
  <c r="BR22" i="197"/>
  <c r="DE21" i="197"/>
  <c r="DD21" i="197"/>
  <c r="DC21" i="197"/>
  <c r="DA21" i="197"/>
  <c r="CZ21" i="197"/>
  <c r="CY21" i="197"/>
  <c r="CW21" i="197"/>
  <c r="CV21" i="197"/>
  <c r="CU21" i="197"/>
  <c r="CS21" i="197"/>
  <c r="CR21" i="197"/>
  <c r="CQ21" i="197"/>
  <c r="CO21" i="197"/>
  <c r="CN21" i="197"/>
  <c r="CM21" i="197"/>
  <c r="CK21" i="197"/>
  <c r="CJ21" i="197"/>
  <c r="CI21" i="197"/>
  <c r="CG21" i="197"/>
  <c r="CF21" i="197"/>
  <c r="CE21" i="197"/>
  <c r="CC21" i="197"/>
  <c r="CB21" i="197"/>
  <c r="CA21" i="197"/>
  <c r="BY21" i="197"/>
  <c r="BX21" i="197"/>
  <c r="BW21" i="197"/>
  <c r="BU21" i="197"/>
  <c r="BT21" i="197"/>
  <c r="BS21" i="197"/>
  <c r="BQ21" i="197"/>
  <c r="BP21" i="197"/>
  <c r="BO21" i="197"/>
  <c r="AC21" i="197"/>
  <c r="AB21" i="197"/>
  <c r="AD21" i="197" s="1"/>
  <c r="AA21" i="197"/>
  <c r="Y21" i="197"/>
  <c r="X21" i="197"/>
  <c r="W21" i="197"/>
  <c r="U21" i="197"/>
  <c r="I21" i="197"/>
  <c r="H21" i="197"/>
  <c r="G21" i="197"/>
  <c r="DF20" i="197"/>
  <c r="DB20" i="197"/>
  <c r="CX20" i="197"/>
  <c r="CT20" i="197"/>
  <c r="CP20" i="197"/>
  <c r="CL20" i="197"/>
  <c r="CH20" i="197"/>
  <c r="CD20" i="197"/>
  <c r="BZ20" i="197"/>
  <c r="BV20" i="197"/>
  <c r="BR20" i="197"/>
  <c r="BN20" i="197"/>
  <c r="BJ20" i="197"/>
  <c r="BF20" i="197"/>
  <c r="BB20" i="197"/>
  <c r="AX20" i="197"/>
  <c r="AT20" i="197"/>
  <c r="AP20" i="197"/>
  <c r="AL20" i="197"/>
  <c r="AH20" i="197"/>
  <c r="AD20" i="197"/>
  <c r="Z20" i="197"/>
  <c r="J20" i="197"/>
  <c r="D20" i="197"/>
  <c r="S20" i="197" s="1"/>
  <c r="C20" i="197"/>
  <c r="DF19" i="197"/>
  <c r="DB19" i="197"/>
  <c r="CX19" i="197"/>
  <c r="CT19" i="197"/>
  <c r="CP19" i="197"/>
  <c r="CL19" i="197"/>
  <c r="CH19" i="197"/>
  <c r="CD19" i="197"/>
  <c r="BZ19" i="197"/>
  <c r="BV19" i="197"/>
  <c r="BR19" i="197"/>
  <c r="BN19" i="197"/>
  <c r="BJ19" i="197"/>
  <c r="BF19" i="197"/>
  <c r="BB19" i="197"/>
  <c r="AX19" i="197"/>
  <c r="AT19" i="197"/>
  <c r="AP19" i="197"/>
  <c r="AL19" i="197"/>
  <c r="AH19" i="197"/>
  <c r="AD19" i="197"/>
  <c r="Z19" i="197"/>
  <c r="Q19" i="197"/>
  <c r="J19" i="197"/>
  <c r="N19" i="197" s="1"/>
  <c r="D19" i="197"/>
  <c r="S19" i="197" s="1"/>
  <c r="C19" i="197"/>
  <c r="DF18" i="197"/>
  <c r="DB18" i="197"/>
  <c r="CX18" i="197"/>
  <c r="CT18" i="197"/>
  <c r="CP18" i="197"/>
  <c r="CL18" i="197"/>
  <c r="CH18" i="197"/>
  <c r="CD18" i="197"/>
  <c r="BZ18" i="197"/>
  <c r="BV18" i="197"/>
  <c r="BR18" i="197"/>
  <c r="BN18" i="197"/>
  <c r="BJ18" i="197"/>
  <c r="BF18" i="197"/>
  <c r="BB18" i="197"/>
  <c r="AX18" i="197"/>
  <c r="AT18" i="197"/>
  <c r="AP18" i="197"/>
  <c r="AL18" i="197"/>
  <c r="AH18" i="197"/>
  <c r="AD18" i="197"/>
  <c r="Z18" i="197"/>
  <c r="Q18" i="197"/>
  <c r="C18" i="197"/>
  <c r="T12" i="198"/>
  <c r="ES85" i="196"/>
  <c r="ER85" i="196"/>
  <c r="EQ85" i="196"/>
  <c r="EO85" i="196"/>
  <c r="EN85" i="196"/>
  <c r="EM85" i="196"/>
  <c r="EK85" i="196"/>
  <c r="EJ85" i="196"/>
  <c r="EI85" i="196"/>
  <c r="EG85" i="196"/>
  <c r="EF85" i="196"/>
  <c r="EE85" i="196"/>
  <c r="EC85" i="196"/>
  <c r="EB85" i="196"/>
  <c r="EA85" i="196"/>
  <c r="DY85" i="196"/>
  <c r="DX85" i="196"/>
  <c r="DW85" i="196"/>
  <c r="DU85" i="196"/>
  <c r="DT85" i="196"/>
  <c r="DS85" i="196"/>
  <c r="DQ85" i="196"/>
  <c r="DP85" i="196"/>
  <c r="DO85" i="196"/>
  <c r="DM85" i="196"/>
  <c r="DL85" i="196"/>
  <c r="DK85" i="196"/>
  <c r="DI85" i="196"/>
  <c r="DH85" i="196"/>
  <c r="DG85" i="196"/>
  <c r="DE85" i="196"/>
  <c r="DD85" i="196"/>
  <c r="DC85" i="196"/>
  <c r="BM85" i="196"/>
  <c r="BL85" i="196"/>
  <c r="BK85" i="196"/>
  <c r="BI85" i="196"/>
  <c r="BH85" i="196"/>
  <c r="BG85" i="196"/>
  <c r="BE85" i="196"/>
  <c r="BD85" i="196"/>
  <c r="BC85" i="196"/>
  <c r="BA85" i="196"/>
  <c r="AZ85" i="196"/>
  <c r="AY85" i="196"/>
  <c r="AW85" i="196"/>
  <c r="AV85" i="196"/>
  <c r="AU85" i="196"/>
  <c r="AS85" i="196"/>
  <c r="AR85" i="196"/>
  <c r="AQ85" i="196"/>
  <c r="AO85" i="196"/>
  <c r="AN85" i="196"/>
  <c r="AM85" i="196"/>
  <c r="AK85" i="196"/>
  <c r="AJ85" i="196"/>
  <c r="AI85" i="196"/>
  <c r="AG85" i="196"/>
  <c r="AF85" i="196"/>
  <c r="AE85" i="196"/>
  <c r="AC85" i="196"/>
  <c r="AB85" i="196"/>
  <c r="AA85" i="196"/>
  <c r="Y85" i="196"/>
  <c r="X85" i="196"/>
  <c r="W85" i="196"/>
  <c r="U85" i="196"/>
  <c r="T85" i="196"/>
  <c r="P85" i="196"/>
  <c r="O85" i="196"/>
  <c r="I85" i="196"/>
  <c r="H85" i="196"/>
  <c r="G85" i="196"/>
  <c r="F85" i="196"/>
  <c r="E85" i="196"/>
  <c r="ET84" i="196"/>
  <c r="EP84" i="196"/>
  <c r="EL84" i="196"/>
  <c r="EH84" i="196"/>
  <c r="ED84" i="196"/>
  <c r="DZ84" i="196"/>
  <c r="DV84" i="196"/>
  <c r="DR84" i="196"/>
  <c r="DN84" i="196"/>
  <c r="DJ84" i="196"/>
  <c r="DF84" i="196"/>
  <c r="BN84" i="196"/>
  <c r="BJ84" i="196"/>
  <c r="BF84" i="196"/>
  <c r="BB84" i="196"/>
  <c r="AX84" i="196"/>
  <c r="AT84" i="196"/>
  <c r="AP84" i="196"/>
  <c r="AL84" i="196"/>
  <c r="AH84" i="196"/>
  <c r="AD84" i="196"/>
  <c r="Z84" i="196"/>
  <c r="Q84" i="196"/>
  <c r="N84" i="196"/>
  <c r="S84" i="196"/>
  <c r="ET83" i="196"/>
  <c r="EP83" i="196"/>
  <c r="EL83" i="196"/>
  <c r="EH83" i="196"/>
  <c r="ED83" i="196"/>
  <c r="DZ83" i="196"/>
  <c r="DV83" i="196"/>
  <c r="DR83" i="196"/>
  <c r="DN83" i="196"/>
  <c r="DJ83" i="196"/>
  <c r="DF83" i="196"/>
  <c r="BN83" i="196"/>
  <c r="BJ83" i="196"/>
  <c r="BF83" i="196"/>
  <c r="BB83" i="196"/>
  <c r="AX83" i="196"/>
  <c r="AT83" i="196"/>
  <c r="AP83" i="196"/>
  <c r="AL83" i="196"/>
  <c r="AH83" i="196"/>
  <c r="AD83" i="196"/>
  <c r="Z83" i="196"/>
  <c r="Q83" i="196"/>
  <c r="N83" i="196"/>
  <c r="ET82" i="196"/>
  <c r="EP82" i="196"/>
  <c r="EL82" i="196"/>
  <c r="EH82" i="196"/>
  <c r="ED82" i="196"/>
  <c r="DZ82" i="196"/>
  <c r="DV82" i="196"/>
  <c r="DR82" i="196"/>
  <c r="DN82" i="196"/>
  <c r="DJ82" i="196"/>
  <c r="DF82" i="196"/>
  <c r="BN82" i="196"/>
  <c r="BJ82" i="196"/>
  <c r="BF82" i="196"/>
  <c r="BB82" i="196"/>
  <c r="AX82" i="196"/>
  <c r="AT82" i="196"/>
  <c r="AP82" i="196"/>
  <c r="AL82" i="196"/>
  <c r="AH82" i="196"/>
  <c r="AD82" i="196"/>
  <c r="Z82" i="196"/>
  <c r="Q82" i="196"/>
  <c r="R82" i="196"/>
  <c r="ET81" i="196"/>
  <c r="EP81" i="196"/>
  <c r="EL81" i="196"/>
  <c r="EH81" i="196"/>
  <c r="ED81" i="196"/>
  <c r="DZ81" i="196"/>
  <c r="DV81" i="196"/>
  <c r="DR81" i="196"/>
  <c r="DN81" i="196"/>
  <c r="DJ81" i="196"/>
  <c r="DF81" i="196"/>
  <c r="BN81" i="196"/>
  <c r="BJ81" i="196"/>
  <c r="BF81" i="196"/>
  <c r="BB81" i="196"/>
  <c r="AX81" i="196"/>
  <c r="AT81" i="196"/>
  <c r="AP81" i="196"/>
  <c r="AL81" i="196"/>
  <c r="AH81" i="196"/>
  <c r="AD81" i="196"/>
  <c r="Z81" i="196"/>
  <c r="Q81" i="196"/>
  <c r="N81" i="196"/>
  <c r="ET80" i="196"/>
  <c r="EP80" i="196"/>
  <c r="EL80" i="196"/>
  <c r="EH80" i="196"/>
  <c r="ED80" i="196"/>
  <c r="DZ80" i="196"/>
  <c r="DV80" i="196"/>
  <c r="DR80" i="196"/>
  <c r="DN80" i="196"/>
  <c r="DJ80" i="196"/>
  <c r="DF80" i="196"/>
  <c r="BN80" i="196"/>
  <c r="BJ80" i="196"/>
  <c r="BF80" i="196"/>
  <c r="BB80" i="196"/>
  <c r="AX80" i="196"/>
  <c r="AT80" i="196"/>
  <c r="AP80" i="196"/>
  <c r="AL80" i="196"/>
  <c r="AH80" i="196"/>
  <c r="AD80" i="196"/>
  <c r="Z80" i="196"/>
  <c r="Q80" i="196"/>
  <c r="R80" i="196"/>
  <c r="S80" i="196"/>
  <c r="ET79" i="196"/>
  <c r="EP79" i="196"/>
  <c r="EL79" i="196"/>
  <c r="EH79" i="196"/>
  <c r="ED79" i="196"/>
  <c r="DZ79" i="196"/>
  <c r="DV79" i="196"/>
  <c r="DR79" i="196"/>
  <c r="DN79" i="196"/>
  <c r="DJ79" i="196"/>
  <c r="DF79" i="196"/>
  <c r="BN79" i="196"/>
  <c r="BJ79" i="196"/>
  <c r="BF79" i="196"/>
  <c r="BB79" i="196"/>
  <c r="AX79" i="196"/>
  <c r="AT79" i="196"/>
  <c r="AP79" i="196"/>
  <c r="AL79" i="196"/>
  <c r="AH79" i="196"/>
  <c r="AD79" i="196"/>
  <c r="Z79" i="196"/>
  <c r="Q79" i="196"/>
  <c r="R79" i="196"/>
  <c r="ET78" i="196"/>
  <c r="EP78" i="196"/>
  <c r="EL78" i="196"/>
  <c r="EH78" i="196"/>
  <c r="ED78" i="196"/>
  <c r="DZ78" i="196"/>
  <c r="DV78" i="196"/>
  <c r="DR78" i="196"/>
  <c r="DN78" i="196"/>
  <c r="DJ78" i="196"/>
  <c r="DF78" i="196"/>
  <c r="BN78" i="196"/>
  <c r="BJ78" i="196"/>
  <c r="BF78" i="196"/>
  <c r="BB78" i="196"/>
  <c r="AX78" i="196"/>
  <c r="AT78" i="196"/>
  <c r="AP78" i="196"/>
  <c r="AL78" i="196"/>
  <c r="AH78" i="196"/>
  <c r="AD78" i="196"/>
  <c r="Z78" i="196"/>
  <c r="Q78" i="196"/>
  <c r="N78" i="196"/>
  <c r="ES77" i="196"/>
  <c r="ER77" i="196"/>
  <c r="EQ77" i="196"/>
  <c r="EO77" i="196"/>
  <c r="EN77" i="196"/>
  <c r="EM77" i="196"/>
  <c r="EK77" i="196"/>
  <c r="EJ77" i="196"/>
  <c r="EI77" i="196"/>
  <c r="EG77" i="196"/>
  <c r="EF77" i="196"/>
  <c r="EE77" i="196"/>
  <c r="EC77" i="196"/>
  <c r="EB77" i="196"/>
  <c r="EA77" i="196"/>
  <c r="DY77" i="196"/>
  <c r="DX77" i="196"/>
  <c r="DW77" i="196"/>
  <c r="DU77" i="196"/>
  <c r="DT77" i="196"/>
  <c r="DS77" i="196"/>
  <c r="DQ77" i="196"/>
  <c r="DP77" i="196"/>
  <c r="DO77" i="196"/>
  <c r="DM77" i="196"/>
  <c r="DL77" i="196"/>
  <c r="DK77" i="196"/>
  <c r="DI77" i="196"/>
  <c r="DH77" i="196"/>
  <c r="DG77" i="196"/>
  <c r="DE77" i="196"/>
  <c r="DD77" i="196"/>
  <c r="DC77" i="196"/>
  <c r="BM77" i="196"/>
  <c r="BL77" i="196"/>
  <c r="BK77" i="196"/>
  <c r="BI77" i="196"/>
  <c r="BH77" i="196"/>
  <c r="BG77" i="196"/>
  <c r="BE77" i="196"/>
  <c r="BD77" i="196"/>
  <c r="BC77" i="196"/>
  <c r="BA77" i="196"/>
  <c r="AZ77" i="196"/>
  <c r="AY77" i="196"/>
  <c r="AW77" i="196"/>
  <c r="AV77" i="196"/>
  <c r="AU77" i="196"/>
  <c r="AS77" i="196"/>
  <c r="AR77" i="196"/>
  <c r="AQ77" i="196"/>
  <c r="AO77" i="196"/>
  <c r="AN77" i="196"/>
  <c r="AM77" i="196"/>
  <c r="AK77" i="196"/>
  <c r="AJ77" i="196"/>
  <c r="AI77" i="196"/>
  <c r="AG77" i="196"/>
  <c r="AF77" i="196"/>
  <c r="AE77" i="196"/>
  <c r="AC77" i="196"/>
  <c r="AB77" i="196"/>
  <c r="AA77" i="196"/>
  <c r="Y77" i="196"/>
  <c r="X77" i="196"/>
  <c r="W77" i="196"/>
  <c r="U77" i="196"/>
  <c r="T77" i="196"/>
  <c r="P77" i="196"/>
  <c r="O77" i="196"/>
  <c r="I77" i="196"/>
  <c r="H77" i="196"/>
  <c r="G77" i="196"/>
  <c r="F77" i="196"/>
  <c r="E77" i="196"/>
  <c r="ET76" i="196"/>
  <c r="EP76" i="196"/>
  <c r="EL76" i="196"/>
  <c r="EH76" i="196"/>
  <c r="ED76" i="196"/>
  <c r="DZ76" i="196"/>
  <c r="DV76" i="196"/>
  <c r="DR76" i="196"/>
  <c r="DN76" i="196"/>
  <c r="DJ76" i="196"/>
  <c r="DF76" i="196"/>
  <c r="BN76" i="196"/>
  <c r="BJ76" i="196"/>
  <c r="BF76" i="196"/>
  <c r="BB76" i="196"/>
  <c r="AX76" i="196"/>
  <c r="AT76" i="196"/>
  <c r="AP76" i="196"/>
  <c r="AL76" i="196"/>
  <c r="AH76" i="196"/>
  <c r="AD76" i="196"/>
  <c r="Z76" i="196"/>
  <c r="Q76" i="196"/>
  <c r="R76" i="196"/>
  <c r="S76" i="196"/>
  <c r="ET75" i="196"/>
  <c r="EP75" i="196"/>
  <c r="EL75" i="196"/>
  <c r="EH75" i="196"/>
  <c r="ED75" i="196"/>
  <c r="DZ75" i="196"/>
  <c r="DV75" i="196"/>
  <c r="DR75" i="196"/>
  <c r="DN75" i="196"/>
  <c r="DJ75" i="196"/>
  <c r="DF75" i="196"/>
  <c r="BN75" i="196"/>
  <c r="BJ75" i="196"/>
  <c r="BF75" i="196"/>
  <c r="BB75" i="196"/>
  <c r="AX75" i="196"/>
  <c r="AT75" i="196"/>
  <c r="AP75" i="196"/>
  <c r="AL75" i="196"/>
  <c r="AH75" i="196"/>
  <c r="AD75" i="196"/>
  <c r="Z75" i="196"/>
  <c r="Q75" i="196"/>
  <c r="R75" i="196"/>
  <c r="ET74" i="196"/>
  <c r="EP74" i="196"/>
  <c r="EL74" i="196"/>
  <c r="EH74" i="196"/>
  <c r="ED74" i="196"/>
  <c r="DZ74" i="196"/>
  <c r="DV74" i="196"/>
  <c r="DR74" i="196"/>
  <c r="DN74" i="196"/>
  <c r="DJ74" i="196"/>
  <c r="DF74" i="196"/>
  <c r="BN74" i="196"/>
  <c r="BJ74" i="196"/>
  <c r="BF74" i="196"/>
  <c r="BB74" i="196"/>
  <c r="AX74" i="196"/>
  <c r="AT74" i="196"/>
  <c r="AP74" i="196"/>
  <c r="AL74" i="196"/>
  <c r="AH74" i="196"/>
  <c r="AD74" i="196"/>
  <c r="Z74" i="196"/>
  <c r="Q74" i="196"/>
  <c r="N74" i="196"/>
  <c r="S74" i="196"/>
  <c r="ET73" i="196"/>
  <c r="EP73" i="196"/>
  <c r="EL73" i="196"/>
  <c r="EH73" i="196"/>
  <c r="ED73" i="196"/>
  <c r="DZ73" i="196"/>
  <c r="DV73" i="196"/>
  <c r="DR73" i="196"/>
  <c r="DN73" i="196"/>
  <c r="DJ73" i="196"/>
  <c r="DF73" i="196"/>
  <c r="BN73" i="196"/>
  <c r="BJ73" i="196"/>
  <c r="BF73" i="196"/>
  <c r="BB73" i="196"/>
  <c r="AX73" i="196"/>
  <c r="AT73" i="196"/>
  <c r="AP73" i="196"/>
  <c r="AL73" i="196"/>
  <c r="AH73" i="196"/>
  <c r="AD73" i="196"/>
  <c r="Z73" i="196"/>
  <c r="Q73" i="196"/>
  <c r="R73" i="196"/>
  <c r="S73" i="196"/>
  <c r="ET72" i="196"/>
  <c r="EP72" i="196"/>
  <c r="EL72" i="196"/>
  <c r="EH72" i="196"/>
  <c r="ED72" i="196"/>
  <c r="DZ72" i="196"/>
  <c r="DV72" i="196"/>
  <c r="DR72" i="196"/>
  <c r="DN72" i="196"/>
  <c r="DJ72" i="196"/>
  <c r="DF72" i="196"/>
  <c r="BN72" i="196"/>
  <c r="BJ72" i="196"/>
  <c r="BF72" i="196"/>
  <c r="BB72" i="196"/>
  <c r="AX72" i="196"/>
  <c r="AT72" i="196"/>
  <c r="AP72" i="196"/>
  <c r="AL72" i="196"/>
  <c r="AH72" i="196"/>
  <c r="AD72" i="196"/>
  <c r="Z72" i="196"/>
  <c r="Q72" i="196"/>
  <c r="R72" i="196"/>
  <c r="ET71" i="196"/>
  <c r="EP71" i="196"/>
  <c r="EL71" i="196"/>
  <c r="EH71" i="196"/>
  <c r="ED71" i="196"/>
  <c r="DZ71" i="196"/>
  <c r="DV71" i="196"/>
  <c r="DR71" i="196"/>
  <c r="DN71" i="196"/>
  <c r="DJ71" i="196"/>
  <c r="DF71" i="196"/>
  <c r="BN71" i="196"/>
  <c r="BJ71" i="196"/>
  <c r="BF71" i="196"/>
  <c r="BB71" i="196"/>
  <c r="AX71" i="196"/>
  <c r="AT71" i="196"/>
  <c r="AP71" i="196"/>
  <c r="AL71" i="196"/>
  <c r="AH71" i="196"/>
  <c r="AD71" i="196"/>
  <c r="Z71" i="196"/>
  <c r="Q71" i="196"/>
  <c r="N71" i="196"/>
  <c r="ET70" i="196"/>
  <c r="EP70" i="196"/>
  <c r="EL70" i="196"/>
  <c r="EH70" i="196"/>
  <c r="ED70" i="196"/>
  <c r="DZ70" i="196"/>
  <c r="DV70" i="196"/>
  <c r="DR70" i="196"/>
  <c r="DN70" i="196"/>
  <c r="DJ70" i="196"/>
  <c r="DF70" i="196"/>
  <c r="BN70" i="196"/>
  <c r="BJ70" i="196"/>
  <c r="BF70" i="196"/>
  <c r="BB70" i="196"/>
  <c r="AX70" i="196"/>
  <c r="AT70" i="196"/>
  <c r="AP70" i="196"/>
  <c r="AL70" i="196"/>
  <c r="AH70" i="196"/>
  <c r="AD70" i="196"/>
  <c r="Z70" i="196"/>
  <c r="Q70" i="196"/>
  <c r="ES69" i="196"/>
  <c r="ER69" i="196"/>
  <c r="EQ69" i="196"/>
  <c r="EO69" i="196"/>
  <c r="EN69" i="196"/>
  <c r="EM69" i="196"/>
  <c r="EK69" i="196"/>
  <c r="EJ69" i="196"/>
  <c r="EI69" i="196"/>
  <c r="EG69" i="196"/>
  <c r="EF69" i="196"/>
  <c r="EE69" i="196"/>
  <c r="EC69" i="196"/>
  <c r="EB69" i="196"/>
  <c r="ED69" i="196" s="1"/>
  <c r="EA69" i="196"/>
  <c r="DY69" i="196"/>
  <c r="DX69" i="196"/>
  <c r="DW69" i="196"/>
  <c r="DU69" i="196"/>
  <c r="DT69" i="196"/>
  <c r="DS69" i="196"/>
  <c r="DQ69" i="196"/>
  <c r="DP69" i="196"/>
  <c r="DO69" i="196"/>
  <c r="DM69" i="196"/>
  <c r="DL69" i="196"/>
  <c r="DK69" i="196"/>
  <c r="DI69" i="196"/>
  <c r="DH69" i="196"/>
  <c r="DG69" i="196"/>
  <c r="DE69" i="196"/>
  <c r="DD69" i="196"/>
  <c r="DC69" i="196"/>
  <c r="BM69" i="196"/>
  <c r="BL69" i="196"/>
  <c r="BK69" i="196"/>
  <c r="BI69" i="196"/>
  <c r="BH69" i="196"/>
  <c r="BG69" i="196"/>
  <c r="BE69" i="196"/>
  <c r="BD69" i="196"/>
  <c r="BC69" i="196"/>
  <c r="BA69" i="196"/>
  <c r="AZ69" i="196"/>
  <c r="AY69" i="196"/>
  <c r="AW69" i="196"/>
  <c r="AV69" i="196"/>
  <c r="AU69" i="196"/>
  <c r="AS69" i="196"/>
  <c r="AR69" i="196"/>
  <c r="AQ69" i="196"/>
  <c r="AO69" i="196"/>
  <c r="AN69" i="196"/>
  <c r="AM69" i="196"/>
  <c r="AK69" i="196"/>
  <c r="AJ69" i="196"/>
  <c r="AI69" i="196"/>
  <c r="AG69" i="196"/>
  <c r="AF69" i="196"/>
  <c r="AE69" i="196"/>
  <c r="AC69" i="196"/>
  <c r="AB69" i="196"/>
  <c r="AA69" i="196"/>
  <c r="Y69" i="196"/>
  <c r="X69" i="196"/>
  <c r="W69" i="196"/>
  <c r="U69" i="196"/>
  <c r="T69" i="196"/>
  <c r="P69" i="196"/>
  <c r="O69" i="196"/>
  <c r="I69" i="196"/>
  <c r="H69" i="196"/>
  <c r="G69" i="196"/>
  <c r="F69" i="196"/>
  <c r="E69" i="196"/>
  <c r="ET68" i="196"/>
  <c r="EP68" i="196"/>
  <c r="EL68" i="196"/>
  <c r="EH68" i="196"/>
  <c r="ED68" i="196"/>
  <c r="DZ68" i="196"/>
  <c r="DV68" i="196"/>
  <c r="DR68" i="196"/>
  <c r="DN68" i="196"/>
  <c r="DJ68" i="196"/>
  <c r="DF68" i="196"/>
  <c r="BN68" i="196"/>
  <c r="BJ68" i="196"/>
  <c r="BF68" i="196"/>
  <c r="BB68" i="196"/>
  <c r="AX68" i="196"/>
  <c r="AT68" i="196"/>
  <c r="AP68" i="196"/>
  <c r="AL68" i="196"/>
  <c r="AH68" i="196"/>
  <c r="AD68" i="196"/>
  <c r="Z68" i="196"/>
  <c r="Q68" i="196"/>
  <c r="R68" i="196"/>
  <c r="ET67" i="196"/>
  <c r="EP67" i="196"/>
  <c r="EL67" i="196"/>
  <c r="EH67" i="196"/>
  <c r="ED67" i="196"/>
  <c r="DZ67" i="196"/>
  <c r="DV67" i="196"/>
  <c r="DR67" i="196"/>
  <c r="DN67" i="196"/>
  <c r="DJ67" i="196"/>
  <c r="DF67" i="196"/>
  <c r="BN67" i="196"/>
  <c r="BJ67" i="196"/>
  <c r="BF67" i="196"/>
  <c r="BB67" i="196"/>
  <c r="AX67" i="196"/>
  <c r="AT67" i="196"/>
  <c r="AP67" i="196"/>
  <c r="AL67" i="196"/>
  <c r="AH67" i="196"/>
  <c r="AD67" i="196"/>
  <c r="Z67" i="196"/>
  <c r="Q67" i="196"/>
  <c r="N67" i="196"/>
  <c r="S67" i="196"/>
  <c r="ET66" i="196"/>
  <c r="EP66" i="196"/>
  <c r="EL66" i="196"/>
  <c r="EH66" i="196"/>
  <c r="ED66" i="196"/>
  <c r="DZ66" i="196"/>
  <c r="DV66" i="196"/>
  <c r="DR66" i="196"/>
  <c r="DN66" i="196"/>
  <c r="DJ66" i="196"/>
  <c r="DF66" i="196"/>
  <c r="BN66" i="196"/>
  <c r="BJ66" i="196"/>
  <c r="BF66" i="196"/>
  <c r="BB66" i="196"/>
  <c r="AX66" i="196"/>
  <c r="AT66" i="196"/>
  <c r="AP66" i="196"/>
  <c r="AL66" i="196"/>
  <c r="AH66" i="196"/>
  <c r="AD66" i="196"/>
  <c r="Z66" i="196"/>
  <c r="Q66" i="196"/>
  <c r="R66" i="196"/>
  <c r="S66" i="196"/>
  <c r="ET65" i="196"/>
  <c r="EP65" i="196"/>
  <c r="EL65" i="196"/>
  <c r="EH65" i="196"/>
  <c r="ED65" i="196"/>
  <c r="DZ65" i="196"/>
  <c r="DV65" i="196"/>
  <c r="DR65" i="196"/>
  <c r="DN65" i="196"/>
  <c r="DJ65" i="196"/>
  <c r="DF65" i="196"/>
  <c r="BN65" i="196"/>
  <c r="BJ65" i="196"/>
  <c r="BF65" i="196"/>
  <c r="BB65" i="196"/>
  <c r="AX65" i="196"/>
  <c r="AT65" i="196"/>
  <c r="AP65" i="196"/>
  <c r="AL65" i="196"/>
  <c r="AH65" i="196"/>
  <c r="AD65" i="196"/>
  <c r="Z65" i="196"/>
  <c r="Q65" i="196"/>
  <c r="R65" i="196"/>
  <c r="ET64" i="196"/>
  <c r="EP64" i="196"/>
  <c r="EL64" i="196"/>
  <c r="EH64" i="196"/>
  <c r="ED64" i="196"/>
  <c r="DZ64" i="196"/>
  <c r="DV64" i="196"/>
  <c r="DR64" i="196"/>
  <c r="DN64" i="196"/>
  <c r="DJ64" i="196"/>
  <c r="DF64" i="196"/>
  <c r="BN64" i="196"/>
  <c r="BJ64" i="196"/>
  <c r="BF64" i="196"/>
  <c r="BB64" i="196"/>
  <c r="AX64" i="196"/>
  <c r="AT64" i="196"/>
  <c r="AP64" i="196"/>
  <c r="AL64" i="196"/>
  <c r="AH64" i="196"/>
  <c r="AD64" i="196"/>
  <c r="Z64" i="196"/>
  <c r="Q64" i="196"/>
  <c r="N64" i="196"/>
  <c r="ET63" i="196"/>
  <c r="EP63" i="196"/>
  <c r="EL63" i="196"/>
  <c r="EH63" i="196"/>
  <c r="ED63" i="196"/>
  <c r="DZ63" i="196"/>
  <c r="DV63" i="196"/>
  <c r="DR63" i="196"/>
  <c r="DN63" i="196"/>
  <c r="DJ63" i="196"/>
  <c r="DF63" i="196"/>
  <c r="BN63" i="196"/>
  <c r="BJ63" i="196"/>
  <c r="BF63" i="196"/>
  <c r="BB63" i="196"/>
  <c r="AX63" i="196"/>
  <c r="AT63" i="196"/>
  <c r="AP63" i="196"/>
  <c r="AL63" i="196"/>
  <c r="AH63" i="196"/>
  <c r="AD63" i="196"/>
  <c r="Z63" i="196"/>
  <c r="Q63" i="196"/>
  <c r="R63" i="196"/>
  <c r="S63" i="196"/>
  <c r="ET62" i="196"/>
  <c r="EP62" i="196"/>
  <c r="EL62" i="196"/>
  <c r="EH62" i="196"/>
  <c r="ED62" i="196"/>
  <c r="DZ62" i="196"/>
  <c r="DV62" i="196"/>
  <c r="DR62" i="196"/>
  <c r="DN62" i="196"/>
  <c r="DJ62" i="196"/>
  <c r="DF62" i="196"/>
  <c r="BN62" i="196"/>
  <c r="BJ62" i="196"/>
  <c r="BF62" i="196"/>
  <c r="BB62" i="196"/>
  <c r="AX62" i="196"/>
  <c r="AT62" i="196"/>
  <c r="AP62" i="196"/>
  <c r="AL62" i="196"/>
  <c r="AH62" i="196"/>
  <c r="AD62" i="196"/>
  <c r="Z62" i="196"/>
  <c r="Q62" i="196"/>
  <c r="R62" i="196"/>
  <c r="ES61" i="196"/>
  <c r="ER61" i="196"/>
  <c r="EQ61" i="196"/>
  <c r="EO61" i="196"/>
  <c r="EN61" i="196"/>
  <c r="EM61" i="196"/>
  <c r="EK61" i="196"/>
  <c r="EJ61" i="196"/>
  <c r="EI61" i="196"/>
  <c r="EG61" i="196"/>
  <c r="EF61" i="196"/>
  <c r="EE61" i="196"/>
  <c r="EC61" i="196"/>
  <c r="EB61" i="196"/>
  <c r="EA61" i="196"/>
  <c r="DY61" i="196"/>
  <c r="DX61" i="196"/>
  <c r="DW61" i="196"/>
  <c r="DU61" i="196"/>
  <c r="DT61" i="196"/>
  <c r="DS61" i="196"/>
  <c r="DQ61" i="196"/>
  <c r="DP61" i="196"/>
  <c r="DO61" i="196"/>
  <c r="DM61" i="196"/>
  <c r="DL61" i="196"/>
  <c r="DK61" i="196"/>
  <c r="DI61" i="196"/>
  <c r="DH61" i="196"/>
  <c r="DG61" i="196"/>
  <c r="DE61" i="196"/>
  <c r="DD61" i="196"/>
  <c r="DC61" i="196"/>
  <c r="BM61" i="196"/>
  <c r="BL61" i="196"/>
  <c r="BK61" i="196"/>
  <c r="BI61" i="196"/>
  <c r="BH61" i="196"/>
  <c r="BG61" i="196"/>
  <c r="BE61" i="196"/>
  <c r="BD61" i="196"/>
  <c r="BC61" i="196"/>
  <c r="BA61" i="196"/>
  <c r="AZ61" i="196"/>
  <c r="AY61" i="196"/>
  <c r="AW61" i="196"/>
  <c r="AV61" i="196"/>
  <c r="AU61" i="196"/>
  <c r="AS61" i="196"/>
  <c r="AR61" i="196"/>
  <c r="AQ61" i="196"/>
  <c r="AO61" i="196"/>
  <c r="AN61" i="196"/>
  <c r="AM61" i="196"/>
  <c r="AK61" i="196"/>
  <c r="AJ61" i="196"/>
  <c r="AI61" i="196"/>
  <c r="AG61" i="196"/>
  <c r="AF61" i="196"/>
  <c r="AE61" i="196"/>
  <c r="AC61" i="196"/>
  <c r="AB61" i="196"/>
  <c r="AA61" i="196"/>
  <c r="Y61" i="196"/>
  <c r="X61" i="196"/>
  <c r="W61" i="196"/>
  <c r="U61" i="196"/>
  <c r="T61" i="196"/>
  <c r="P61" i="196"/>
  <c r="O61" i="196"/>
  <c r="I61" i="196"/>
  <c r="H61" i="196"/>
  <c r="G61" i="196"/>
  <c r="F61" i="196"/>
  <c r="E61" i="196"/>
  <c r="ET60" i="196"/>
  <c r="EP60" i="196"/>
  <c r="EL60" i="196"/>
  <c r="EH60" i="196"/>
  <c r="ED60" i="196"/>
  <c r="DZ60" i="196"/>
  <c r="DV60" i="196"/>
  <c r="DR60" i="196"/>
  <c r="DN60" i="196"/>
  <c r="DJ60" i="196"/>
  <c r="DF60" i="196"/>
  <c r="BN60" i="196"/>
  <c r="BJ60" i="196"/>
  <c r="BF60" i="196"/>
  <c r="BB60" i="196"/>
  <c r="AX60" i="196"/>
  <c r="AT60" i="196"/>
  <c r="AP60" i="196"/>
  <c r="AL60" i="196"/>
  <c r="AH60" i="196"/>
  <c r="AD60" i="196"/>
  <c r="Z60" i="196"/>
  <c r="Q60" i="196"/>
  <c r="N60" i="196"/>
  <c r="S60" i="196"/>
  <c r="ET59" i="196"/>
  <c r="EP59" i="196"/>
  <c r="EL59" i="196"/>
  <c r="EH59" i="196"/>
  <c r="ED59" i="196"/>
  <c r="DZ59" i="196"/>
  <c r="DV59" i="196"/>
  <c r="DR59" i="196"/>
  <c r="DN59" i="196"/>
  <c r="DJ59" i="196"/>
  <c r="DF59" i="196"/>
  <c r="BN59" i="196"/>
  <c r="BJ59" i="196"/>
  <c r="BF59" i="196"/>
  <c r="BB59" i="196"/>
  <c r="AX59" i="196"/>
  <c r="AT59" i="196"/>
  <c r="AP59" i="196"/>
  <c r="AL59" i="196"/>
  <c r="AH59" i="196"/>
  <c r="AD59" i="196"/>
  <c r="Z59" i="196"/>
  <c r="Q59" i="196"/>
  <c r="R59" i="196"/>
  <c r="S59" i="196"/>
  <c r="ET58" i="196"/>
  <c r="EP58" i="196"/>
  <c r="EL58" i="196"/>
  <c r="EH58" i="196"/>
  <c r="ED58" i="196"/>
  <c r="DZ58" i="196"/>
  <c r="DV58" i="196"/>
  <c r="DR58" i="196"/>
  <c r="DN58" i="196"/>
  <c r="DJ58" i="196"/>
  <c r="DF58" i="196"/>
  <c r="BN58" i="196"/>
  <c r="BJ58" i="196"/>
  <c r="BF58" i="196"/>
  <c r="BB58" i="196"/>
  <c r="AX58" i="196"/>
  <c r="AT58" i="196"/>
  <c r="AP58" i="196"/>
  <c r="AL58" i="196"/>
  <c r="AH58" i="196"/>
  <c r="AD58" i="196"/>
  <c r="Z58" i="196"/>
  <c r="Q58" i="196"/>
  <c r="R58" i="196"/>
  <c r="ET57" i="196"/>
  <c r="EP57" i="196"/>
  <c r="EL57" i="196"/>
  <c r="EH57" i="196"/>
  <c r="ED57" i="196"/>
  <c r="DZ57" i="196"/>
  <c r="DV57" i="196"/>
  <c r="DR57" i="196"/>
  <c r="DN57" i="196"/>
  <c r="DJ57" i="196"/>
  <c r="DF57" i="196"/>
  <c r="BN57" i="196"/>
  <c r="BJ57" i="196"/>
  <c r="BF57" i="196"/>
  <c r="BB57" i="196"/>
  <c r="AX57" i="196"/>
  <c r="AT57" i="196"/>
  <c r="AP57" i="196"/>
  <c r="AL57" i="196"/>
  <c r="AH57" i="196"/>
  <c r="AD57" i="196"/>
  <c r="Z57" i="196"/>
  <c r="Q57" i="196"/>
  <c r="ET56" i="196"/>
  <c r="EP56" i="196"/>
  <c r="EL56" i="196"/>
  <c r="EH56" i="196"/>
  <c r="ED56" i="196"/>
  <c r="DZ56" i="196"/>
  <c r="DV56" i="196"/>
  <c r="DR56" i="196"/>
  <c r="DN56" i="196"/>
  <c r="DJ56" i="196"/>
  <c r="DF56" i="196"/>
  <c r="BN56" i="196"/>
  <c r="BJ56" i="196"/>
  <c r="BF56" i="196"/>
  <c r="BB56" i="196"/>
  <c r="AX56" i="196"/>
  <c r="AT56" i="196"/>
  <c r="AP56" i="196"/>
  <c r="AL56" i="196"/>
  <c r="AH56" i="196"/>
  <c r="AD56" i="196"/>
  <c r="Z56" i="196"/>
  <c r="Q56" i="196"/>
  <c r="N56" i="196"/>
  <c r="S56" i="196"/>
  <c r="ET55" i="196"/>
  <c r="EP55" i="196"/>
  <c r="EL55" i="196"/>
  <c r="EH55" i="196"/>
  <c r="ED55" i="196"/>
  <c r="DZ55" i="196"/>
  <c r="DV55" i="196"/>
  <c r="DR55" i="196"/>
  <c r="DN55" i="196"/>
  <c r="DJ55" i="196"/>
  <c r="DF55" i="196"/>
  <c r="BN55" i="196"/>
  <c r="BJ55" i="196"/>
  <c r="BF55" i="196"/>
  <c r="BB55" i="196"/>
  <c r="AX55" i="196"/>
  <c r="AT55" i="196"/>
  <c r="AP55" i="196"/>
  <c r="AL55" i="196"/>
  <c r="AH55" i="196"/>
  <c r="AD55" i="196"/>
  <c r="Z55" i="196"/>
  <c r="Q55" i="196"/>
  <c r="R55" i="196"/>
  <c r="ET54" i="196"/>
  <c r="EP54" i="196"/>
  <c r="EL54" i="196"/>
  <c r="EH54" i="196"/>
  <c r="ED54" i="196"/>
  <c r="DZ54" i="196"/>
  <c r="DV54" i="196"/>
  <c r="DR54" i="196"/>
  <c r="DN54" i="196"/>
  <c r="DJ54" i="196"/>
  <c r="DF54" i="196"/>
  <c r="BN54" i="196"/>
  <c r="BJ54" i="196"/>
  <c r="BF54" i="196"/>
  <c r="BB54" i="196"/>
  <c r="AX54" i="196"/>
  <c r="AT54" i="196"/>
  <c r="AP54" i="196"/>
  <c r="AL54" i="196"/>
  <c r="AH54" i="196"/>
  <c r="AD54" i="196"/>
  <c r="Z54" i="196"/>
  <c r="Q54" i="196"/>
  <c r="S54" i="196"/>
  <c r="ES53" i="196"/>
  <c r="ER53" i="196"/>
  <c r="EQ53" i="196"/>
  <c r="EO53" i="196"/>
  <c r="EN53" i="196"/>
  <c r="EM53" i="196"/>
  <c r="EK53" i="196"/>
  <c r="EJ53" i="196"/>
  <c r="EI53" i="196"/>
  <c r="EG53" i="196"/>
  <c r="EF53" i="196"/>
  <c r="EE53" i="196"/>
  <c r="EC53" i="196"/>
  <c r="EB53" i="196"/>
  <c r="EA53" i="196"/>
  <c r="DY53" i="196"/>
  <c r="DX53" i="196"/>
  <c r="DW53" i="196"/>
  <c r="DU53" i="196"/>
  <c r="DT53" i="196"/>
  <c r="DS53" i="196"/>
  <c r="DQ53" i="196"/>
  <c r="DP53" i="196"/>
  <c r="DO53" i="196"/>
  <c r="DM53" i="196"/>
  <c r="DL53" i="196"/>
  <c r="DK53" i="196"/>
  <c r="DI53" i="196"/>
  <c r="DH53" i="196"/>
  <c r="DG53" i="196"/>
  <c r="DE53" i="196"/>
  <c r="DD53" i="196"/>
  <c r="DC53" i="196"/>
  <c r="BM53" i="196"/>
  <c r="BL53" i="196"/>
  <c r="BK53" i="196"/>
  <c r="BI53" i="196"/>
  <c r="BH53" i="196"/>
  <c r="BG53" i="196"/>
  <c r="BE53" i="196"/>
  <c r="BD53" i="196"/>
  <c r="BC53" i="196"/>
  <c r="BA53" i="196"/>
  <c r="AZ53" i="196"/>
  <c r="AY53" i="196"/>
  <c r="AW53" i="196"/>
  <c r="AV53" i="196"/>
  <c r="AU53" i="196"/>
  <c r="AS53" i="196"/>
  <c r="AR53" i="196"/>
  <c r="AQ53" i="196"/>
  <c r="AO53" i="196"/>
  <c r="AN53" i="196"/>
  <c r="AM53" i="196"/>
  <c r="AK53" i="196"/>
  <c r="AJ53" i="196"/>
  <c r="AI53" i="196"/>
  <c r="AG53" i="196"/>
  <c r="AF53" i="196"/>
  <c r="AE53" i="196"/>
  <c r="AC53" i="196"/>
  <c r="AB53" i="196"/>
  <c r="AA53" i="196"/>
  <c r="Y53" i="196"/>
  <c r="X53" i="196"/>
  <c r="W53" i="196"/>
  <c r="U53" i="196"/>
  <c r="T53" i="196"/>
  <c r="P53" i="196"/>
  <c r="O53" i="196"/>
  <c r="I53" i="196"/>
  <c r="H53" i="196"/>
  <c r="G53" i="196"/>
  <c r="F53" i="196"/>
  <c r="E53" i="196"/>
  <c r="ET52" i="196"/>
  <c r="EP52" i="196"/>
  <c r="EL52" i="196"/>
  <c r="EH52" i="196"/>
  <c r="ED52" i="196"/>
  <c r="DZ52" i="196"/>
  <c r="DV52" i="196"/>
  <c r="DR52" i="196"/>
  <c r="DN52" i="196"/>
  <c r="DJ52" i="196"/>
  <c r="DF52" i="196"/>
  <c r="BN52" i="196"/>
  <c r="BJ52" i="196"/>
  <c r="BF52" i="196"/>
  <c r="BB52" i="196"/>
  <c r="AX52" i="196"/>
  <c r="AT52" i="196"/>
  <c r="AP52" i="196"/>
  <c r="AL52" i="196"/>
  <c r="AH52" i="196"/>
  <c r="AD52" i="196"/>
  <c r="Z52" i="196"/>
  <c r="Q52" i="196"/>
  <c r="N52" i="196"/>
  <c r="S52" i="196"/>
  <c r="ET51" i="196"/>
  <c r="EP51" i="196"/>
  <c r="EL51" i="196"/>
  <c r="EH51" i="196"/>
  <c r="ED51" i="196"/>
  <c r="DZ51" i="196"/>
  <c r="DV51" i="196"/>
  <c r="DR51" i="196"/>
  <c r="DN51" i="196"/>
  <c r="DJ51" i="196"/>
  <c r="DF51" i="196"/>
  <c r="BN51" i="196"/>
  <c r="BJ51" i="196"/>
  <c r="BF51" i="196"/>
  <c r="BB51" i="196"/>
  <c r="AX51" i="196"/>
  <c r="AT51" i="196"/>
  <c r="AP51" i="196"/>
  <c r="AL51" i="196"/>
  <c r="AH51" i="196"/>
  <c r="AD51" i="196"/>
  <c r="Z51" i="196"/>
  <c r="Q51" i="196"/>
  <c r="R51" i="196"/>
  <c r="ET50" i="196"/>
  <c r="EP50" i="196"/>
  <c r="EL50" i="196"/>
  <c r="EH50" i="196"/>
  <c r="ED50" i="196"/>
  <c r="DZ50" i="196"/>
  <c r="DV50" i="196"/>
  <c r="DR50" i="196"/>
  <c r="DN50" i="196"/>
  <c r="DJ50" i="196"/>
  <c r="DF50" i="196"/>
  <c r="BN50" i="196"/>
  <c r="BJ50" i="196"/>
  <c r="BF50" i="196"/>
  <c r="BB50" i="196"/>
  <c r="AX50" i="196"/>
  <c r="AT50" i="196"/>
  <c r="AP50" i="196"/>
  <c r="AL50" i="196"/>
  <c r="AH50" i="196"/>
  <c r="AD50" i="196"/>
  <c r="Z50" i="196"/>
  <c r="Q50" i="196"/>
  <c r="S50" i="196"/>
  <c r="ET49" i="196"/>
  <c r="EP49" i="196"/>
  <c r="EL49" i="196"/>
  <c r="EH49" i="196"/>
  <c r="ED49" i="196"/>
  <c r="DZ49" i="196"/>
  <c r="DV49" i="196"/>
  <c r="DR49" i="196"/>
  <c r="DN49" i="196"/>
  <c r="DJ49" i="196"/>
  <c r="DF49" i="196"/>
  <c r="BN49" i="196"/>
  <c r="BJ49" i="196"/>
  <c r="BF49" i="196"/>
  <c r="BB49" i="196"/>
  <c r="AX49" i="196"/>
  <c r="AT49" i="196"/>
  <c r="AP49" i="196"/>
  <c r="AL49" i="196"/>
  <c r="AH49" i="196"/>
  <c r="AD49" i="196"/>
  <c r="Z49" i="196"/>
  <c r="Q49" i="196"/>
  <c r="R49" i="196"/>
  <c r="S49" i="196"/>
  <c r="ET48" i="196"/>
  <c r="EP48" i="196"/>
  <c r="EL48" i="196"/>
  <c r="EH48" i="196"/>
  <c r="ED48" i="196"/>
  <c r="DZ48" i="196"/>
  <c r="DV48" i="196"/>
  <c r="DR48" i="196"/>
  <c r="DN48" i="196"/>
  <c r="DJ48" i="196"/>
  <c r="DF48" i="196"/>
  <c r="BN48" i="196"/>
  <c r="BJ48" i="196"/>
  <c r="BF48" i="196"/>
  <c r="BB48" i="196"/>
  <c r="AX48" i="196"/>
  <c r="AT48" i="196"/>
  <c r="AP48" i="196"/>
  <c r="AL48" i="196"/>
  <c r="AH48" i="196"/>
  <c r="AD48" i="196"/>
  <c r="Z48" i="196"/>
  <c r="Q48" i="196"/>
  <c r="R48" i="196"/>
  <c r="ET47" i="196"/>
  <c r="EP47" i="196"/>
  <c r="EL47" i="196"/>
  <c r="EH47" i="196"/>
  <c r="ED47" i="196"/>
  <c r="DZ47" i="196"/>
  <c r="DV47" i="196"/>
  <c r="DR47" i="196"/>
  <c r="DN47" i="196"/>
  <c r="DJ47" i="196"/>
  <c r="DF47" i="196"/>
  <c r="BN47" i="196"/>
  <c r="BJ47" i="196"/>
  <c r="BF47" i="196"/>
  <c r="BB47" i="196"/>
  <c r="AX47" i="196"/>
  <c r="AT47" i="196"/>
  <c r="AP47" i="196"/>
  <c r="AL47" i="196"/>
  <c r="AH47" i="196"/>
  <c r="AD47" i="196"/>
  <c r="Z47" i="196"/>
  <c r="Q47" i="196"/>
  <c r="S47" i="196"/>
  <c r="ET46" i="196"/>
  <c r="EP46" i="196"/>
  <c r="EL46" i="196"/>
  <c r="EH46" i="196"/>
  <c r="ED46" i="196"/>
  <c r="DZ46" i="196"/>
  <c r="DV46" i="196"/>
  <c r="DR46" i="196"/>
  <c r="DN46" i="196"/>
  <c r="DJ46" i="196"/>
  <c r="DF46" i="196"/>
  <c r="BN46" i="196"/>
  <c r="BJ46" i="196"/>
  <c r="BF46" i="196"/>
  <c r="BB46" i="196"/>
  <c r="AX46" i="196"/>
  <c r="AT46" i="196"/>
  <c r="AP46" i="196"/>
  <c r="AL46" i="196"/>
  <c r="AH46" i="196"/>
  <c r="AD46" i="196"/>
  <c r="Z46" i="196"/>
  <c r="Q46" i="196"/>
  <c r="ES45" i="196"/>
  <c r="ER45" i="196"/>
  <c r="EQ45" i="196"/>
  <c r="EO45" i="196"/>
  <c r="EN45" i="196"/>
  <c r="EM45" i="196"/>
  <c r="EK45" i="196"/>
  <c r="EJ45" i="196"/>
  <c r="EI45" i="196"/>
  <c r="EG45" i="196"/>
  <c r="EF45" i="196"/>
  <c r="EE45" i="196"/>
  <c r="EC45" i="196"/>
  <c r="EB45" i="196"/>
  <c r="EA45" i="196"/>
  <c r="DY45" i="196"/>
  <c r="DX45" i="196"/>
  <c r="DW45" i="196"/>
  <c r="DU45" i="196"/>
  <c r="DT45" i="196"/>
  <c r="DS45" i="196"/>
  <c r="DQ45" i="196"/>
  <c r="DP45" i="196"/>
  <c r="DO45" i="196"/>
  <c r="DM45" i="196"/>
  <c r="DL45" i="196"/>
  <c r="DK45" i="196"/>
  <c r="DI45" i="196"/>
  <c r="DH45" i="196"/>
  <c r="DG45" i="196"/>
  <c r="DE45" i="196"/>
  <c r="DD45" i="196"/>
  <c r="DC45" i="196"/>
  <c r="BM45" i="196"/>
  <c r="BL45" i="196"/>
  <c r="BK45" i="196"/>
  <c r="BI45" i="196"/>
  <c r="BH45" i="196"/>
  <c r="BG45" i="196"/>
  <c r="BE45" i="196"/>
  <c r="BD45" i="196"/>
  <c r="BC45" i="196"/>
  <c r="BA45" i="196"/>
  <c r="AZ45" i="196"/>
  <c r="AY45" i="196"/>
  <c r="AW45" i="196"/>
  <c r="AV45" i="196"/>
  <c r="AU45" i="196"/>
  <c r="AS45" i="196"/>
  <c r="AR45" i="196"/>
  <c r="AQ45" i="196"/>
  <c r="AO45" i="196"/>
  <c r="AN45" i="196"/>
  <c r="AM45" i="196"/>
  <c r="AK45" i="196"/>
  <c r="AJ45" i="196"/>
  <c r="AI45" i="196"/>
  <c r="AG45" i="196"/>
  <c r="AF45" i="196"/>
  <c r="AE45" i="196"/>
  <c r="AC45" i="196"/>
  <c r="AB45" i="196"/>
  <c r="AA45" i="196"/>
  <c r="Y45" i="196"/>
  <c r="X45" i="196"/>
  <c r="W45" i="196"/>
  <c r="U45" i="196"/>
  <c r="T45" i="196"/>
  <c r="O45" i="196"/>
  <c r="I45" i="196"/>
  <c r="H45" i="196"/>
  <c r="G45" i="196"/>
  <c r="F45" i="196"/>
  <c r="E45" i="196"/>
  <c r="ET44" i="196"/>
  <c r="EP44" i="196"/>
  <c r="EL44" i="196"/>
  <c r="EH44" i="196"/>
  <c r="ED44" i="196"/>
  <c r="DZ44" i="196"/>
  <c r="DV44" i="196"/>
  <c r="DR44" i="196"/>
  <c r="DN44" i="196"/>
  <c r="DJ44" i="196"/>
  <c r="DF44" i="196"/>
  <c r="BN44" i="196"/>
  <c r="BJ44" i="196"/>
  <c r="BF44" i="196"/>
  <c r="BB44" i="196"/>
  <c r="AX44" i="196"/>
  <c r="AT44" i="196"/>
  <c r="AP44" i="196"/>
  <c r="AL44" i="196"/>
  <c r="AH44" i="196"/>
  <c r="AD44" i="196"/>
  <c r="Z44" i="196"/>
  <c r="Q44" i="196"/>
  <c r="R44" i="196"/>
  <c r="ET43" i="196"/>
  <c r="EP43" i="196"/>
  <c r="EL43" i="196"/>
  <c r="EH43" i="196"/>
  <c r="ED43" i="196"/>
  <c r="DZ43" i="196"/>
  <c r="DV43" i="196"/>
  <c r="DR43" i="196"/>
  <c r="DN43" i="196"/>
  <c r="DJ43" i="196"/>
  <c r="DF43" i="196"/>
  <c r="BN43" i="196"/>
  <c r="BJ43" i="196"/>
  <c r="BF43" i="196"/>
  <c r="BB43" i="196"/>
  <c r="AX43" i="196"/>
  <c r="AT43" i="196"/>
  <c r="AP43" i="196"/>
  <c r="AL43" i="196"/>
  <c r="AH43" i="196"/>
  <c r="AD43" i="196"/>
  <c r="Z43" i="196"/>
  <c r="Q43" i="196"/>
  <c r="R43" i="196"/>
  <c r="S43" i="196"/>
  <c r="ET42" i="196"/>
  <c r="EP42" i="196"/>
  <c r="EL42" i="196"/>
  <c r="EH42" i="196"/>
  <c r="ED42" i="196"/>
  <c r="DZ42" i="196"/>
  <c r="DV42" i="196"/>
  <c r="DR42" i="196"/>
  <c r="DN42" i="196"/>
  <c r="DJ42" i="196"/>
  <c r="DF42" i="196"/>
  <c r="BN42" i="196"/>
  <c r="BJ42" i="196"/>
  <c r="BF42" i="196"/>
  <c r="BB42" i="196"/>
  <c r="AX42" i="196"/>
  <c r="AT42" i="196"/>
  <c r="AP42" i="196"/>
  <c r="AL42" i="196"/>
  <c r="AH42" i="196"/>
  <c r="AD42" i="196"/>
  <c r="Z42" i="196"/>
  <c r="Q42" i="196"/>
  <c r="N42" i="196"/>
  <c r="S42" i="196"/>
  <c r="ET41" i="196"/>
  <c r="EP41" i="196"/>
  <c r="EL41" i="196"/>
  <c r="EH41" i="196"/>
  <c r="ED41" i="196"/>
  <c r="DZ41" i="196"/>
  <c r="DV41" i="196"/>
  <c r="DR41" i="196"/>
  <c r="DN41" i="196"/>
  <c r="DJ41" i="196"/>
  <c r="DF41" i="196"/>
  <c r="BN41" i="196"/>
  <c r="BJ41" i="196"/>
  <c r="BF41" i="196"/>
  <c r="BB41" i="196"/>
  <c r="AX41" i="196"/>
  <c r="AT41" i="196"/>
  <c r="AP41" i="196"/>
  <c r="AL41" i="196"/>
  <c r="AH41" i="196"/>
  <c r="AD41" i="196"/>
  <c r="Z41" i="196"/>
  <c r="Q41" i="196"/>
  <c r="R41" i="196"/>
  <c r="S41" i="196"/>
  <c r="ET40" i="196"/>
  <c r="EP40" i="196"/>
  <c r="EL40" i="196"/>
  <c r="EH40" i="196"/>
  <c r="ED40" i="196"/>
  <c r="DZ40" i="196"/>
  <c r="DV40" i="196"/>
  <c r="DR40" i="196"/>
  <c r="DN40" i="196"/>
  <c r="DJ40" i="196"/>
  <c r="DF40" i="196"/>
  <c r="BN40" i="196"/>
  <c r="BJ40" i="196"/>
  <c r="BF40" i="196"/>
  <c r="BB40" i="196"/>
  <c r="AX40" i="196"/>
  <c r="AT40" i="196"/>
  <c r="AP40" i="196"/>
  <c r="AL40" i="196"/>
  <c r="AH40" i="196"/>
  <c r="AD40" i="196"/>
  <c r="Z40" i="196"/>
  <c r="Q40" i="196"/>
  <c r="R40" i="196"/>
  <c r="ET39" i="196"/>
  <c r="EP39" i="196"/>
  <c r="EL39" i="196"/>
  <c r="EH39" i="196"/>
  <c r="ED39" i="196"/>
  <c r="DZ39" i="196"/>
  <c r="DV39" i="196"/>
  <c r="DR39" i="196"/>
  <c r="DN39" i="196"/>
  <c r="DJ39" i="196"/>
  <c r="DF39" i="196"/>
  <c r="BN39" i="196"/>
  <c r="BJ39" i="196"/>
  <c r="BF39" i="196"/>
  <c r="BB39" i="196"/>
  <c r="AX39" i="196"/>
  <c r="AT39" i="196"/>
  <c r="AP39" i="196"/>
  <c r="AL39" i="196"/>
  <c r="AH39" i="196"/>
  <c r="AD39" i="196"/>
  <c r="Z39" i="196"/>
  <c r="R39" i="196"/>
  <c r="S39" i="196"/>
  <c r="ET38" i="196"/>
  <c r="EP38" i="196"/>
  <c r="EL38" i="196"/>
  <c r="EH38" i="196"/>
  <c r="ED38" i="196"/>
  <c r="DZ38" i="196"/>
  <c r="DV38" i="196"/>
  <c r="DR38" i="196"/>
  <c r="DN38" i="196"/>
  <c r="DJ38" i="196"/>
  <c r="DF38" i="196"/>
  <c r="BN38" i="196"/>
  <c r="BJ38" i="196"/>
  <c r="BF38" i="196"/>
  <c r="BB38" i="196"/>
  <c r="AX38" i="196"/>
  <c r="AT38" i="196"/>
  <c r="AP38" i="196"/>
  <c r="AL38" i="196"/>
  <c r="AH38" i="196"/>
  <c r="AD38" i="196"/>
  <c r="Z38" i="196"/>
  <c r="ES37" i="196"/>
  <c r="ER37" i="196"/>
  <c r="EQ37" i="196"/>
  <c r="EO37" i="196"/>
  <c r="EN37" i="196"/>
  <c r="EM37" i="196"/>
  <c r="EK37" i="196"/>
  <c r="EJ37" i="196"/>
  <c r="EI37" i="196"/>
  <c r="EG37" i="196"/>
  <c r="EF37" i="196"/>
  <c r="EE37" i="196"/>
  <c r="EC37" i="196"/>
  <c r="EB37" i="196"/>
  <c r="EA37" i="196"/>
  <c r="DY37" i="196"/>
  <c r="DX37" i="196"/>
  <c r="DW37" i="196"/>
  <c r="DU37" i="196"/>
  <c r="DT37" i="196"/>
  <c r="DS37" i="196"/>
  <c r="DQ37" i="196"/>
  <c r="DP37" i="196"/>
  <c r="DO37" i="196"/>
  <c r="DM37" i="196"/>
  <c r="DL37" i="196"/>
  <c r="DK37" i="196"/>
  <c r="DI37" i="196"/>
  <c r="DH37" i="196"/>
  <c r="DG37" i="196"/>
  <c r="DE37" i="196"/>
  <c r="DD37" i="196"/>
  <c r="DC37" i="196"/>
  <c r="BM37" i="196"/>
  <c r="BL37" i="196"/>
  <c r="BK37" i="196"/>
  <c r="BI37" i="196"/>
  <c r="BH37" i="196"/>
  <c r="BG37" i="196"/>
  <c r="BE37" i="196"/>
  <c r="BD37" i="196"/>
  <c r="BC37" i="196"/>
  <c r="BA37" i="196"/>
  <c r="AZ37" i="196"/>
  <c r="AY37" i="196"/>
  <c r="AW37" i="196"/>
  <c r="AV37" i="196"/>
  <c r="AU37" i="196"/>
  <c r="AS37" i="196"/>
  <c r="AR37" i="196"/>
  <c r="AQ37" i="196"/>
  <c r="AQ86" i="196" s="1"/>
  <c r="AO37" i="196"/>
  <c r="AN37" i="196"/>
  <c r="AM37" i="196"/>
  <c r="AM86" i="196" s="1"/>
  <c r="AK37" i="196"/>
  <c r="AJ37" i="196"/>
  <c r="AI37" i="196"/>
  <c r="AG37" i="196"/>
  <c r="AF37" i="196"/>
  <c r="AE37" i="196"/>
  <c r="AC37" i="196"/>
  <c r="AB37" i="196"/>
  <c r="AA37" i="196"/>
  <c r="Y37" i="196"/>
  <c r="X37" i="196"/>
  <c r="W37" i="196"/>
  <c r="U37" i="196"/>
  <c r="I37" i="196"/>
  <c r="H37" i="196"/>
  <c r="G37" i="196"/>
  <c r="F37" i="196"/>
  <c r="E37" i="196"/>
  <c r="ET36" i="196"/>
  <c r="EP36" i="196"/>
  <c r="EL36" i="196"/>
  <c r="EH36" i="196"/>
  <c r="ED36" i="196"/>
  <c r="DZ36" i="196"/>
  <c r="DV36" i="196"/>
  <c r="DR36" i="196"/>
  <c r="DN36" i="196"/>
  <c r="DJ36" i="196"/>
  <c r="DF36" i="196"/>
  <c r="BN36" i="196"/>
  <c r="BJ36" i="196"/>
  <c r="BF36" i="196"/>
  <c r="BB36" i="196"/>
  <c r="AX36" i="196"/>
  <c r="AT36" i="196"/>
  <c r="AP36" i="196"/>
  <c r="AL36" i="196"/>
  <c r="AH36" i="196"/>
  <c r="AD36" i="196"/>
  <c r="Z36" i="196"/>
  <c r="Q36" i="196"/>
  <c r="S36" i="196"/>
  <c r="ET35" i="196"/>
  <c r="EP35" i="196"/>
  <c r="EL35" i="196"/>
  <c r="EH35" i="196"/>
  <c r="ED35" i="196"/>
  <c r="DZ35" i="196"/>
  <c r="DV35" i="196"/>
  <c r="DR35" i="196"/>
  <c r="DN35" i="196"/>
  <c r="DJ35" i="196"/>
  <c r="DF35" i="196"/>
  <c r="BN35" i="196"/>
  <c r="BJ35" i="196"/>
  <c r="BF35" i="196"/>
  <c r="BB35" i="196"/>
  <c r="AX35" i="196"/>
  <c r="AT35" i="196"/>
  <c r="AP35" i="196"/>
  <c r="AL35" i="196"/>
  <c r="AH35" i="196"/>
  <c r="AD35" i="196"/>
  <c r="Z35" i="196"/>
  <c r="R35" i="196"/>
  <c r="S35" i="196"/>
  <c r="ET34" i="196"/>
  <c r="EP34" i="196"/>
  <c r="EL34" i="196"/>
  <c r="EH34" i="196"/>
  <c r="ED34" i="196"/>
  <c r="DZ34" i="196"/>
  <c r="DV34" i="196"/>
  <c r="DR34" i="196"/>
  <c r="DN34" i="196"/>
  <c r="DJ34" i="196"/>
  <c r="DF34" i="196"/>
  <c r="BN34" i="196"/>
  <c r="BJ34" i="196"/>
  <c r="BF34" i="196"/>
  <c r="BB34" i="196"/>
  <c r="AX34" i="196"/>
  <c r="AT34" i="196"/>
  <c r="AP34" i="196"/>
  <c r="AL34" i="196"/>
  <c r="AH34" i="196"/>
  <c r="AD34" i="196"/>
  <c r="Z34" i="196"/>
  <c r="R34" i="196"/>
  <c r="S34" i="196"/>
  <c r="ET33" i="196"/>
  <c r="EP33" i="196"/>
  <c r="EL33" i="196"/>
  <c r="EH33" i="196"/>
  <c r="ED33" i="196"/>
  <c r="DZ33" i="196"/>
  <c r="DV33" i="196"/>
  <c r="DR33" i="196"/>
  <c r="DN33" i="196"/>
  <c r="DJ33" i="196"/>
  <c r="DF33" i="196"/>
  <c r="BN33" i="196"/>
  <c r="BJ33" i="196"/>
  <c r="BF33" i="196"/>
  <c r="BB33" i="196"/>
  <c r="AX33" i="196"/>
  <c r="AT33" i="196"/>
  <c r="AP33" i="196"/>
  <c r="AL33" i="196"/>
  <c r="AH33" i="196"/>
  <c r="AD33" i="196"/>
  <c r="Z33" i="196"/>
  <c r="R33" i="196"/>
  <c r="ET32" i="196"/>
  <c r="EP32" i="196"/>
  <c r="EL32" i="196"/>
  <c r="EH32" i="196"/>
  <c r="ED32" i="196"/>
  <c r="DZ32" i="196"/>
  <c r="DV32" i="196"/>
  <c r="DR32" i="196"/>
  <c r="DN32" i="196"/>
  <c r="DJ32" i="196"/>
  <c r="DF32" i="196"/>
  <c r="BN32" i="196"/>
  <c r="BJ32" i="196"/>
  <c r="BF32" i="196"/>
  <c r="BB32" i="196"/>
  <c r="AX32" i="196"/>
  <c r="AT32" i="196"/>
  <c r="AP32" i="196"/>
  <c r="AL32" i="196"/>
  <c r="AH32" i="196"/>
  <c r="AD32" i="196"/>
  <c r="Z32" i="196"/>
  <c r="R32" i="196"/>
  <c r="S32" i="196"/>
  <c r="ET31" i="196"/>
  <c r="EP31" i="196"/>
  <c r="EL31" i="196"/>
  <c r="EH31" i="196"/>
  <c r="ED31" i="196"/>
  <c r="DZ31" i="196"/>
  <c r="DV31" i="196"/>
  <c r="DR31" i="196"/>
  <c r="DN31" i="196"/>
  <c r="DJ31" i="196"/>
  <c r="DF31" i="196"/>
  <c r="BN31" i="196"/>
  <c r="BJ31" i="196"/>
  <c r="BF31" i="196"/>
  <c r="BB31" i="196"/>
  <c r="AX31" i="196"/>
  <c r="AT31" i="196"/>
  <c r="AP31" i="196"/>
  <c r="AL31" i="196"/>
  <c r="AH31" i="196"/>
  <c r="AD31" i="196"/>
  <c r="Z31" i="196"/>
  <c r="R31" i="196"/>
  <c r="S31" i="196"/>
  <c r="ET30" i="196"/>
  <c r="EP30" i="196"/>
  <c r="EL30" i="196"/>
  <c r="EH30" i="196"/>
  <c r="ED30" i="196"/>
  <c r="DZ30" i="196"/>
  <c r="DV30" i="196"/>
  <c r="DR30" i="196"/>
  <c r="DN30" i="196"/>
  <c r="DJ30" i="196"/>
  <c r="DF30" i="196"/>
  <c r="BN30" i="196"/>
  <c r="BJ30" i="196"/>
  <c r="BF30" i="196"/>
  <c r="BB30" i="196"/>
  <c r="AX30" i="196"/>
  <c r="AT30" i="196"/>
  <c r="AP30" i="196"/>
  <c r="AL30" i="196"/>
  <c r="AH30" i="196"/>
  <c r="AD30" i="196"/>
  <c r="Z30" i="196"/>
  <c r="ES29" i="196"/>
  <c r="ER29" i="196"/>
  <c r="EQ29" i="196"/>
  <c r="EO29" i="196"/>
  <c r="EN29" i="196"/>
  <c r="EM29" i="196"/>
  <c r="EK29" i="196"/>
  <c r="EJ29" i="196"/>
  <c r="EL29" i="196" s="1"/>
  <c r="EI29" i="196"/>
  <c r="EG29" i="196"/>
  <c r="EF29" i="196"/>
  <c r="EE29" i="196"/>
  <c r="EC29" i="196"/>
  <c r="EB29" i="196"/>
  <c r="EA29" i="196"/>
  <c r="DY29" i="196"/>
  <c r="DX29" i="196"/>
  <c r="DW29" i="196"/>
  <c r="DU29" i="196"/>
  <c r="DT29" i="196"/>
  <c r="DS29" i="196"/>
  <c r="DQ29" i="196"/>
  <c r="DP29" i="196"/>
  <c r="DO29" i="196"/>
  <c r="DM29" i="196"/>
  <c r="DL29" i="196"/>
  <c r="DK29" i="196"/>
  <c r="DI29" i="196"/>
  <c r="DH29" i="196"/>
  <c r="DG29" i="196"/>
  <c r="DE29" i="196"/>
  <c r="DD29" i="196"/>
  <c r="DC29" i="196"/>
  <c r="Y29" i="196"/>
  <c r="X29" i="196"/>
  <c r="W29" i="196"/>
  <c r="V29" i="196"/>
  <c r="U29" i="196"/>
  <c r="T29" i="196"/>
  <c r="I29" i="196"/>
  <c r="H29" i="196"/>
  <c r="G29" i="196"/>
  <c r="F29" i="196"/>
  <c r="E29" i="196"/>
  <c r="ET28" i="196"/>
  <c r="EP28" i="196"/>
  <c r="EL28" i="196"/>
  <c r="EH28" i="196"/>
  <c r="ED28" i="196"/>
  <c r="DZ28" i="196"/>
  <c r="DV28" i="196"/>
  <c r="DR28" i="196"/>
  <c r="DN28" i="196"/>
  <c r="DJ28" i="196"/>
  <c r="DF28" i="196"/>
  <c r="BN28" i="196"/>
  <c r="BJ28" i="196"/>
  <c r="BF28" i="196"/>
  <c r="BB28" i="196"/>
  <c r="AX28" i="196"/>
  <c r="AT28" i="196"/>
  <c r="AP28" i="196"/>
  <c r="AL28" i="196"/>
  <c r="AH28" i="196"/>
  <c r="AD28" i="196"/>
  <c r="Z28" i="196"/>
  <c r="ET27" i="196"/>
  <c r="EP27" i="196"/>
  <c r="EL27" i="196"/>
  <c r="EH27" i="196"/>
  <c r="ED27" i="196"/>
  <c r="DZ27" i="196"/>
  <c r="DV27" i="196"/>
  <c r="DR27" i="196"/>
  <c r="DN27" i="196"/>
  <c r="DJ27" i="196"/>
  <c r="DF27" i="196"/>
  <c r="BN27" i="196"/>
  <c r="BJ27" i="196"/>
  <c r="BF27" i="196"/>
  <c r="BB27" i="196"/>
  <c r="AX27" i="196"/>
  <c r="AT27" i="196"/>
  <c r="AP27" i="196"/>
  <c r="AL27" i="196"/>
  <c r="AH27" i="196"/>
  <c r="AD27" i="196"/>
  <c r="Z27" i="196"/>
  <c r="ET26" i="196"/>
  <c r="EP26" i="196"/>
  <c r="EL26" i="196"/>
  <c r="EH26" i="196"/>
  <c r="ED26" i="196"/>
  <c r="DZ26" i="196"/>
  <c r="DV26" i="196"/>
  <c r="DR26" i="196"/>
  <c r="DN26" i="196"/>
  <c r="DJ26" i="196"/>
  <c r="DF26" i="196"/>
  <c r="BN26" i="196"/>
  <c r="BJ26" i="196"/>
  <c r="BF26" i="196"/>
  <c r="BB26" i="196"/>
  <c r="AX26" i="196"/>
  <c r="AT26" i="196"/>
  <c r="AP26" i="196"/>
  <c r="AL26" i="196"/>
  <c r="AH26" i="196"/>
  <c r="AD26" i="196"/>
  <c r="Z26" i="196"/>
  <c r="N26" i="196"/>
  <c r="ET25" i="196"/>
  <c r="EP25" i="196"/>
  <c r="EL25" i="196"/>
  <c r="EH25" i="196"/>
  <c r="ED25" i="196"/>
  <c r="DZ25" i="196"/>
  <c r="DV25" i="196"/>
  <c r="DR25" i="196"/>
  <c r="DN25" i="196"/>
  <c r="DJ25" i="196"/>
  <c r="DF25" i="196"/>
  <c r="BN25" i="196"/>
  <c r="BJ25" i="196"/>
  <c r="BF25" i="196"/>
  <c r="BB25" i="196"/>
  <c r="AX25" i="196"/>
  <c r="AT25" i="196"/>
  <c r="AP25" i="196"/>
  <c r="AL25" i="196"/>
  <c r="AH25" i="196"/>
  <c r="AD25" i="196"/>
  <c r="Z25" i="196"/>
  <c r="R25" i="196"/>
  <c r="ET24" i="196"/>
  <c r="EP24" i="196"/>
  <c r="EL24" i="196"/>
  <c r="EH24" i="196"/>
  <c r="ED24" i="196"/>
  <c r="DZ24" i="196"/>
  <c r="DV24" i="196"/>
  <c r="DR24" i="196"/>
  <c r="DN24" i="196"/>
  <c r="DJ24" i="196"/>
  <c r="DF24" i="196"/>
  <c r="BN24" i="196"/>
  <c r="BJ24" i="196"/>
  <c r="BF24" i="196"/>
  <c r="BB24" i="196"/>
  <c r="AX24" i="196"/>
  <c r="AT24" i="196"/>
  <c r="AP24" i="196"/>
  <c r="AL24" i="196"/>
  <c r="AH24" i="196"/>
  <c r="AD24" i="196"/>
  <c r="Z24" i="196"/>
  <c r="Q24" i="196"/>
  <c r="S24" i="196"/>
  <c r="ET23" i="196"/>
  <c r="EP23" i="196"/>
  <c r="EL23" i="196"/>
  <c r="EH23" i="196"/>
  <c r="ED23" i="196"/>
  <c r="DZ23" i="196"/>
  <c r="DV23" i="196"/>
  <c r="DR23" i="196"/>
  <c r="DN23" i="196"/>
  <c r="DJ23" i="196"/>
  <c r="DF23" i="196"/>
  <c r="BN23" i="196"/>
  <c r="BJ23" i="196"/>
  <c r="BF23" i="196"/>
  <c r="BB23" i="196"/>
  <c r="AX23" i="196"/>
  <c r="AT23" i="196"/>
  <c r="AP23" i="196"/>
  <c r="AL23" i="196"/>
  <c r="AH23" i="196"/>
  <c r="AD23" i="196"/>
  <c r="Z23" i="196"/>
  <c r="Q23" i="196"/>
  <c r="R23" i="196"/>
  <c r="S23" i="196"/>
  <c r="ET22" i="196"/>
  <c r="EP22" i="196"/>
  <c r="EL22" i="196"/>
  <c r="EH22" i="196"/>
  <c r="ED22" i="196"/>
  <c r="DZ22" i="196"/>
  <c r="DV22" i="196"/>
  <c r="DR22" i="196"/>
  <c r="DN22" i="196"/>
  <c r="DJ22" i="196"/>
  <c r="DF22" i="196"/>
  <c r="ES21" i="196"/>
  <c r="ER21" i="196"/>
  <c r="EQ21" i="196"/>
  <c r="EO21" i="196"/>
  <c r="EN21" i="196"/>
  <c r="EM21" i="196"/>
  <c r="EK21" i="196"/>
  <c r="EJ21" i="196"/>
  <c r="EI21" i="196"/>
  <c r="EG21" i="196"/>
  <c r="EF21" i="196"/>
  <c r="EE21" i="196"/>
  <c r="EC21" i="196"/>
  <c r="EB21" i="196"/>
  <c r="EA21" i="196"/>
  <c r="DY21" i="196"/>
  <c r="DX21" i="196"/>
  <c r="DW21" i="196"/>
  <c r="DU21" i="196"/>
  <c r="DT21" i="196"/>
  <c r="DS21" i="196"/>
  <c r="DQ21" i="196"/>
  <c r="DP21" i="196"/>
  <c r="DO21" i="196"/>
  <c r="DM21" i="196"/>
  <c r="DL21" i="196"/>
  <c r="DK21" i="196"/>
  <c r="DI21" i="196"/>
  <c r="DH21" i="196"/>
  <c r="DG21" i="196"/>
  <c r="DE21" i="196"/>
  <c r="DD21" i="196"/>
  <c r="DC21" i="196"/>
  <c r="Y21" i="196"/>
  <c r="X21" i="196"/>
  <c r="W21" i="196"/>
  <c r="U21" i="196"/>
  <c r="T21" i="196"/>
  <c r="I21" i="196"/>
  <c r="H21" i="196"/>
  <c r="G21" i="196"/>
  <c r="F21" i="196"/>
  <c r="E21" i="196"/>
  <c r="ET20" i="196"/>
  <c r="EP20" i="196"/>
  <c r="EL20" i="196"/>
  <c r="EH20" i="196"/>
  <c r="ED20" i="196"/>
  <c r="DZ20" i="196"/>
  <c r="DV20" i="196"/>
  <c r="DR20" i="196"/>
  <c r="DN20" i="196"/>
  <c r="DJ20" i="196"/>
  <c r="DF20" i="196"/>
  <c r="BN20" i="196"/>
  <c r="BF20" i="196"/>
  <c r="BB20" i="196"/>
  <c r="AX20" i="196"/>
  <c r="AT20" i="196"/>
  <c r="AP20" i="196"/>
  <c r="AL20" i="196"/>
  <c r="AH20" i="196"/>
  <c r="AD20" i="196"/>
  <c r="Z20" i="196"/>
  <c r="Q20" i="196"/>
  <c r="N20" i="196"/>
  <c r="ET19" i="196"/>
  <c r="EP19" i="196"/>
  <c r="EL19" i="196"/>
  <c r="EH19" i="196"/>
  <c r="ED19" i="196"/>
  <c r="DZ19" i="196"/>
  <c r="DV19" i="196"/>
  <c r="DR19" i="196"/>
  <c r="DN19" i="196"/>
  <c r="DJ19" i="196"/>
  <c r="DF19" i="196"/>
  <c r="BN19" i="196"/>
  <c r="BJ19" i="196"/>
  <c r="BF19" i="196"/>
  <c r="BB19" i="196"/>
  <c r="AX19" i="196"/>
  <c r="AT19" i="196"/>
  <c r="AP19" i="196"/>
  <c r="AL19" i="196"/>
  <c r="AH19" i="196"/>
  <c r="AD19" i="196"/>
  <c r="Z19" i="196"/>
  <c r="Q19" i="196"/>
  <c r="R19" i="196"/>
  <c r="S19" i="196"/>
  <c r="ET18" i="196"/>
  <c r="EP18" i="196"/>
  <c r="EL18" i="196"/>
  <c r="EH18" i="196"/>
  <c r="ED18" i="196"/>
  <c r="DZ18" i="196"/>
  <c r="DV18" i="196"/>
  <c r="DR18" i="196"/>
  <c r="DN18" i="196"/>
  <c r="DJ18" i="196"/>
  <c r="DF18" i="196"/>
  <c r="BN18" i="196"/>
  <c r="BJ18" i="196"/>
  <c r="BF18" i="196"/>
  <c r="BB18" i="196"/>
  <c r="AX18" i="196"/>
  <c r="AT18" i="196"/>
  <c r="AP18" i="196"/>
  <c r="AL18" i="196"/>
  <c r="AD18" i="196"/>
  <c r="Z18" i="196"/>
  <c r="Q18" i="196"/>
  <c r="S18" i="196"/>
  <c r="Q28" i="196"/>
  <c r="M197" i="198" l="1"/>
  <c r="N197" i="198"/>
  <c r="J197" i="198"/>
  <c r="O86" i="196"/>
  <c r="C29" i="196"/>
  <c r="EA86" i="196"/>
  <c r="U130" i="198"/>
  <c r="C21" i="196"/>
  <c r="S123" i="198"/>
  <c r="L182" i="198"/>
  <c r="P13" i="198"/>
  <c r="S147" i="198"/>
  <c r="L140" i="198"/>
  <c r="L146" i="198"/>
  <c r="R146" i="198"/>
  <c r="S13" i="198"/>
  <c r="K14" i="198"/>
  <c r="L14" i="198" s="1"/>
  <c r="M20" i="198"/>
  <c r="Q16" i="198"/>
  <c r="U16" i="198" s="1"/>
  <c r="V16" i="198" s="1"/>
  <c r="R147" i="198"/>
  <c r="L122" i="198"/>
  <c r="S14" i="198"/>
  <c r="S183" i="198"/>
  <c r="Q17" i="198"/>
  <c r="U17" i="198" s="1"/>
  <c r="V17" i="198" s="1"/>
  <c r="S124" i="198"/>
  <c r="V124" i="198"/>
  <c r="S128" i="198"/>
  <c r="V128" i="198"/>
  <c r="S159" i="198"/>
  <c r="V159" i="198"/>
  <c r="R173" i="198"/>
  <c r="V173" i="198"/>
  <c r="S121" i="198"/>
  <c r="V121" i="198"/>
  <c r="R180" i="198"/>
  <c r="R187" i="198"/>
  <c r="V187" i="198"/>
  <c r="S194" i="198"/>
  <c r="V194" i="198"/>
  <c r="S156" i="198"/>
  <c r="V156" i="198"/>
  <c r="R170" i="198"/>
  <c r="V170" i="198"/>
  <c r="R177" i="198"/>
  <c r="V177" i="198"/>
  <c r="L184" i="198"/>
  <c r="V184" i="198"/>
  <c r="R160" i="198"/>
  <c r="V160" i="198"/>
  <c r="R181" i="198"/>
  <c r="V181" i="198"/>
  <c r="L186" i="198"/>
  <c r="S140" i="198"/>
  <c r="V140" i="198"/>
  <c r="R143" i="198"/>
  <c r="S168" i="198"/>
  <c r="V168" i="198"/>
  <c r="S129" i="198"/>
  <c r="V129" i="198"/>
  <c r="R153" i="198"/>
  <c r="V153" i="198"/>
  <c r="S133" i="198"/>
  <c r="V133" i="198"/>
  <c r="R161" i="198"/>
  <c r="V161" i="198"/>
  <c r="R168" i="198"/>
  <c r="R182" i="198"/>
  <c r="V182" i="198"/>
  <c r="R125" i="198"/>
  <c r="V125" i="198"/>
  <c r="L135" i="198"/>
  <c r="V135" i="198"/>
  <c r="S17" i="198"/>
  <c r="S172" i="198"/>
  <c r="V172" i="198"/>
  <c r="R175" i="198"/>
  <c r="V175" i="198"/>
  <c r="S182" i="198"/>
  <c r="S193" i="198"/>
  <c r="V193" i="198"/>
  <c r="S132" i="198"/>
  <c r="V132" i="198"/>
  <c r="R167" i="198"/>
  <c r="V167" i="198"/>
  <c r="R122" i="198"/>
  <c r="V122" i="198"/>
  <c r="R123" i="198"/>
  <c r="V123" i="198"/>
  <c r="R127" i="198"/>
  <c r="V127" i="198"/>
  <c r="R133" i="198"/>
  <c r="R137" i="198"/>
  <c r="V137" i="198"/>
  <c r="R151" i="198"/>
  <c r="V151" i="198"/>
  <c r="R165" i="198"/>
  <c r="V165" i="198"/>
  <c r="Q19" i="198"/>
  <c r="U19" i="198" s="1"/>
  <c r="V19" i="198" s="1"/>
  <c r="R186" i="198"/>
  <c r="V186" i="198"/>
  <c r="S177" i="198"/>
  <c r="R155" i="198"/>
  <c r="V155" i="198"/>
  <c r="R169" i="198"/>
  <c r="R183" i="198"/>
  <c r="V183" i="198"/>
  <c r="O197" i="198"/>
  <c r="K15" i="198"/>
  <c r="L15" i="198" s="1"/>
  <c r="S18" i="198"/>
  <c r="P197" i="198"/>
  <c r="Q147" i="198"/>
  <c r="K174" i="198"/>
  <c r="S15" i="198"/>
  <c r="S120" i="198"/>
  <c r="L158" i="198"/>
  <c r="L171" i="198"/>
  <c r="S146" i="198"/>
  <c r="S175" i="198"/>
  <c r="S188" i="198"/>
  <c r="S195" i="198"/>
  <c r="O14" i="198"/>
  <c r="R120" i="198"/>
  <c r="S169" i="198"/>
  <c r="G196" i="198"/>
  <c r="Q196" i="198" s="1"/>
  <c r="L176" i="198"/>
  <c r="R128" i="198"/>
  <c r="S134" i="198"/>
  <c r="R12" i="198"/>
  <c r="T119" i="198" s="1"/>
  <c r="U119" i="198" s="1"/>
  <c r="AL45" i="196"/>
  <c r="BB45" i="196"/>
  <c r="V45" i="196"/>
  <c r="BK86" i="196"/>
  <c r="O86" i="197"/>
  <c r="J11" i="198" s="1"/>
  <c r="E86" i="197"/>
  <c r="S20" i="196"/>
  <c r="S21" i="196"/>
  <c r="P18" i="198"/>
  <c r="L123" i="198"/>
  <c r="S160" i="198"/>
  <c r="S180" i="198"/>
  <c r="R195" i="198"/>
  <c r="L127" i="198"/>
  <c r="P17" i="198"/>
  <c r="Q123" i="198"/>
  <c r="R158" i="198"/>
  <c r="L169" i="198"/>
  <c r="R171" i="198"/>
  <c r="L180" i="198"/>
  <c r="O13" i="198"/>
  <c r="O17" i="198"/>
  <c r="L136" i="198"/>
  <c r="L147" i="198"/>
  <c r="S167" i="198"/>
  <c r="Q169" i="198"/>
  <c r="L177" i="198"/>
  <c r="Q13" i="198"/>
  <c r="U13" i="198" s="1"/>
  <c r="V13" i="198" s="1"/>
  <c r="L132" i="198"/>
  <c r="L134" i="198"/>
  <c r="R164" i="198"/>
  <c r="R188" i="198"/>
  <c r="L194" i="198"/>
  <c r="G130" i="198"/>
  <c r="Q130" i="198" s="1"/>
  <c r="S164" i="198"/>
  <c r="Q18" i="198"/>
  <c r="U18" i="198" s="1"/>
  <c r="V18" i="198" s="1"/>
  <c r="R132" i="198"/>
  <c r="R134" i="198"/>
  <c r="L137" i="198"/>
  <c r="R159" i="198"/>
  <c r="L181" i="198"/>
  <c r="R194" i="198"/>
  <c r="S137" i="198"/>
  <c r="R140" i="198"/>
  <c r="L168" i="198"/>
  <c r="S135" i="198"/>
  <c r="S158" i="198"/>
  <c r="S187" i="198"/>
  <c r="K18" i="198"/>
  <c r="L18" i="198" s="1"/>
  <c r="L128" i="198"/>
  <c r="L133" i="198"/>
  <c r="Q146" i="198"/>
  <c r="S171" i="198"/>
  <c r="S181" i="198"/>
  <c r="L187" i="198"/>
  <c r="L193" i="198"/>
  <c r="O18" i="198"/>
  <c r="R135" i="198"/>
  <c r="Z53" i="196"/>
  <c r="AP53" i="196"/>
  <c r="DN37" i="196"/>
  <c r="DV61" i="196"/>
  <c r="DV21" i="196"/>
  <c r="DF61" i="196"/>
  <c r="BB61" i="196"/>
  <c r="DR21" i="196"/>
  <c r="L30" i="196"/>
  <c r="BB37" i="196"/>
  <c r="EL37" i="196"/>
  <c r="L81" i="196"/>
  <c r="DJ37" i="196"/>
  <c r="V85" i="196"/>
  <c r="N18" i="197"/>
  <c r="DJ53" i="196"/>
  <c r="EL21" i="196"/>
  <c r="EP21" i="196"/>
  <c r="DJ21" i="196"/>
  <c r="BJ77" i="196"/>
  <c r="Z21" i="196"/>
  <c r="L71" i="196"/>
  <c r="DN21" i="196"/>
  <c r="ED21" i="196"/>
  <c r="EH77" i="196"/>
  <c r="EH37" i="196"/>
  <c r="Z69" i="196"/>
  <c r="BF69" i="196"/>
  <c r="R56" i="196"/>
  <c r="AP37" i="196"/>
  <c r="L83" i="196"/>
  <c r="M28" i="196"/>
  <c r="DF69" i="196"/>
  <c r="ET77" i="196"/>
  <c r="AD45" i="196"/>
  <c r="ED45" i="196"/>
  <c r="ET45" i="196"/>
  <c r="EH21" i="196"/>
  <c r="DF21" i="196"/>
  <c r="EP53" i="196"/>
  <c r="N23" i="196"/>
  <c r="AX45" i="196"/>
  <c r="BJ61" i="196"/>
  <c r="DZ21" i="196"/>
  <c r="L42" i="196"/>
  <c r="DF45" i="196"/>
  <c r="AH85" i="196"/>
  <c r="BN61" i="197"/>
  <c r="BR61" i="197"/>
  <c r="M70" i="197"/>
  <c r="L26" i="197"/>
  <c r="CD37" i="197"/>
  <c r="BB69" i="197"/>
  <c r="AD53" i="197"/>
  <c r="AT53" i="197"/>
  <c r="CP53" i="197"/>
  <c r="L56" i="197"/>
  <c r="BJ61" i="197"/>
  <c r="CP61" i="197"/>
  <c r="R78" i="197"/>
  <c r="R58" i="197"/>
  <c r="Q69" i="197"/>
  <c r="N28" i="196"/>
  <c r="AD53" i="196"/>
  <c r="BJ53" i="196"/>
  <c r="ED53" i="196"/>
  <c r="AL85" i="196"/>
  <c r="M23" i="196"/>
  <c r="M35" i="196"/>
  <c r="N72" i="196"/>
  <c r="DJ85" i="196"/>
  <c r="EP85" i="196"/>
  <c r="M24" i="196"/>
  <c r="DR29" i="196"/>
  <c r="ED37" i="196"/>
  <c r="R42" i="196"/>
  <c r="DZ45" i="196"/>
  <c r="EP45" i="196"/>
  <c r="DZ61" i="196"/>
  <c r="BB77" i="196"/>
  <c r="R83" i="196"/>
  <c r="AH53" i="196"/>
  <c r="AH37" i="196"/>
  <c r="DV53" i="196"/>
  <c r="EL53" i="196"/>
  <c r="D61" i="196"/>
  <c r="S61" i="196" s="1"/>
  <c r="M70" i="196"/>
  <c r="ET85" i="196"/>
  <c r="ET21" i="196"/>
  <c r="Q69" i="196"/>
  <c r="N70" i="196"/>
  <c r="Z77" i="196"/>
  <c r="DJ77" i="196"/>
  <c r="DZ77" i="196"/>
  <c r="M63" i="196"/>
  <c r="N80" i="196"/>
  <c r="AT37" i="196"/>
  <c r="BN53" i="196"/>
  <c r="M27" i="196"/>
  <c r="L34" i="196"/>
  <c r="AL37" i="196"/>
  <c r="DF37" i="196"/>
  <c r="V69" i="196"/>
  <c r="R70" i="196"/>
  <c r="DV37" i="196"/>
  <c r="D53" i="196"/>
  <c r="S53" i="196" s="1"/>
  <c r="DF29" i="196"/>
  <c r="DZ29" i="196"/>
  <c r="Z37" i="196"/>
  <c r="DZ37" i="196"/>
  <c r="ET37" i="196"/>
  <c r="AP45" i="196"/>
  <c r="DJ45" i="196"/>
  <c r="J53" i="196"/>
  <c r="R53" i="196" s="1"/>
  <c r="N49" i="196"/>
  <c r="AT53" i="196"/>
  <c r="DN53" i="196"/>
  <c r="EH53" i="196"/>
  <c r="N63" i="196"/>
  <c r="L73" i="196"/>
  <c r="AX77" i="196"/>
  <c r="DF77" i="196"/>
  <c r="S81" i="196"/>
  <c r="S83" i="196"/>
  <c r="ED85" i="196"/>
  <c r="N44" i="196"/>
  <c r="AH45" i="196"/>
  <c r="AD61" i="196"/>
  <c r="AX61" i="196"/>
  <c r="DR61" i="196"/>
  <c r="EL61" i="196"/>
  <c r="L64" i="196"/>
  <c r="M66" i="196"/>
  <c r="N73" i="196"/>
  <c r="M76" i="196"/>
  <c r="Q77" i="196"/>
  <c r="ED77" i="196"/>
  <c r="L78" i="196"/>
  <c r="M80" i="196"/>
  <c r="BB85" i="196"/>
  <c r="DV85" i="196"/>
  <c r="L27" i="196"/>
  <c r="L80" i="196"/>
  <c r="U86" i="196"/>
  <c r="S29" i="196"/>
  <c r="L25" i="196"/>
  <c r="S27" i="196"/>
  <c r="L28" i="196"/>
  <c r="ED29" i="196"/>
  <c r="L31" i="196"/>
  <c r="M34" i="196"/>
  <c r="L35" i="196"/>
  <c r="AD37" i="196"/>
  <c r="BJ37" i="196"/>
  <c r="DR37" i="196"/>
  <c r="D45" i="196"/>
  <c r="S45" i="196" s="1"/>
  <c r="L56" i="196"/>
  <c r="L59" i="196"/>
  <c r="C77" i="196"/>
  <c r="N76" i="196"/>
  <c r="R84" i="196"/>
  <c r="BN85" i="196"/>
  <c r="L41" i="196"/>
  <c r="L66" i="196"/>
  <c r="EK86" i="196"/>
  <c r="K105" i="198" s="1"/>
  <c r="EP29" i="196"/>
  <c r="Q53" i="196"/>
  <c r="L54" i="196"/>
  <c r="L60" i="196"/>
  <c r="AD69" i="196"/>
  <c r="V77" i="196"/>
  <c r="DV77" i="196"/>
  <c r="M73" i="196"/>
  <c r="M83" i="196"/>
  <c r="DZ85" i="196"/>
  <c r="DG86" i="196"/>
  <c r="AX37" i="196"/>
  <c r="DN29" i="196"/>
  <c r="V61" i="196"/>
  <c r="AH61" i="196"/>
  <c r="BN61" i="196"/>
  <c r="N65" i="196"/>
  <c r="N79" i="196"/>
  <c r="DS86" i="196"/>
  <c r="J45" i="196"/>
  <c r="R45" i="196" s="1"/>
  <c r="AT61" i="196"/>
  <c r="AX85" i="196"/>
  <c r="L23" i="196"/>
  <c r="R24" i="196"/>
  <c r="R28" i="196"/>
  <c r="N33" i="196"/>
  <c r="N35" i="196"/>
  <c r="N40" i="196"/>
  <c r="BJ45" i="196"/>
  <c r="DR45" i="196"/>
  <c r="EL45" i="196"/>
  <c r="R46" i="196"/>
  <c r="L47" i="196"/>
  <c r="L49" i="196"/>
  <c r="R52" i="196"/>
  <c r="V53" i="196"/>
  <c r="BB53" i="196"/>
  <c r="M56" i="196"/>
  <c r="N58" i="196"/>
  <c r="AP61" i="196"/>
  <c r="C69" i="196"/>
  <c r="J69" i="196"/>
  <c r="R69" i="196" s="1"/>
  <c r="AL69" i="196"/>
  <c r="DN69" i="196"/>
  <c r="EH69" i="196"/>
  <c r="AD77" i="196"/>
  <c r="DR77" i="196"/>
  <c r="AT85" i="196"/>
  <c r="N25" i="196"/>
  <c r="M36" i="196"/>
  <c r="BF53" i="196"/>
  <c r="EP61" i="196"/>
  <c r="N68" i="196"/>
  <c r="BJ69" i="196"/>
  <c r="I86" i="196"/>
  <c r="S28" i="196"/>
  <c r="L36" i="196"/>
  <c r="BN37" i="196"/>
  <c r="C45" i="196"/>
  <c r="M42" i="196"/>
  <c r="C53" i="196"/>
  <c r="M49" i="196"/>
  <c r="N51" i="196"/>
  <c r="DJ61" i="196"/>
  <c r="ED61" i="196"/>
  <c r="AX69" i="196"/>
  <c r="DZ69" i="196"/>
  <c r="ET69" i="196"/>
  <c r="AP77" i="196"/>
  <c r="EL77" i="196"/>
  <c r="C85" i="196"/>
  <c r="Z85" i="196"/>
  <c r="BF85" i="196"/>
  <c r="DN85" i="196"/>
  <c r="EH85" i="196"/>
  <c r="E86" i="196"/>
  <c r="BF37" i="196"/>
  <c r="EP37" i="196"/>
  <c r="BN45" i="196"/>
  <c r="L57" i="196"/>
  <c r="N75" i="196"/>
  <c r="F86" i="196"/>
  <c r="L24" i="196"/>
  <c r="S25" i="196"/>
  <c r="M30" i="196"/>
  <c r="N36" i="196"/>
  <c r="S38" i="196"/>
  <c r="M41" i="196"/>
  <c r="Z45" i="196"/>
  <c r="AT45" i="196"/>
  <c r="L46" i="196"/>
  <c r="L50" i="196"/>
  <c r="L52" i="196"/>
  <c r="AL53" i="196"/>
  <c r="DF53" i="196"/>
  <c r="DZ53" i="196"/>
  <c r="ET53" i="196"/>
  <c r="N55" i="196"/>
  <c r="M59" i="196"/>
  <c r="BF61" i="196"/>
  <c r="DN61" i="196"/>
  <c r="EH61" i="196"/>
  <c r="N66" i="196"/>
  <c r="BB69" i="196"/>
  <c r="D77" i="196"/>
  <c r="AT77" i="196"/>
  <c r="BN77" i="196"/>
  <c r="EP77" i="196"/>
  <c r="N82" i="196"/>
  <c r="L84" i="196"/>
  <c r="AD85" i="196"/>
  <c r="BJ85" i="196"/>
  <c r="DR85" i="196"/>
  <c r="EL85" i="196"/>
  <c r="BL86" i="196"/>
  <c r="G83" i="198" s="1"/>
  <c r="Q83" i="198" s="1"/>
  <c r="S37" i="196"/>
  <c r="Z61" i="196"/>
  <c r="G86" i="196"/>
  <c r="DU86" i="196"/>
  <c r="K101" i="198" s="1"/>
  <c r="N30" i="196"/>
  <c r="L32" i="196"/>
  <c r="V37" i="196"/>
  <c r="N41" i="196"/>
  <c r="L43" i="196"/>
  <c r="BF45" i="196"/>
  <c r="DN45" i="196"/>
  <c r="EH45" i="196"/>
  <c r="M46" i="196"/>
  <c r="N48" i="196"/>
  <c r="M52" i="196"/>
  <c r="AX53" i="196"/>
  <c r="DR53" i="196"/>
  <c r="N59" i="196"/>
  <c r="AL61" i="196"/>
  <c r="S64" i="196"/>
  <c r="AH69" i="196"/>
  <c r="DJ69" i="196"/>
  <c r="J77" i="196"/>
  <c r="N77" i="196" s="1"/>
  <c r="S71" i="196"/>
  <c r="BF77" i="196"/>
  <c r="DN77" i="196"/>
  <c r="S78" i="196"/>
  <c r="AP85" i="196"/>
  <c r="Y86" i="196"/>
  <c r="K73" i="198" s="1"/>
  <c r="DV45" i="196"/>
  <c r="N62" i="196"/>
  <c r="AP69" i="196"/>
  <c r="EL69" i="196"/>
  <c r="AH77" i="196"/>
  <c r="DF85" i="196"/>
  <c r="H86" i="196"/>
  <c r="N24" i="196"/>
  <c r="AC86" i="196"/>
  <c r="K74" i="198" s="1"/>
  <c r="R30" i="196"/>
  <c r="N32" i="196"/>
  <c r="R36" i="196"/>
  <c r="N39" i="196"/>
  <c r="N46" i="196"/>
  <c r="C61" i="196"/>
  <c r="S57" i="196"/>
  <c r="ET61" i="196"/>
  <c r="L63" i="196"/>
  <c r="L67" i="196"/>
  <c r="AT69" i="196"/>
  <c r="BN69" i="196"/>
  <c r="DV69" i="196"/>
  <c r="EP69" i="196"/>
  <c r="L70" i="196"/>
  <c r="L74" i="196"/>
  <c r="L76" i="196"/>
  <c r="AL77" i="196"/>
  <c r="DR69" i="196"/>
  <c r="S30" i="196"/>
  <c r="AT85" i="197"/>
  <c r="BZ85" i="197"/>
  <c r="DF85" i="197"/>
  <c r="BR29" i="197"/>
  <c r="M42" i="197"/>
  <c r="BR37" i="197"/>
  <c r="CX29" i="197"/>
  <c r="L42" i="197"/>
  <c r="AH61" i="197"/>
  <c r="AY86" i="197"/>
  <c r="CX37" i="197"/>
  <c r="C61" i="197"/>
  <c r="C69" i="197"/>
  <c r="L76" i="197"/>
  <c r="AH37" i="197"/>
  <c r="BN37" i="197"/>
  <c r="BB85" i="197"/>
  <c r="BF45" i="197"/>
  <c r="DB29" i="197"/>
  <c r="AD69" i="197"/>
  <c r="BJ69" i="197"/>
  <c r="CP69" i="197"/>
  <c r="M76" i="197"/>
  <c r="D85" i="197"/>
  <c r="S85" i="197" s="1"/>
  <c r="AL85" i="197"/>
  <c r="BR85" i="197"/>
  <c r="CX85" i="197"/>
  <c r="R67" i="197"/>
  <c r="L70" i="197"/>
  <c r="CH69" i="197"/>
  <c r="G86" i="197"/>
  <c r="CJ86" i="197"/>
  <c r="G66" i="198" s="1"/>
  <c r="Q66" i="198" s="1"/>
  <c r="CU86" i="197"/>
  <c r="CH37" i="197"/>
  <c r="Z45" i="197"/>
  <c r="CL45" i="197"/>
  <c r="L49" i="197"/>
  <c r="BR77" i="197"/>
  <c r="CX77" i="197"/>
  <c r="L83" i="197"/>
  <c r="CH85" i="197"/>
  <c r="I86" i="197"/>
  <c r="N32" i="197"/>
  <c r="M46" i="197"/>
  <c r="BZ53" i="197"/>
  <c r="R55" i="197"/>
  <c r="AB86" i="197"/>
  <c r="G50" i="198" s="1"/>
  <c r="CP21" i="197"/>
  <c r="CL37" i="197"/>
  <c r="J53" i="197"/>
  <c r="R53" i="197" s="1"/>
  <c r="L47" i="197"/>
  <c r="L50" i="197"/>
  <c r="L73" i="197"/>
  <c r="M50" i="197"/>
  <c r="L80" i="197"/>
  <c r="CD21" i="197"/>
  <c r="CD29" i="197"/>
  <c r="CM86" i="197"/>
  <c r="L35" i="197"/>
  <c r="AP37" i="197"/>
  <c r="CP37" i="197"/>
  <c r="Z53" i="197"/>
  <c r="BF53" i="197"/>
  <c r="CL53" i="197"/>
  <c r="M56" i="197"/>
  <c r="L28" i="197"/>
  <c r="D37" i="197"/>
  <c r="S37" i="197" s="1"/>
  <c r="M35" i="197"/>
  <c r="Q77" i="197"/>
  <c r="AP77" i="197"/>
  <c r="BV77" i="197"/>
  <c r="DB77" i="197"/>
  <c r="M83" i="197"/>
  <c r="AX85" i="197"/>
  <c r="CD85" i="197"/>
  <c r="BB37" i="197"/>
  <c r="BV37" i="197"/>
  <c r="DB37" i="197"/>
  <c r="N43" i="197"/>
  <c r="AD45" i="197"/>
  <c r="BJ45" i="197"/>
  <c r="CP45" i="197"/>
  <c r="CH21" i="197"/>
  <c r="M36" i="197"/>
  <c r="L41" i="197"/>
  <c r="M73" i="197"/>
  <c r="AH77" i="197"/>
  <c r="BN77" i="197"/>
  <c r="L84" i="197"/>
  <c r="CT21" i="197"/>
  <c r="N26" i="197"/>
  <c r="N28" i="197"/>
  <c r="Z37" i="197"/>
  <c r="AT37" i="197"/>
  <c r="CT37" i="197"/>
  <c r="BB45" i="197"/>
  <c r="CH45" i="197"/>
  <c r="M49" i="197"/>
  <c r="R51" i="197"/>
  <c r="BV61" i="197"/>
  <c r="DB61" i="197"/>
  <c r="AT69" i="197"/>
  <c r="BZ69" i="197"/>
  <c r="DF69" i="197"/>
  <c r="BF37" i="197"/>
  <c r="BZ37" i="197"/>
  <c r="DF37" i="197"/>
  <c r="N39" i="197"/>
  <c r="BB53" i="197"/>
  <c r="R54" i="197"/>
  <c r="R57" i="197"/>
  <c r="Z69" i="197"/>
  <c r="BF69" i="197"/>
  <c r="CL69" i="197"/>
  <c r="N71" i="197"/>
  <c r="Z77" i="197"/>
  <c r="BF77" i="197"/>
  <c r="CL77" i="197"/>
  <c r="Z21" i="197"/>
  <c r="S26" i="197"/>
  <c r="L27" i="197"/>
  <c r="CL29" i="197"/>
  <c r="L31" i="197"/>
  <c r="AD37" i="197"/>
  <c r="AT45" i="197"/>
  <c r="BZ45" i="197"/>
  <c r="DF45" i="197"/>
  <c r="M47" i="197"/>
  <c r="L52" i="197"/>
  <c r="R60" i="197"/>
  <c r="CT61" i="197"/>
  <c r="L63" i="197"/>
  <c r="C85" i="197"/>
  <c r="S84" i="197"/>
  <c r="BR21" i="197"/>
  <c r="CV86" i="197"/>
  <c r="G69" i="198" s="1"/>
  <c r="Q69" i="198" s="1"/>
  <c r="R23" i="197"/>
  <c r="N25" i="197"/>
  <c r="CN86" i="197"/>
  <c r="G67" i="198" s="1"/>
  <c r="Q67" i="198" s="1"/>
  <c r="R31" i="197"/>
  <c r="R33" i="197"/>
  <c r="L34" i="197"/>
  <c r="L36" i="197"/>
  <c r="AL37" i="197"/>
  <c r="R38" i="197"/>
  <c r="N42" i="197"/>
  <c r="BN45" i="197"/>
  <c r="CT45" i="197"/>
  <c r="R48" i="197"/>
  <c r="M52" i="197"/>
  <c r="AH53" i="197"/>
  <c r="BN53" i="197"/>
  <c r="D61" i="197"/>
  <c r="L61" i="197" s="1"/>
  <c r="S56" i="197"/>
  <c r="L57" i="197"/>
  <c r="AT61" i="197"/>
  <c r="DF61" i="197"/>
  <c r="M63" i="197"/>
  <c r="BN69" i="197"/>
  <c r="CT69" i="197"/>
  <c r="M71" i="197"/>
  <c r="R72" i="197"/>
  <c r="R74" i="197"/>
  <c r="AT77" i="197"/>
  <c r="BZ77" i="197"/>
  <c r="DF77" i="197"/>
  <c r="Z85" i="197"/>
  <c r="BF85" i="197"/>
  <c r="CL85" i="197"/>
  <c r="AA86" i="197"/>
  <c r="C29" i="197"/>
  <c r="Q25" i="197"/>
  <c r="Y86" i="197"/>
  <c r="K49" i="198" s="1"/>
  <c r="BC86" i="197"/>
  <c r="L30" i="197"/>
  <c r="L32" i="197"/>
  <c r="L39" i="197"/>
  <c r="R50" i="197"/>
  <c r="L59" i="197"/>
  <c r="Z61" i="197"/>
  <c r="BF61" i="197"/>
  <c r="L64" i="197"/>
  <c r="L66" i="197"/>
  <c r="R81" i="197"/>
  <c r="CP29" i="197"/>
  <c r="R42" i="197"/>
  <c r="M59" i="197"/>
  <c r="M66" i="197"/>
  <c r="BV21" i="197"/>
  <c r="DB21" i="197"/>
  <c r="BZ29" i="197"/>
  <c r="DA86" i="197"/>
  <c r="K70" i="198" s="1"/>
  <c r="M30" i="197"/>
  <c r="N36" i="197"/>
  <c r="AX37" i="197"/>
  <c r="L43" i="197"/>
  <c r="AL45" i="197"/>
  <c r="CX45" i="197"/>
  <c r="C53" i="197"/>
  <c r="BR53" i="197"/>
  <c r="CX53" i="197"/>
  <c r="L60" i="197"/>
  <c r="AX61" i="197"/>
  <c r="CD61" i="197"/>
  <c r="L67" i="197"/>
  <c r="AL69" i="197"/>
  <c r="BR69" i="197"/>
  <c r="CX69" i="197"/>
  <c r="C77" i="197"/>
  <c r="AX77" i="197"/>
  <c r="CD77" i="197"/>
  <c r="L78" i="197"/>
  <c r="AD85" i="197"/>
  <c r="BJ85" i="197"/>
  <c r="CP85" i="197"/>
  <c r="U86" i="197"/>
  <c r="BK86" i="197"/>
  <c r="L24" i="197"/>
  <c r="M26" i="197"/>
  <c r="BP86" i="197"/>
  <c r="G61" i="198" s="1"/>
  <c r="Q61" i="198" s="1"/>
  <c r="Q36" i="197"/>
  <c r="AX45" i="197"/>
  <c r="D53" i="197"/>
  <c r="S53" i="197" s="1"/>
  <c r="R47" i="197"/>
  <c r="CD53" i="197"/>
  <c r="L54" i="197"/>
  <c r="R64" i="197"/>
  <c r="AX69" i="197"/>
  <c r="D77" i="197"/>
  <c r="S77" i="197" s="1"/>
  <c r="M74" i="197"/>
  <c r="R75" i="197"/>
  <c r="AD77" i="197"/>
  <c r="BJ77" i="197"/>
  <c r="CP77" i="197"/>
  <c r="M80" i="197"/>
  <c r="R84" i="197"/>
  <c r="AP85" i="197"/>
  <c r="BV85" i="197"/>
  <c r="DB85" i="197"/>
  <c r="BW86" i="197"/>
  <c r="M24" i="197"/>
  <c r="BQ86" i="197"/>
  <c r="K61" i="198" s="1"/>
  <c r="CS86" i="197"/>
  <c r="K68" i="198" s="1"/>
  <c r="R41" i="197"/>
  <c r="J77" i="197"/>
  <c r="R77" i="197" s="1"/>
  <c r="BX86" i="197"/>
  <c r="G63" i="198" s="1"/>
  <c r="Q63" i="198" s="1"/>
  <c r="CI86" i="197"/>
  <c r="DF21" i="197"/>
  <c r="L23" i="197"/>
  <c r="M28" i="197"/>
  <c r="BJ37" i="197"/>
  <c r="AP45" i="197"/>
  <c r="BV45" i="197"/>
  <c r="DB45" i="197"/>
  <c r="L46" i="197"/>
  <c r="AP53" i="197"/>
  <c r="BV53" i="197"/>
  <c r="DB53" i="197"/>
  <c r="BB61" i="197"/>
  <c r="CH61" i="197"/>
  <c r="AP69" i="197"/>
  <c r="BV69" i="197"/>
  <c r="DB69" i="197"/>
  <c r="BB77" i="197"/>
  <c r="L81" i="197"/>
  <c r="AH85" i="197"/>
  <c r="CT85" i="197"/>
  <c r="AG86" i="197"/>
  <c r="K51" i="198" s="1"/>
  <c r="BA86" i="197"/>
  <c r="K56" i="198" s="1"/>
  <c r="K16" i="198"/>
  <c r="L16" i="198" s="1"/>
  <c r="Q153" i="198"/>
  <c r="G163" i="198"/>
  <c r="Q163" i="198" s="1"/>
  <c r="P14" i="198"/>
  <c r="S144" i="198"/>
  <c r="R144" i="198"/>
  <c r="L144" i="198"/>
  <c r="S126" i="198"/>
  <c r="R126" i="198"/>
  <c r="S157" i="198"/>
  <c r="R157" i="198"/>
  <c r="L157" i="198"/>
  <c r="S192" i="198"/>
  <c r="R192" i="198"/>
  <c r="L192" i="198"/>
  <c r="Q14" i="198"/>
  <c r="U14" i="198" s="1"/>
  <c r="V14" i="198" s="1"/>
  <c r="L126" i="198"/>
  <c r="S145" i="198"/>
  <c r="R145" i="198"/>
  <c r="L162" i="198"/>
  <c r="S190" i="198"/>
  <c r="R190" i="198"/>
  <c r="S131" i="198"/>
  <c r="K141" i="198"/>
  <c r="V141" i="198" s="1"/>
  <c r="R131" i="198"/>
  <c r="L131" i="198"/>
  <c r="L145" i="198"/>
  <c r="S166" i="198"/>
  <c r="R166" i="198"/>
  <c r="L166" i="198"/>
  <c r="L190" i="198"/>
  <c r="R149" i="198"/>
  <c r="S149" i="198"/>
  <c r="L149" i="198"/>
  <c r="S179" i="198"/>
  <c r="R179" i="198"/>
  <c r="L179" i="198"/>
  <c r="S186" i="198"/>
  <c r="Q186" i="198"/>
  <c r="P16" i="198"/>
  <c r="O16" i="198"/>
  <c r="S16" i="198"/>
  <c r="S139" i="198"/>
  <c r="R139" i="198"/>
  <c r="L139" i="198"/>
  <c r="Q15" i="198"/>
  <c r="U15" i="198" s="1"/>
  <c r="V15" i="198" s="1"/>
  <c r="P15" i="198"/>
  <c r="K152" i="198"/>
  <c r="V152" i="198" s="1"/>
  <c r="K19" i="198"/>
  <c r="L19" i="198" s="1"/>
  <c r="S19" i="198"/>
  <c r="P19" i="198"/>
  <c r="O19" i="198"/>
  <c r="L154" i="198"/>
  <c r="S170" i="198"/>
  <c r="Q170" i="198"/>
  <c r="K130" i="198"/>
  <c r="L121" i="198"/>
  <c r="Q122" i="198"/>
  <c r="L129" i="198"/>
  <c r="R136" i="198"/>
  <c r="S143" i="198"/>
  <c r="S151" i="198"/>
  <c r="L153" i="198"/>
  <c r="L156" i="198"/>
  <c r="L161" i="198"/>
  <c r="L170" i="198"/>
  <c r="R176" i="198"/>
  <c r="R184" i="198"/>
  <c r="O15" i="198"/>
  <c r="K17" i="198"/>
  <c r="L17" i="198" s="1"/>
  <c r="L120" i="198"/>
  <c r="L125" i="198"/>
  <c r="S136" i="198"/>
  <c r="S138" i="198"/>
  <c r="R138" i="198"/>
  <c r="G152" i="198"/>
  <c r="Q152" i="198" s="1"/>
  <c r="L143" i="198"/>
  <c r="L148" i="198"/>
  <c r="L151" i="198"/>
  <c r="S153" i="198"/>
  <c r="S155" i="198"/>
  <c r="S161" i="198"/>
  <c r="K163" i="198"/>
  <c r="V163" i="198" s="1"/>
  <c r="L175" i="198"/>
  <c r="S176" i="198"/>
  <c r="S178" i="198"/>
  <c r="R178" i="198"/>
  <c r="L183" i="198"/>
  <c r="S184" i="198"/>
  <c r="R189" i="198"/>
  <c r="L189" i="198"/>
  <c r="R191" i="198"/>
  <c r="S191" i="198"/>
  <c r="K13" i="198"/>
  <c r="L13" i="198" s="1"/>
  <c r="R121" i="198"/>
  <c r="S122" i="198"/>
  <c r="S125" i="198"/>
  <c r="S127" i="198"/>
  <c r="R129" i="198"/>
  <c r="Q135" i="198"/>
  <c r="L138" i="198"/>
  <c r="R148" i="198"/>
  <c r="L155" i="198"/>
  <c r="R156" i="198"/>
  <c r="L160" i="198"/>
  <c r="L165" i="198"/>
  <c r="L173" i="198"/>
  <c r="Q175" i="198"/>
  <c r="L178" i="198"/>
  <c r="Q183" i="198"/>
  <c r="G185" i="198"/>
  <c r="Q185" i="198" s="1"/>
  <c r="S189" i="198"/>
  <c r="L191" i="198"/>
  <c r="L195" i="198"/>
  <c r="L124" i="198"/>
  <c r="S142" i="198"/>
  <c r="R142" i="198"/>
  <c r="S148" i="198"/>
  <c r="S150" i="198"/>
  <c r="R150" i="198"/>
  <c r="S165" i="198"/>
  <c r="S173" i="198"/>
  <c r="R124" i="198"/>
  <c r="G141" i="198"/>
  <c r="Q141" i="198" s="1"/>
  <c r="L142" i="198"/>
  <c r="L150" i="198"/>
  <c r="S154" i="198"/>
  <c r="R154" i="198"/>
  <c r="L159" i="198"/>
  <c r="S162" i="198"/>
  <c r="R162" i="198"/>
  <c r="L164" i="198"/>
  <c r="L167" i="198"/>
  <c r="L172" i="198"/>
  <c r="G174" i="198"/>
  <c r="Q174" i="198" s="1"/>
  <c r="K185" i="198"/>
  <c r="V185" i="198" s="1"/>
  <c r="K196" i="198"/>
  <c r="V196" i="198" s="1"/>
  <c r="L188" i="198"/>
  <c r="BI86" i="197"/>
  <c r="K58" i="198" s="1"/>
  <c r="AM86" i="197"/>
  <c r="L18" i="197"/>
  <c r="R18" i="197"/>
  <c r="M20" i="197"/>
  <c r="J21" i="197"/>
  <c r="R21" i="197" s="1"/>
  <c r="M19" i="197"/>
  <c r="K19" i="197"/>
  <c r="N20" i="197"/>
  <c r="L19" i="197"/>
  <c r="R19" i="197"/>
  <c r="AV86" i="197"/>
  <c r="G55" i="198" s="1"/>
  <c r="Q55" i="198" s="1"/>
  <c r="BY86" i="197"/>
  <c r="K63" i="198" s="1"/>
  <c r="S44" i="197"/>
  <c r="L44" i="197"/>
  <c r="BJ53" i="197"/>
  <c r="DF53" i="197"/>
  <c r="Q61" i="197"/>
  <c r="AN86" i="197"/>
  <c r="AU86" i="197"/>
  <c r="D69" i="197"/>
  <c r="S62" i="197"/>
  <c r="L62" i="197"/>
  <c r="S18" i="197"/>
  <c r="AI86" i="197"/>
  <c r="AW86" i="197"/>
  <c r="K55" i="198" s="1"/>
  <c r="V55" i="198" s="1"/>
  <c r="CA86" i="197"/>
  <c r="CO86" i="197"/>
  <c r="K67" i="198" s="1"/>
  <c r="DC86" i="197"/>
  <c r="R34" i="197"/>
  <c r="N34" i="197"/>
  <c r="M34" i="197"/>
  <c r="AH69" i="197"/>
  <c r="CD69" i="197"/>
  <c r="AL77" i="197"/>
  <c r="CH77" i="197"/>
  <c r="S82" i="197"/>
  <c r="M82" i="197"/>
  <c r="L82" i="197"/>
  <c r="Q31" i="197"/>
  <c r="Q39" i="197"/>
  <c r="Q32" i="197"/>
  <c r="Q33" i="197"/>
  <c r="Q34" i="197"/>
  <c r="Q27" i="197"/>
  <c r="Q35" i="197"/>
  <c r="Q28" i="197"/>
  <c r="K20" i="197"/>
  <c r="L25" i="197"/>
  <c r="Q26" i="197"/>
  <c r="AJ86" i="197"/>
  <c r="G52" i="198" s="1"/>
  <c r="Q52" i="198" s="1"/>
  <c r="BM86" i="197"/>
  <c r="K59" i="198" s="1"/>
  <c r="V59" i="198" s="1"/>
  <c r="CB86" i="197"/>
  <c r="G64" i="198" s="1"/>
  <c r="Q64" i="198" s="1"/>
  <c r="DD86" i="197"/>
  <c r="DF29" i="197"/>
  <c r="S48" i="197"/>
  <c r="L48" i="197"/>
  <c r="S79" i="197"/>
  <c r="M79" i="197"/>
  <c r="L79" i="197"/>
  <c r="AZ86" i="197"/>
  <c r="G56" i="198" s="1"/>
  <c r="L20" i="197"/>
  <c r="C21" i="197"/>
  <c r="M25" i="197"/>
  <c r="W86" i="197"/>
  <c r="AK86" i="197"/>
  <c r="K52" i="198" s="1"/>
  <c r="BO86" i="197"/>
  <c r="CC86" i="197"/>
  <c r="K64" i="198" s="1"/>
  <c r="CQ86" i="197"/>
  <c r="DE86" i="197"/>
  <c r="S51" i="197"/>
  <c r="L51" i="197"/>
  <c r="AX53" i="197"/>
  <c r="CT53" i="197"/>
  <c r="D21" i="197"/>
  <c r="S40" i="197"/>
  <c r="L40" i="197"/>
  <c r="AH45" i="197"/>
  <c r="CD45" i="197"/>
  <c r="AP61" i="197"/>
  <c r="CL61" i="197"/>
  <c r="BN85" i="197"/>
  <c r="BL86" i="197"/>
  <c r="K18" i="197"/>
  <c r="BZ21" i="197"/>
  <c r="CL21" i="197"/>
  <c r="CX21" i="197"/>
  <c r="N24" i="197"/>
  <c r="AO86" i="197"/>
  <c r="K53" i="198" s="1"/>
  <c r="BD86" i="197"/>
  <c r="CF86" i="197"/>
  <c r="G65" i="198" s="1"/>
  <c r="Q65" i="198" s="1"/>
  <c r="CH29" i="197"/>
  <c r="N53" i="197"/>
  <c r="AL53" i="197"/>
  <c r="CH53" i="197"/>
  <c r="Q85" i="197"/>
  <c r="X86" i="197"/>
  <c r="G49" i="198" s="1"/>
  <c r="Z29" i="197"/>
  <c r="D29" i="197"/>
  <c r="CE86" i="197"/>
  <c r="M23" i="197"/>
  <c r="Q24" i="197"/>
  <c r="R27" i="197"/>
  <c r="N27" i="197"/>
  <c r="M27" i="197"/>
  <c r="AQ86" i="197"/>
  <c r="BE86" i="197"/>
  <c r="K57" i="198" s="1"/>
  <c r="V57" i="198" s="1"/>
  <c r="BS86" i="197"/>
  <c r="CG86" i="197"/>
  <c r="K65" i="198" s="1"/>
  <c r="C45" i="197"/>
  <c r="S55" i="197"/>
  <c r="M55" i="197"/>
  <c r="L55" i="197"/>
  <c r="S58" i="197"/>
  <c r="M58" i="197"/>
  <c r="L58" i="197"/>
  <c r="S68" i="197"/>
  <c r="L68" i="197"/>
  <c r="M18" i="197"/>
  <c r="H86" i="197"/>
  <c r="J29" i="197"/>
  <c r="AC86" i="197"/>
  <c r="K50" i="198" s="1"/>
  <c r="AR86" i="197"/>
  <c r="G54" i="198" s="1"/>
  <c r="Q54" i="198" s="1"/>
  <c r="BT86" i="197"/>
  <c r="G62" i="198" s="1"/>
  <c r="Q62" i="198" s="1"/>
  <c r="BV29" i="197"/>
  <c r="CW86" i="197"/>
  <c r="K69" i="198" s="1"/>
  <c r="D45" i="197"/>
  <c r="BR45" i="197"/>
  <c r="AD61" i="197"/>
  <c r="BZ61" i="197"/>
  <c r="CR86" i="197"/>
  <c r="G68" i="198" s="1"/>
  <c r="Q68" i="198" s="1"/>
  <c r="CT29" i="197"/>
  <c r="Q23" i="197"/>
  <c r="AE86" i="197"/>
  <c r="AS86" i="197"/>
  <c r="K54" i="198" s="1"/>
  <c r="BG86" i="197"/>
  <c r="BU86" i="197"/>
  <c r="K62" i="198" s="1"/>
  <c r="CY86" i="197"/>
  <c r="S33" i="197"/>
  <c r="L33" i="197"/>
  <c r="S65" i="197"/>
  <c r="L65" i="197"/>
  <c r="R11" i="198"/>
  <c r="T72" i="198" s="1"/>
  <c r="U72" i="198" s="1"/>
  <c r="AF86" i="197"/>
  <c r="G51" i="198" s="1"/>
  <c r="Q51" i="198" s="1"/>
  <c r="BH86" i="197"/>
  <c r="G58" i="198" s="1"/>
  <c r="Q58" i="198" s="1"/>
  <c r="CK86" i="197"/>
  <c r="K66" i="198" s="1"/>
  <c r="CZ86" i="197"/>
  <c r="G70" i="198" s="1"/>
  <c r="Q70" i="198" s="1"/>
  <c r="S72" i="197"/>
  <c r="M72" i="197"/>
  <c r="L72" i="197"/>
  <c r="S75" i="197"/>
  <c r="L75" i="197"/>
  <c r="CT77" i="197"/>
  <c r="N35" i="197"/>
  <c r="M41" i="197"/>
  <c r="N46" i="197"/>
  <c r="N49" i="197"/>
  <c r="N52" i="197"/>
  <c r="N56" i="197"/>
  <c r="N59" i="197"/>
  <c r="N63" i="197"/>
  <c r="N66" i="197"/>
  <c r="N70" i="197"/>
  <c r="N73" i="197"/>
  <c r="N76" i="197"/>
  <c r="N80" i="197"/>
  <c r="N83" i="197"/>
  <c r="R30" i="197"/>
  <c r="R36" i="197"/>
  <c r="C37" i="197"/>
  <c r="J45" i="197"/>
  <c r="J69" i="197"/>
  <c r="S30" i="197"/>
  <c r="R46" i="197"/>
  <c r="R70" i="197"/>
  <c r="M33" i="197"/>
  <c r="M40" i="197"/>
  <c r="M44" i="197"/>
  <c r="S46" i="197"/>
  <c r="M48" i="197"/>
  <c r="M51" i="197"/>
  <c r="M62" i="197"/>
  <c r="M65" i="197"/>
  <c r="M68" i="197"/>
  <c r="S70" i="197"/>
  <c r="M75" i="197"/>
  <c r="N40" i="197"/>
  <c r="N44" i="197"/>
  <c r="Q53" i="197"/>
  <c r="N62" i="197"/>
  <c r="N65" i="197"/>
  <c r="N68" i="197"/>
  <c r="N79" i="197"/>
  <c r="N82" i="197"/>
  <c r="M32" i="197"/>
  <c r="M39" i="197"/>
  <c r="J61" i="197"/>
  <c r="J85" i="197"/>
  <c r="L38" i="197"/>
  <c r="M43" i="197"/>
  <c r="L71" i="197"/>
  <c r="L74" i="197"/>
  <c r="M31" i="197"/>
  <c r="M38" i="197"/>
  <c r="M54" i="197"/>
  <c r="M57" i="197"/>
  <c r="M60" i="197"/>
  <c r="M64" i="197"/>
  <c r="M67" i="197"/>
  <c r="M78" i="197"/>
  <c r="M81" i="197"/>
  <c r="M84" i="197"/>
  <c r="J37" i="197"/>
  <c r="L20" i="196"/>
  <c r="L19" i="196"/>
  <c r="N19" i="196"/>
  <c r="K19" i="196"/>
  <c r="M18" i="196"/>
  <c r="R18" i="196"/>
  <c r="N18" i="196"/>
  <c r="R20" i="196"/>
  <c r="M19" i="196"/>
  <c r="L18" i="196"/>
  <c r="K18" i="196"/>
  <c r="X86" i="196"/>
  <c r="G73" i="198" s="1"/>
  <c r="Z29" i="196"/>
  <c r="BA86" i="196"/>
  <c r="K80" i="198" s="1"/>
  <c r="V80" i="198" s="1"/>
  <c r="DD86" i="196"/>
  <c r="G97" i="198" s="1"/>
  <c r="Q97" i="198" s="1"/>
  <c r="EF86" i="196"/>
  <c r="G104" i="198" s="1"/>
  <c r="Q104" i="198" s="1"/>
  <c r="EH29" i="196"/>
  <c r="S48" i="196"/>
  <c r="L48" i="196"/>
  <c r="AN86" i="196"/>
  <c r="G77" i="198" s="1"/>
  <c r="Q77" i="198" s="1"/>
  <c r="S26" i="196"/>
  <c r="L26" i="196"/>
  <c r="BC86" i="196"/>
  <c r="DE86" i="196"/>
  <c r="K97" i="198" s="1"/>
  <c r="EG86" i="196"/>
  <c r="K104" i="198" s="1"/>
  <c r="S51" i="196"/>
  <c r="L51" i="196"/>
  <c r="S79" i="196"/>
  <c r="L79" i="196"/>
  <c r="M26" i="196"/>
  <c r="AA86" i="196"/>
  <c r="AO86" i="196"/>
  <c r="K77" i="198" s="1"/>
  <c r="V77" i="198" s="1"/>
  <c r="BD86" i="196"/>
  <c r="G81" i="198" s="1"/>
  <c r="Q81" i="198" s="1"/>
  <c r="DT86" i="196"/>
  <c r="G101" i="198" s="1"/>
  <c r="Q101" i="198" s="1"/>
  <c r="DV29" i="196"/>
  <c r="EI86" i="196"/>
  <c r="N54" i="196"/>
  <c r="M54" i="196"/>
  <c r="R54" i="196"/>
  <c r="AZ86" i="196"/>
  <c r="G80" i="198" s="1"/>
  <c r="Q80" i="198" s="1"/>
  <c r="BE86" i="196"/>
  <c r="K81" i="198" s="1"/>
  <c r="V81" i="198" s="1"/>
  <c r="AE86" i="196"/>
  <c r="AS86" i="196"/>
  <c r="K78" i="198" s="1"/>
  <c r="BG86" i="196"/>
  <c r="DI86" i="196"/>
  <c r="K98" i="198" s="1"/>
  <c r="EM86" i="196"/>
  <c r="C37" i="196"/>
  <c r="R38" i="196"/>
  <c r="S58" i="196"/>
  <c r="L58" i="196"/>
  <c r="D85" i="196"/>
  <c r="R26" i="196"/>
  <c r="AF86" i="196"/>
  <c r="G75" i="198" s="1"/>
  <c r="Q75" i="198" s="1"/>
  <c r="BH86" i="196"/>
  <c r="DK86" i="196"/>
  <c r="DY86" i="196"/>
  <c r="K102" i="198" s="1"/>
  <c r="EN86" i="196"/>
  <c r="G106" i="198" s="1"/>
  <c r="Q106" i="198" s="1"/>
  <c r="S33" i="196"/>
  <c r="L33" i="196"/>
  <c r="D69" i="196"/>
  <c r="S62" i="196"/>
  <c r="L62" i="196"/>
  <c r="DL86" i="196"/>
  <c r="G99" i="198" s="1"/>
  <c r="Q99" i="198" s="1"/>
  <c r="AG86" i="196"/>
  <c r="K75" i="198" s="1"/>
  <c r="AU86" i="196"/>
  <c r="BI86" i="196"/>
  <c r="EO86" i="196"/>
  <c r="K106" i="198" s="1"/>
  <c r="S65" i="196"/>
  <c r="L65" i="196"/>
  <c r="S82" i="196"/>
  <c r="L82" i="196"/>
  <c r="S55" i="196"/>
  <c r="L55" i="196"/>
  <c r="Q31" i="196"/>
  <c r="Q39" i="196"/>
  <c r="Q32" i="196"/>
  <c r="Q33" i="196"/>
  <c r="Q26" i="196"/>
  <c r="Q34" i="196"/>
  <c r="Q27" i="196"/>
  <c r="K20" i="196"/>
  <c r="R27" i="196"/>
  <c r="N27" i="196"/>
  <c r="AV86" i="196"/>
  <c r="DM86" i="196"/>
  <c r="K99" i="198" s="1"/>
  <c r="EB86" i="196"/>
  <c r="G103" i="198" s="1"/>
  <c r="Q103" i="198" s="1"/>
  <c r="S68" i="196"/>
  <c r="L68" i="196"/>
  <c r="DX86" i="196"/>
  <c r="G102" i="198" s="1"/>
  <c r="Q102" i="198" s="1"/>
  <c r="DW86" i="196"/>
  <c r="AI86" i="196"/>
  <c r="AW86" i="196"/>
  <c r="DO86" i="196"/>
  <c r="EC86" i="196"/>
  <c r="K103" i="198" s="1"/>
  <c r="EQ86" i="196"/>
  <c r="L39" i="196"/>
  <c r="S72" i="196"/>
  <c r="L72" i="196"/>
  <c r="N57" i="196"/>
  <c r="M57" i="196"/>
  <c r="R57" i="196"/>
  <c r="DH86" i="196"/>
  <c r="G98" i="198" s="1"/>
  <c r="Q98" i="198" s="1"/>
  <c r="DJ29" i="196"/>
  <c r="N38" i="196"/>
  <c r="M38" i="196"/>
  <c r="M20" i="196"/>
  <c r="Q25" i="196"/>
  <c r="AJ86" i="196"/>
  <c r="G76" i="198" s="1"/>
  <c r="Q76" i="198" s="1"/>
  <c r="AY86" i="196"/>
  <c r="BM86" i="196"/>
  <c r="K83" i="198" s="1"/>
  <c r="DP86" i="196"/>
  <c r="ER86" i="196"/>
  <c r="ET29" i="196"/>
  <c r="N31" i="196"/>
  <c r="M31" i="196"/>
  <c r="Q35" i="196"/>
  <c r="N47" i="196"/>
  <c r="M47" i="196"/>
  <c r="R47" i="196"/>
  <c r="S75" i="196"/>
  <c r="L75" i="196"/>
  <c r="AB86" i="196"/>
  <c r="EJ86" i="196"/>
  <c r="G105" i="198" s="1"/>
  <c r="Q105" i="198" s="1"/>
  <c r="AR86" i="196"/>
  <c r="W86" i="196"/>
  <c r="AK86" i="196"/>
  <c r="K76" i="198" s="1"/>
  <c r="DC86" i="196"/>
  <c r="DQ86" i="196"/>
  <c r="K100" i="198" s="1"/>
  <c r="EE86" i="196"/>
  <c r="ES86" i="196"/>
  <c r="S40" i="196"/>
  <c r="L40" i="196"/>
  <c r="S44" i="196"/>
  <c r="L44" i="196"/>
  <c r="N50" i="196"/>
  <c r="M50" i="196"/>
  <c r="R50" i="196"/>
  <c r="R60" i="196"/>
  <c r="R64" i="196"/>
  <c r="R67" i="196"/>
  <c r="R71" i="196"/>
  <c r="R74" i="196"/>
  <c r="R78" i="196"/>
  <c r="R81" i="196"/>
  <c r="Q61" i="196"/>
  <c r="Q85" i="196"/>
  <c r="N34" i="196"/>
  <c r="M33" i="196"/>
  <c r="M40" i="196"/>
  <c r="M44" i="196"/>
  <c r="S46" i="196"/>
  <c r="M48" i="196"/>
  <c r="M51" i="196"/>
  <c r="M55" i="196"/>
  <c r="M58" i="196"/>
  <c r="M62" i="196"/>
  <c r="M65" i="196"/>
  <c r="M68" i="196"/>
  <c r="S70" i="196"/>
  <c r="M72" i="196"/>
  <c r="M75" i="196"/>
  <c r="M79" i="196"/>
  <c r="M82" i="196"/>
  <c r="M25" i="196"/>
  <c r="M32" i="196"/>
  <c r="M39" i="196"/>
  <c r="J61" i="196"/>
  <c r="J85" i="196"/>
  <c r="L38" i="196"/>
  <c r="M43" i="196"/>
  <c r="N43" i="196"/>
  <c r="M60" i="196"/>
  <c r="M64" i="196"/>
  <c r="M67" i="196"/>
  <c r="M71" i="196"/>
  <c r="M74" i="196"/>
  <c r="M78" i="196"/>
  <c r="M81" i="196"/>
  <c r="M84" i="196"/>
  <c r="J37" i="196"/>
  <c r="J86" i="196" s="1"/>
  <c r="K86" i="196" s="1"/>
  <c r="Q50" i="198" l="1"/>
  <c r="K72" i="198"/>
  <c r="S67" i="198"/>
  <c r="R67" i="198"/>
  <c r="V67" i="198"/>
  <c r="L67" i="198"/>
  <c r="V66" i="198"/>
  <c r="R66" i="198"/>
  <c r="S66" i="198"/>
  <c r="L66" i="198"/>
  <c r="S61" i="198"/>
  <c r="R61" i="198"/>
  <c r="V61" i="198"/>
  <c r="L61" i="198"/>
  <c r="S70" i="198"/>
  <c r="V70" i="198"/>
  <c r="R70" i="198"/>
  <c r="L70" i="198"/>
  <c r="R65" i="198"/>
  <c r="S65" i="198"/>
  <c r="V65" i="198"/>
  <c r="L65" i="198"/>
  <c r="S63" i="198"/>
  <c r="R63" i="198"/>
  <c r="V63" i="198"/>
  <c r="L63" i="198"/>
  <c r="R64" i="198"/>
  <c r="V64" i="198"/>
  <c r="S64" i="198"/>
  <c r="L64" i="198"/>
  <c r="S68" i="198"/>
  <c r="V68" i="198"/>
  <c r="R68" i="198"/>
  <c r="L68" i="198"/>
  <c r="V69" i="198"/>
  <c r="S69" i="198"/>
  <c r="R69" i="198"/>
  <c r="L69" i="198"/>
  <c r="R62" i="198"/>
  <c r="S62" i="198"/>
  <c r="V62" i="198"/>
  <c r="L62" i="198"/>
  <c r="L11" i="198"/>
  <c r="U11" i="198"/>
  <c r="C86" i="196"/>
  <c r="R83" i="198"/>
  <c r="S83" i="198"/>
  <c r="V83" i="198"/>
  <c r="L83" i="198"/>
  <c r="S99" i="198"/>
  <c r="R99" i="198"/>
  <c r="L99" i="198"/>
  <c r="V99" i="198"/>
  <c r="L104" i="198"/>
  <c r="R104" i="198"/>
  <c r="S104" i="198"/>
  <c r="V104" i="198"/>
  <c r="S103" i="198"/>
  <c r="R103" i="198"/>
  <c r="L103" i="198"/>
  <c r="V103" i="198"/>
  <c r="L97" i="198"/>
  <c r="S97" i="198"/>
  <c r="R97" i="198"/>
  <c r="V97" i="198"/>
  <c r="L100" i="198"/>
  <c r="R100" i="198"/>
  <c r="V100" i="198"/>
  <c r="Q73" i="198"/>
  <c r="G100" i="198"/>
  <c r="Q100" i="198" s="1"/>
  <c r="S98" i="198"/>
  <c r="R98" i="198"/>
  <c r="L98" i="198"/>
  <c r="V98" i="198"/>
  <c r="S102" i="198"/>
  <c r="R102" i="198"/>
  <c r="L102" i="198"/>
  <c r="V102" i="198"/>
  <c r="L106" i="198"/>
  <c r="S106" i="198"/>
  <c r="R106" i="198"/>
  <c r="V106" i="198"/>
  <c r="V73" i="198"/>
  <c r="L105" i="198"/>
  <c r="S105" i="198"/>
  <c r="R105" i="198"/>
  <c r="V105" i="198"/>
  <c r="S101" i="198"/>
  <c r="L101" i="198"/>
  <c r="R101" i="198"/>
  <c r="V101" i="198"/>
  <c r="K82" i="198"/>
  <c r="V82" i="198" s="1"/>
  <c r="G82" i="198"/>
  <c r="Q82" i="198" s="1"/>
  <c r="V130" i="198"/>
  <c r="K79" i="198"/>
  <c r="V79" i="198" s="1"/>
  <c r="K22" i="196"/>
  <c r="N12" i="198"/>
  <c r="L174" i="198"/>
  <c r="V174" i="198"/>
  <c r="L74" i="198"/>
  <c r="V74" i="198"/>
  <c r="R78" i="198"/>
  <c r="V78" i="198"/>
  <c r="R75" i="198"/>
  <c r="V75" i="198"/>
  <c r="L76" i="198"/>
  <c r="V76" i="198"/>
  <c r="R50" i="198"/>
  <c r="V50" i="198"/>
  <c r="L58" i="198"/>
  <c r="V58" i="198"/>
  <c r="R51" i="198"/>
  <c r="V51" i="198"/>
  <c r="L49" i="198"/>
  <c r="V49" i="198"/>
  <c r="L56" i="198"/>
  <c r="V56" i="198"/>
  <c r="L52" i="198"/>
  <c r="V52" i="198"/>
  <c r="R53" i="198"/>
  <c r="V53" i="198"/>
  <c r="R54" i="198"/>
  <c r="V54" i="198"/>
  <c r="R174" i="198"/>
  <c r="DJ86" i="196"/>
  <c r="I98" i="198" s="1"/>
  <c r="D86" i="197"/>
  <c r="G11" i="198" s="1"/>
  <c r="Q11" i="198" s="1"/>
  <c r="C86" i="197"/>
  <c r="S174" i="198"/>
  <c r="L61" i="196"/>
  <c r="L45" i="196"/>
  <c r="L29" i="196"/>
  <c r="R77" i="196"/>
  <c r="K22" i="197"/>
  <c r="ED86" i="196"/>
  <c r="I103" i="198" s="1"/>
  <c r="N53" i="196"/>
  <c r="BN86" i="196"/>
  <c r="I83" i="198" s="1"/>
  <c r="N69" i="196"/>
  <c r="L85" i="196"/>
  <c r="L75" i="198"/>
  <c r="M53" i="196"/>
  <c r="M53" i="197"/>
  <c r="R49" i="198"/>
  <c r="BR86" i="197"/>
  <c r="I61" i="198" s="1"/>
  <c r="S61" i="197"/>
  <c r="CX86" i="197"/>
  <c r="I69" i="198" s="1"/>
  <c r="CP86" i="197"/>
  <c r="I67" i="198" s="1"/>
  <c r="Q49" i="198"/>
  <c r="R59" i="198"/>
  <c r="L59" i="198"/>
  <c r="EL86" i="196"/>
  <c r="I105" i="198" s="1"/>
  <c r="L53" i="196"/>
  <c r="S85" i="196"/>
  <c r="M45" i="196"/>
  <c r="N45" i="196"/>
  <c r="L77" i="196"/>
  <c r="S77" i="196"/>
  <c r="M77" i="196"/>
  <c r="L78" i="198"/>
  <c r="S76" i="198"/>
  <c r="EP86" i="196"/>
  <c r="I106" i="198" s="1"/>
  <c r="S81" i="198"/>
  <c r="DV86" i="196"/>
  <c r="I101" i="198" s="1"/>
  <c r="S77" i="198"/>
  <c r="R77" i="198"/>
  <c r="L77" i="198"/>
  <c r="R80" i="198"/>
  <c r="L80" i="198"/>
  <c r="S75" i="198"/>
  <c r="R74" i="198"/>
  <c r="J12" i="198"/>
  <c r="B7" i="196"/>
  <c r="D7" i="196" s="1"/>
  <c r="AD86" i="196"/>
  <c r="I74" i="198" s="1"/>
  <c r="G74" i="198"/>
  <c r="Q74" i="198" s="1"/>
  <c r="AX86" i="196"/>
  <c r="I79" i="198" s="1"/>
  <c r="G79" i="198"/>
  <c r="Q79" i="198" s="1"/>
  <c r="R76" i="198"/>
  <c r="AT86" i="196"/>
  <c r="I78" i="198" s="1"/>
  <c r="G78" i="198"/>
  <c r="L37" i="196"/>
  <c r="S80" i="198"/>
  <c r="S73" i="198"/>
  <c r="R73" i="198"/>
  <c r="L73" i="198"/>
  <c r="R81" i="198"/>
  <c r="L81" i="198"/>
  <c r="AD86" i="197"/>
  <c r="I50" i="198" s="1"/>
  <c r="L51" i="198"/>
  <c r="L85" i="197"/>
  <c r="M77" i="197"/>
  <c r="DB86" i="197"/>
  <c r="I70" i="198" s="1"/>
  <c r="N77" i="197"/>
  <c r="B7" i="197"/>
  <c r="D7" i="197" s="1"/>
  <c r="L37" i="197"/>
  <c r="L77" i="197"/>
  <c r="K20" i="198"/>
  <c r="C7" i="194" s="1"/>
  <c r="CH86" i="197"/>
  <c r="I65" i="198" s="1"/>
  <c r="BV86" i="197"/>
  <c r="CL86" i="197"/>
  <c r="I66" i="198" s="1"/>
  <c r="L53" i="197"/>
  <c r="BZ86" i="197"/>
  <c r="I63" i="198" s="1"/>
  <c r="S49" i="198"/>
  <c r="BN86" i="197"/>
  <c r="I59" i="198" s="1"/>
  <c r="G59" i="198"/>
  <c r="Q59" i="198" s="1"/>
  <c r="CT86" i="197"/>
  <c r="I68" i="198" s="1"/>
  <c r="S55" i="198"/>
  <c r="S58" i="198"/>
  <c r="DF86" i="197"/>
  <c r="R56" i="198"/>
  <c r="AP86" i="197"/>
  <c r="I53" i="198" s="1"/>
  <c r="G53" i="198"/>
  <c r="Q53" i="198" s="1"/>
  <c r="S51" i="198"/>
  <c r="L54" i="198"/>
  <c r="S52" i="198"/>
  <c r="R58" i="198"/>
  <c r="BB86" i="197"/>
  <c r="I56" i="198" s="1"/>
  <c r="L55" i="198"/>
  <c r="R52" i="198"/>
  <c r="S50" i="198"/>
  <c r="L50" i="198"/>
  <c r="R55" i="198"/>
  <c r="R57" i="198"/>
  <c r="L57" i="198"/>
  <c r="S54" i="198"/>
  <c r="L53" i="198"/>
  <c r="BF86" i="197"/>
  <c r="I57" i="198" s="1"/>
  <c r="G57" i="198"/>
  <c r="Q57" i="198" s="1"/>
  <c r="V72" i="198"/>
  <c r="C5" i="198"/>
  <c r="C3" i="194" s="1"/>
  <c r="S130" i="198"/>
  <c r="R130" i="198"/>
  <c r="L130" i="198"/>
  <c r="S152" i="198"/>
  <c r="R152" i="198"/>
  <c r="L152" i="198"/>
  <c r="R141" i="198"/>
  <c r="L141" i="198"/>
  <c r="S141" i="198"/>
  <c r="L163" i="198"/>
  <c r="S163" i="198"/>
  <c r="R163" i="198"/>
  <c r="L196" i="198"/>
  <c r="S196" i="198"/>
  <c r="R196" i="198"/>
  <c r="S185" i="198"/>
  <c r="R185" i="198"/>
  <c r="L185" i="198"/>
  <c r="K51" i="197"/>
  <c r="K28" i="197"/>
  <c r="K55" i="197"/>
  <c r="K46" i="197"/>
  <c r="K32" i="197"/>
  <c r="K80" i="197"/>
  <c r="K35" i="197"/>
  <c r="AT86" i="197"/>
  <c r="I54" i="198" s="1"/>
  <c r="K21" i="197"/>
  <c r="M21" i="197"/>
  <c r="K33" i="197"/>
  <c r="K25" i="197"/>
  <c r="K26" i="197"/>
  <c r="N21" i="197"/>
  <c r="K53" i="197"/>
  <c r="K41" i="197"/>
  <c r="K24" i="197"/>
  <c r="K27" i="197"/>
  <c r="AH86" i="197"/>
  <c r="I51" i="198" s="1"/>
  <c r="K23" i="197"/>
  <c r="Q37" i="197"/>
  <c r="Q30" i="197"/>
  <c r="K85" i="197"/>
  <c r="K79" i="197"/>
  <c r="K57" i="197"/>
  <c r="K30" i="197"/>
  <c r="K66" i="197"/>
  <c r="K63" i="197"/>
  <c r="L45" i="197"/>
  <c r="S45" i="197"/>
  <c r="K40" i="197"/>
  <c r="K82" i="197"/>
  <c r="K60" i="197"/>
  <c r="K36" i="197"/>
  <c r="K70" i="197"/>
  <c r="R45" i="197"/>
  <c r="N45" i="197"/>
  <c r="M45" i="197"/>
  <c r="K54" i="197"/>
  <c r="S21" i="197"/>
  <c r="L21" i="197"/>
  <c r="K44" i="197"/>
  <c r="K45" i="197"/>
  <c r="K64" i="197"/>
  <c r="K42" i="197"/>
  <c r="K73" i="197"/>
  <c r="K75" i="197"/>
  <c r="BJ86" i="197"/>
  <c r="I58" i="198" s="1"/>
  <c r="K34" i="197"/>
  <c r="K48" i="197"/>
  <c r="K69" i="197"/>
  <c r="K67" i="197"/>
  <c r="K76" i="197"/>
  <c r="CD86" i="197"/>
  <c r="K58" i="197"/>
  <c r="K43" i="197"/>
  <c r="K78" i="197"/>
  <c r="K71" i="197"/>
  <c r="R37" i="197"/>
  <c r="N37" i="197"/>
  <c r="M37" i="197"/>
  <c r="K83" i="197"/>
  <c r="R29" i="197"/>
  <c r="N29" i="197"/>
  <c r="M29" i="197"/>
  <c r="K29" i="197"/>
  <c r="L69" i="197"/>
  <c r="S69" i="197"/>
  <c r="K62" i="197"/>
  <c r="K31" i="197"/>
  <c r="K81" i="197"/>
  <c r="K49" i="197"/>
  <c r="K39" i="197"/>
  <c r="N85" i="197"/>
  <c r="M85" i="197"/>
  <c r="R85" i="197"/>
  <c r="S29" i="197"/>
  <c r="L29" i="197"/>
  <c r="AX86" i="197"/>
  <c r="I55" i="198" s="1"/>
  <c r="K65" i="197"/>
  <c r="K38" i="197"/>
  <c r="K84" i="197"/>
  <c r="K52" i="197"/>
  <c r="K74" i="197"/>
  <c r="AL86" i="197"/>
  <c r="I52" i="198" s="1"/>
  <c r="K68" i="197"/>
  <c r="K47" i="197"/>
  <c r="J86" i="197"/>
  <c r="N11" i="198" s="1"/>
  <c r="K56" i="197"/>
  <c r="Q20" i="197"/>
  <c r="K37" i="197"/>
  <c r="N61" i="197"/>
  <c r="M61" i="197"/>
  <c r="R61" i="197"/>
  <c r="R69" i="197"/>
  <c r="N69" i="197"/>
  <c r="M69" i="197"/>
  <c r="Z86" i="197"/>
  <c r="I49" i="198" s="1"/>
  <c r="P45" i="197"/>
  <c r="Q38" i="197"/>
  <c r="K77" i="197"/>
  <c r="K72" i="197"/>
  <c r="K50" i="197"/>
  <c r="K61" i="197"/>
  <c r="K59" i="197"/>
  <c r="BJ86" i="196"/>
  <c r="I82" i="198" s="1"/>
  <c r="BF86" i="196"/>
  <c r="I81" i="198" s="1"/>
  <c r="L21" i="196"/>
  <c r="L69" i="196"/>
  <c r="S69" i="196"/>
  <c r="P29" i="196"/>
  <c r="Q29" i="196" s="1"/>
  <c r="K83" i="196"/>
  <c r="K80" i="196"/>
  <c r="K76" i="196"/>
  <c r="K73" i="196"/>
  <c r="K70" i="196"/>
  <c r="K66" i="196"/>
  <c r="K63" i="196"/>
  <c r="K59" i="196"/>
  <c r="K56" i="196"/>
  <c r="K52" i="196"/>
  <c r="K49" i="196"/>
  <c r="K46" i="196"/>
  <c r="K37" i="196"/>
  <c r="K35" i="196"/>
  <c r="K28" i="196"/>
  <c r="K42" i="196"/>
  <c r="K36" i="196"/>
  <c r="K30" i="196"/>
  <c r="K85" i="196"/>
  <c r="K61" i="196"/>
  <c r="K84" i="196"/>
  <c r="K81" i="196"/>
  <c r="K78" i="196"/>
  <c r="K74" i="196"/>
  <c r="K71" i="196"/>
  <c r="K67" i="196"/>
  <c r="K64" i="196"/>
  <c r="K60" i="196"/>
  <c r="K57" i="196"/>
  <c r="K54" i="196"/>
  <c r="K50" i="196"/>
  <c r="K47" i="196"/>
  <c r="K38" i="196"/>
  <c r="K31" i="196"/>
  <c r="K39" i="196"/>
  <c r="K32" i="196"/>
  <c r="K69" i="196"/>
  <c r="K45" i="196"/>
  <c r="K77" i="196"/>
  <c r="K53" i="196"/>
  <c r="K41" i="196"/>
  <c r="K72" i="196"/>
  <c r="K23" i="196"/>
  <c r="K79" i="196"/>
  <c r="K26" i="196"/>
  <c r="K68" i="196"/>
  <c r="K65" i="196"/>
  <c r="K27" i="196"/>
  <c r="K24" i="196"/>
  <c r="K62" i="196"/>
  <c r="K43" i="196"/>
  <c r="K33" i="196"/>
  <c r="N21" i="196"/>
  <c r="K58" i="196"/>
  <c r="K25" i="196"/>
  <c r="M21" i="196"/>
  <c r="K55" i="196"/>
  <c r="K51" i="196"/>
  <c r="K82" i="196"/>
  <c r="K21" i="196"/>
  <c r="K48" i="196"/>
  <c r="K44" i="196"/>
  <c r="K40" i="196"/>
  <c r="K75" i="196"/>
  <c r="K34" i="196"/>
  <c r="R21" i="196"/>
  <c r="N61" i="196"/>
  <c r="M61" i="196"/>
  <c r="R61" i="196"/>
  <c r="ET86" i="196"/>
  <c r="DZ86" i="196"/>
  <c r="I102" i="198" s="1"/>
  <c r="EH86" i="196"/>
  <c r="I104" i="198" s="1"/>
  <c r="P45" i="196"/>
  <c r="Q45" i="196" s="1"/>
  <c r="Q38" i="196"/>
  <c r="DR86" i="196"/>
  <c r="I100" i="198" s="1"/>
  <c r="DF86" i="196"/>
  <c r="I97" i="198" s="1"/>
  <c r="G12" i="198"/>
  <c r="N85" i="196"/>
  <c r="M85" i="196"/>
  <c r="R85" i="196"/>
  <c r="P37" i="196"/>
  <c r="Q30" i="196"/>
  <c r="BB86" i="196"/>
  <c r="I80" i="198" s="1"/>
  <c r="R29" i="196"/>
  <c r="N29" i="196"/>
  <c r="K29" i="196"/>
  <c r="M29" i="196"/>
  <c r="AH86" i="196"/>
  <c r="I75" i="198" s="1"/>
  <c r="P21" i="196"/>
  <c r="N37" i="196"/>
  <c r="M37" i="196"/>
  <c r="R37" i="196"/>
  <c r="DN86" i="196"/>
  <c r="I99" i="198" s="1"/>
  <c r="Z86" i="196"/>
  <c r="I73" i="198" s="1"/>
  <c r="AL86" i="196"/>
  <c r="I76" i="198" s="1"/>
  <c r="M69" i="196"/>
  <c r="AP86" i="196"/>
  <c r="I77" i="198" s="1"/>
  <c r="BB38" i="195"/>
  <c r="BB39" i="195"/>
  <c r="T10" i="198"/>
  <c r="DE85" i="195"/>
  <c r="DD85" i="195"/>
  <c r="DC85" i="195"/>
  <c r="DA85" i="195"/>
  <c r="CZ85" i="195"/>
  <c r="CY85" i="195"/>
  <c r="CW85" i="195"/>
  <c r="CV85" i="195"/>
  <c r="CU85" i="195"/>
  <c r="CS85" i="195"/>
  <c r="CR85" i="195"/>
  <c r="CQ85" i="195"/>
  <c r="CO85" i="195"/>
  <c r="CN85" i="195"/>
  <c r="CM85" i="195"/>
  <c r="CK85" i="195"/>
  <c r="CJ85" i="195"/>
  <c r="CI85" i="195"/>
  <c r="CG85" i="195"/>
  <c r="CF85" i="195"/>
  <c r="CE85" i="195"/>
  <c r="CC85" i="195"/>
  <c r="CB85" i="195"/>
  <c r="CA85" i="195"/>
  <c r="BY85" i="195"/>
  <c r="BX85" i="195"/>
  <c r="BW85" i="195"/>
  <c r="BU85" i="195"/>
  <c r="BT85" i="195"/>
  <c r="BS85" i="195"/>
  <c r="BQ85" i="195"/>
  <c r="BP85" i="195"/>
  <c r="BO85" i="195"/>
  <c r="BM85" i="195"/>
  <c r="BL85" i="195"/>
  <c r="BK85" i="195"/>
  <c r="BI85" i="195"/>
  <c r="BH85" i="195"/>
  <c r="BG85" i="195"/>
  <c r="BE85" i="195"/>
  <c r="BD85" i="195"/>
  <c r="BC85" i="195"/>
  <c r="BA85" i="195"/>
  <c r="AZ85" i="195"/>
  <c r="AY85" i="195"/>
  <c r="AW85" i="195"/>
  <c r="AV85" i="195"/>
  <c r="AU85" i="195"/>
  <c r="AS85" i="195"/>
  <c r="AR85" i="195"/>
  <c r="AQ85" i="195"/>
  <c r="AO85" i="195"/>
  <c r="AN85" i="195"/>
  <c r="AM85" i="195"/>
  <c r="AK85" i="195"/>
  <c r="AJ85" i="195"/>
  <c r="AI85" i="195"/>
  <c r="AG85" i="195"/>
  <c r="AF85" i="195"/>
  <c r="AE85" i="195"/>
  <c r="AC85" i="195"/>
  <c r="AB85" i="195"/>
  <c r="AA85" i="195"/>
  <c r="Y85" i="195"/>
  <c r="X85" i="195"/>
  <c r="W85" i="195"/>
  <c r="U85" i="195"/>
  <c r="T85" i="195"/>
  <c r="P85" i="195"/>
  <c r="O85" i="195"/>
  <c r="I85" i="195"/>
  <c r="H85" i="195"/>
  <c r="G85" i="195"/>
  <c r="F85" i="195"/>
  <c r="E85" i="195"/>
  <c r="DF84" i="195"/>
  <c r="DB84" i="195"/>
  <c r="CX84" i="195"/>
  <c r="CT84" i="195"/>
  <c r="CP84" i="195"/>
  <c r="CL84" i="195"/>
  <c r="CH84" i="195"/>
  <c r="CD84" i="195"/>
  <c r="BZ84" i="195"/>
  <c r="BV84" i="195"/>
  <c r="BR84" i="195"/>
  <c r="BN84" i="195"/>
  <c r="BJ84" i="195"/>
  <c r="BF84" i="195"/>
  <c r="BB84" i="195"/>
  <c r="AX84" i="195"/>
  <c r="AT84" i="195"/>
  <c r="AP84" i="195"/>
  <c r="AL84" i="195"/>
  <c r="AH84" i="195"/>
  <c r="AD84" i="195"/>
  <c r="Z84" i="195"/>
  <c r="Q84" i="195"/>
  <c r="J84" i="195"/>
  <c r="N84" i="195" s="1"/>
  <c r="D84" i="195"/>
  <c r="S84" i="195" s="1"/>
  <c r="C84" i="195"/>
  <c r="DF83" i="195"/>
  <c r="DB83" i="195"/>
  <c r="CX83" i="195"/>
  <c r="CT83" i="195"/>
  <c r="CP83" i="195"/>
  <c r="CL83" i="195"/>
  <c r="CH83" i="195"/>
  <c r="CD83" i="195"/>
  <c r="BZ83" i="195"/>
  <c r="BV83" i="195"/>
  <c r="BR83" i="195"/>
  <c r="BN83" i="195"/>
  <c r="BJ83" i="195"/>
  <c r="BF83" i="195"/>
  <c r="BB83" i="195"/>
  <c r="AX83" i="195"/>
  <c r="AT83" i="195"/>
  <c r="AP83" i="195"/>
  <c r="AL83" i="195"/>
  <c r="AH83" i="195"/>
  <c r="AD83" i="195"/>
  <c r="Z83" i="195"/>
  <c r="Q83" i="195"/>
  <c r="J83" i="195"/>
  <c r="D83" i="195"/>
  <c r="C83" i="195"/>
  <c r="DF82" i="195"/>
  <c r="DB82" i="195"/>
  <c r="CX82" i="195"/>
  <c r="CT82" i="195"/>
  <c r="CP82" i="195"/>
  <c r="CL82" i="195"/>
  <c r="CH82" i="195"/>
  <c r="CD82" i="195"/>
  <c r="BZ82" i="195"/>
  <c r="BV82" i="195"/>
  <c r="BR82" i="195"/>
  <c r="BN82" i="195"/>
  <c r="BJ82" i="195"/>
  <c r="BF82" i="195"/>
  <c r="BB82" i="195"/>
  <c r="AX82" i="195"/>
  <c r="AT82" i="195"/>
  <c r="AP82" i="195"/>
  <c r="AL82" i="195"/>
  <c r="AH82" i="195"/>
  <c r="AD82" i="195"/>
  <c r="Z82" i="195"/>
  <c r="Q82" i="195"/>
  <c r="J82" i="195"/>
  <c r="R82" i="195" s="1"/>
  <c r="D82" i="195"/>
  <c r="C82" i="195"/>
  <c r="DF81" i="195"/>
  <c r="DB81" i="195"/>
  <c r="CX81" i="195"/>
  <c r="CT81" i="195"/>
  <c r="CP81" i="195"/>
  <c r="CL81" i="195"/>
  <c r="CH81" i="195"/>
  <c r="CD81" i="195"/>
  <c r="BZ81" i="195"/>
  <c r="BV81" i="195"/>
  <c r="BR81" i="195"/>
  <c r="BN81" i="195"/>
  <c r="BJ81" i="195"/>
  <c r="BF81" i="195"/>
  <c r="BB81" i="195"/>
  <c r="AX81" i="195"/>
  <c r="AT81" i="195"/>
  <c r="AP81" i="195"/>
  <c r="AL81" i="195"/>
  <c r="AH81" i="195"/>
  <c r="AD81" i="195"/>
  <c r="Z81" i="195"/>
  <c r="Q81" i="195"/>
  <c r="J81" i="195"/>
  <c r="R81" i="195" s="1"/>
  <c r="D81" i="195"/>
  <c r="S81" i="195" s="1"/>
  <c r="C81" i="195"/>
  <c r="DF80" i="195"/>
  <c r="DB80" i="195"/>
  <c r="CX80" i="195"/>
  <c r="CT80" i="195"/>
  <c r="CP80" i="195"/>
  <c r="CL80" i="195"/>
  <c r="CH80" i="195"/>
  <c r="CD80" i="195"/>
  <c r="BZ80" i="195"/>
  <c r="BV80" i="195"/>
  <c r="BR80" i="195"/>
  <c r="BN80" i="195"/>
  <c r="BJ80" i="195"/>
  <c r="BF80" i="195"/>
  <c r="BB80" i="195"/>
  <c r="AX80" i="195"/>
  <c r="AT80" i="195"/>
  <c r="AP80" i="195"/>
  <c r="AL80" i="195"/>
  <c r="AH80" i="195"/>
  <c r="AD80" i="195"/>
  <c r="Z80" i="195"/>
  <c r="Q80" i="195"/>
  <c r="J80" i="195"/>
  <c r="N80" i="195" s="1"/>
  <c r="D80" i="195"/>
  <c r="S80" i="195" s="1"/>
  <c r="C80" i="195"/>
  <c r="DF79" i="195"/>
  <c r="DB79" i="195"/>
  <c r="CX79" i="195"/>
  <c r="CT79" i="195"/>
  <c r="CP79" i="195"/>
  <c r="CL79" i="195"/>
  <c r="CH79" i="195"/>
  <c r="CD79" i="195"/>
  <c r="BZ79" i="195"/>
  <c r="BV79" i="195"/>
  <c r="BR79" i="195"/>
  <c r="BN79" i="195"/>
  <c r="BJ79" i="195"/>
  <c r="BF79" i="195"/>
  <c r="BB79" i="195"/>
  <c r="AX79" i="195"/>
  <c r="AT79" i="195"/>
  <c r="AP79" i="195"/>
  <c r="AL79" i="195"/>
  <c r="AH79" i="195"/>
  <c r="AD79" i="195"/>
  <c r="Z79" i="195"/>
  <c r="Q79" i="195"/>
  <c r="J79" i="195"/>
  <c r="N79" i="195" s="1"/>
  <c r="D79" i="195"/>
  <c r="C79" i="195"/>
  <c r="DF78" i="195"/>
  <c r="DB78" i="195"/>
  <c r="CX78" i="195"/>
  <c r="CT78" i="195"/>
  <c r="CP78" i="195"/>
  <c r="CL78" i="195"/>
  <c r="CH78" i="195"/>
  <c r="CD78" i="195"/>
  <c r="BZ78" i="195"/>
  <c r="BV78" i="195"/>
  <c r="BR78" i="195"/>
  <c r="BN78" i="195"/>
  <c r="BJ78" i="195"/>
  <c r="BF78" i="195"/>
  <c r="BB78" i="195"/>
  <c r="AX78" i="195"/>
  <c r="AT78" i="195"/>
  <c r="AP78" i="195"/>
  <c r="AL78" i="195"/>
  <c r="AH78" i="195"/>
  <c r="AD78" i="195"/>
  <c r="Z78" i="195"/>
  <c r="Q78" i="195"/>
  <c r="J78" i="195"/>
  <c r="D78" i="195"/>
  <c r="S78" i="195" s="1"/>
  <c r="C78" i="195"/>
  <c r="DE77" i="195"/>
  <c r="DD77" i="195"/>
  <c r="DC77" i="195"/>
  <c r="DA77" i="195"/>
  <c r="CZ77" i="195"/>
  <c r="CY77" i="195"/>
  <c r="CW77" i="195"/>
  <c r="CV77" i="195"/>
  <c r="CU77" i="195"/>
  <c r="CS77" i="195"/>
  <c r="CR77" i="195"/>
  <c r="CQ77" i="195"/>
  <c r="CO77" i="195"/>
  <c r="CN77" i="195"/>
  <c r="CM77" i="195"/>
  <c r="CK77" i="195"/>
  <c r="CJ77" i="195"/>
  <c r="CI77" i="195"/>
  <c r="CG77" i="195"/>
  <c r="CF77" i="195"/>
  <c r="CE77" i="195"/>
  <c r="CC77" i="195"/>
  <c r="CB77" i="195"/>
  <c r="CA77" i="195"/>
  <c r="BY77" i="195"/>
  <c r="BX77" i="195"/>
  <c r="BW77" i="195"/>
  <c r="BU77" i="195"/>
  <c r="BT77" i="195"/>
  <c r="BS77" i="195"/>
  <c r="BQ77" i="195"/>
  <c r="BP77" i="195"/>
  <c r="BO77" i="195"/>
  <c r="BM77" i="195"/>
  <c r="BL77" i="195"/>
  <c r="BK77" i="195"/>
  <c r="BI77" i="195"/>
  <c r="BH77" i="195"/>
  <c r="BG77" i="195"/>
  <c r="BE77" i="195"/>
  <c r="BD77" i="195"/>
  <c r="BC77" i="195"/>
  <c r="BA77" i="195"/>
  <c r="AZ77" i="195"/>
  <c r="AY77" i="195"/>
  <c r="AW77" i="195"/>
  <c r="AV77" i="195"/>
  <c r="AU77" i="195"/>
  <c r="AS77" i="195"/>
  <c r="AR77" i="195"/>
  <c r="AQ77" i="195"/>
  <c r="AO77" i="195"/>
  <c r="AN77" i="195"/>
  <c r="AM77" i="195"/>
  <c r="AK77" i="195"/>
  <c r="AJ77" i="195"/>
  <c r="AI77" i="195"/>
  <c r="AG77" i="195"/>
  <c r="AF77" i="195"/>
  <c r="AE77" i="195"/>
  <c r="AC77" i="195"/>
  <c r="AB77" i="195"/>
  <c r="AA77" i="195"/>
  <c r="Y77" i="195"/>
  <c r="X77" i="195"/>
  <c r="W77" i="195"/>
  <c r="U77" i="195"/>
  <c r="T77" i="195"/>
  <c r="P77" i="195"/>
  <c r="O77" i="195"/>
  <c r="I77" i="195"/>
  <c r="H77" i="195"/>
  <c r="G77" i="195"/>
  <c r="F77" i="195"/>
  <c r="E77" i="195"/>
  <c r="DF76" i="195"/>
  <c r="DB76" i="195"/>
  <c r="CX76" i="195"/>
  <c r="CT76" i="195"/>
  <c r="CP76" i="195"/>
  <c r="CL76" i="195"/>
  <c r="CH76" i="195"/>
  <c r="CD76" i="195"/>
  <c r="BZ76" i="195"/>
  <c r="BV76" i="195"/>
  <c r="BR76" i="195"/>
  <c r="BN76" i="195"/>
  <c r="BJ76" i="195"/>
  <c r="BF76" i="195"/>
  <c r="BB76" i="195"/>
  <c r="AX76" i="195"/>
  <c r="AT76" i="195"/>
  <c r="AP76" i="195"/>
  <c r="AL76" i="195"/>
  <c r="AH76" i="195"/>
  <c r="AD76" i="195"/>
  <c r="Z76" i="195"/>
  <c r="Q76" i="195"/>
  <c r="J76" i="195"/>
  <c r="R76" i="195" s="1"/>
  <c r="D76" i="195"/>
  <c r="S76" i="195" s="1"/>
  <c r="C76" i="195"/>
  <c r="DF75" i="195"/>
  <c r="DB75" i="195"/>
  <c r="CX75" i="195"/>
  <c r="CT75" i="195"/>
  <c r="CP75" i="195"/>
  <c r="CL75" i="195"/>
  <c r="CH75" i="195"/>
  <c r="CD75" i="195"/>
  <c r="BZ75" i="195"/>
  <c r="BV75" i="195"/>
  <c r="BR75" i="195"/>
  <c r="BN75" i="195"/>
  <c r="BJ75" i="195"/>
  <c r="BF75" i="195"/>
  <c r="BB75" i="195"/>
  <c r="AX75" i="195"/>
  <c r="AT75" i="195"/>
  <c r="AP75" i="195"/>
  <c r="AL75" i="195"/>
  <c r="AH75" i="195"/>
  <c r="AD75" i="195"/>
  <c r="Z75" i="195"/>
  <c r="Q75" i="195"/>
  <c r="J75" i="195"/>
  <c r="N75" i="195" s="1"/>
  <c r="D75" i="195"/>
  <c r="S75" i="195" s="1"/>
  <c r="C75" i="195"/>
  <c r="DF74" i="195"/>
  <c r="DB74" i="195"/>
  <c r="CX74" i="195"/>
  <c r="CT74" i="195"/>
  <c r="CP74" i="195"/>
  <c r="CL74" i="195"/>
  <c r="CH74" i="195"/>
  <c r="CD74" i="195"/>
  <c r="BZ74" i="195"/>
  <c r="BV74" i="195"/>
  <c r="BR74" i="195"/>
  <c r="BN74" i="195"/>
  <c r="BJ74" i="195"/>
  <c r="BF74" i="195"/>
  <c r="BB74" i="195"/>
  <c r="AX74" i="195"/>
  <c r="AT74" i="195"/>
  <c r="AP74" i="195"/>
  <c r="AL74" i="195"/>
  <c r="AH74" i="195"/>
  <c r="AD74" i="195"/>
  <c r="Z74" i="195"/>
  <c r="Q74" i="195"/>
  <c r="J74" i="195"/>
  <c r="R74" i="195" s="1"/>
  <c r="D74" i="195"/>
  <c r="C74" i="195"/>
  <c r="DF73" i="195"/>
  <c r="DB73" i="195"/>
  <c r="CX73" i="195"/>
  <c r="CT73" i="195"/>
  <c r="CP73" i="195"/>
  <c r="CL73" i="195"/>
  <c r="CH73" i="195"/>
  <c r="CD73" i="195"/>
  <c r="BZ73" i="195"/>
  <c r="BV73" i="195"/>
  <c r="BR73" i="195"/>
  <c r="BN73" i="195"/>
  <c r="BJ73" i="195"/>
  <c r="BF73" i="195"/>
  <c r="BB73" i="195"/>
  <c r="AX73" i="195"/>
  <c r="AT73" i="195"/>
  <c r="AP73" i="195"/>
  <c r="AL73" i="195"/>
  <c r="AH73" i="195"/>
  <c r="AD73" i="195"/>
  <c r="Z73" i="195"/>
  <c r="Q73" i="195"/>
  <c r="J73" i="195"/>
  <c r="R73" i="195" s="1"/>
  <c r="D73" i="195"/>
  <c r="C73" i="195"/>
  <c r="DF72" i="195"/>
  <c r="DB72" i="195"/>
  <c r="CX72" i="195"/>
  <c r="CT72" i="195"/>
  <c r="CP72" i="195"/>
  <c r="CL72" i="195"/>
  <c r="CH72" i="195"/>
  <c r="CD72" i="195"/>
  <c r="BZ72" i="195"/>
  <c r="BV72" i="195"/>
  <c r="BR72" i="195"/>
  <c r="BN72" i="195"/>
  <c r="BJ72" i="195"/>
  <c r="BF72" i="195"/>
  <c r="BB72" i="195"/>
  <c r="AX72" i="195"/>
  <c r="AT72" i="195"/>
  <c r="AP72" i="195"/>
  <c r="AL72" i="195"/>
  <c r="AH72" i="195"/>
  <c r="AD72" i="195"/>
  <c r="Z72" i="195"/>
  <c r="Q72" i="195"/>
  <c r="J72" i="195"/>
  <c r="R72" i="195" s="1"/>
  <c r="D72" i="195"/>
  <c r="S72" i="195" s="1"/>
  <c r="C72" i="195"/>
  <c r="DF71" i="195"/>
  <c r="DB71" i="195"/>
  <c r="CX71" i="195"/>
  <c r="CT71" i="195"/>
  <c r="CP71" i="195"/>
  <c r="CL71" i="195"/>
  <c r="CH71" i="195"/>
  <c r="CD71" i="195"/>
  <c r="BZ71" i="195"/>
  <c r="BV71" i="195"/>
  <c r="BR71" i="195"/>
  <c r="BN71" i="195"/>
  <c r="BJ71" i="195"/>
  <c r="BF71" i="195"/>
  <c r="BB71" i="195"/>
  <c r="AX71" i="195"/>
  <c r="AT71" i="195"/>
  <c r="AP71" i="195"/>
  <c r="AL71" i="195"/>
  <c r="AH71" i="195"/>
  <c r="AD71" i="195"/>
  <c r="Z71" i="195"/>
  <c r="Q71" i="195"/>
  <c r="J71" i="195"/>
  <c r="N71" i="195" s="1"/>
  <c r="D71" i="195"/>
  <c r="C71" i="195"/>
  <c r="DF70" i="195"/>
  <c r="DB70" i="195"/>
  <c r="CX70" i="195"/>
  <c r="CT70" i="195"/>
  <c r="CP70" i="195"/>
  <c r="CL70" i="195"/>
  <c r="CH70" i="195"/>
  <c r="CD70" i="195"/>
  <c r="BZ70" i="195"/>
  <c r="BV70" i="195"/>
  <c r="BR70" i="195"/>
  <c r="BN70" i="195"/>
  <c r="BJ70" i="195"/>
  <c r="BF70" i="195"/>
  <c r="BB70" i="195"/>
  <c r="AX70" i="195"/>
  <c r="AT70" i="195"/>
  <c r="AP70" i="195"/>
  <c r="AL70" i="195"/>
  <c r="AH70" i="195"/>
  <c r="AD70" i="195"/>
  <c r="Z70" i="195"/>
  <c r="Q70" i="195"/>
  <c r="J70" i="195"/>
  <c r="N70" i="195" s="1"/>
  <c r="D70" i="195"/>
  <c r="C70" i="195"/>
  <c r="DE69" i="195"/>
  <c r="DD69" i="195"/>
  <c r="DC69" i="195"/>
  <c r="DA69" i="195"/>
  <c r="CZ69" i="195"/>
  <c r="CY69" i="195"/>
  <c r="CW69" i="195"/>
  <c r="CV69" i="195"/>
  <c r="CU69" i="195"/>
  <c r="CS69" i="195"/>
  <c r="CR69" i="195"/>
  <c r="CQ69" i="195"/>
  <c r="CO69" i="195"/>
  <c r="CN69" i="195"/>
  <c r="CM69" i="195"/>
  <c r="CK69" i="195"/>
  <c r="CJ69" i="195"/>
  <c r="CI69" i="195"/>
  <c r="CG69" i="195"/>
  <c r="CF69" i="195"/>
  <c r="CE69" i="195"/>
  <c r="CC69" i="195"/>
  <c r="CB69" i="195"/>
  <c r="CA69" i="195"/>
  <c r="BY69" i="195"/>
  <c r="BX69" i="195"/>
  <c r="BW69" i="195"/>
  <c r="BU69" i="195"/>
  <c r="BT69" i="195"/>
  <c r="BS69" i="195"/>
  <c r="BQ69" i="195"/>
  <c r="BP69" i="195"/>
  <c r="BO69" i="195"/>
  <c r="BM69" i="195"/>
  <c r="BL69" i="195"/>
  <c r="BK69" i="195"/>
  <c r="BI69" i="195"/>
  <c r="BH69" i="195"/>
  <c r="BG69" i="195"/>
  <c r="BE69" i="195"/>
  <c r="BD69" i="195"/>
  <c r="BC69" i="195"/>
  <c r="BA69" i="195"/>
  <c r="AZ69" i="195"/>
  <c r="AY69" i="195"/>
  <c r="AW69" i="195"/>
  <c r="AV69" i="195"/>
  <c r="AU69" i="195"/>
  <c r="AS69" i="195"/>
  <c r="AR69" i="195"/>
  <c r="AQ69" i="195"/>
  <c r="AO69" i="195"/>
  <c r="AN69" i="195"/>
  <c r="AM69" i="195"/>
  <c r="AK69" i="195"/>
  <c r="AJ69" i="195"/>
  <c r="AI69" i="195"/>
  <c r="AG69" i="195"/>
  <c r="AF69" i="195"/>
  <c r="AE69" i="195"/>
  <c r="AC69" i="195"/>
  <c r="AB69" i="195"/>
  <c r="AA69" i="195"/>
  <c r="Y69" i="195"/>
  <c r="X69" i="195"/>
  <c r="W69" i="195"/>
  <c r="U69" i="195"/>
  <c r="T69" i="195"/>
  <c r="P69" i="195"/>
  <c r="O69" i="195"/>
  <c r="I69" i="195"/>
  <c r="H69" i="195"/>
  <c r="G69" i="195"/>
  <c r="F69" i="195"/>
  <c r="E69" i="195"/>
  <c r="DF68" i="195"/>
  <c r="DB68" i="195"/>
  <c r="CX68" i="195"/>
  <c r="CT68" i="195"/>
  <c r="CP68" i="195"/>
  <c r="CL68" i="195"/>
  <c r="CH68" i="195"/>
  <c r="CD68" i="195"/>
  <c r="BZ68" i="195"/>
  <c r="BV68" i="195"/>
  <c r="BR68" i="195"/>
  <c r="BN68" i="195"/>
  <c r="BJ68" i="195"/>
  <c r="BF68" i="195"/>
  <c r="BB68" i="195"/>
  <c r="AX68" i="195"/>
  <c r="AT68" i="195"/>
  <c r="AP68" i="195"/>
  <c r="AL68" i="195"/>
  <c r="AH68" i="195"/>
  <c r="AD68" i="195"/>
  <c r="Z68" i="195"/>
  <c r="Q68" i="195"/>
  <c r="J68" i="195"/>
  <c r="R68" i="195" s="1"/>
  <c r="D68" i="195"/>
  <c r="S68" i="195" s="1"/>
  <c r="C68" i="195"/>
  <c r="DF67" i="195"/>
  <c r="DB67" i="195"/>
  <c r="CX67" i="195"/>
  <c r="CT67" i="195"/>
  <c r="CP67" i="195"/>
  <c r="CL67" i="195"/>
  <c r="CH67" i="195"/>
  <c r="CD67" i="195"/>
  <c r="BZ67" i="195"/>
  <c r="BV67" i="195"/>
  <c r="BR67" i="195"/>
  <c r="BN67" i="195"/>
  <c r="BJ67" i="195"/>
  <c r="BF67" i="195"/>
  <c r="BB67" i="195"/>
  <c r="AX67" i="195"/>
  <c r="AT67" i="195"/>
  <c r="AP67" i="195"/>
  <c r="AL67" i="195"/>
  <c r="AH67" i="195"/>
  <c r="AD67" i="195"/>
  <c r="Z67" i="195"/>
  <c r="Q67" i="195"/>
  <c r="J67" i="195"/>
  <c r="R67" i="195" s="1"/>
  <c r="D67" i="195"/>
  <c r="S67" i="195" s="1"/>
  <c r="C67" i="195"/>
  <c r="DF66" i="195"/>
  <c r="DB66" i="195"/>
  <c r="CX66" i="195"/>
  <c r="CT66" i="195"/>
  <c r="CP66" i="195"/>
  <c r="CL66" i="195"/>
  <c r="CH66" i="195"/>
  <c r="CD66" i="195"/>
  <c r="BZ66" i="195"/>
  <c r="BV66" i="195"/>
  <c r="BR66" i="195"/>
  <c r="BN66" i="195"/>
  <c r="BJ66" i="195"/>
  <c r="BF66" i="195"/>
  <c r="BB66" i="195"/>
  <c r="AX66" i="195"/>
  <c r="AT66" i="195"/>
  <c r="AP66" i="195"/>
  <c r="AL66" i="195"/>
  <c r="AH66" i="195"/>
  <c r="AD66" i="195"/>
  <c r="Z66" i="195"/>
  <c r="Q66" i="195"/>
  <c r="J66" i="195"/>
  <c r="N66" i="195" s="1"/>
  <c r="D66" i="195"/>
  <c r="S66" i="195" s="1"/>
  <c r="C66" i="195"/>
  <c r="DF65" i="195"/>
  <c r="DB65" i="195"/>
  <c r="CX65" i="195"/>
  <c r="CT65" i="195"/>
  <c r="CP65" i="195"/>
  <c r="CL65" i="195"/>
  <c r="CH65" i="195"/>
  <c r="CD65" i="195"/>
  <c r="BZ65" i="195"/>
  <c r="BV65" i="195"/>
  <c r="BR65" i="195"/>
  <c r="BN65" i="195"/>
  <c r="BJ65" i="195"/>
  <c r="BF65" i="195"/>
  <c r="BB65" i="195"/>
  <c r="AX65" i="195"/>
  <c r="AT65" i="195"/>
  <c r="AP65" i="195"/>
  <c r="AL65" i="195"/>
  <c r="AH65" i="195"/>
  <c r="AD65" i="195"/>
  <c r="Z65" i="195"/>
  <c r="Q65" i="195"/>
  <c r="J65" i="195"/>
  <c r="R65" i="195" s="1"/>
  <c r="D65" i="195"/>
  <c r="C65" i="195"/>
  <c r="DF64" i="195"/>
  <c r="DB64" i="195"/>
  <c r="CX64" i="195"/>
  <c r="CT64" i="195"/>
  <c r="CP64" i="195"/>
  <c r="CL64" i="195"/>
  <c r="CH64" i="195"/>
  <c r="CD64" i="195"/>
  <c r="BZ64" i="195"/>
  <c r="BV64" i="195"/>
  <c r="BR64" i="195"/>
  <c r="BN64" i="195"/>
  <c r="BJ64" i="195"/>
  <c r="BF64" i="195"/>
  <c r="BB64" i="195"/>
  <c r="AX64" i="195"/>
  <c r="AT64" i="195"/>
  <c r="AP64" i="195"/>
  <c r="AL64" i="195"/>
  <c r="AH64" i="195"/>
  <c r="AD64" i="195"/>
  <c r="Z64" i="195"/>
  <c r="Q64" i="195"/>
  <c r="J64" i="195"/>
  <c r="R64" i="195" s="1"/>
  <c r="D64" i="195"/>
  <c r="S64" i="195" s="1"/>
  <c r="C64" i="195"/>
  <c r="DF63" i="195"/>
  <c r="DB63" i="195"/>
  <c r="CX63" i="195"/>
  <c r="CT63" i="195"/>
  <c r="CP63" i="195"/>
  <c r="CL63" i="195"/>
  <c r="CH63" i="195"/>
  <c r="CD63" i="195"/>
  <c r="BZ63" i="195"/>
  <c r="BV63" i="195"/>
  <c r="BR63" i="195"/>
  <c r="BN63" i="195"/>
  <c r="BJ63" i="195"/>
  <c r="BF63" i="195"/>
  <c r="BB63" i="195"/>
  <c r="AX63" i="195"/>
  <c r="AT63" i="195"/>
  <c r="AP63" i="195"/>
  <c r="AL63" i="195"/>
  <c r="AH63" i="195"/>
  <c r="AD63" i="195"/>
  <c r="Z63" i="195"/>
  <c r="Q63" i="195"/>
  <c r="J63" i="195"/>
  <c r="R63" i="195" s="1"/>
  <c r="D63" i="195"/>
  <c r="S63" i="195" s="1"/>
  <c r="C63" i="195"/>
  <c r="DF62" i="195"/>
  <c r="DB62" i="195"/>
  <c r="CX62" i="195"/>
  <c r="CT62" i="195"/>
  <c r="CP62" i="195"/>
  <c r="CL62" i="195"/>
  <c r="CH62" i="195"/>
  <c r="CD62" i="195"/>
  <c r="BZ62" i="195"/>
  <c r="BV62" i="195"/>
  <c r="BR62" i="195"/>
  <c r="BN62" i="195"/>
  <c r="BJ62" i="195"/>
  <c r="BF62" i="195"/>
  <c r="BB62" i="195"/>
  <c r="AX62" i="195"/>
  <c r="AT62" i="195"/>
  <c r="AP62" i="195"/>
  <c r="AL62" i="195"/>
  <c r="AH62" i="195"/>
  <c r="AD62" i="195"/>
  <c r="Z62" i="195"/>
  <c r="Q62" i="195"/>
  <c r="J62" i="195"/>
  <c r="N62" i="195" s="1"/>
  <c r="D62" i="195"/>
  <c r="C62" i="195"/>
  <c r="DE61" i="195"/>
  <c r="DD61" i="195"/>
  <c r="DC61" i="195"/>
  <c r="DA61" i="195"/>
  <c r="CZ61" i="195"/>
  <c r="CY61" i="195"/>
  <c r="CW61" i="195"/>
  <c r="CV61" i="195"/>
  <c r="CU61" i="195"/>
  <c r="CS61" i="195"/>
  <c r="CR61" i="195"/>
  <c r="CQ61" i="195"/>
  <c r="CO61" i="195"/>
  <c r="CN61" i="195"/>
  <c r="CM61" i="195"/>
  <c r="CK61" i="195"/>
  <c r="CJ61" i="195"/>
  <c r="CI61" i="195"/>
  <c r="CG61" i="195"/>
  <c r="CF61" i="195"/>
  <c r="CE61" i="195"/>
  <c r="CC61" i="195"/>
  <c r="CB61" i="195"/>
  <c r="CA61" i="195"/>
  <c r="BY61" i="195"/>
  <c r="BX61" i="195"/>
  <c r="BW61" i="195"/>
  <c r="BU61" i="195"/>
  <c r="BT61" i="195"/>
  <c r="BS61" i="195"/>
  <c r="BQ61" i="195"/>
  <c r="BP61" i="195"/>
  <c r="BO61" i="195"/>
  <c r="BM61" i="195"/>
  <c r="BL61" i="195"/>
  <c r="BK61" i="195"/>
  <c r="BI61" i="195"/>
  <c r="BH61" i="195"/>
  <c r="BG61" i="195"/>
  <c r="BE61" i="195"/>
  <c r="BD61" i="195"/>
  <c r="BC61" i="195"/>
  <c r="BA61" i="195"/>
  <c r="AZ61" i="195"/>
  <c r="AY61" i="195"/>
  <c r="AW61" i="195"/>
  <c r="AV61" i="195"/>
  <c r="AU61" i="195"/>
  <c r="AS61" i="195"/>
  <c r="AR61" i="195"/>
  <c r="AQ61" i="195"/>
  <c r="AO61" i="195"/>
  <c r="AN61" i="195"/>
  <c r="AM61" i="195"/>
  <c r="AK61" i="195"/>
  <c r="AJ61" i="195"/>
  <c r="AI61" i="195"/>
  <c r="AG61" i="195"/>
  <c r="AF61" i="195"/>
  <c r="AE61" i="195"/>
  <c r="AC61" i="195"/>
  <c r="AB61" i="195"/>
  <c r="AA61" i="195"/>
  <c r="Y61" i="195"/>
  <c r="X61" i="195"/>
  <c r="W61" i="195"/>
  <c r="U61" i="195"/>
  <c r="T61" i="195"/>
  <c r="P61" i="195"/>
  <c r="O61" i="195"/>
  <c r="I61" i="195"/>
  <c r="H61" i="195"/>
  <c r="G61" i="195"/>
  <c r="F61" i="195"/>
  <c r="E61" i="195"/>
  <c r="DF60" i="195"/>
  <c r="DB60" i="195"/>
  <c r="CX60" i="195"/>
  <c r="CT60" i="195"/>
  <c r="CP60" i="195"/>
  <c r="CL60" i="195"/>
  <c r="CH60" i="195"/>
  <c r="CD60" i="195"/>
  <c r="BZ60" i="195"/>
  <c r="BV60" i="195"/>
  <c r="BR60" i="195"/>
  <c r="BN60" i="195"/>
  <c r="BJ60" i="195"/>
  <c r="BF60" i="195"/>
  <c r="BB60" i="195"/>
  <c r="AX60" i="195"/>
  <c r="AT60" i="195"/>
  <c r="AP60" i="195"/>
  <c r="AL60" i="195"/>
  <c r="AH60" i="195"/>
  <c r="AD60" i="195"/>
  <c r="Z60" i="195"/>
  <c r="Q60" i="195"/>
  <c r="J60" i="195"/>
  <c r="J61" i="195" s="1"/>
  <c r="D60" i="195"/>
  <c r="C60" i="195"/>
  <c r="DF59" i="195"/>
  <c r="DB59" i="195"/>
  <c r="CX59" i="195"/>
  <c r="CT59" i="195"/>
  <c r="CP59" i="195"/>
  <c r="CL59" i="195"/>
  <c r="CH59" i="195"/>
  <c r="CD59" i="195"/>
  <c r="BZ59" i="195"/>
  <c r="BV59" i="195"/>
  <c r="BR59" i="195"/>
  <c r="BN59" i="195"/>
  <c r="BJ59" i="195"/>
  <c r="BF59" i="195"/>
  <c r="BB59" i="195"/>
  <c r="AX59" i="195"/>
  <c r="AT59" i="195"/>
  <c r="AP59" i="195"/>
  <c r="AL59" i="195"/>
  <c r="AH59" i="195"/>
  <c r="AD59" i="195"/>
  <c r="Z59" i="195"/>
  <c r="Q59" i="195"/>
  <c r="J59" i="195"/>
  <c r="N59" i="195" s="1"/>
  <c r="D59" i="195"/>
  <c r="S59" i="195" s="1"/>
  <c r="C59" i="195"/>
  <c r="DF58" i="195"/>
  <c r="DB58" i="195"/>
  <c r="CX58" i="195"/>
  <c r="CT58" i="195"/>
  <c r="CP58" i="195"/>
  <c r="CL58" i="195"/>
  <c r="CH58" i="195"/>
  <c r="CD58" i="195"/>
  <c r="BZ58" i="195"/>
  <c r="BV58" i="195"/>
  <c r="BR58" i="195"/>
  <c r="BN58" i="195"/>
  <c r="BJ58" i="195"/>
  <c r="BF58" i="195"/>
  <c r="BB58" i="195"/>
  <c r="AX58" i="195"/>
  <c r="AT58" i="195"/>
  <c r="AP58" i="195"/>
  <c r="AL58" i="195"/>
  <c r="AH58" i="195"/>
  <c r="AD58" i="195"/>
  <c r="Z58" i="195"/>
  <c r="Q58" i="195"/>
  <c r="J58" i="195"/>
  <c r="R58" i="195" s="1"/>
  <c r="D58" i="195"/>
  <c r="S58" i="195" s="1"/>
  <c r="C58" i="195"/>
  <c r="DF57" i="195"/>
  <c r="DB57" i="195"/>
  <c r="CX57" i="195"/>
  <c r="CT57" i="195"/>
  <c r="CP57" i="195"/>
  <c r="CL57" i="195"/>
  <c r="CH57" i="195"/>
  <c r="CD57" i="195"/>
  <c r="BZ57" i="195"/>
  <c r="BV57" i="195"/>
  <c r="BR57" i="195"/>
  <c r="BN57" i="195"/>
  <c r="BJ57" i="195"/>
  <c r="BF57" i="195"/>
  <c r="BB57" i="195"/>
  <c r="AX57" i="195"/>
  <c r="AT57" i="195"/>
  <c r="AP57" i="195"/>
  <c r="AL57" i="195"/>
  <c r="AH57" i="195"/>
  <c r="AD57" i="195"/>
  <c r="Z57" i="195"/>
  <c r="Q57" i="195"/>
  <c r="J57" i="195"/>
  <c r="N57" i="195" s="1"/>
  <c r="D57" i="195"/>
  <c r="S57" i="195" s="1"/>
  <c r="C57" i="195"/>
  <c r="DF56" i="195"/>
  <c r="DB56" i="195"/>
  <c r="CX56" i="195"/>
  <c r="CT56" i="195"/>
  <c r="CP56" i="195"/>
  <c r="CL56" i="195"/>
  <c r="CH56" i="195"/>
  <c r="CD56" i="195"/>
  <c r="BZ56" i="195"/>
  <c r="BV56" i="195"/>
  <c r="BR56" i="195"/>
  <c r="BN56" i="195"/>
  <c r="BJ56" i="195"/>
  <c r="BF56" i="195"/>
  <c r="BB56" i="195"/>
  <c r="AX56" i="195"/>
  <c r="AT56" i="195"/>
  <c r="AP56" i="195"/>
  <c r="AL56" i="195"/>
  <c r="AH56" i="195"/>
  <c r="AD56" i="195"/>
  <c r="Z56" i="195"/>
  <c r="Q56" i="195"/>
  <c r="J56" i="195"/>
  <c r="D56" i="195"/>
  <c r="C56" i="195"/>
  <c r="DF55" i="195"/>
  <c r="DB55" i="195"/>
  <c r="CX55" i="195"/>
  <c r="CT55" i="195"/>
  <c r="CP55" i="195"/>
  <c r="CL55" i="195"/>
  <c r="CH55" i="195"/>
  <c r="CD55" i="195"/>
  <c r="BZ55" i="195"/>
  <c r="BV55" i="195"/>
  <c r="BR55" i="195"/>
  <c r="BN55" i="195"/>
  <c r="BJ55" i="195"/>
  <c r="BF55" i="195"/>
  <c r="BB55" i="195"/>
  <c r="AX55" i="195"/>
  <c r="AT55" i="195"/>
  <c r="AP55" i="195"/>
  <c r="AL55" i="195"/>
  <c r="AH55" i="195"/>
  <c r="AD55" i="195"/>
  <c r="Z55" i="195"/>
  <c r="Q55" i="195"/>
  <c r="J55" i="195"/>
  <c r="N55" i="195" s="1"/>
  <c r="D55" i="195"/>
  <c r="S55" i="195" s="1"/>
  <c r="C55" i="195"/>
  <c r="DF54" i="195"/>
  <c r="DB54" i="195"/>
  <c r="CX54" i="195"/>
  <c r="CT54" i="195"/>
  <c r="CP54" i="195"/>
  <c r="CL54" i="195"/>
  <c r="CH54" i="195"/>
  <c r="CD54" i="195"/>
  <c r="BZ54" i="195"/>
  <c r="BV54" i="195"/>
  <c r="BR54" i="195"/>
  <c r="BN54" i="195"/>
  <c r="BJ54" i="195"/>
  <c r="BF54" i="195"/>
  <c r="BB54" i="195"/>
  <c r="AX54" i="195"/>
  <c r="AT54" i="195"/>
  <c r="AP54" i="195"/>
  <c r="AL54" i="195"/>
  <c r="AH54" i="195"/>
  <c r="AD54" i="195"/>
  <c r="Z54" i="195"/>
  <c r="Q54" i="195"/>
  <c r="J54" i="195"/>
  <c r="R54" i="195" s="1"/>
  <c r="D54" i="195"/>
  <c r="S54" i="195" s="1"/>
  <c r="C54" i="195"/>
  <c r="DE53" i="195"/>
  <c r="DD53" i="195"/>
  <c r="DC53" i="195"/>
  <c r="DA53" i="195"/>
  <c r="CZ53" i="195"/>
  <c r="CY53" i="195"/>
  <c r="CW53" i="195"/>
  <c r="CV53" i="195"/>
  <c r="CU53" i="195"/>
  <c r="CS53" i="195"/>
  <c r="CR53" i="195"/>
  <c r="CQ53" i="195"/>
  <c r="CO53" i="195"/>
  <c r="CN53" i="195"/>
  <c r="CM53" i="195"/>
  <c r="CK53" i="195"/>
  <c r="CJ53" i="195"/>
  <c r="CI53" i="195"/>
  <c r="CG53" i="195"/>
  <c r="CF53" i="195"/>
  <c r="CE53" i="195"/>
  <c r="CC53" i="195"/>
  <c r="CB53" i="195"/>
  <c r="CA53" i="195"/>
  <c r="BY53" i="195"/>
  <c r="BX53" i="195"/>
  <c r="BW53" i="195"/>
  <c r="BU53" i="195"/>
  <c r="BT53" i="195"/>
  <c r="BS53" i="195"/>
  <c r="BQ53" i="195"/>
  <c r="BP53" i="195"/>
  <c r="BO53" i="195"/>
  <c r="BM53" i="195"/>
  <c r="BL53" i="195"/>
  <c r="BK53" i="195"/>
  <c r="BI53" i="195"/>
  <c r="BH53" i="195"/>
  <c r="BG53" i="195"/>
  <c r="BE53" i="195"/>
  <c r="BD53" i="195"/>
  <c r="BC53" i="195"/>
  <c r="BA53" i="195"/>
  <c r="AZ53" i="195"/>
  <c r="AY53" i="195"/>
  <c r="AW53" i="195"/>
  <c r="AV53" i="195"/>
  <c r="AU53" i="195"/>
  <c r="AS53" i="195"/>
  <c r="AR53" i="195"/>
  <c r="AQ53" i="195"/>
  <c r="AO53" i="195"/>
  <c r="AN53" i="195"/>
  <c r="AM53" i="195"/>
  <c r="AK53" i="195"/>
  <c r="AJ53" i="195"/>
  <c r="AI53" i="195"/>
  <c r="AG53" i="195"/>
  <c r="AF53" i="195"/>
  <c r="AE53" i="195"/>
  <c r="AC53" i="195"/>
  <c r="AB53" i="195"/>
  <c r="AA53" i="195"/>
  <c r="Y53" i="195"/>
  <c r="X53" i="195"/>
  <c r="W53" i="195"/>
  <c r="U53" i="195"/>
  <c r="T53" i="195"/>
  <c r="P53" i="195"/>
  <c r="O53" i="195"/>
  <c r="I53" i="195"/>
  <c r="H53" i="195"/>
  <c r="G53" i="195"/>
  <c r="F53" i="195"/>
  <c r="E53" i="195"/>
  <c r="DF52" i="195"/>
  <c r="DB52" i="195"/>
  <c r="CX52" i="195"/>
  <c r="CT52" i="195"/>
  <c r="CP52" i="195"/>
  <c r="CL52" i="195"/>
  <c r="CH52" i="195"/>
  <c r="CD52" i="195"/>
  <c r="BZ52" i="195"/>
  <c r="BV52" i="195"/>
  <c r="BR52" i="195"/>
  <c r="BN52" i="195"/>
  <c r="BJ52" i="195"/>
  <c r="BF52" i="195"/>
  <c r="BB52" i="195"/>
  <c r="AX52" i="195"/>
  <c r="AT52" i="195"/>
  <c r="AP52" i="195"/>
  <c r="AL52" i="195"/>
  <c r="AH52" i="195"/>
  <c r="AD52" i="195"/>
  <c r="Z52" i="195"/>
  <c r="Q52" i="195"/>
  <c r="J52" i="195"/>
  <c r="N52" i="195" s="1"/>
  <c r="D52" i="195"/>
  <c r="S52" i="195" s="1"/>
  <c r="C52" i="195"/>
  <c r="DF51" i="195"/>
  <c r="DB51" i="195"/>
  <c r="CX51" i="195"/>
  <c r="CT51" i="195"/>
  <c r="CP51" i="195"/>
  <c r="CL51" i="195"/>
  <c r="CH51" i="195"/>
  <c r="CD51" i="195"/>
  <c r="BZ51" i="195"/>
  <c r="BV51" i="195"/>
  <c r="BR51" i="195"/>
  <c r="BN51" i="195"/>
  <c r="BJ51" i="195"/>
  <c r="BF51" i="195"/>
  <c r="BB51" i="195"/>
  <c r="AX51" i="195"/>
  <c r="AT51" i="195"/>
  <c r="AP51" i="195"/>
  <c r="AL51" i="195"/>
  <c r="AH51" i="195"/>
  <c r="AD51" i="195"/>
  <c r="Z51" i="195"/>
  <c r="Q51" i="195"/>
  <c r="J51" i="195"/>
  <c r="N51" i="195" s="1"/>
  <c r="D51" i="195"/>
  <c r="C51" i="195"/>
  <c r="DF50" i="195"/>
  <c r="DB50" i="195"/>
  <c r="CX50" i="195"/>
  <c r="CT50" i="195"/>
  <c r="CP50" i="195"/>
  <c r="CL50" i="195"/>
  <c r="CH50" i="195"/>
  <c r="CD50" i="195"/>
  <c r="BZ50" i="195"/>
  <c r="BV50" i="195"/>
  <c r="BR50" i="195"/>
  <c r="BN50" i="195"/>
  <c r="BJ50" i="195"/>
  <c r="BF50" i="195"/>
  <c r="BB50" i="195"/>
  <c r="AX50" i="195"/>
  <c r="AT50" i="195"/>
  <c r="AP50" i="195"/>
  <c r="AL50" i="195"/>
  <c r="AH50" i="195"/>
  <c r="AD50" i="195"/>
  <c r="Z50" i="195"/>
  <c r="Q50" i="195"/>
  <c r="J50" i="195"/>
  <c r="N50" i="195" s="1"/>
  <c r="D50" i="195"/>
  <c r="S50" i="195" s="1"/>
  <c r="C50" i="195"/>
  <c r="DF49" i="195"/>
  <c r="DB49" i="195"/>
  <c r="CX49" i="195"/>
  <c r="CT49" i="195"/>
  <c r="CP49" i="195"/>
  <c r="CL49" i="195"/>
  <c r="CH49" i="195"/>
  <c r="CD49" i="195"/>
  <c r="BZ49" i="195"/>
  <c r="BV49" i="195"/>
  <c r="BR49" i="195"/>
  <c r="BN49" i="195"/>
  <c r="BJ49" i="195"/>
  <c r="BF49" i="195"/>
  <c r="BB49" i="195"/>
  <c r="AX49" i="195"/>
  <c r="AT49" i="195"/>
  <c r="AP49" i="195"/>
  <c r="AL49" i="195"/>
  <c r="AH49" i="195"/>
  <c r="AD49" i="195"/>
  <c r="Z49" i="195"/>
  <c r="Q49" i="195"/>
  <c r="J49" i="195"/>
  <c r="R49" i="195" s="1"/>
  <c r="D49" i="195"/>
  <c r="S49" i="195" s="1"/>
  <c r="C49" i="195"/>
  <c r="DF48" i="195"/>
  <c r="DB48" i="195"/>
  <c r="CX48" i="195"/>
  <c r="CT48" i="195"/>
  <c r="CP48" i="195"/>
  <c r="CL48" i="195"/>
  <c r="CH48" i="195"/>
  <c r="CD48" i="195"/>
  <c r="BZ48" i="195"/>
  <c r="BV48" i="195"/>
  <c r="BR48" i="195"/>
  <c r="BN48" i="195"/>
  <c r="BJ48" i="195"/>
  <c r="BF48" i="195"/>
  <c r="BB48" i="195"/>
  <c r="AX48" i="195"/>
  <c r="AT48" i="195"/>
  <c r="AP48" i="195"/>
  <c r="AL48" i="195"/>
  <c r="AH48" i="195"/>
  <c r="AD48" i="195"/>
  <c r="Z48" i="195"/>
  <c r="Q48" i="195"/>
  <c r="J48" i="195"/>
  <c r="N48" i="195" s="1"/>
  <c r="D48" i="195"/>
  <c r="S48" i="195" s="1"/>
  <c r="C48" i="195"/>
  <c r="DF47" i="195"/>
  <c r="DB47" i="195"/>
  <c r="CX47" i="195"/>
  <c r="CT47" i="195"/>
  <c r="CP47" i="195"/>
  <c r="CL47" i="195"/>
  <c r="CH47" i="195"/>
  <c r="CD47" i="195"/>
  <c r="BZ47" i="195"/>
  <c r="BV47" i="195"/>
  <c r="BR47" i="195"/>
  <c r="BN47" i="195"/>
  <c r="BJ47" i="195"/>
  <c r="BF47" i="195"/>
  <c r="BB47" i="195"/>
  <c r="AX47" i="195"/>
  <c r="AT47" i="195"/>
  <c r="AP47" i="195"/>
  <c r="AL47" i="195"/>
  <c r="AH47" i="195"/>
  <c r="AD47" i="195"/>
  <c r="Z47" i="195"/>
  <c r="Q47" i="195"/>
  <c r="J47" i="195"/>
  <c r="N47" i="195" s="1"/>
  <c r="D47" i="195"/>
  <c r="C47" i="195"/>
  <c r="DF46" i="195"/>
  <c r="DB46" i="195"/>
  <c r="CX46" i="195"/>
  <c r="CT46" i="195"/>
  <c r="CP46" i="195"/>
  <c r="CL46" i="195"/>
  <c r="CH46" i="195"/>
  <c r="CD46" i="195"/>
  <c r="BZ46" i="195"/>
  <c r="BV46" i="195"/>
  <c r="BR46" i="195"/>
  <c r="BN46" i="195"/>
  <c r="BJ46" i="195"/>
  <c r="BF46" i="195"/>
  <c r="BB46" i="195"/>
  <c r="AX46" i="195"/>
  <c r="AT46" i="195"/>
  <c r="AP46" i="195"/>
  <c r="AL46" i="195"/>
  <c r="AH46" i="195"/>
  <c r="AD46" i="195"/>
  <c r="Z46" i="195"/>
  <c r="Q46" i="195"/>
  <c r="J46" i="195"/>
  <c r="R46" i="195" s="1"/>
  <c r="D46" i="195"/>
  <c r="S46" i="195" s="1"/>
  <c r="C46" i="195"/>
  <c r="DE45" i="195"/>
  <c r="DD45" i="195"/>
  <c r="DC45" i="195"/>
  <c r="DA45" i="195"/>
  <c r="CZ45" i="195"/>
  <c r="CY45" i="195"/>
  <c r="CW45" i="195"/>
  <c r="CV45" i="195"/>
  <c r="CU45" i="195"/>
  <c r="CS45" i="195"/>
  <c r="CR45" i="195"/>
  <c r="CQ45" i="195"/>
  <c r="CO45" i="195"/>
  <c r="CN45" i="195"/>
  <c r="CM45" i="195"/>
  <c r="CK45" i="195"/>
  <c r="CJ45" i="195"/>
  <c r="CI45" i="195"/>
  <c r="CG45" i="195"/>
  <c r="CF45" i="195"/>
  <c r="CE45" i="195"/>
  <c r="CC45" i="195"/>
  <c r="CB45" i="195"/>
  <c r="CA45" i="195"/>
  <c r="BY45" i="195"/>
  <c r="BX45" i="195"/>
  <c r="BW45" i="195"/>
  <c r="BU45" i="195"/>
  <c r="BT45" i="195"/>
  <c r="BS45" i="195"/>
  <c r="BQ45" i="195"/>
  <c r="BP45" i="195"/>
  <c r="BO45" i="195"/>
  <c r="BM45" i="195"/>
  <c r="BL45" i="195"/>
  <c r="BK45" i="195"/>
  <c r="BI45" i="195"/>
  <c r="BH45" i="195"/>
  <c r="BG45" i="195"/>
  <c r="BE45" i="195"/>
  <c r="BD45" i="195"/>
  <c r="BC45" i="195"/>
  <c r="BA45" i="195"/>
  <c r="AZ45" i="195"/>
  <c r="AY45" i="195"/>
  <c r="AW45" i="195"/>
  <c r="AV45" i="195"/>
  <c r="AU45" i="195"/>
  <c r="AS45" i="195"/>
  <c r="AR45" i="195"/>
  <c r="AQ45" i="195"/>
  <c r="AO45" i="195"/>
  <c r="AN45" i="195"/>
  <c r="AM45" i="195"/>
  <c r="AK45" i="195"/>
  <c r="AJ45" i="195"/>
  <c r="AI45" i="195"/>
  <c r="AG45" i="195"/>
  <c r="AF45" i="195"/>
  <c r="AE45" i="195"/>
  <c r="AC45" i="195"/>
  <c r="AB45" i="195"/>
  <c r="AA45" i="195"/>
  <c r="Y45" i="195"/>
  <c r="X45" i="195"/>
  <c r="W45" i="195"/>
  <c r="U45" i="195"/>
  <c r="T45" i="195"/>
  <c r="O45" i="195"/>
  <c r="O86" i="195" s="1"/>
  <c r="I45" i="195"/>
  <c r="H45" i="195"/>
  <c r="G45" i="195"/>
  <c r="F45" i="195"/>
  <c r="E45" i="195"/>
  <c r="DF44" i="195"/>
  <c r="DB44" i="195"/>
  <c r="CX44" i="195"/>
  <c r="CT44" i="195"/>
  <c r="CP44" i="195"/>
  <c r="CL44" i="195"/>
  <c r="CH44" i="195"/>
  <c r="CD44" i="195"/>
  <c r="BZ44" i="195"/>
  <c r="BV44" i="195"/>
  <c r="BR44" i="195"/>
  <c r="BN44" i="195"/>
  <c r="BJ44" i="195"/>
  <c r="BF44" i="195"/>
  <c r="BB44" i="195"/>
  <c r="AX44" i="195"/>
  <c r="AT44" i="195"/>
  <c r="AP44" i="195"/>
  <c r="AL44" i="195"/>
  <c r="AH44" i="195"/>
  <c r="AD44" i="195"/>
  <c r="Z44" i="195"/>
  <c r="Q44" i="195"/>
  <c r="J44" i="195"/>
  <c r="R44" i="195" s="1"/>
  <c r="D44" i="195"/>
  <c r="S44" i="195" s="1"/>
  <c r="C44" i="195"/>
  <c r="DF43" i="195"/>
  <c r="DB43" i="195"/>
  <c r="CX43" i="195"/>
  <c r="CT43" i="195"/>
  <c r="CP43" i="195"/>
  <c r="CL43" i="195"/>
  <c r="CH43" i="195"/>
  <c r="CD43" i="195"/>
  <c r="BZ43" i="195"/>
  <c r="BV43" i="195"/>
  <c r="BR43" i="195"/>
  <c r="BN43" i="195"/>
  <c r="BJ43" i="195"/>
  <c r="BF43" i="195"/>
  <c r="BB43" i="195"/>
  <c r="AX43" i="195"/>
  <c r="AT43" i="195"/>
  <c r="AP43" i="195"/>
  <c r="AL43" i="195"/>
  <c r="AH43" i="195"/>
  <c r="AD43" i="195"/>
  <c r="Z43" i="195"/>
  <c r="Q43" i="195"/>
  <c r="J43" i="195"/>
  <c r="N43" i="195" s="1"/>
  <c r="D43" i="195"/>
  <c r="C43" i="195"/>
  <c r="DF42" i="195"/>
  <c r="DB42" i="195"/>
  <c r="CX42" i="195"/>
  <c r="CT42" i="195"/>
  <c r="CP42" i="195"/>
  <c r="CL42" i="195"/>
  <c r="CH42" i="195"/>
  <c r="CD42" i="195"/>
  <c r="BZ42" i="195"/>
  <c r="BV42" i="195"/>
  <c r="BR42" i="195"/>
  <c r="BN42" i="195"/>
  <c r="BJ42" i="195"/>
  <c r="BF42" i="195"/>
  <c r="BB42" i="195"/>
  <c r="AX42" i="195"/>
  <c r="AT42" i="195"/>
  <c r="AP42" i="195"/>
  <c r="AL42" i="195"/>
  <c r="AH42" i="195"/>
  <c r="AD42" i="195"/>
  <c r="Z42" i="195"/>
  <c r="Q42" i="195"/>
  <c r="J42" i="195"/>
  <c r="N42" i="195" s="1"/>
  <c r="D42" i="195"/>
  <c r="C42" i="195"/>
  <c r="DF41" i="195"/>
  <c r="DB41" i="195"/>
  <c r="CX41" i="195"/>
  <c r="CT41" i="195"/>
  <c r="CP41" i="195"/>
  <c r="CL41" i="195"/>
  <c r="CH41" i="195"/>
  <c r="CD41" i="195"/>
  <c r="BZ41" i="195"/>
  <c r="BV41" i="195"/>
  <c r="BR41" i="195"/>
  <c r="BN41" i="195"/>
  <c r="BJ41" i="195"/>
  <c r="BF41" i="195"/>
  <c r="BB41" i="195"/>
  <c r="AX41" i="195"/>
  <c r="AT41" i="195"/>
  <c r="AP41" i="195"/>
  <c r="AL41" i="195"/>
  <c r="AH41" i="195"/>
  <c r="AD41" i="195"/>
  <c r="Z41" i="195"/>
  <c r="Q41" i="195"/>
  <c r="J41" i="195"/>
  <c r="N41" i="195" s="1"/>
  <c r="D41" i="195"/>
  <c r="S41" i="195" s="1"/>
  <c r="C41" i="195"/>
  <c r="DF40" i="195"/>
  <c r="DB40" i="195"/>
  <c r="CX40" i="195"/>
  <c r="CT40" i="195"/>
  <c r="CP40" i="195"/>
  <c r="CL40" i="195"/>
  <c r="CH40" i="195"/>
  <c r="CD40" i="195"/>
  <c r="BZ40" i="195"/>
  <c r="BV40" i="195"/>
  <c r="BR40" i="195"/>
  <c r="BN40" i="195"/>
  <c r="BJ40" i="195"/>
  <c r="BF40" i="195"/>
  <c r="BB40" i="195"/>
  <c r="AX40" i="195"/>
  <c r="AT40" i="195"/>
  <c r="AP40" i="195"/>
  <c r="AL40" i="195"/>
  <c r="AH40" i="195"/>
  <c r="AD40" i="195"/>
  <c r="Z40" i="195"/>
  <c r="Q40" i="195"/>
  <c r="J40" i="195"/>
  <c r="R40" i="195" s="1"/>
  <c r="D40" i="195"/>
  <c r="S40" i="195" s="1"/>
  <c r="C40" i="195"/>
  <c r="DF39" i="195"/>
  <c r="DB39" i="195"/>
  <c r="CX39" i="195"/>
  <c r="CT39" i="195"/>
  <c r="CP39" i="195"/>
  <c r="CL39" i="195"/>
  <c r="CH39" i="195"/>
  <c r="CD39" i="195"/>
  <c r="BZ39" i="195"/>
  <c r="BV39" i="195"/>
  <c r="BR39" i="195"/>
  <c r="BN39" i="195"/>
  <c r="BJ39" i="195"/>
  <c r="BF39" i="195"/>
  <c r="AX39" i="195"/>
  <c r="AT39" i="195"/>
  <c r="AP39" i="195"/>
  <c r="AL39" i="195"/>
  <c r="AH39" i="195"/>
  <c r="AD39" i="195"/>
  <c r="Z39" i="195"/>
  <c r="J39" i="195"/>
  <c r="N39" i="195" s="1"/>
  <c r="D39" i="195"/>
  <c r="C39" i="195"/>
  <c r="DF38" i="195"/>
  <c r="DB38" i="195"/>
  <c r="CX38" i="195"/>
  <c r="CT38" i="195"/>
  <c r="CP38" i="195"/>
  <c r="CL38" i="195"/>
  <c r="CH38" i="195"/>
  <c r="CD38" i="195"/>
  <c r="BZ38" i="195"/>
  <c r="BV38" i="195"/>
  <c r="BR38" i="195"/>
  <c r="BN38" i="195"/>
  <c r="BJ38" i="195"/>
  <c r="BF38" i="195"/>
  <c r="AX38" i="195"/>
  <c r="AT38" i="195"/>
  <c r="AP38" i="195"/>
  <c r="AL38" i="195"/>
  <c r="AH38" i="195"/>
  <c r="AD38" i="195"/>
  <c r="Z38" i="195"/>
  <c r="J38" i="195"/>
  <c r="N38" i="195" s="1"/>
  <c r="D38" i="195"/>
  <c r="S38" i="195" s="1"/>
  <c r="C38" i="195"/>
  <c r="DE37" i="195"/>
  <c r="DD37" i="195"/>
  <c r="DC37" i="195"/>
  <c r="DA37" i="195"/>
  <c r="CZ37" i="195"/>
  <c r="CY37" i="195"/>
  <c r="CW37" i="195"/>
  <c r="CV37" i="195"/>
  <c r="CU37" i="195"/>
  <c r="CS37" i="195"/>
  <c r="CR37" i="195"/>
  <c r="CQ37" i="195"/>
  <c r="CO37" i="195"/>
  <c r="CN37" i="195"/>
  <c r="CM37" i="195"/>
  <c r="CK37" i="195"/>
  <c r="CJ37" i="195"/>
  <c r="CI37" i="195"/>
  <c r="CG37" i="195"/>
  <c r="CF37" i="195"/>
  <c r="CE37" i="195"/>
  <c r="CC37" i="195"/>
  <c r="CB37" i="195"/>
  <c r="CA37" i="195"/>
  <c r="BY37" i="195"/>
  <c r="BX37" i="195"/>
  <c r="BW37" i="195"/>
  <c r="BU37" i="195"/>
  <c r="BT37" i="195"/>
  <c r="BS37" i="195"/>
  <c r="BQ37" i="195"/>
  <c r="BP37" i="195"/>
  <c r="BO37" i="195"/>
  <c r="BM37" i="195"/>
  <c r="BL37" i="195"/>
  <c r="BK37" i="195"/>
  <c r="BI37" i="195"/>
  <c r="BH37" i="195"/>
  <c r="BG37" i="195"/>
  <c r="BE37" i="195"/>
  <c r="BD37" i="195"/>
  <c r="BC37" i="195"/>
  <c r="BA37" i="195"/>
  <c r="AZ37" i="195"/>
  <c r="AY37" i="195"/>
  <c r="AW37" i="195"/>
  <c r="AV37" i="195"/>
  <c r="AU37" i="195"/>
  <c r="AS37" i="195"/>
  <c r="AR37" i="195"/>
  <c r="AQ37" i="195"/>
  <c r="AO37" i="195"/>
  <c r="AN37" i="195"/>
  <c r="AM37" i="195"/>
  <c r="AK37" i="195"/>
  <c r="AJ37" i="195"/>
  <c r="AI37" i="195"/>
  <c r="AG37" i="195"/>
  <c r="AF37" i="195"/>
  <c r="AE37" i="195"/>
  <c r="AC37" i="195"/>
  <c r="AB37" i="195"/>
  <c r="AA37" i="195"/>
  <c r="Y37" i="195"/>
  <c r="X37" i="195"/>
  <c r="W37" i="195"/>
  <c r="U37" i="195"/>
  <c r="I37" i="195"/>
  <c r="H37" i="195"/>
  <c r="G37" i="195"/>
  <c r="F37" i="195"/>
  <c r="E37" i="195"/>
  <c r="DF36" i="195"/>
  <c r="DB36" i="195"/>
  <c r="CX36" i="195"/>
  <c r="CT36" i="195"/>
  <c r="CP36" i="195"/>
  <c r="CL36" i="195"/>
  <c r="CH36" i="195"/>
  <c r="CD36" i="195"/>
  <c r="BZ36" i="195"/>
  <c r="BV36" i="195"/>
  <c r="BR36" i="195"/>
  <c r="BN36" i="195"/>
  <c r="BJ36" i="195"/>
  <c r="BF36" i="195"/>
  <c r="BB36" i="195"/>
  <c r="AX36" i="195"/>
  <c r="AT36" i="195"/>
  <c r="AP36" i="195"/>
  <c r="AL36" i="195"/>
  <c r="AH36" i="195"/>
  <c r="AD36" i="195"/>
  <c r="Z36" i="195"/>
  <c r="J36" i="195"/>
  <c r="R36" i="195" s="1"/>
  <c r="D36" i="195"/>
  <c r="C36" i="195"/>
  <c r="DF35" i="195"/>
  <c r="DB35" i="195"/>
  <c r="CX35" i="195"/>
  <c r="CT35" i="195"/>
  <c r="CP35" i="195"/>
  <c r="CL35" i="195"/>
  <c r="CH35" i="195"/>
  <c r="CD35" i="195"/>
  <c r="BZ35" i="195"/>
  <c r="BV35" i="195"/>
  <c r="BR35" i="195"/>
  <c r="BN35" i="195"/>
  <c r="BJ35" i="195"/>
  <c r="BF35" i="195"/>
  <c r="BB35" i="195"/>
  <c r="AX35" i="195"/>
  <c r="AT35" i="195"/>
  <c r="AP35" i="195"/>
  <c r="AL35" i="195"/>
  <c r="AH35" i="195"/>
  <c r="AD35" i="195"/>
  <c r="Z35" i="195"/>
  <c r="J35" i="195"/>
  <c r="R35" i="195" s="1"/>
  <c r="D35" i="195"/>
  <c r="S35" i="195" s="1"/>
  <c r="C35" i="195"/>
  <c r="DF34" i="195"/>
  <c r="DB34" i="195"/>
  <c r="CX34" i="195"/>
  <c r="CT34" i="195"/>
  <c r="CP34" i="195"/>
  <c r="CL34" i="195"/>
  <c r="CH34" i="195"/>
  <c r="CD34" i="195"/>
  <c r="BZ34" i="195"/>
  <c r="BV34" i="195"/>
  <c r="BR34" i="195"/>
  <c r="BN34" i="195"/>
  <c r="BJ34" i="195"/>
  <c r="BF34" i="195"/>
  <c r="BB34" i="195"/>
  <c r="AX34" i="195"/>
  <c r="AT34" i="195"/>
  <c r="AP34" i="195"/>
  <c r="AL34" i="195"/>
  <c r="AH34" i="195"/>
  <c r="AD34" i="195"/>
  <c r="Z34" i="195"/>
  <c r="J34" i="195"/>
  <c r="D34" i="195"/>
  <c r="S34" i="195" s="1"/>
  <c r="C34" i="195"/>
  <c r="DF33" i="195"/>
  <c r="DB33" i="195"/>
  <c r="CX33" i="195"/>
  <c r="CT33" i="195"/>
  <c r="CP33" i="195"/>
  <c r="CL33" i="195"/>
  <c r="CH33" i="195"/>
  <c r="CD33" i="195"/>
  <c r="BZ33" i="195"/>
  <c r="BV33" i="195"/>
  <c r="BR33" i="195"/>
  <c r="BN33" i="195"/>
  <c r="BJ33" i="195"/>
  <c r="BF33" i="195"/>
  <c r="BB33" i="195"/>
  <c r="AX33" i="195"/>
  <c r="AT33" i="195"/>
  <c r="AP33" i="195"/>
  <c r="AL33" i="195"/>
  <c r="AH33" i="195"/>
  <c r="AD33" i="195"/>
  <c r="Z33" i="195"/>
  <c r="Q33" i="195"/>
  <c r="J33" i="195"/>
  <c r="R33" i="195" s="1"/>
  <c r="D33" i="195"/>
  <c r="S33" i="195" s="1"/>
  <c r="C33" i="195"/>
  <c r="DF32" i="195"/>
  <c r="DB32" i="195"/>
  <c r="CX32" i="195"/>
  <c r="CT32" i="195"/>
  <c r="CP32" i="195"/>
  <c r="CL32" i="195"/>
  <c r="CH32" i="195"/>
  <c r="CD32" i="195"/>
  <c r="BZ32" i="195"/>
  <c r="BV32" i="195"/>
  <c r="BR32" i="195"/>
  <c r="BN32" i="195"/>
  <c r="BJ32" i="195"/>
  <c r="BF32" i="195"/>
  <c r="BB32" i="195"/>
  <c r="AX32" i="195"/>
  <c r="AT32" i="195"/>
  <c r="AP32" i="195"/>
  <c r="AL32" i="195"/>
  <c r="AH32" i="195"/>
  <c r="AD32" i="195"/>
  <c r="Z32" i="195"/>
  <c r="J32" i="195"/>
  <c r="N32" i="195" s="1"/>
  <c r="D32" i="195"/>
  <c r="S32" i="195" s="1"/>
  <c r="C32" i="195"/>
  <c r="DF31" i="195"/>
  <c r="DB31" i="195"/>
  <c r="CX31" i="195"/>
  <c r="CT31" i="195"/>
  <c r="CP31" i="195"/>
  <c r="CL31" i="195"/>
  <c r="CH31" i="195"/>
  <c r="CD31" i="195"/>
  <c r="BZ31" i="195"/>
  <c r="BV31" i="195"/>
  <c r="BR31" i="195"/>
  <c r="BN31" i="195"/>
  <c r="BJ31" i="195"/>
  <c r="BF31" i="195"/>
  <c r="BB31" i="195"/>
  <c r="AX31" i="195"/>
  <c r="AT31" i="195"/>
  <c r="AP31" i="195"/>
  <c r="AL31" i="195"/>
  <c r="AH31" i="195"/>
  <c r="AD31" i="195"/>
  <c r="Z31" i="195"/>
  <c r="J31" i="195"/>
  <c r="N31" i="195" s="1"/>
  <c r="D31" i="195"/>
  <c r="C31" i="195"/>
  <c r="DF30" i="195"/>
  <c r="DB30" i="195"/>
  <c r="CX30" i="195"/>
  <c r="CT30" i="195"/>
  <c r="CP30" i="195"/>
  <c r="CL30" i="195"/>
  <c r="CH30" i="195"/>
  <c r="CD30" i="195"/>
  <c r="BZ30" i="195"/>
  <c r="BV30" i="195"/>
  <c r="BR30" i="195"/>
  <c r="BN30" i="195"/>
  <c r="BJ30" i="195"/>
  <c r="BF30" i="195"/>
  <c r="BB30" i="195"/>
  <c r="AX30" i="195"/>
  <c r="AT30" i="195"/>
  <c r="AP30" i="195"/>
  <c r="AL30" i="195"/>
  <c r="AH30" i="195"/>
  <c r="AD30" i="195"/>
  <c r="Z30" i="195"/>
  <c r="J30" i="195"/>
  <c r="N30" i="195" s="1"/>
  <c r="D30" i="195"/>
  <c r="C30" i="195"/>
  <c r="DE29" i="195"/>
  <c r="DD29" i="195"/>
  <c r="DC29" i="195"/>
  <c r="DA29" i="195"/>
  <c r="CZ29" i="195"/>
  <c r="CY29" i="195"/>
  <c r="CY86" i="195" s="1"/>
  <c r="CW29" i="195"/>
  <c r="CV29" i="195"/>
  <c r="CU29" i="195"/>
  <c r="CS29" i="195"/>
  <c r="CR29" i="195"/>
  <c r="CQ29" i="195"/>
  <c r="CO29" i="195"/>
  <c r="CN29" i="195"/>
  <c r="CM29" i="195"/>
  <c r="CK29" i="195"/>
  <c r="CJ29" i="195"/>
  <c r="CI29" i="195"/>
  <c r="CG29" i="195"/>
  <c r="CF29" i="195"/>
  <c r="CE29" i="195"/>
  <c r="CC29" i="195"/>
  <c r="CB29" i="195"/>
  <c r="CA29" i="195"/>
  <c r="BY29" i="195"/>
  <c r="BX29" i="195"/>
  <c r="BW29" i="195"/>
  <c r="BU29" i="195"/>
  <c r="BT29" i="195"/>
  <c r="BS29" i="195"/>
  <c r="BQ29" i="195"/>
  <c r="BP29" i="195"/>
  <c r="BP86" i="195" s="1"/>
  <c r="BO29" i="195"/>
  <c r="Y29" i="195"/>
  <c r="X29" i="195"/>
  <c r="W29" i="195"/>
  <c r="U29" i="195"/>
  <c r="I29" i="195"/>
  <c r="H29" i="195"/>
  <c r="G29" i="195"/>
  <c r="F29" i="195"/>
  <c r="DF28" i="195"/>
  <c r="DB28" i="195"/>
  <c r="CX28" i="195"/>
  <c r="CT28" i="195"/>
  <c r="CP28" i="195"/>
  <c r="CL28" i="195"/>
  <c r="CH28" i="195"/>
  <c r="CD28" i="195"/>
  <c r="BZ28" i="195"/>
  <c r="BV28" i="195"/>
  <c r="BR28" i="195"/>
  <c r="BN28" i="195"/>
  <c r="BJ28" i="195"/>
  <c r="BF28" i="195"/>
  <c r="BB28" i="195"/>
  <c r="AX28" i="195"/>
  <c r="AT28" i="195"/>
  <c r="AP28" i="195"/>
  <c r="AL28" i="195"/>
  <c r="AH28" i="195"/>
  <c r="AD28" i="195"/>
  <c r="Z28" i="195"/>
  <c r="J28" i="195"/>
  <c r="D28" i="195"/>
  <c r="C28" i="195"/>
  <c r="DF27" i="195"/>
  <c r="DB27" i="195"/>
  <c r="CX27" i="195"/>
  <c r="CT27" i="195"/>
  <c r="CP27" i="195"/>
  <c r="CL27" i="195"/>
  <c r="CH27" i="195"/>
  <c r="CD27" i="195"/>
  <c r="BZ27" i="195"/>
  <c r="BV27" i="195"/>
  <c r="BR27" i="195"/>
  <c r="BN27" i="195"/>
  <c r="BJ27" i="195"/>
  <c r="BF27" i="195"/>
  <c r="BB27" i="195"/>
  <c r="AX27" i="195"/>
  <c r="AT27" i="195"/>
  <c r="AP27" i="195"/>
  <c r="AL27" i="195"/>
  <c r="AH27" i="195"/>
  <c r="AD27" i="195"/>
  <c r="Z27" i="195"/>
  <c r="J27" i="195"/>
  <c r="D27" i="195"/>
  <c r="C27" i="195"/>
  <c r="DF26" i="195"/>
  <c r="DB26" i="195"/>
  <c r="CX26" i="195"/>
  <c r="CT26" i="195"/>
  <c r="CP26" i="195"/>
  <c r="CL26" i="195"/>
  <c r="CH26" i="195"/>
  <c r="CD26" i="195"/>
  <c r="BZ26" i="195"/>
  <c r="BV26" i="195"/>
  <c r="BR26" i="195"/>
  <c r="BN26" i="195"/>
  <c r="BJ26" i="195"/>
  <c r="BF26" i="195"/>
  <c r="BB26" i="195"/>
  <c r="AX26" i="195"/>
  <c r="AT26" i="195"/>
  <c r="AP26" i="195"/>
  <c r="AL26" i="195"/>
  <c r="AH26" i="195"/>
  <c r="AD26" i="195"/>
  <c r="Z26" i="195"/>
  <c r="Q26" i="195"/>
  <c r="J26" i="195"/>
  <c r="D26" i="195"/>
  <c r="C26" i="195"/>
  <c r="DF25" i="195"/>
  <c r="DB25" i="195"/>
  <c r="CX25" i="195"/>
  <c r="CT25" i="195"/>
  <c r="CP25" i="195"/>
  <c r="CL25" i="195"/>
  <c r="CH25" i="195"/>
  <c r="CD25" i="195"/>
  <c r="BZ25" i="195"/>
  <c r="BV25" i="195"/>
  <c r="BR25" i="195"/>
  <c r="BN25" i="195"/>
  <c r="BJ25" i="195"/>
  <c r="BF25" i="195"/>
  <c r="BB25" i="195"/>
  <c r="AX25" i="195"/>
  <c r="AT25" i="195"/>
  <c r="AP25" i="195"/>
  <c r="AL25" i="195"/>
  <c r="AH25" i="195"/>
  <c r="AD25" i="195"/>
  <c r="Z25" i="195"/>
  <c r="J25" i="195"/>
  <c r="D25" i="195"/>
  <c r="C25" i="195"/>
  <c r="DF24" i="195"/>
  <c r="DB24" i="195"/>
  <c r="CX24" i="195"/>
  <c r="CT24" i="195"/>
  <c r="CP24" i="195"/>
  <c r="CL24" i="195"/>
  <c r="CH24" i="195"/>
  <c r="CD24" i="195"/>
  <c r="BZ24" i="195"/>
  <c r="BV24" i="195"/>
  <c r="BR24" i="195"/>
  <c r="BN24" i="195"/>
  <c r="BJ24" i="195"/>
  <c r="BF24" i="195"/>
  <c r="BB24" i="195"/>
  <c r="AX24" i="195"/>
  <c r="AT24" i="195"/>
  <c r="AP24" i="195"/>
  <c r="AL24" i="195"/>
  <c r="AH24" i="195"/>
  <c r="AD24" i="195"/>
  <c r="Z24" i="195"/>
  <c r="J24" i="195"/>
  <c r="D24" i="195"/>
  <c r="C24" i="195"/>
  <c r="DF23" i="195"/>
  <c r="DB23" i="195"/>
  <c r="CX23" i="195"/>
  <c r="CT23" i="195"/>
  <c r="CP23" i="195"/>
  <c r="CL23" i="195"/>
  <c r="CH23" i="195"/>
  <c r="CD23" i="195"/>
  <c r="BZ23" i="195"/>
  <c r="BV23" i="195"/>
  <c r="BR23" i="195"/>
  <c r="BN23" i="195"/>
  <c r="BJ23" i="195"/>
  <c r="BF23" i="195"/>
  <c r="BB23" i="195"/>
  <c r="AX23" i="195"/>
  <c r="AT23" i="195"/>
  <c r="AP23" i="195"/>
  <c r="AL23" i="195"/>
  <c r="AH23" i="195"/>
  <c r="AD23" i="195"/>
  <c r="Z23" i="195"/>
  <c r="Q23" i="195"/>
  <c r="J23" i="195"/>
  <c r="R23" i="195" s="1"/>
  <c r="D23" i="195"/>
  <c r="C23" i="195"/>
  <c r="DF22" i="195"/>
  <c r="DB22" i="195"/>
  <c r="CX22" i="195"/>
  <c r="CT22" i="195"/>
  <c r="CP22" i="195"/>
  <c r="CL22" i="195"/>
  <c r="CH22" i="195"/>
  <c r="CD22" i="195"/>
  <c r="BZ22" i="195"/>
  <c r="BV22" i="195"/>
  <c r="BR22" i="195"/>
  <c r="DE21" i="195"/>
  <c r="DD21" i="195"/>
  <c r="DC21" i="195"/>
  <c r="DA21" i="195"/>
  <c r="CZ21" i="195"/>
  <c r="CY21" i="195"/>
  <c r="CW21" i="195"/>
  <c r="CV21" i="195"/>
  <c r="CU21" i="195"/>
  <c r="CS21" i="195"/>
  <c r="CR21" i="195"/>
  <c r="CQ21" i="195"/>
  <c r="CO21" i="195"/>
  <c r="CN21" i="195"/>
  <c r="CM21" i="195"/>
  <c r="CK21" i="195"/>
  <c r="CJ21" i="195"/>
  <c r="CI21" i="195"/>
  <c r="CG21" i="195"/>
  <c r="CF21" i="195"/>
  <c r="CE21" i="195"/>
  <c r="CC21" i="195"/>
  <c r="CB21" i="195"/>
  <c r="CA21" i="195"/>
  <c r="BY21" i="195"/>
  <c r="BX21" i="195"/>
  <c r="BW21" i="195"/>
  <c r="BU21" i="195"/>
  <c r="BT21" i="195"/>
  <c r="BS21" i="195"/>
  <c r="BQ21" i="195"/>
  <c r="BP21" i="195"/>
  <c r="BO21" i="195"/>
  <c r="AD21" i="195"/>
  <c r="Y21" i="195"/>
  <c r="X21" i="195"/>
  <c r="W21" i="195"/>
  <c r="U21" i="195"/>
  <c r="I21" i="195"/>
  <c r="H21" i="195"/>
  <c r="G21" i="195"/>
  <c r="F21" i="195"/>
  <c r="DF20" i="195"/>
  <c r="DB20" i="195"/>
  <c r="CX20" i="195"/>
  <c r="CT20" i="195"/>
  <c r="CP20" i="195"/>
  <c r="CL20" i="195"/>
  <c r="CH20" i="195"/>
  <c r="CD20" i="195"/>
  <c r="BZ20" i="195"/>
  <c r="BV20" i="195"/>
  <c r="BR20" i="195"/>
  <c r="DF19" i="195"/>
  <c r="DB19" i="195"/>
  <c r="CX19" i="195"/>
  <c r="CT19" i="195"/>
  <c r="CP19" i="195"/>
  <c r="CL19" i="195"/>
  <c r="CH19" i="195"/>
  <c r="CD19" i="195"/>
  <c r="BZ19" i="195"/>
  <c r="BV19" i="195"/>
  <c r="BR19" i="195"/>
  <c r="DF18" i="195"/>
  <c r="DB18" i="195"/>
  <c r="CX18" i="195"/>
  <c r="CT18" i="195"/>
  <c r="CP18" i="195"/>
  <c r="CL18" i="195"/>
  <c r="CH18" i="195"/>
  <c r="CD18" i="195"/>
  <c r="BZ18" i="195"/>
  <c r="BV18" i="195"/>
  <c r="BR18" i="195"/>
  <c r="DF17" i="195"/>
  <c r="DB17" i="195"/>
  <c r="CX17" i="195"/>
  <c r="CT17" i="195"/>
  <c r="CP17" i="195"/>
  <c r="CL17" i="195"/>
  <c r="CH17" i="195"/>
  <c r="CD17" i="195"/>
  <c r="BZ17" i="195"/>
  <c r="BV17" i="195"/>
  <c r="BR17" i="195"/>
  <c r="T85" i="194"/>
  <c r="Y84" i="194"/>
  <c r="X84" i="194"/>
  <c r="W84" i="194"/>
  <c r="Y83" i="194"/>
  <c r="X83" i="194"/>
  <c r="W83" i="194"/>
  <c r="Y82" i="194"/>
  <c r="X82" i="194"/>
  <c r="W82" i="194"/>
  <c r="Y81" i="194"/>
  <c r="X81" i="194"/>
  <c r="W81" i="194"/>
  <c r="Y80" i="194"/>
  <c r="X80" i="194"/>
  <c r="W80" i="194"/>
  <c r="Y79" i="194"/>
  <c r="X79" i="194"/>
  <c r="W79" i="194"/>
  <c r="Y78" i="194"/>
  <c r="Y85" i="194" s="1"/>
  <c r="X78" i="194"/>
  <c r="X85" i="194" s="1"/>
  <c r="W78" i="194"/>
  <c r="W85" i="194" s="1"/>
  <c r="T77" i="194"/>
  <c r="Y76" i="194"/>
  <c r="X76" i="194"/>
  <c r="W76" i="194"/>
  <c r="Y75" i="194"/>
  <c r="X75" i="194"/>
  <c r="W75" i="194"/>
  <c r="Y74" i="194"/>
  <c r="X74" i="194"/>
  <c r="W74" i="194"/>
  <c r="Y73" i="194"/>
  <c r="X73" i="194"/>
  <c r="W73" i="194"/>
  <c r="Y72" i="194"/>
  <c r="X72" i="194"/>
  <c r="W72" i="194"/>
  <c r="Y71" i="194"/>
  <c r="X71" i="194"/>
  <c r="W71" i="194"/>
  <c r="Y70" i="194"/>
  <c r="Y77" i="194" s="1"/>
  <c r="X70" i="194"/>
  <c r="X77" i="194" s="1"/>
  <c r="W70" i="194"/>
  <c r="W77" i="194" s="1"/>
  <c r="T69" i="194"/>
  <c r="Y68" i="194"/>
  <c r="X68" i="194"/>
  <c r="W68" i="194"/>
  <c r="Y67" i="194"/>
  <c r="X67" i="194"/>
  <c r="W67" i="194"/>
  <c r="Y66" i="194"/>
  <c r="X66" i="194"/>
  <c r="W66" i="194"/>
  <c r="Y65" i="194"/>
  <c r="X65" i="194"/>
  <c r="W65" i="194"/>
  <c r="Y64" i="194"/>
  <c r="X64" i="194"/>
  <c r="W64" i="194"/>
  <c r="Y63" i="194"/>
  <c r="X63" i="194"/>
  <c r="W63" i="194"/>
  <c r="Y62" i="194"/>
  <c r="Y69" i="194" s="1"/>
  <c r="X62" i="194"/>
  <c r="X69" i="194" s="1"/>
  <c r="W62" i="194"/>
  <c r="W69" i="194" s="1"/>
  <c r="T61" i="194"/>
  <c r="Y60" i="194"/>
  <c r="X60" i="194"/>
  <c r="W60" i="194"/>
  <c r="Y59" i="194"/>
  <c r="X59" i="194"/>
  <c r="W59" i="194"/>
  <c r="Y58" i="194"/>
  <c r="X58" i="194"/>
  <c r="W58" i="194"/>
  <c r="Y57" i="194"/>
  <c r="X57" i="194"/>
  <c r="W57" i="194"/>
  <c r="Y56" i="194"/>
  <c r="X56" i="194"/>
  <c r="W56" i="194"/>
  <c r="Y55" i="194"/>
  <c r="X55" i="194"/>
  <c r="W55" i="194"/>
  <c r="Y54" i="194"/>
  <c r="Y61" i="194" s="1"/>
  <c r="X54" i="194"/>
  <c r="X61" i="194" s="1"/>
  <c r="W54" i="194"/>
  <c r="W61" i="194" s="1"/>
  <c r="T53" i="194"/>
  <c r="Y52" i="194"/>
  <c r="X52" i="194"/>
  <c r="W52" i="194"/>
  <c r="Y51" i="194"/>
  <c r="X51" i="194"/>
  <c r="W51" i="194"/>
  <c r="Y50" i="194"/>
  <c r="X50" i="194"/>
  <c r="W50" i="194"/>
  <c r="Y49" i="194"/>
  <c r="X49" i="194"/>
  <c r="W49" i="194"/>
  <c r="Y48" i="194"/>
  <c r="X48" i="194"/>
  <c r="W48" i="194"/>
  <c r="Y47" i="194"/>
  <c r="X47" i="194"/>
  <c r="W47" i="194"/>
  <c r="Y46" i="194"/>
  <c r="Y53" i="194" s="1"/>
  <c r="X46" i="194"/>
  <c r="X53" i="194" s="1"/>
  <c r="W46" i="194"/>
  <c r="W53" i="194" s="1"/>
  <c r="V45" i="194"/>
  <c r="Y44" i="194"/>
  <c r="X44" i="194"/>
  <c r="W44" i="194"/>
  <c r="Y43" i="194"/>
  <c r="X43" i="194"/>
  <c r="W43" i="194"/>
  <c r="Y42" i="194"/>
  <c r="X42" i="194"/>
  <c r="W42" i="194"/>
  <c r="Y41" i="194"/>
  <c r="X41" i="194"/>
  <c r="W41" i="194"/>
  <c r="Y40" i="194"/>
  <c r="X40" i="194"/>
  <c r="W40" i="194"/>
  <c r="Y39" i="194"/>
  <c r="X39" i="194"/>
  <c r="W39" i="194"/>
  <c r="Y38" i="194"/>
  <c r="Y45" i="194" s="1"/>
  <c r="X38" i="194"/>
  <c r="X45" i="194" s="1"/>
  <c r="W38" i="194"/>
  <c r="W45" i="194" s="1"/>
  <c r="V37" i="194"/>
  <c r="R20" i="198" s="1"/>
  <c r="T197" i="198" s="1"/>
  <c r="Y36" i="194"/>
  <c r="X36" i="194"/>
  <c r="W36" i="194"/>
  <c r="Y35" i="194"/>
  <c r="X35" i="194"/>
  <c r="W35" i="194"/>
  <c r="Y34" i="194"/>
  <c r="X34" i="194"/>
  <c r="W34" i="194"/>
  <c r="Y33" i="194"/>
  <c r="X33" i="194"/>
  <c r="W33" i="194"/>
  <c r="Y32" i="194"/>
  <c r="X32" i="194"/>
  <c r="W32" i="194"/>
  <c r="Y31" i="194"/>
  <c r="X31" i="194"/>
  <c r="W31" i="194"/>
  <c r="Y30" i="194"/>
  <c r="Y37" i="194" s="1"/>
  <c r="X30" i="194"/>
  <c r="X37" i="194" s="1"/>
  <c r="W30" i="194"/>
  <c r="W37" i="194" s="1"/>
  <c r="Y28" i="194"/>
  <c r="Y29" i="194" s="1"/>
  <c r="X28" i="194"/>
  <c r="X29" i="194" s="1"/>
  <c r="W28" i="194"/>
  <c r="W29" i="194" s="1"/>
  <c r="Y21" i="194"/>
  <c r="X21" i="194"/>
  <c r="W21" i="194"/>
  <c r="S100" i="198" l="1"/>
  <c r="G60" i="198"/>
  <c r="G72" i="198" s="1"/>
  <c r="Q72" i="198" s="1"/>
  <c r="I64" i="198"/>
  <c r="I62" i="198"/>
  <c r="BO86" i="195"/>
  <c r="BQ86" i="195"/>
  <c r="K37" i="198" s="1"/>
  <c r="K119" i="198"/>
  <c r="R119" i="198" s="1"/>
  <c r="G119" i="198"/>
  <c r="L82" i="198"/>
  <c r="R82" i="198"/>
  <c r="S82" i="198"/>
  <c r="L79" i="198"/>
  <c r="R79" i="198"/>
  <c r="P86" i="196"/>
  <c r="Q86" i="196" s="1"/>
  <c r="Q45" i="197"/>
  <c r="P86" i="197"/>
  <c r="Q86" i="197" s="1"/>
  <c r="N28" i="195"/>
  <c r="N24" i="195"/>
  <c r="S25" i="195"/>
  <c r="S24" i="195"/>
  <c r="R25" i="195"/>
  <c r="S26" i="195"/>
  <c r="R26" i="195"/>
  <c r="S27" i="195"/>
  <c r="S28" i="195"/>
  <c r="Q37" i="196"/>
  <c r="O12" i="198"/>
  <c r="V11" i="198"/>
  <c r="Q29" i="197"/>
  <c r="J10" i="198"/>
  <c r="E86" i="195"/>
  <c r="S12" i="198"/>
  <c r="CH21" i="195"/>
  <c r="AD61" i="195"/>
  <c r="BZ61" i="195"/>
  <c r="CT21" i="195"/>
  <c r="CL21" i="195"/>
  <c r="AD69" i="195"/>
  <c r="CX21" i="195"/>
  <c r="AP69" i="195"/>
  <c r="BV69" i="195"/>
  <c r="Q77" i="195"/>
  <c r="CP21" i="195"/>
  <c r="DF21" i="195"/>
  <c r="BR21" i="195"/>
  <c r="BV21" i="195"/>
  <c r="AX45" i="195"/>
  <c r="Z21" i="195"/>
  <c r="CD21" i="195"/>
  <c r="CP29" i="195"/>
  <c r="BB77" i="195"/>
  <c r="AD77" i="195"/>
  <c r="DB21" i="195"/>
  <c r="BZ21" i="195"/>
  <c r="S74" i="198"/>
  <c r="Q78" i="198"/>
  <c r="S78" i="198"/>
  <c r="Q12" i="198"/>
  <c r="U12" i="198"/>
  <c r="V12" i="198" s="1"/>
  <c r="P12" i="198"/>
  <c r="L12" i="198"/>
  <c r="S79" i="198"/>
  <c r="BZ45" i="195"/>
  <c r="AL85" i="195"/>
  <c r="CL45" i="195"/>
  <c r="AT53" i="195"/>
  <c r="AH61" i="195"/>
  <c r="CT61" i="195"/>
  <c r="CX45" i="195"/>
  <c r="CL37" i="195"/>
  <c r="BZ29" i="195"/>
  <c r="Z45" i="195"/>
  <c r="DF45" i="195"/>
  <c r="CD69" i="195"/>
  <c r="R41" i="195"/>
  <c r="R66" i="195"/>
  <c r="CT45" i="195"/>
  <c r="CP61" i="195"/>
  <c r="CX69" i="195"/>
  <c r="L72" i="198"/>
  <c r="S57" i="198"/>
  <c r="S59" i="198"/>
  <c r="R72" i="198"/>
  <c r="S11" i="198"/>
  <c r="O11" i="198"/>
  <c r="P11" i="198"/>
  <c r="Q56" i="198"/>
  <c r="S56" i="198"/>
  <c r="S53" i="198"/>
  <c r="L48" i="195"/>
  <c r="BJ53" i="195"/>
  <c r="CP53" i="195"/>
  <c r="AX61" i="195"/>
  <c r="Z69" i="195"/>
  <c r="BF69" i="195"/>
  <c r="CL69" i="195"/>
  <c r="L73" i="195"/>
  <c r="BB85" i="195"/>
  <c r="CH85" i="195"/>
  <c r="BV37" i="195"/>
  <c r="CD53" i="195"/>
  <c r="N25" i="195"/>
  <c r="L30" i="195"/>
  <c r="L34" i="195"/>
  <c r="DB53" i="195"/>
  <c r="BR29" i="195"/>
  <c r="M31" i="195"/>
  <c r="Z37" i="195"/>
  <c r="DF37" i="195"/>
  <c r="AL45" i="195"/>
  <c r="CH61" i="195"/>
  <c r="CP69" i="195"/>
  <c r="BR77" i="195"/>
  <c r="L47" i="195"/>
  <c r="M83" i="195"/>
  <c r="CX37" i="195"/>
  <c r="CL61" i="195"/>
  <c r="DF61" i="195"/>
  <c r="CA86" i="195"/>
  <c r="AX53" i="195"/>
  <c r="Z61" i="195"/>
  <c r="BF61" i="195"/>
  <c r="BV61" i="195"/>
  <c r="AX69" i="195"/>
  <c r="BN69" i="195"/>
  <c r="R10" i="198"/>
  <c r="T48" i="198" s="1"/>
  <c r="U48" i="198" s="1"/>
  <c r="U197" i="198" s="1"/>
  <c r="R31" i="195"/>
  <c r="CL29" i="195"/>
  <c r="CL77" i="195"/>
  <c r="DB77" i="195"/>
  <c r="AH85" i="195"/>
  <c r="BN85" i="195"/>
  <c r="CD85" i="195"/>
  <c r="DB29" i="195"/>
  <c r="R32" i="195"/>
  <c r="AL37" i="195"/>
  <c r="BR37" i="195"/>
  <c r="CH37" i="195"/>
  <c r="BR53" i="195"/>
  <c r="L71" i="195"/>
  <c r="M28" i="195"/>
  <c r="C53" i="195"/>
  <c r="L50" i="195"/>
  <c r="BZ77" i="195"/>
  <c r="CT37" i="195"/>
  <c r="CT53" i="195"/>
  <c r="R28" i="195"/>
  <c r="BN61" i="195"/>
  <c r="CX85" i="195"/>
  <c r="CX29" i="195"/>
  <c r="BN37" i="195"/>
  <c r="CO86" i="195"/>
  <c r="K43" i="198" s="1"/>
  <c r="DB69" i="195"/>
  <c r="CD37" i="195"/>
  <c r="CD29" i="195"/>
  <c r="BB61" i="195"/>
  <c r="CD77" i="195"/>
  <c r="BZ37" i="195"/>
  <c r="AP45" i="195"/>
  <c r="BV45" i="195"/>
  <c r="D85" i="195"/>
  <c r="S85" i="195" s="1"/>
  <c r="L86" i="197"/>
  <c r="I11" i="198" s="1"/>
  <c r="I72" i="198" s="1"/>
  <c r="S86" i="197"/>
  <c r="N86" i="197"/>
  <c r="M86" i="197"/>
  <c r="K86" i="197"/>
  <c r="R86" i="197"/>
  <c r="Q21" i="197"/>
  <c r="Q21" i="196"/>
  <c r="L86" i="196"/>
  <c r="I12" i="198" s="1"/>
  <c r="I119" i="198" s="1"/>
  <c r="S86" i="196"/>
  <c r="N86" i="196"/>
  <c r="M86" i="196"/>
  <c r="R86" i="196"/>
  <c r="R24" i="195"/>
  <c r="R47" i="195"/>
  <c r="R51" i="195"/>
  <c r="DB61" i="195"/>
  <c r="M64" i="195"/>
  <c r="R79" i="195"/>
  <c r="R83" i="195"/>
  <c r="AD37" i="195"/>
  <c r="AT37" i="195"/>
  <c r="BJ37" i="195"/>
  <c r="DB37" i="195"/>
  <c r="L52" i="195"/>
  <c r="D53" i="195"/>
  <c r="BF53" i="195"/>
  <c r="BV53" i="195"/>
  <c r="M55" i="195"/>
  <c r="R60" i="195"/>
  <c r="BJ61" i="195"/>
  <c r="AT69" i="195"/>
  <c r="BZ69" i="195"/>
  <c r="BJ77" i="195"/>
  <c r="Z85" i="195"/>
  <c r="AP85" i="195"/>
  <c r="BF85" i="195"/>
  <c r="BV85" i="195"/>
  <c r="CL85" i="195"/>
  <c r="S31" i="195"/>
  <c r="L32" i="195"/>
  <c r="CP37" i="195"/>
  <c r="BB45" i="195"/>
  <c r="BR45" i="195"/>
  <c r="CH45" i="195"/>
  <c r="M56" i="195"/>
  <c r="L57" i="195"/>
  <c r="AH69" i="195"/>
  <c r="AH77" i="195"/>
  <c r="CP77" i="195"/>
  <c r="L82" i="195"/>
  <c r="BI86" i="195"/>
  <c r="R42" i="195"/>
  <c r="L43" i="195"/>
  <c r="CD61" i="195"/>
  <c r="BN77" i="195"/>
  <c r="BY86" i="195"/>
  <c r="K39" i="198" s="1"/>
  <c r="CN86" i="195"/>
  <c r="G43" i="198" s="1"/>
  <c r="Q43" i="198" s="1"/>
  <c r="M32" i="195"/>
  <c r="M46" i="195"/>
  <c r="D69" i="195"/>
  <c r="S69" i="195" s="1"/>
  <c r="S73" i="195"/>
  <c r="C85" i="195"/>
  <c r="M82" i="195"/>
  <c r="L23" i="195"/>
  <c r="DF53" i="195"/>
  <c r="L27" i="195"/>
  <c r="L51" i="195"/>
  <c r="AL61" i="195"/>
  <c r="CX61" i="195"/>
  <c r="BB69" i="195"/>
  <c r="BR69" i="195"/>
  <c r="J85" i="195"/>
  <c r="N85" i="195" s="1"/>
  <c r="S82" i="195"/>
  <c r="CT85" i="195"/>
  <c r="R84" i="195"/>
  <c r="L28" i="195"/>
  <c r="L41" i="195"/>
  <c r="BJ45" i="195"/>
  <c r="AL53" i="195"/>
  <c r="AP61" i="195"/>
  <c r="AP77" i="195"/>
  <c r="CX77" i="195"/>
  <c r="N83" i="195"/>
  <c r="M68" i="195"/>
  <c r="BK86" i="195"/>
  <c r="BM86" i="195"/>
  <c r="K35" i="198" s="1"/>
  <c r="AY86" i="195"/>
  <c r="AU86" i="195"/>
  <c r="AV86" i="195"/>
  <c r="AW86" i="195"/>
  <c r="AI86" i="195"/>
  <c r="AJ86" i="195"/>
  <c r="G28" i="198" s="1"/>
  <c r="CH77" i="195"/>
  <c r="DD86" i="195"/>
  <c r="N56" i="195"/>
  <c r="CW86" i="195"/>
  <c r="K45" i="198" s="1"/>
  <c r="AG86" i="195"/>
  <c r="CM86" i="195"/>
  <c r="DA86" i="195"/>
  <c r="K46" i="198" s="1"/>
  <c r="S43" i="195"/>
  <c r="L56" i="195"/>
  <c r="L62" i="195"/>
  <c r="L64" i="195"/>
  <c r="Z77" i="195"/>
  <c r="CT77" i="195"/>
  <c r="H86" i="195"/>
  <c r="AK86" i="195"/>
  <c r="CC86" i="195"/>
  <c r="K40" i="198" s="1"/>
  <c r="CQ86" i="195"/>
  <c r="DE86" i="195"/>
  <c r="L59" i="195"/>
  <c r="CH69" i="195"/>
  <c r="S71" i="195"/>
  <c r="M74" i="195"/>
  <c r="BV77" i="195"/>
  <c r="L78" i="195"/>
  <c r="L83" i="195"/>
  <c r="BZ85" i="195"/>
  <c r="CP85" i="195"/>
  <c r="AT61" i="195"/>
  <c r="L65" i="195"/>
  <c r="CT69" i="195"/>
  <c r="AD85" i="195"/>
  <c r="AM86" i="195"/>
  <c r="BA86" i="195"/>
  <c r="CR86" i="195"/>
  <c r="G44" i="198" s="1"/>
  <c r="Q44" i="198" s="1"/>
  <c r="J53" i="195"/>
  <c r="R53" i="195" s="1"/>
  <c r="R50" i="195"/>
  <c r="R56" i="195"/>
  <c r="M59" i="195"/>
  <c r="R62" i="195"/>
  <c r="M65" i="195"/>
  <c r="C77" i="195"/>
  <c r="N74" i="195"/>
  <c r="AT77" i="195"/>
  <c r="M78" i="195"/>
  <c r="R80" i="195"/>
  <c r="DF85" i="195"/>
  <c r="AT85" i="195"/>
  <c r="CE86" i="195"/>
  <c r="CS86" i="195"/>
  <c r="K44" i="198" s="1"/>
  <c r="AH45" i="195"/>
  <c r="L46" i="195"/>
  <c r="S62" i="195"/>
  <c r="N65" i="195"/>
  <c r="BJ69" i="195"/>
  <c r="L70" i="195"/>
  <c r="AX85" i="195"/>
  <c r="AA86" i="195"/>
  <c r="BD86" i="195"/>
  <c r="CF86" i="195"/>
  <c r="G41" i="198" s="1"/>
  <c r="Q41" i="198" s="1"/>
  <c r="CU86" i="195"/>
  <c r="R59" i="195"/>
  <c r="J77" i="195"/>
  <c r="R77" i="195" s="1"/>
  <c r="DC86" i="195"/>
  <c r="DF69" i="195"/>
  <c r="L80" i="195"/>
  <c r="CH53" i="195"/>
  <c r="M62" i="195"/>
  <c r="R71" i="195"/>
  <c r="BF77" i="195"/>
  <c r="BJ85" i="195"/>
  <c r="U86" i="195"/>
  <c r="BS86" i="195"/>
  <c r="CG86" i="195"/>
  <c r="K41" i="198" s="1"/>
  <c r="BN45" i="195"/>
  <c r="AH53" i="195"/>
  <c r="L55" i="195"/>
  <c r="L60" i="195"/>
  <c r="L66" i="195"/>
  <c r="L68" i="195"/>
  <c r="AL69" i="195"/>
  <c r="M70" i="195"/>
  <c r="L75" i="195"/>
  <c r="AX77" i="195"/>
  <c r="L79" i="195"/>
  <c r="BF45" i="195"/>
  <c r="J69" i="195"/>
  <c r="R69" i="195" s="1"/>
  <c r="BT86" i="195"/>
  <c r="G38" i="198" s="1"/>
  <c r="Q38" i="198" s="1"/>
  <c r="Z53" i="195"/>
  <c r="DB85" i="195"/>
  <c r="CI86" i="195"/>
  <c r="BU86" i="195"/>
  <c r="K38" i="198" s="1"/>
  <c r="CD45" i="195"/>
  <c r="Q53" i="195"/>
  <c r="M60" i="195"/>
  <c r="AL77" i="195"/>
  <c r="DF77" i="195"/>
  <c r="M79" i="195"/>
  <c r="L84" i="195"/>
  <c r="BR85" i="195"/>
  <c r="L74" i="195"/>
  <c r="L42" i="195"/>
  <c r="AD45" i="195"/>
  <c r="M50" i="195"/>
  <c r="AC86" i="195"/>
  <c r="K26" i="198" s="1"/>
  <c r="BW86" i="195"/>
  <c r="CK86" i="195"/>
  <c r="K42" i="198" s="1"/>
  <c r="M41" i="195"/>
  <c r="R55" i="195"/>
  <c r="N60" i="195"/>
  <c r="BR61" i="195"/>
  <c r="M66" i="195"/>
  <c r="R70" i="195"/>
  <c r="M73" i="195"/>
  <c r="R75" i="195"/>
  <c r="G86" i="195"/>
  <c r="I86" i="195"/>
  <c r="F86" i="195"/>
  <c r="BH86" i="195"/>
  <c r="BG86" i="195"/>
  <c r="BF37" i="195"/>
  <c r="BC86" i="195"/>
  <c r="BE86" i="195"/>
  <c r="K33" i="198" s="1"/>
  <c r="L39" i="195"/>
  <c r="BB37" i="195"/>
  <c r="L36" i="195"/>
  <c r="AX37" i="195"/>
  <c r="AR86" i="195"/>
  <c r="AS86" i="195"/>
  <c r="AP37" i="195"/>
  <c r="AO86" i="195"/>
  <c r="M39" i="195"/>
  <c r="R39" i="195"/>
  <c r="S39" i="195"/>
  <c r="AH37" i="195"/>
  <c r="AE86" i="195"/>
  <c r="AF86" i="195"/>
  <c r="D45" i="195"/>
  <c r="S45" i="195" s="1"/>
  <c r="R38" i="195"/>
  <c r="L35" i="195"/>
  <c r="M35" i="195"/>
  <c r="N35" i="195"/>
  <c r="J37" i="195"/>
  <c r="N36" i="195"/>
  <c r="D29" i="195"/>
  <c r="S29" i="195" s="1"/>
  <c r="J29" i="195"/>
  <c r="R29" i="195" s="1"/>
  <c r="L25" i="195"/>
  <c r="M25" i="195"/>
  <c r="N23" i="195"/>
  <c r="L24" i="195"/>
  <c r="W86" i="195"/>
  <c r="X86" i="195"/>
  <c r="G25" i="198" s="1"/>
  <c r="Y86" i="195"/>
  <c r="K25" i="198" s="1"/>
  <c r="C37" i="195"/>
  <c r="C45" i="195"/>
  <c r="AQ86" i="195"/>
  <c r="AT45" i="195"/>
  <c r="BN53" i="195"/>
  <c r="BL86" i="195"/>
  <c r="G35" i="198" s="1"/>
  <c r="Q35" i="198" s="1"/>
  <c r="BB53" i="195"/>
  <c r="AZ86" i="195"/>
  <c r="G32" i="198" s="1"/>
  <c r="CZ86" i="195"/>
  <c r="G46" i="198" s="1"/>
  <c r="Q46" i="198" s="1"/>
  <c r="AP53" i="195"/>
  <c r="AN86" i="195"/>
  <c r="G29" i="198" s="1"/>
  <c r="C61" i="195"/>
  <c r="N27" i="195"/>
  <c r="M27" i="195"/>
  <c r="R27" i="195"/>
  <c r="C29" i="195"/>
  <c r="R34" i="195"/>
  <c r="N34" i="195"/>
  <c r="M34" i="195"/>
  <c r="CX53" i="195"/>
  <c r="CV86" i="195"/>
  <c r="G45" i="198" s="1"/>
  <c r="Q45" i="198" s="1"/>
  <c r="AD53" i="195"/>
  <c r="AB86" i="195"/>
  <c r="G26" i="198" s="1"/>
  <c r="CB86" i="195"/>
  <c r="G40" i="198" s="1"/>
  <c r="Q40" i="198" s="1"/>
  <c r="DB45" i="195"/>
  <c r="CJ86" i="195"/>
  <c r="G42" i="198" s="1"/>
  <c r="Q42" i="198" s="1"/>
  <c r="CL53" i="195"/>
  <c r="R61" i="195"/>
  <c r="N61" i="195"/>
  <c r="CP45" i="195"/>
  <c r="G37" i="198"/>
  <c r="Q37" i="198" s="1"/>
  <c r="BZ53" i="195"/>
  <c r="BX86" i="195"/>
  <c r="G39" i="198" s="1"/>
  <c r="Q39" i="198" s="1"/>
  <c r="J21" i="195"/>
  <c r="K22" i="195" s="1"/>
  <c r="M23" i="195"/>
  <c r="Q24" i="195"/>
  <c r="M30" i="195"/>
  <c r="Q31" i="195"/>
  <c r="M36" i="195"/>
  <c r="M42" i="195"/>
  <c r="R43" i="195"/>
  <c r="M47" i="195"/>
  <c r="R48" i="195"/>
  <c r="M51" i="195"/>
  <c r="R52" i="195"/>
  <c r="R57" i="195"/>
  <c r="Q36" i="195"/>
  <c r="Q85" i="195"/>
  <c r="Q28" i="195"/>
  <c r="R30" i="195"/>
  <c r="Q35" i="195"/>
  <c r="S42" i="195"/>
  <c r="J45" i="195"/>
  <c r="N46" i="195"/>
  <c r="S47" i="195"/>
  <c r="S51" i="195"/>
  <c r="S56" i="195"/>
  <c r="S60" i="195"/>
  <c r="D61" i="195"/>
  <c r="N64" i="195"/>
  <c r="S65" i="195"/>
  <c r="N68" i="195"/>
  <c r="S70" i="195"/>
  <c r="N73" i="195"/>
  <c r="S74" i="195"/>
  <c r="N78" i="195"/>
  <c r="S79" i="195"/>
  <c r="N82" i="195"/>
  <c r="S83" i="195"/>
  <c r="S23" i="195"/>
  <c r="L26" i="195"/>
  <c r="Z29" i="195"/>
  <c r="BV29" i="195"/>
  <c r="CH29" i="195"/>
  <c r="CT29" i="195"/>
  <c r="DF29" i="195"/>
  <c r="S30" i="195"/>
  <c r="L33" i="195"/>
  <c r="S36" i="195"/>
  <c r="D37" i="195"/>
  <c r="L40" i="195"/>
  <c r="L44" i="195"/>
  <c r="L49" i="195"/>
  <c r="L54" i="195"/>
  <c r="L58" i="195"/>
  <c r="Q61" i="195"/>
  <c r="L63" i="195"/>
  <c r="L67" i="195"/>
  <c r="L72" i="195"/>
  <c r="L76" i="195"/>
  <c r="L81" i="195"/>
  <c r="M26" i="195"/>
  <c r="Q27" i="195"/>
  <c r="M33" i="195"/>
  <c r="Q34" i="195"/>
  <c r="M40" i="195"/>
  <c r="M44" i="195"/>
  <c r="M49" i="195"/>
  <c r="M54" i="195"/>
  <c r="M58" i="195"/>
  <c r="M63" i="195"/>
  <c r="M67" i="195"/>
  <c r="C69" i="195"/>
  <c r="M72" i="195"/>
  <c r="M76" i="195"/>
  <c r="R78" i="195"/>
  <c r="M81" i="195"/>
  <c r="N26" i="195"/>
  <c r="N33" i="195"/>
  <c r="N40" i="195"/>
  <c r="N44" i="195"/>
  <c r="N49" i="195"/>
  <c r="N54" i="195"/>
  <c r="N58" i="195"/>
  <c r="N63" i="195"/>
  <c r="N67" i="195"/>
  <c r="N72" i="195"/>
  <c r="N76" i="195"/>
  <c r="N81" i="195"/>
  <c r="Q69" i="195"/>
  <c r="L31" i="195"/>
  <c r="L38" i="195"/>
  <c r="M43" i="195"/>
  <c r="M48" i="195"/>
  <c r="M52" i="195"/>
  <c r="M57" i="195"/>
  <c r="M71" i="195"/>
  <c r="M75" i="195"/>
  <c r="M80" i="195"/>
  <c r="M84" i="195"/>
  <c r="M24" i="195"/>
  <c r="Q25" i="195"/>
  <c r="Q32" i="195"/>
  <c r="M38" i="195"/>
  <c r="Q39" i="195"/>
  <c r="D77" i="195"/>
  <c r="T21" i="194"/>
  <c r="U18" i="194"/>
  <c r="X86" i="194"/>
  <c r="U17" i="194"/>
  <c r="W86" i="194"/>
  <c r="Y86" i="194"/>
  <c r="Q26" i="198" l="1"/>
  <c r="V46" i="198"/>
  <c r="R46" i="198"/>
  <c r="S46" i="198"/>
  <c r="L46" i="198"/>
  <c r="V45" i="198"/>
  <c r="S45" i="198"/>
  <c r="R45" i="198"/>
  <c r="L45" i="198"/>
  <c r="V44" i="198"/>
  <c r="S44" i="198"/>
  <c r="R44" i="198"/>
  <c r="L44" i="198"/>
  <c r="R43" i="198"/>
  <c r="V43" i="198"/>
  <c r="S43" i="198"/>
  <c r="L43" i="198"/>
  <c r="V42" i="198"/>
  <c r="S42" i="198"/>
  <c r="R42" i="198"/>
  <c r="L42" i="198"/>
  <c r="R41" i="198"/>
  <c r="V41" i="198"/>
  <c r="S41" i="198"/>
  <c r="L41" i="198"/>
  <c r="R40" i="198"/>
  <c r="S40" i="198"/>
  <c r="V40" i="198"/>
  <c r="L40" i="198"/>
  <c r="R39" i="198"/>
  <c r="S39" i="198"/>
  <c r="V39" i="198"/>
  <c r="L39" i="198"/>
  <c r="V35" i="198"/>
  <c r="R35" i="198"/>
  <c r="S35" i="198"/>
  <c r="L35" i="198"/>
  <c r="K34" i="198"/>
  <c r="V34" i="198" s="1"/>
  <c r="G34" i="198"/>
  <c r="Q34" i="198" s="1"/>
  <c r="G33" i="198"/>
  <c r="Q33" i="198" s="1"/>
  <c r="K32" i="198"/>
  <c r="V32" i="198" s="1"/>
  <c r="G31" i="198"/>
  <c r="Q31" i="198" s="1"/>
  <c r="K31" i="198"/>
  <c r="V31" i="198" s="1"/>
  <c r="G30" i="198"/>
  <c r="Q30" i="198" s="1"/>
  <c r="K30" i="198"/>
  <c r="V30" i="198" s="1"/>
  <c r="K29" i="198"/>
  <c r="V29" i="198" s="1"/>
  <c r="K28" i="198"/>
  <c r="V28" i="198" s="1"/>
  <c r="G27" i="198"/>
  <c r="Q27" i="198" s="1"/>
  <c r="K27" i="198"/>
  <c r="V27" i="198" s="1"/>
  <c r="R38" i="198"/>
  <c r="S38" i="198"/>
  <c r="V38" i="198"/>
  <c r="L38" i="198"/>
  <c r="R37" i="198"/>
  <c r="V37" i="198"/>
  <c r="S37" i="198"/>
  <c r="L37" i="198"/>
  <c r="S26" i="198"/>
  <c r="R26" i="198"/>
  <c r="V33" i="198"/>
  <c r="L33" i="198"/>
  <c r="S119" i="198"/>
  <c r="L119" i="198"/>
  <c r="V119" i="198"/>
  <c r="L26" i="198"/>
  <c r="V26" i="198"/>
  <c r="U10" i="198"/>
  <c r="U20" i="198" s="1"/>
  <c r="N37" i="195"/>
  <c r="J86" i="195"/>
  <c r="N10" i="198" s="1"/>
  <c r="C86" i="195"/>
  <c r="D86" i="195"/>
  <c r="G10" i="198" s="1"/>
  <c r="L53" i="195"/>
  <c r="CD86" i="195"/>
  <c r="I40" i="198" s="1"/>
  <c r="N53" i="195"/>
  <c r="M53" i="195"/>
  <c r="S21" i="195"/>
  <c r="L29" i="195"/>
  <c r="Q119" i="198"/>
  <c r="BR86" i="195"/>
  <c r="I37" i="198" s="1"/>
  <c r="N69" i="195"/>
  <c r="M77" i="195"/>
  <c r="L69" i="195"/>
  <c r="N77" i="195"/>
  <c r="M29" i="195"/>
  <c r="L10" i="198"/>
  <c r="S72" i="198"/>
  <c r="L25" i="198"/>
  <c r="S25" i="198"/>
  <c r="R25" i="198"/>
  <c r="BV86" i="195"/>
  <c r="I38" i="198" s="1"/>
  <c r="R85" i="195"/>
  <c r="R29" i="198"/>
  <c r="R33" i="198"/>
  <c r="DF86" i="195"/>
  <c r="S53" i="195"/>
  <c r="M85" i="195"/>
  <c r="L85" i="195"/>
  <c r="BN86" i="195"/>
  <c r="I35" i="198" s="1"/>
  <c r="BF86" i="195"/>
  <c r="I33" i="198" s="1"/>
  <c r="Q25" i="198"/>
  <c r="AL86" i="195"/>
  <c r="I28" i="198" s="1"/>
  <c r="Q28" i="198"/>
  <c r="BB86" i="195"/>
  <c r="I32" i="198" s="1"/>
  <c r="AP86" i="195"/>
  <c r="I29" i="198" s="1"/>
  <c r="L34" i="198"/>
  <c r="L61" i="195"/>
  <c r="N29" i="195"/>
  <c r="CP86" i="195"/>
  <c r="I43" i="198" s="1"/>
  <c r="CH86" i="195"/>
  <c r="I41" i="198" s="1"/>
  <c r="M69" i="195"/>
  <c r="CL86" i="195"/>
  <c r="I42" i="198" s="1"/>
  <c r="DB86" i="195"/>
  <c r="I46" i="198" s="1"/>
  <c r="AX86" i="195"/>
  <c r="I31" i="198" s="1"/>
  <c r="BJ86" i="195"/>
  <c r="I34" i="198" s="1"/>
  <c r="L21" i="195"/>
  <c r="AD86" i="195"/>
  <c r="I26" i="198" s="1"/>
  <c r="BZ86" i="195"/>
  <c r="I39" i="198" s="1"/>
  <c r="CX86" i="195"/>
  <c r="I45" i="198" s="1"/>
  <c r="CT86" i="195"/>
  <c r="I44" i="198" s="1"/>
  <c r="M37" i="195"/>
  <c r="R37" i="195"/>
  <c r="L45" i="195"/>
  <c r="AT86" i="195"/>
  <c r="I30" i="198" s="1"/>
  <c r="AH86" i="195"/>
  <c r="I27" i="198" s="1"/>
  <c r="K29" i="195"/>
  <c r="Z86" i="195"/>
  <c r="I25" i="198" s="1"/>
  <c r="S61" i="195"/>
  <c r="L77" i="195"/>
  <c r="S77" i="195"/>
  <c r="P37" i="195"/>
  <c r="Q37" i="195" s="1"/>
  <c r="Q30" i="195"/>
  <c r="P45" i="195"/>
  <c r="Q45" i="195" s="1"/>
  <c r="Q38" i="195"/>
  <c r="N45" i="195"/>
  <c r="M45" i="195"/>
  <c r="R45" i="195"/>
  <c r="B7" i="195"/>
  <c r="D7" i="195" s="1"/>
  <c r="P21" i="195"/>
  <c r="K61" i="195"/>
  <c r="R21" i="195"/>
  <c r="K83" i="195"/>
  <c r="K79" i="195"/>
  <c r="K74" i="195"/>
  <c r="K70" i="195"/>
  <c r="K65" i="195"/>
  <c r="K60" i="195"/>
  <c r="K56" i="195"/>
  <c r="K51" i="195"/>
  <c r="K47" i="195"/>
  <c r="K42" i="195"/>
  <c r="K36" i="195"/>
  <c r="K30" i="195"/>
  <c r="K23" i="195"/>
  <c r="K85" i="195"/>
  <c r="K53" i="195"/>
  <c r="K38" i="195"/>
  <c r="K31" i="195"/>
  <c r="K84" i="195"/>
  <c r="K80" i="195"/>
  <c r="K75" i="195"/>
  <c r="K71" i="195"/>
  <c r="K66" i="195"/>
  <c r="K62" i="195"/>
  <c r="K57" i="195"/>
  <c r="K52" i="195"/>
  <c r="K48" i="195"/>
  <c r="K43" i="195"/>
  <c r="N21" i="195"/>
  <c r="K39" i="195"/>
  <c r="K32" i="195"/>
  <c r="K25" i="195"/>
  <c r="M21" i="195"/>
  <c r="K77" i="195"/>
  <c r="K45" i="195"/>
  <c r="K81" i="195"/>
  <c r="K76" i="195"/>
  <c r="K72" i="195"/>
  <c r="K67" i="195"/>
  <c r="K63" i="195"/>
  <c r="K58" i="195"/>
  <c r="K54" i="195"/>
  <c r="K49" i="195"/>
  <c r="K44" i="195"/>
  <c r="K40" i="195"/>
  <c r="K33" i="195"/>
  <c r="K26" i="195"/>
  <c r="K21" i="195"/>
  <c r="K68" i="195"/>
  <c r="K69" i="195"/>
  <c r="K34" i="195"/>
  <c r="K27" i="195"/>
  <c r="K82" i="195"/>
  <c r="K78" i="195"/>
  <c r="K73" i="195"/>
  <c r="K64" i="195"/>
  <c r="K59" i="195"/>
  <c r="K37" i="195"/>
  <c r="K35" i="195"/>
  <c r="K28" i="195"/>
  <c r="K24" i="195"/>
  <c r="K55" i="195"/>
  <c r="K46" i="195"/>
  <c r="K50" i="195"/>
  <c r="K41" i="195"/>
  <c r="S37" i="195"/>
  <c r="L37" i="195"/>
  <c r="P29" i="195"/>
  <c r="M61" i="195"/>
  <c r="G36" i="198" l="1"/>
  <c r="R34" i="198"/>
  <c r="L32" i="198"/>
  <c r="S33" i="198"/>
  <c r="R32" i="198"/>
  <c r="L29" i="198"/>
  <c r="S34" i="198"/>
  <c r="S31" i="198"/>
  <c r="L31" i="198"/>
  <c r="R31" i="198"/>
  <c r="L30" i="198"/>
  <c r="R30" i="198"/>
  <c r="R28" i="198"/>
  <c r="L28" i="198"/>
  <c r="L27" i="198"/>
  <c r="R27" i="198"/>
  <c r="S27" i="198"/>
  <c r="K48" i="198"/>
  <c r="L48" i="198" s="1"/>
  <c r="S30" i="198"/>
  <c r="G48" i="198"/>
  <c r="G197" i="198" s="1"/>
  <c r="V10" i="198"/>
  <c r="P86" i="195"/>
  <c r="Q86" i="195" s="1"/>
  <c r="S28" i="198"/>
  <c r="O10" i="198"/>
  <c r="P10" i="198"/>
  <c r="S10" i="198"/>
  <c r="Q29" i="195"/>
  <c r="S29" i="198"/>
  <c r="Q29" i="198"/>
  <c r="Q10" i="198"/>
  <c r="S32" i="198"/>
  <c r="Q32" i="198"/>
  <c r="L86" i="195"/>
  <c r="I10" i="198" s="1"/>
  <c r="I48" i="198" s="1"/>
  <c r="S86" i="195"/>
  <c r="Q21" i="195"/>
  <c r="N86" i="195"/>
  <c r="M86" i="195"/>
  <c r="K86" i="195"/>
  <c r="R86" i="195"/>
  <c r="T86" i="185"/>
  <c r="S12" i="1" s="1"/>
  <c r="S11" i="1"/>
  <c r="T29" i="184"/>
  <c r="T86" i="183"/>
  <c r="T86" i="153"/>
  <c r="T45" i="183"/>
  <c r="T12" i="1"/>
  <c r="T19" i="1"/>
  <c r="U19" i="1" s="1"/>
  <c r="T18" i="1"/>
  <c r="U18" i="1" s="1"/>
  <c r="T17" i="1"/>
  <c r="U17" i="1" s="1"/>
  <c r="T16" i="1"/>
  <c r="U16" i="1" s="1"/>
  <c r="T15" i="1"/>
  <c r="U15" i="1" s="1"/>
  <c r="T14" i="1"/>
  <c r="U14" i="1" s="1"/>
  <c r="S14" i="1"/>
  <c r="T13" i="1"/>
  <c r="U13" i="1" s="1"/>
  <c r="S13" i="1"/>
  <c r="U12" i="1"/>
  <c r="R21" i="193"/>
  <c r="R20" i="193"/>
  <c r="N20" i="193"/>
  <c r="M20" i="193"/>
  <c r="K20" i="193" s="1"/>
  <c r="J20" i="193"/>
  <c r="I20" i="193"/>
  <c r="H20" i="193"/>
  <c r="Q20" i="193" s="1"/>
  <c r="C20" i="193"/>
  <c r="R19" i="193"/>
  <c r="N19" i="193"/>
  <c r="M19" i="193"/>
  <c r="K19" i="193" s="1"/>
  <c r="J19" i="193"/>
  <c r="I19" i="193"/>
  <c r="H19" i="193"/>
  <c r="C19" i="193"/>
  <c r="R18" i="193"/>
  <c r="N18" i="193"/>
  <c r="M18" i="193"/>
  <c r="K18" i="193" s="1"/>
  <c r="J18" i="193"/>
  <c r="Q18" i="193" s="1"/>
  <c r="I18" i="193"/>
  <c r="H18" i="193"/>
  <c r="C18" i="193"/>
  <c r="R17" i="193"/>
  <c r="N17" i="193"/>
  <c r="M17" i="193"/>
  <c r="K17" i="193"/>
  <c r="J17" i="193"/>
  <c r="I17" i="193"/>
  <c r="H17" i="193"/>
  <c r="C17" i="193"/>
  <c r="R16" i="193"/>
  <c r="N16" i="193"/>
  <c r="M16" i="193"/>
  <c r="J16" i="193"/>
  <c r="I16" i="193"/>
  <c r="H16" i="193"/>
  <c r="C16" i="193"/>
  <c r="R15" i="193"/>
  <c r="N15" i="193"/>
  <c r="M15" i="193"/>
  <c r="K15" i="193" s="1"/>
  <c r="J15" i="193"/>
  <c r="Q15" i="193" s="1"/>
  <c r="I15" i="193"/>
  <c r="H15" i="193"/>
  <c r="C15" i="193"/>
  <c r="R14" i="193"/>
  <c r="N14" i="193"/>
  <c r="M14" i="193"/>
  <c r="J14" i="193"/>
  <c r="I14" i="193"/>
  <c r="H14" i="193"/>
  <c r="C14" i="193"/>
  <c r="R13" i="193"/>
  <c r="N13" i="193"/>
  <c r="K13" i="193"/>
  <c r="J13" i="193"/>
  <c r="I13" i="193"/>
  <c r="H13" i="193"/>
  <c r="R12" i="193"/>
  <c r="K12" i="193"/>
  <c r="R10" i="193"/>
  <c r="V86" i="153"/>
  <c r="K197" i="198" l="1"/>
  <c r="V197" i="198" s="1"/>
  <c r="R48" i="198"/>
  <c r="V48" i="198"/>
  <c r="S48" i="198"/>
  <c r="Q48" i="198"/>
  <c r="Q197" i="198"/>
  <c r="P14" i="193"/>
  <c r="L18" i="193"/>
  <c r="O17" i="193"/>
  <c r="S14" i="193"/>
  <c r="O15" i="193"/>
  <c r="O19" i="193"/>
  <c r="Q13" i="193"/>
  <c r="S18" i="193"/>
  <c r="Q16" i="193"/>
  <c r="Q19" i="193"/>
  <c r="P13" i="193"/>
  <c r="L17" i="193"/>
  <c r="O14" i="193"/>
  <c r="L20" i="193"/>
  <c r="P17" i="193"/>
  <c r="P18" i="193"/>
  <c r="L19" i="193"/>
  <c r="S15" i="193"/>
  <c r="L13" i="193"/>
  <c r="S13" i="193"/>
  <c r="S16" i="193"/>
  <c r="S17" i="193"/>
  <c r="P20" i="193"/>
  <c r="Q17" i="193"/>
  <c r="Q14" i="193"/>
  <c r="L15" i="193"/>
  <c r="O16" i="193"/>
  <c r="P19" i="193"/>
  <c r="S20" i="193"/>
  <c r="K14" i="193"/>
  <c r="L14" i="193" s="1"/>
  <c r="O18" i="193"/>
  <c r="O13" i="193"/>
  <c r="S19" i="193"/>
  <c r="P16" i="193"/>
  <c r="P15" i="193"/>
  <c r="K16" i="193"/>
  <c r="L16" i="193" s="1"/>
  <c r="O20" i="193"/>
  <c r="M60" i="1"/>
  <c r="N60" i="1"/>
  <c r="O60" i="1"/>
  <c r="L60" i="1"/>
  <c r="T39" i="153"/>
  <c r="T38" i="153"/>
  <c r="T36" i="153"/>
  <c r="T35" i="153"/>
  <c r="V21" i="153"/>
  <c r="V29" i="153"/>
  <c r="V45" i="153"/>
  <c r="V37" i="153"/>
  <c r="L197" i="198" l="1"/>
  <c r="R197" i="198"/>
  <c r="S197" i="198"/>
  <c r="V86" i="185"/>
  <c r="I60" i="1" l="1"/>
  <c r="I36" i="1"/>
  <c r="I48" i="1"/>
  <c r="O48" i="1" l="1"/>
  <c r="N48" i="1"/>
  <c r="M48" i="1"/>
  <c r="L48" i="1"/>
  <c r="O36" i="1"/>
  <c r="N36" i="1"/>
  <c r="M36" i="1"/>
  <c r="L36" i="1"/>
  <c r="T23" i="153" l="1"/>
  <c r="T24" i="153"/>
  <c r="T25" i="153"/>
  <c r="T26" i="153"/>
  <c r="T27" i="153"/>
  <c r="T28" i="153"/>
  <c r="O29" i="184"/>
  <c r="V21" i="184" l="1"/>
  <c r="V86" i="184" s="1"/>
  <c r="Y84" i="153" l="1"/>
  <c r="X84" i="153"/>
  <c r="W84" i="153"/>
  <c r="Y83" i="153"/>
  <c r="X83" i="153"/>
  <c r="W83" i="153"/>
  <c r="Y82" i="153"/>
  <c r="X82" i="153"/>
  <c r="W82" i="153"/>
  <c r="Y81" i="153"/>
  <c r="X81" i="153"/>
  <c r="W81" i="153"/>
  <c r="Y80" i="153"/>
  <c r="X80" i="153"/>
  <c r="W80" i="153"/>
  <c r="Y79" i="153"/>
  <c r="X79" i="153"/>
  <c r="W79" i="153"/>
  <c r="Y78" i="153"/>
  <c r="Y85" i="153" s="1"/>
  <c r="X78" i="153"/>
  <c r="X85" i="153" s="1"/>
  <c r="W78" i="153"/>
  <c r="Y76" i="153"/>
  <c r="X76" i="153"/>
  <c r="W76" i="153"/>
  <c r="Y75" i="153"/>
  <c r="X75" i="153"/>
  <c r="W75" i="153"/>
  <c r="Y74" i="153"/>
  <c r="X74" i="153"/>
  <c r="W74" i="153"/>
  <c r="Y73" i="153"/>
  <c r="X73" i="153"/>
  <c r="W73" i="153"/>
  <c r="Y72" i="153"/>
  <c r="X72" i="153"/>
  <c r="W72" i="153"/>
  <c r="Y71" i="153"/>
  <c r="X71" i="153"/>
  <c r="W71" i="153"/>
  <c r="Y70" i="153"/>
  <c r="Y77" i="153" s="1"/>
  <c r="X70" i="153"/>
  <c r="X77" i="153" s="1"/>
  <c r="W70" i="153"/>
  <c r="Y68" i="153"/>
  <c r="X68" i="153"/>
  <c r="W68" i="153"/>
  <c r="Y67" i="153"/>
  <c r="X67" i="153"/>
  <c r="W67" i="153"/>
  <c r="Y66" i="153"/>
  <c r="X66" i="153"/>
  <c r="W66" i="153"/>
  <c r="Y65" i="153"/>
  <c r="X65" i="153"/>
  <c r="W65" i="153"/>
  <c r="Y64" i="153"/>
  <c r="X64" i="153"/>
  <c r="W64" i="153"/>
  <c r="Y63" i="153"/>
  <c r="X63" i="153"/>
  <c r="W63" i="153"/>
  <c r="Y62" i="153"/>
  <c r="Y69" i="153" s="1"/>
  <c r="X62" i="153"/>
  <c r="X69" i="153" s="1"/>
  <c r="W62" i="153"/>
  <c r="Y60" i="153"/>
  <c r="X60" i="153"/>
  <c r="W60" i="153"/>
  <c r="Y59" i="153"/>
  <c r="X59" i="153"/>
  <c r="W59" i="153"/>
  <c r="Y58" i="153"/>
  <c r="X58" i="153"/>
  <c r="W58" i="153"/>
  <c r="Y57" i="153"/>
  <c r="X57" i="153"/>
  <c r="W57" i="153"/>
  <c r="Y56" i="153"/>
  <c r="X56" i="153"/>
  <c r="W56" i="153"/>
  <c r="Y55" i="153"/>
  <c r="X55" i="153"/>
  <c r="W55" i="153"/>
  <c r="Y54" i="153"/>
  <c r="Y61" i="153" s="1"/>
  <c r="X54" i="153"/>
  <c r="X61" i="153" s="1"/>
  <c r="W54" i="153"/>
  <c r="Y52" i="153"/>
  <c r="X52" i="153"/>
  <c r="W52" i="153"/>
  <c r="Y51" i="153"/>
  <c r="X51" i="153"/>
  <c r="W51" i="153"/>
  <c r="Y50" i="153"/>
  <c r="X50" i="153"/>
  <c r="W50" i="153"/>
  <c r="Y49" i="153"/>
  <c r="X49" i="153"/>
  <c r="W49" i="153"/>
  <c r="Y48" i="153"/>
  <c r="X48" i="153"/>
  <c r="W48" i="153"/>
  <c r="Y47" i="153"/>
  <c r="X47" i="153"/>
  <c r="W47" i="153"/>
  <c r="Y46" i="153"/>
  <c r="Y53" i="153" s="1"/>
  <c r="X46" i="153"/>
  <c r="X53" i="153" s="1"/>
  <c r="W46" i="153"/>
  <c r="Y44" i="153"/>
  <c r="X44" i="153"/>
  <c r="W44" i="153"/>
  <c r="Y43" i="153"/>
  <c r="X43" i="153"/>
  <c r="W43" i="153"/>
  <c r="Y42" i="153"/>
  <c r="X42" i="153"/>
  <c r="W42" i="153"/>
  <c r="Y41" i="153"/>
  <c r="X41" i="153"/>
  <c r="W41" i="153"/>
  <c r="Y40" i="153"/>
  <c r="X40" i="153"/>
  <c r="W40" i="153"/>
  <c r="Y39" i="153"/>
  <c r="X39" i="153"/>
  <c r="W39" i="153"/>
  <c r="Y38" i="153"/>
  <c r="Y45" i="153" s="1"/>
  <c r="X38" i="153"/>
  <c r="X45" i="153" s="1"/>
  <c r="W38" i="153"/>
  <c r="W45" i="153" s="1"/>
  <c r="Y36" i="153"/>
  <c r="X36" i="153"/>
  <c r="W36" i="153"/>
  <c r="Y35" i="153"/>
  <c r="X35" i="153"/>
  <c r="W35" i="153"/>
  <c r="Y34" i="153"/>
  <c r="X34" i="153"/>
  <c r="W34" i="153"/>
  <c r="Y33" i="153"/>
  <c r="X33" i="153"/>
  <c r="W33" i="153"/>
  <c r="Y32" i="153"/>
  <c r="X32" i="153"/>
  <c r="W32" i="153"/>
  <c r="Y31" i="153"/>
  <c r="X31" i="153"/>
  <c r="W31" i="153"/>
  <c r="Y30" i="153"/>
  <c r="Y37" i="153" s="1"/>
  <c r="X30" i="153"/>
  <c r="X37" i="153" s="1"/>
  <c r="W30" i="153"/>
  <c r="W37" i="153" s="1"/>
  <c r="Y28" i="153"/>
  <c r="Y29" i="153" s="1"/>
  <c r="X28" i="153"/>
  <c r="X29" i="153" s="1"/>
  <c r="W28" i="153"/>
  <c r="W29" i="153" s="1"/>
  <c r="Y21" i="153"/>
  <c r="X21" i="153"/>
  <c r="W21" i="153"/>
  <c r="X86" i="153" l="1"/>
  <c r="W69" i="153"/>
  <c r="W61" i="153"/>
  <c r="W77" i="153"/>
  <c r="W53" i="153"/>
  <c r="W85" i="153"/>
  <c r="Y86" i="153"/>
  <c r="W86" i="153"/>
  <c r="L19" i="1"/>
  <c r="J19" i="1" s="1"/>
  <c r="C7" i="192" s="1"/>
  <c r="L18" i="1"/>
  <c r="J18" i="1" s="1"/>
  <c r="C7" i="191" s="1"/>
  <c r="L17" i="1"/>
  <c r="J17" i="1" s="1"/>
  <c r="C7" i="190" s="1"/>
  <c r="L16" i="1"/>
  <c r="J16" i="1" s="1"/>
  <c r="C7" i="189" s="1"/>
  <c r="L15" i="1"/>
  <c r="J15" i="1" s="1"/>
  <c r="C7" i="188" s="1"/>
  <c r="L14" i="1"/>
  <c r="J14" i="1" s="1"/>
  <c r="C7" i="187" s="1"/>
  <c r="L13" i="1"/>
  <c r="J13" i="1" s="1"/>
  <c r="C7" i="186" s="1"/>
  <c r="L12" i="1"/>
  <c r="J12" i="1" s="1"/>
  <c r="C7" i="185" s="1"/>
  <c r="L11" i="1"/>
  <c r="P71" i="185" l="1"/>
  <c r="P62" i="185"/>
  <c r="Q62" i="185" s="1"/>
  <c r="P52" i="185"/>
  <c r="P40" i="185"/>
  <c r="P70" i="185"/>
  <c r="P60" i="185"/>
  <c r="P51" i="185"/>
  <c r="Q51" i="185" s="1"/>
  <c r="P41" i="185"/>
  <c r="P68" i="185"/>
  <c r="P59" i="185"/>
  <c r="Q59" i="185" s="1"/>
  <c r="P50" i="185"/>
  <c r="P42" i="185"/>
  <c r="P67" i="185"/>
  <c r="P58" i="185"/>
  <c r="P49" i="185"/>
  <c r="Q49" i="185" s="1"/>
  <c r="P43" i="185"/>
  <c r="P66" i="185"/>
  <c r="P57" i="185"/>
  <c r="P48" i="185"/>
  <c r="P44" i="185"/>
  <c r="P64" i="185"/>
  <c r="Q64" i="185" s="1"/>
  <c r="P55" i="185"/>
  <c r="P36" i="185"/>
  <c r="P72" i="185"/>
  <c r="Q72" i="185" s="1"/>
  <c r="P63" i="185"/>
  <c r="P54" i="185"/>
  <c r="P39" i="185"/>
  <c r="P35" i="185"/>
  <c r="P74" i="185"/>
  <c r="Q74" i="185" s="1"/>
  <c r="P65" i="185"/>
  <c r="P56" i="185"/>
  <c r="Q56" i="185" s="1"/>
  <c r="P47" i="185"/>
  <c r="P38" i="185"/>
  <c r="P73" i="185"/>
  <c r="Q73" i="185" s="1"/>
  <c r="P46" i="185"/>
  <c r="J11" i="1"/>
  <c r="C7" i="184" s="1"/>
  <c r="C19" i="1"/>
  <c r="C18" i="1"/>
  <c r="C17" i="1"/>
  <c r="C16" i="1"/>
  <c r="C15" i="1"/>
  <c r="C14" i="1"/>
  <c r="C13" i="1"/>
  <c r="C12" i="1"/>
  <c r="I85" i="192"/>
  <c r="H85" i="192"/>
  <c r="G85" i="192"/>
  <c r="F85" i="192"/>
  <c r="E85" i="192"/>
  <c r="I77" i="192"/>
  <c r="H77" i="192"/>
  <c r="G77" i="192"/>
  <c r="F77" i="192"/>
  <c r="E77" i="192"/>
  <c r="I69" i="192"/>
  <c r="H69" i="192"/>
  <c r="G69" i="192"/>
  <c r="F69" i="192"/>
  <c r="E69" i="192"/>
  <c r="I61" i="192"/>
  <c r="H61" i="192"/>
  <c r="G61" i="192"/>
  <c r="F61" i="192"/>
  <c r="E61" i="192"/>
  <c r="I53" i="192"/>
  <c r="H53" i="192"/>
  <c r="G53" i="192"/>
  <c r="F53" i="192"/>
  <c r="E53" i="192"/>
  <c r="I45" i="192"/>
  <c r="H45" i="192"/>
  <c r="G45" i="192"/>
  <c r="F45" i="192"/>
  <c r="E45" i="192"/>
  <c r="I37" i="192"/>
  <c r="H37" i="192"/>
  <c r="G37" i="192"/>
  <c r="F37" i="192"/>
  <c r="E37" i="192"/>
  <c r="I29" i="192"/>
  <c r="H29" i="192"/>
  <c r="G29" i="192"/>
  <c r="F29" i="192"/>
  <c r="E29" i="192"/>
  <c r="I21" i="192"/>
  <c r="H21" i="192"/>
  <c r="G21" i="192"/>
  <c r="F21" i="192"/>
  <c r="E21" i="192"/>
  <c r="I85" i="191"/>
  <c r="H85" i="191"/>
  <c r="G85" i="191"/>
  <c r="F85" i="191"/>
  <c r="E85" i="191"/>
  <c r="I77" i="191"/>
  <c r="H77" i="191"/>
  <c r="G77" i="191"/>
  <c r="F77" i="191"/>
  <c r="E77" i="191"/>
  <c r="I69" i="191"/>
  <c r="H69" i="191"/>
  <c r="G69" i="191"/>
  <c r="F69" i="191"/>
  <c r="E69" i="191"/>
  <c r="I61" i="191"/>
  <c r="H61" i="191"/>
  <c r="G61" i="191"/>
  <c r="F61" i="191"/>
  <c r="E61" i="191"/>
  <c r="I53" i="191"/>
  <c r="H53" i="191"/>
  <c r="G53" i="191"/>
  <c r="F53" i="191"/>
  <c r="E53" i="191"/>
  <c r="I45" i="191"/>
  <c r="H45" i="191"/>
  <c r="G45" i="191"/>
  <c r="F45" i="191"/>
  <c r="E45" i="191"/>
  <c r="I37" i="191"/>
  <c r="H37" i="191"/>
  <c r="G37" i="191"/>
  <c r="F37" i="191"/>
  <c r="E37" i="191"/>
  <c r="I29" i="191"/>
  <c r="H29" i="191"/>
  <c r="G29" i="191"/>
  <c r="F29" i="191"/>
  <c r="E29" i="191"/>
  <c r="I21" i="191"/>
  <c r="H21" i="191"/>
  <c r="G21" i="191"/>
  <c r="F21" i="191"/>
  <c r="E21" i="191"/>
  <c r="I85" i="190"/>
  <c r="H85" i="190"/>
  <c r="G85" i="190"/>
  <c r="F85" i="190"/>
  <c r="E85" i="190"/>
  <c r="I77" i="190"/>
  <c r="H77" i="190"/>
  <c r="G77" i="190"/>
  <c r="F77" i="190"/>
  <c r="E77" i="190"/>
  <c r="I69" i="190"/>
  <c r="H69" i="190"/>
  <c r="G69" i="190"/>
  <c r="F69" i="190"/>
  <c r="E69" i="190"/>
  <c r="I61" i="190"/>
  <c r="H61" i="190"/>
  <c r="G61" i="190"/>
  <c r="F61" i="190"/>
  <c r="E61" i="190"/>
  <c r="I53" i="190"/>
  <c r="H53" i="190"/>
  <c r="G53" i="190"/>
  <c r="F53" i="190"/>
  <c r="E53" i="190"/>
  <c r="I45" i="190"/>
  <c r="H45" i="190"/>
  <c r="G45" i="190"/>
  <c r="F45" i="190"/>
  <c r="E45" i="190"/>
  <c r="I37" i="190"/>
  <c r="H37" i="190"/>
  <c r="G37" i="190"/>
  <c r="F37" i="190"/>
  <c r="E37" i="190"/>
  <c r="I29" i="190"/>
  <c r="H29" i="190"/>
  <c r="G29" i="190"/>
  <c r="F29" i="190"/>
  <c r="E29" i="190"/>
  <c r="I21" i="190"/>
  <c r="H21" i="190"/>
  <c r="G21" i="190"/>
  <c r="F21" i="190"/>
  <c r="E21" i="190"/>
  <c r="I85" i="189"/>
  <c r="H85" i="189"/>
  <c r="G85" i="189"/>
  <c r="F85" i="189"/>
  <c r="E85" i="189"/>
  <c r="I77" i="189"/>
  <c r="H77" i="189"/>
  <c r="G77" i="189"/>
  <c r="F77" i="189"/>
  <c r="E77" i="189"/>
  <c r="I69" i="189"/>
  <c r="H69" i="189"/>
  <c r="G69" i="189"/>
  <c r="F69" i="189"/>
  <c r="E69" i="189"/>
  <c r="I61" i="189"/>
  <c r="H61" i="189"/>
  <c r="G61" i="189"/>
  <c r="F61" i="189"/>
  <c r="E61" i="189"/>
  <c r="I53" i="189"/>
  <c r="H53" i="189"/>
  <c r="G53" i="189"/>
  <c r="F53" i="189"/>
  <c r="E53" i="189"/>
  <c r="I45" i="189"/>
  <c r="H45" i="189"/>
  <c r="G45" i="189"/>
  <c r="F45" i="189"/>
  <c r="E45" i="189"/>
  <c r="I37" i="189"/>
  <c r="H37" i="189"/>
  <c r="G37" i="189"/>
  <c r="F37" i="189"/>
  <c r="E37" i="189"/>
  <c r="I29" i="189"/>
  <c r="H29" i="189"/>
  <c r="G29" i="189"/>
  <c r="F29" i="189"/>
  <c r="E29" i="189"/>
  <c r="I21" i="189"/>
  <c r="H21" i="189"/>
  <c r="G21" i="189"/>
  <c r="F21" i="189"/>
  <c r="E21" i="189"/>
  <c r="I85" i="188"/>
  <c r="H85" i="188"/>
  <c r="G85" i="188"/>
  <c r="F85" i="188"/>
  <c r="E85" i="188"/>
  <c r="I77" i="188"/>
  <c r="H77" i="188"/>
  <c r="G77" i="188"/>
  <c r="F77" i="188"/>
  <c r="E77" i="188"/>
  <c r="I69" i="188"/>
  <c r="H69" i="188"/>
  <c r="G69" i="188"/>
  <c r="F69" i="188"/>
  <c r="E69" i="188"/>
  <c r="I61" i="188"/>
  <c r="H61" i="188"/>
  <c r="G61" i="188"/>
  <c r="F61" i="188"/>
  <c r="E61" i="188"/>
  <c r="I53" i="188"/>
  <c r="H53" i="188"/>
  <c r="G53" i="188"/>
  <c r="F53" i="188"/>
  <c r="E53" i="188"/>
  <c r="I45" i="188"/>
  <c r="H45" i="188"/>
  <c r="G45" i="188"/>
  <c r="F45" i="188"/>
  <c r="E45" i="188"/>
  <c r="I37" i="188"/>
  <c r="H37" i="188"/>
  <c r="G37" i="188"/>
  <c r="F37" i="188"/>
  <c r="E37" i="188"/>
  <c r="I29" i="188"/>
  <c r="H29" i="188"/>
  <c r="G29" i="188"/>
  <c r="F29" i="188"/>
  <c r="E29" i="188"/>
  <c r="I21" i="188"/>
  <c r="H21" i="188"/>
  <c r="G21" i="188"/>
  <c r="F21" i="188"/>
  <c r="E21" i="188"/>
  <c r="I85" i="187"/>
  <c r="H85" i="187"/>
  <c r="G85" i="187"/>
  <c r="F85" i="187"/>
  <c r="E85" i="187"/>
  <c r="I77" i="187"/>
  <c r="H77" i="187"/>
  <c r="G77" i="187"/>
  <c r="F77" i="187"/>
  <c r="E77" i="187"/>
  <c r="I69" i="187"/>
  <c r="H69" i="187"/>
  <c r="G69" i="187"/>
  <c r="F69" i="187"/>
  <c r="E69" i="187"/>
  <c r="I61" i="187"/>
  <c r="H61" i="187"/>
  <c r="G61" i="187"/>
  <c r="F61" i="187"/>
  <c r="E61" i="187"/>
  <c r="I53" i="187"/>
  <c r="H53" i="187"/>
  <c r="G53" i="187"/>
  <c r="F53" i="187"/>
  <c r="E53" i="187"/>
  <c r="I45" i="187"/>
  <c r="H45" i="187"/>
  <c r="G45" i="187"/>
  <c r="F45" i="187"/>
  <c r="E45" i="187"/>
  <c r="I37" i="187"/>
  <c r="H37" i="187"/>
  <c r="G37" i="187"/>
  <c r="F37" i="187"/>
  <c r="E37" i="187"/>
  <c r="I29" i="187"/>
  <c r="H29" i="187"/>
  <c r="G29" i="187"/>
  <c r="F29" i="187"/>
  <c r="E29" i="187"/>
  <c r="I21" i="187"/>
  <c r="H21" i="187"/>
  <c r="G21" i="187"/>
  <c r="F21" i="187"/>
  <c r="E21" i="187"/>
  <c r="I85" i="186"/>
  <c r="H85" i="186"/>
  <c r="G85" i="186"/>
  <c r="F85" i="186"/>
  <c r="E85" i="186"/>
  <c r="I77" i="186"/>
  <c r="H77" i="186"/>
  <c r="G77" i="186"/>
  <c r="F77" i="186"/>
  <c r="E77" i="186"/>
  <c r="I69" i="186"/>
  <c r="H69" i="186"/>
  <c r="G69" i="186"/>
  <c r="F69" i="186"/>
  <c r="E69" i="186"/>
  <c r="I61" i="186"/>
  <c r="H61" i="186"/>
  <c r="G61" i="186"/>
  <c r="F61" i="186"/>
  <c r="E61" i="186"/>
  <c r="I53" i="186"/>
  <c r="H53" i="186"/>
  <c r="G53" i="186"/>
  <c r="F53" i="186"/>
  <c r="E53" i="186"/>
  <c r="I45" i="186"/>
  <c r="H45" i="186"/>
  <c r="G45" i="186"/>
  <c r="F45" i="186"/>
  <c r="E45" i="186"/>
  <c r="I37" i="186"/>
  <c r="H37" i="186"/>
  <c r="G37" i="186"/>
  <c r="F37" i="186"/>
  <c r="E37" i="186"/>
  <c r="I29" i="186"/>
  <c r="H29" i="186"/>
  <c r="G29" i="186"/>
  <c r="F29" i="186"/>
  <c r="E29" i="186"/>
  <c r="I21" i="186"/>
  <c r="H21" i="186"/>
  <c r="G21" i="186"/>
  <c r="F21" i="186"/>
  <c r="E21" i="186"/>
  <c r="I85" i="185"/>
  <c r="H85" i="185"/>
  <c r="G85" i="185"/>
  <c r="F85" i="185"/>
  <c r="E85" i="185"/>
  <c r="I77" i="185"/>
  <c r="H77" i="185"/>
  <c r="G77" i="185"/>
  <c r="F77" i="185"/>
  <c r="E77" i="185"/>
  <c r="I69" i="185"/>
  <c r="H69" i="185"/>
  <c r="G69" i="185"/>
  <c r="F69" i="185"/>
  <c r="E69" i="185"/>
  <c r="I61" i="185"/>
  <c r="H61" i="185"/>
  <c r="G61" i="185"/>
  <c r="F61" i="185"/>
  <c r="E61" i="185"/>
  <c r="I53" i="185"/>
  <c r="H53" i="185"/>
  <c r="G53" i="185"/>
  <c r="F53" i="185"/>
  <c r="E53" i="185"/>
  <c r="I45" i="185"/>
  <c r="H45" i="185"/>
  <c r="G45" i="185"/>
  <c r="F45" i="185"/>
  <c r="E45" i="185"/>
  <c r="I37" i="185"/>
  <c r="H37" i="185"/>
  <c r="G37" i="185"/>
  <c r="F37" i="185"/>
  <c r="E37" i="185"/>
  <c r="I29" i="185"/>
  <c r="H29" i="185"/>
  <c r="G29" i="185"/>
  <c r="F29" i="185"/>
  <c r="E29" i="185"/>
  <c r="I21" i="185"/>
  <c r="H21" i="185"/>
  <c r="G21" i="185"/>
  <c r="F21" i="185"/>
  <c r="E21" i="185"/>
  <c r="I85" i="184"/>
  <c r="H85" i="184"/>
  <c r="G85" i="184"/>
  <c r="F85" i="184"/>
  <c r="E85" i="184"/>
  <c r="I77" i="184"/>
  <c r="H77" i="184"/>
  <c r="G77" i="184"/>
  <c r="F77" i="184"/>
  <c r="E77" i="184"/>
  <c r="I69" i="184"/>
  <c r="H69" i="184"/>
  <c r="G69" i="184"/>
  <c r="F69" i="184"/>
  <c r="E69" i="184"/>
  <c r="I61" i="184"/>
  <c r="H61" i="184"/>
  <c r="G61" i="184"/>
  <c r="F61" i="184"/>
  <c r="E61" i="184"/>
  <c r="I53" i="184"/>
  <c r="H53" i="184"/>
  <c r="G53" i="184"/>
  <c r="F53" i="184"/>
  <c r="E53" i="184"/>
  <c r="I45" i="184"/>
  <c r="H45" i="184"/>
  <c r="G45" i="184"/>
  <c r="F45" i="184"/>
  <c r="E45" i="184"/>
  <c r="I37" i="184"/>
  <c r="H37" i="184"/>
  <c r="G37" i="184"/>
  <c r="F37" i="184"/>
  <c r="E37" i="184"/>
  <c r="I29" i="184"/>
  <c r="H29" i="184"/>
  <c r="G29" i="184"/>
  <c r="F29" i="184"/>
  <c r="E29" i="184"/>
  <c r="I21" i="184"/>
  <c r="H21" i="184"/>
  <c r="G21" i="184"/>
  <c r="F21" i="184"/>
  <c r="E21" i="184"/>
  <c r="B14" i="192"/>
  <c r="B14" i="191"/>
  <c r="B14" i="190"/>
  <c r="B14" i="189"/>
  <c r="B14" i="188"/>
  <c r="B14" i="187"/>
  <c r="B14" i="186"/>
  <c r="B14" i="185"/>
  <c r="B14" i="184"/>
  <c r="B14" i="183"/>
  <c r="T85" i="153"/>
  <c r="T77" i="153"/>
  <c r="T69" i="153"/>
  <c r="T61" i="153"/>
  <c r="T53" i="153"/>
  <c r="T45" i="153"/>
  <c r="T37" i="153"/>
  <c r="T22" i="153"/>
  <c r="T18" i="153"/>
  <c r="T19" i="153"/>
  <c r="T20" i="153"/>
  <c r="O137" i="1"/>
  <c r="N137" i="1"/>
  <c r="M137" i="1"/>
  <c r="L137" i="1"/>
  <c r="I137" i="1"/>
  <c r="O126" i="1"/>
  <c r="N126" i="1"/>
  <c r="M126" i="1"/>
  <c r="L126" i="1"/>
  <c r="I126" i="1"/>
  <c r="O115" i="1"/>
  <c r="N115" i="1"/>
  <c r="M115" i="1"/>
  <c r="L115" i="1"/>
  <c r="I115" i="1"/>
  <c r="O104" i="1"/>
  <c r="N104" i="1"/>
  <c r="M104" i="1"/>
  <c r="L104" i="1"/>
  <c r="I104" i="1"/>
  <c r="O93" i="1"/>
  <c r="N93" i="1"/>
  <c r="M93" i="1"/>
  <c r="L93" i="1"/>
  <c r="I93" i="1"/>
  <c r="O82" i="1"/>
  <c r="N82" i="1"/>
  <c r="M82" i="1"/>
  <c r="L82" i="1"/>
  <c r="I82" i="1"/>
  <c r="O71" i="1"/>
  <c r="N71" i="1"/>
  <c r="M71" i="1"/>
  <c r="L71" i="1"/>
  <c r="I71" i="1"/>
  <c r="L10" i="1"/>
  <c r="DE85" i="192"/>
  <c r="DD85" i="192"/>
  <c r="DC85" i="192"/>
  <c r="DA85" i="192"/>
  <c r="CZ85" i="192"/>
  <c r="CY85" i="192"/>
  <c r="CW85" i="192"/>
  <c r="CV85" i="192"/>
  <c r="CU85" i="192"/>
  <c r="CS85" i="192"/>
  <c r="CR85" i="192"/>
  <c r="CT85" i="192" s="1"/>
  <c r="CQ85" i="192"/>
  <c r="CO85" i="192"/>
  <c r="CN85" i="192"/>
  <c r="CM85" i="192"/>
  <c r="CK85" i="192"/>
  <c r="CJ85" i="192"/>
  <c r="CI85" i="192"/>
  <c r="CG85" i="192"/>
  <c r="CF85" i="192"/>
  <c r="CE85" i="192"/>
  <c r="CH85" i="192" s="1"/>
  <c r="CC85" i="192"/>
  <c r="CB85" i="192"/>
  <c r="CA85" i="192"/>
  <c r="BY85" i="192"/>
  <c r="BX85" i="192"/>
  <c r="BW85" i="192"/>
  <c r="BU85" i="192"/>
  <c r="BT85" i="192"/>
  <c r="BS85" i="192"/>
  <c r="BQ85" i="192"/>
  <c r="BP85" i="192"/>
  <c r="BO85" i="192"/>
  <c r="BM85" i="192"/>
  <c r="BL85" i="192"/>
  <c r="BK85" i="192"/>
  <c r="BI85" i="192"/>
  <c r="BH85" i="192"/>
  <c r="BG85" i="192"/>
  <c r="BE85" i="192"/>
  <c r="BD85" i="192"/>
  <c r="BC85" i="192"/>
  <c r="BA85" i="192"/>
  <c r="AZ85" i="192"/>
  <c r="AY85" i="192"/>
  <c r="AW85" i="192"/>
  <c r="AV85" i="192"/>
  <c r="AU85" i="192"/>
  <c r="AS85" i="192"/>
  <c r="AR85" i="192"/>
  <c r="AQ85" i="192"/>
  <c r="AO85" i="192"/>
  <c r="AN85" i="192"/>
  <c r="AM85" i="192"/>
  <c r="AK85" i="192"/>
  <c r="AJ85" i="192"/>
  <c r="AI85" i="192"/>
  <c r="AG85" i="192"/>
  <c r="AF85" i="192"/>
  <c r="AH85" i="192" s="1"/>
  <c r="AE85" i="192"/>
  <c r="AC85" i="192"/>
  <c r="AB85" i="192"/>
  <c r="AA85" i="192"/>
  <c r="Y85" i="192"/>
  <c r="X85" i="192"/>
  <c r="W85" i="192"/>
  <c r="U85" i="192"/>
  <c r="T85" i="192"/>
  <c r="P85" i="192"/>
  <c r="O85" i="192"/>
  <c r="DF84" i="192"/>
  <c r="DB84" i="192"/>
  <c r="CX84" i="192"/>
  <c r="CT84" i="192"/>
  <c r="CP84" i="192"/>
  <c r="CL84" i="192"/>
  <c r="CH84" i="192"/>
  <c r="CD84" i="192"/>
  <c r="BZ84" i="192"/>
  <c r="BV84" i="192"/>
  <c r="BR84" i="192"/>
  <c r="BN84" i="192"/>
  <c r="BJ84" i="192"/>
  <c r="BF84" i="192"/>
  <c r="BB84" i="192"/>
  <c r="AX84" i="192"/>
  <c r="AT84" i="192"/>
  <c r="AP84" i="192"/>
  <c r="AL84" i="192"/>
  <c r="AH84" i="192"/>
  <c r="AD84" i="192"/>
  <c r="Z84" i="192"/>
  <c r="V84" i="192"/>
  <c r="Q84" i="192"/>
  <c r="J84" i="192"/>
  <c r="N84" i="192" s="1"/>
  <c r="D84" i="192"/>
  <c r="C84" i="192"/>
  <c r="DF83" i="192"/>
  <c r="DB83" i="192"/>
  <c r="CX83" i="192"/>
  <c r="CT83" i="192"/>
  <c r="CP83" i="192"/>
  <c r="CL83" i="192"/>
  <c r="CH83" i="192"/>
  <c r="CD83" i="192"/>
  <c r="BZ83" i="192"/>
  <c r="BV83" i="192"/>
  <c r="BR83" i="192"/>
  <c r="BN83" i="192"/>
  <c r="BJ83" i="192"/>
  <c r="BF83" i="192"/>
  <c r="BB83" i="192"/>
  <c r="AX83" i="192"/>
  <c r="AT83" i="192"/>
  <c r="AP83" i="192"/>
  <c r="AL83" i="192"/>
  <c r="AH83" i="192"/>
  <c r="AD83" i="192"/>
  <c r="Z83" i="192"/>
  <c r="V83" i="192"/>
  <c r="Q83" i="192"/>
  <c r="J83" i="192"/>
  <c r="R83" i="192" s="1"/>
  <c r="D83" i="192"/>
  <c r="S83" i="192" s="1"/>
  <c r="C83" i="192"/>
  <c r="DF82" i="192"/>
  <c r="DB82" i="192"/>
  <c r="CX82" i="192"/>
  <c r="CT82" i="192"/>
  <c r="CP82" i="192"/>
  <c r="CL82" i="192"/>
  <c r="CH82" i="192"/>
  <c r="CD82" i="192"/>
  <c r="BZ82" i="192"/>
  <c r="BV82" i="192"/>
  <c r="BR82" i="192"/>
  <c r="BN82" i="192"/>
  <c r="BJ82" i="192"/>
  <c r="BF82" i="192"/>
  <c r="BB82" i="192"/>
  <c r="AX82" i="192"/>
  <c r="AT82" i="192"/>
  <c r="AP82" i="192"/>
  <c r="AL82" i="192"/>
  <c r="AH82" i="192"/>
  <c r="AD82" i="192"/>
  <c r="Z82" i="192"/>
  <c r="V82" i="192"/>
  <c r="Q82" i="192"/>
  <c r="J82" i="192"/>
  <c r="D82" i="192"/>
  <c r="S82" i="192" s="1"/>
  <c r="C82" i="192"/>
  <c r="DF81" i="192"/>
  <c r="DB81" i="192"/>
  <c r="CX81" i="192"/>
  <c r="CT81" i="192"/>
  <c r="CP81" i="192"/>
  <c r="CL81" i="192"/>
  <c r="CH81" i="192"/>
  <c r="CD81" i="192"/>
  <c r="BZ81" i="192"/>
  <c r="BV81" i="192"/>
  <c r="BR81" i="192"/>
  <c r="BN81" i="192"/>
  <c r="BJ81" i="192"/>
  <c r="BF81" i="192"/>
  <c r="BB81" i="192"/>
  <c r="AX81" i="192"/>
  <c r="AT81" i="192"/>
  <c r="AP81" i="192"/>
  <c r="AL81" i="192"/>
  <c r="AH81" i="192"/>
  <c r="AD81" i="192"/>
  <c r="Z81" i="192"/>
  <c r="V81" i="192"/>
  <c r="Q81" i="192"/>
  <c r="J81" i="192"/>
  <c r="D81" i="192"/>
  <c r="C81" i="192"/>
  <c r="DF80" i="192"/>
  <c r="DB80" i="192"/>
  <c r="CX80" i="192"/>
  <c r="CT80" i="192"/>
  <c r="CP80" i="192"/>
  <c r="CL80" i="192"/>
  <c r="CH80" i="192"/>
  <c r="CD80" i="192"/>
  <c r="BZ80" i="192"/>
  <c r="BV80" i="192"/>
  <c r="BR80" i="192"/>
  <c r="BN80" i="192"/>
  <c r="BJ80" i="192"/>
  <c r="BF80" i="192"/>
  <c r="BB80" i="192"/>
  <c r="AX80" i="192"/>
  <c r="AT80" i="192"/>
  <c r="AP80" i="192"/>
  <c r="AL80" i="192"/>
  <c r="AH80" i="192"/>
  <c r="AD80" i="192"/>
  <c r="Z80" i="192"/>
  <c r="V80" i="192"/>
  <c r="Q80" i="192"/>
  <c r="J80" i="192"/>
  <c r="D80" i="192"/>
  <c r="C80" i="192"/>
  <c r="DF79" i="192"/>
  <c r="DB79" i="192"/>
  <c r="CX79" i="192"/>
  <c r="CT79" i="192"/>
  <c r="CP79" i="192"/>
  <c r="CL79" i="192"/>
  <c r="CH79" i="192"/>
  <c r="CD79" i="192"/>
  <c r="BZ79" i="192"/>
  <c r="BV79" i="192"/>
  <c r="BR79" i="192"/>
  <c r="BN79" i="192"/>
  <c r="BJ79" i="192"/>
  <c r="BF79" i="192"/>
  <c r="BB79" i="192"/>
  <c r="AX79" i="192"/>
  <c r="AT79" i="192"/>
  <c r="AP79" i="192"/>
  <c r="AL79" i="192"/>
  <c r="AH79" i="192"/>
  <c r="AD79" i="192"/>
  <c r="Z79" i="192"/>
  <c r="V79" i="192"/>
  <c r="Q79" i="192"/>
  <c r="J79" i="192"/>
  <c r="N79" i="192" s="1"/>
  <c r="D79" i="192"/>
  <c r="C79" i="192"/>
  <c r="DF78" i="192"/>
  <c r="DB78" i="192"/>
  <c r="CX78" i="192"/>
  <c r="CT78" i="192"/>
  <c r="CP78" i="192"/>
  <c r="CL78" i="192"/>
  <c r="CH78" i="192"/>
  <c r="CD78" i="192"/>
  <c r="BZ78" i="192"/>
  <c r="BV78" i="192"/>
  <c r="BR78" i="192"/>
  <c r="BN78" i="192"/>
  <c r="BJ78" i="192"/>
  <c r="BF78" i="192"/>
  <c r="BB78" i="192"/>
  <c r="AX78" i="192"/>
  <c r="AT78" i="192"/>
  <c r="AP78" i="192"/>
  <c r="AL78" i="192"/>
  <c r="AH78" i="192"/>
  <c r="AD78" i="192"/>
  <c r="Z78" i="192"/>
  <c r="V78" i="192"/>
  <c r="Q78" i="192"/>
  <c r="J78" i="192"/>
  <c r="D78" i="192"/>
  <c r="S78" i="192" s="1"/>
  <c r="C78" i="192"/>
  <c r="DE77" i="192"/>
  <c r="DD77" i="192"/>
  <c r="DC77" i="192"/>
  <c r="DA77" i="192"/>
  <c r="CZ77" i="192"/>
  <c r="CY77" i="192"/>
  <c r="CW77" i="192"/>
  <c r="CV77" i="192"/>
  <c r="CU77" i="192"/>
  <c r="CS77" i="192"/>
  <c r="CR77" i="192"/>
  <c r="CQ77" i="192"/>
  <c r="CO77" i="192"/>
  <c r="CN77" i="192"/>
  <c r="CM77" i="192"/>
  <c r="CK77" i="192"/>
  <c r="CJ77" i="192"/>
  <c r="CI77" i="192"/>
  <c r="CG77" i="192"/>
  <c r="CF77" i="192"/>
  <c r="CE77" i="192"/>
  <c r="CC77" i="192"/>
  <c r="CB77" i="192"/>
  <c r="CA77" i="192"/>
  <c r="BY77" i="192"/>
  <c r="BX77" i="192"/>
  <c r="BW77" i="192"/>
  <c r="BU77" i="192"/>
  <c r="BT77" i="192"/>
  <c r="BS77" i="192"/>
  <c r="BQ77" i="192"/>
  <c r="BP77" i="192"/>
  <c r="BO77" i="192"/>
  <c r="BM77" i="192"/>
  <c r="BL77" i="192"/>
  <c r="BK77" i="192"/>
  <c r="BI77" i="192"/>
  <c r="BH77" i="192"/>
  <c r="BG77" i="192"/>
  <c r="BE77" i="192"/>
  <c r="BD77" i="192"/>
  <c r="BC77" i="192"/>
  <c r="BA77" i="192"/>
  <c r="AZ77" i="192"/>
  <c r="AY77" i="192"/>
  <c r="AW77" i="192"/>
  <c r="AV77" i="192"/>
  <c r="AU77" i="192"/>
  <c r="AS77" i="192"/>
  <c r="AR77" i="192"/>
  <c r="AQ77" i="192"/>
  <c r="AO77" i="192"/>
  <c r="AN77" i="192"/>
  <c r="AM77" i="192"/>
  <c r="AK77" i="192"/>
  <c r="AJ77" i="192"/>
  <c r="AI77" i="192"/>
  <c r="AG77" i="192"/>
  <c r="AF77" i="192"/>
  <c r="AE77" i="192"/>
  <c r="AC77" i="192"/>
  <c r="AB77" i="192"/>
  <c r="AA77" i="192"/>
  <c r="Y77" i="192"/>
  <c r="X77" i="192"/>
  <c r="W77" i="192"/>
  <c r="U77" i="192"/>
  <c r="T77" i="192"/>
  <c r="P77" i="192"/>
  <c r="O77" i="192"/>
  <c r="DF76" i="192"/>
  <c r="DB76" i="192"/>
  <c r="CX76" i="192"/>
  <c r="CT76" i="192"/>
  <c r="CP76" i="192"/>
  <c r="CL76" i="192"/>
  <c r="CH76" i="192"/>
  <c r="CD76" i="192"/>
  <c r="BZ76" i="192"/>
  <c r="BV76" i="192"/>
  <c r="BR76" i="192"/>
  <c r="BN76" i="192"/>
  <c r="BJ76" i="192"/>
  <c r="BF76" i="192"/>
  <c r="BB76" i="192"/>
  <c r="AX76" i="192"/>
  <c r="AT76" i="192"/>
  <c r="AP76" i="192"/>
  <c r="AL76" i="192"/>
  <c r="AH76" i="192"/>
  <c r="AD76" i="192"/>
  <c r="Z76" i="192"/>
  <c r="V76" i="192"/>
  <c r="Q76" i="192"/>
  <c r="J76" i="192"/>
  <c r="D76" i="192"/>
  <c r="C76" i="192"/>
  <c r="DF75" i="192"/>
  <c r="DB75" i="192"/>
  <c r="CX75" i="192"/>
  <c r="CT75" i="192"/>
  <c r="CP75" i="192"/>
  <c r="CL75" i="192"/>
  <c r="CH75" i="192"/>
  <c r="CD75" i="192"/>
  <c r="BZ75" i="192"/>
  <c r="BV75" i="192"/>
  <c r="BR75" i="192"/>
  <c r="BN75" i="192"/>
  <c r="BJ75" i="192"/>
  <c r="BF75" i="192"/>
  <c r="BB75" i="192"/>
  <c r="AX75" i="192"/>
  <c r="AT75" i="192"/>
  <c r="AP75" i="192"/>
  <c r="AL75" i="192"/>
  <c r="AH75" i="192"/>
  <c r="AD75" i="192"/>
  <c r="Z75" i="192"/>
  <c r="V75" i="192"/>
  <c r="Q75" i="192"/>
  <c r="J75" i="192"/>
  <c r="D75" i="192"/>
  <c r="C75" i="192"/>
  <c r="DF74" i="192"/>
  <c r="DB74" i="192"/>
  <c r="CX74" i="192"/>
  <c r="CT74" i="192"/>
  <c r="CP74" i="192"/>
  <c r="CL74" i="192"/>
  <c r="CH74" i="192"/>
  <c r="CD74" i="192"/>
  <c r="BZ74" i="192"/>
  <c r="BV74" i="192"/>
  <c r="BR74" i="192"/>
  <c r="BN74" i="192"/>
  <c r="BJ74" i="192"/>
  <c r="BF74" i="192"/>
  <c r="BB74" i="192"/>
  <c r="AX74" i="192"/>
  <c r="AT74" i="192"/>
  <c r="AP74" i="192"/>
  <c r="AL74" i="192"/>
  <c r="AH74" i="192"/>
  <c r="AD74" i="192"/>
  <c r="Z74" i="192"/>
  <c r="V74" i="192"/>
  <c r="Q74" i="192"/>
  <c r="J74" i="192"/>
  <c r="R74" i="192" s="1"/>
  <c r="D74" i="192"/>
  <c r="C74" i="192"/>
  <c r="DF73" i="192"/>
  <c r="DB73" i="192"/>
  <c r="CX73" i="192"/>
  <c r="CT73" i="192"/>
  <c r="CP73" i="192"/>
  <c r="CL73" i="192"/>
  <c r="CH73" i="192"/>
  <c r="CD73" i="192"/>
  <c r="BZ73" i="192"/>
  <c r="BV73" i="192"/>
  <c r="BR73" i="192"/>
  <c r="BN73" i="192"/>
  <c r="BJ73" i="192"/>
  <c r="BF73" i="192"/>
  <c r="BB73" i="192"/>
  <c r="AX73" i="192"/>
  <c r="AT73" i="192"/>
  <c r="AP73" i="192"/>
  <c r="AL73" i="192"/>
  <c r="AH73" i="192"/>
  <c r="AD73" i="192"/>
  <c r="Z73" i="192"/>
  <c r="V73" i="192"/>
  <c r="Q73" i="192"/>
  <c r="J73" i="192"/>
  <c r="D73" i="192"/>
  <c r="S73" i="192" s="1"/>
  <c r="C73" i="192"/>
  <c r="DF72" i="192"/>
  <c r="DB72" i="192"/>
  <c r="CX72" i="192"/>
  <c r="CT72" i="192"/>
  <c r="CP72" i="192"/>
  <c r="CL72" i="192"/>
  <c r="CH72" i="192"/>
  <c r="CD72" i="192"/>
  <c r="BZ72" i="192"/>
  <c r="BV72" i="192"/>
  <c r="BR72" i="192"/>
  <c r="BN72" i="192"/>
  <c r="BJ72" i="192"/>
  <c r="BF72" i="192"/>
  <c r="BB72" i="192"/>
  <c r="AX72" i="192"/>
  <c r="AT72" i="192"/>
  <c r="AP72" i="192"/>
  <c r="AL72" i="192"/>
  <c r="AH72" i="192"/>
  <c r="AD72" i="192"/>
  <c r="Z72" i="192"/>
  <c r="V72" i="192"/>
  <c r="Q72" i="192"/>
  <c r="J72" i="192"/>
  <c r="D72" i="192"/>
  <c r="C72" i="192"/>
  <c r="DF71" i="192"/>
  <c r="DB71" i="192"/>
  <c r="CX71" i="192"/>
  <c r="CT71" i="192"/>
  <c r="CP71" i="192"/>
  <c r="CL71" i="192"/>
  <c r="CH71" i="192"/>
  <c r="CD71" i="192"/>
  <c r="BZ71" i="192"/>
  <c r="BV71" i="192"/>
  <c r="BR71" i="192"/>
  <c r="BN71" i="192"/>
  <c r="BJ71" i="192"/>
  <c r="BF71" i="192"/>
  <c r="BB71" i="192"/>
  <c r="AX71" i="192"/>
  <c r="AT71" i="192"/>
  <c r="AP71" i="192"/>
  <c r="AL71" i="192"/>
  <c r="AH71" i="192"/>
  <c r="AD71" i="192"/>
  <c r="Z71" i="192"/>
  <c r="V71" i="192"/>
  <c r="Q71" i="192"/>
  <c r="J71" i="192"/>
  <c r="R71" i="192" s="1"/>
  <c r="D71" i="192"/>
  <c r="S71" i="192" s="1"/>
  <c r="C71" i="192"/>
  <c r="DF70" i="192"/>
  <c r="DB70" i="192"/>
  <c r="CX70" i="192"/>
  <c r="CT70" i="192"/>
  <c r="CP70" i="192"/>
  <c r="CL70" i="192"/>
  <c r="CH70" i="192"/>
  <c r="CD70" i="192"/>
  <c r="BZ70" i="192"/>
  <c r="BV70" i="192"/>
  <c r="BR70" i="192"/>
  <c r="BN70" i="192"/>
  <c r="BJ70" i="192"/>
  <c r="BF70" i="192"/>
  <c r="BB70" i="192"/>
  <c r="AX70" i="192"/>
  <c r="AT70" i="192"/>
  <c r="AP70" i="192"/>
  <c r="AL70" i="192"/>
  <c r="AH70" i="192"/>
  <c r="AD70" i="192"/>
  <c r="Z70" i="192"/>
  <c r="V70" i="192"/>
  <c r="Q70" i="192"/>
  <c r="J70" i="192"/>
  <c r="D70" i="192"/>
  <c r="S70" i="192" s="1"/>
  <c r="C70" i="192"/>
  <c r="DE69" i="192"/>
  <c r="DD69" i="192"/>
  <c r="DC69" i="192"/>
  <c r="DA69" i="192"/>
  <c r="CZ69" i="192"/>
  <c r="CY69" i="192"/>
  <c r="CW69" i="192"/>
  <c r="CV69" i="192"/>
  <c r="CU69" i="192"/>
  <c r="CS69" i="192"/>
  <c r="CR69" i="192"/>
  <c r="CQ69" i="192"/>
  <c r="CO69" i="192"/>
  <c r="CN69" i="192"/>
  <c r="CM69" i="192"/>
  <c r="CK69" i="192"/>
  <c r="CJ69" i="192"/>
  <c r="CI69" i="192"/>
  <c r="CG69" i="192"/>
  <c r="CF69" i="192"/>
  <c r="CE69" i="192"/>
  <c r="CC69" i="192"/>
  <c r="CB69" i="192"/>
  <c r="CA69" i="192"/>
  <c r="BY69" i="192"/>
  <c r="BX69" i="192"/>
  <c r="BW69" i="192"/>
  <c r="BU69" i="192"/>
  <c r="BT69" i="192"/>
  <c r="BS69" i="192"/>
  <c r="BQ69" i="192"/>
  <c r="BP69" i="192"/>
  <c r="BO69" i="192"/>
  <c r="BM69" i="192"/>
  <c r="BL69" i="192"/>
  <c r="BK69" i="192"/>
  <c r="BI69" i="192"/>
  <c r="BH69" i="192"/>
  <c r="BG69" i="192"/>
  <c r="BE69" i="192"/>
  <c r="BD69" i="192"/>
  <c r="BC69" i="192"/>
  <c r="BA69" i="192"/>
  <c r="AZ69" i="192"/>
  <c r="AY69" i="192"/>
  <c r="AW69" i="192"/>
  <c r="AV69" i="192"/>
  <c r="AU69" i="192"/>
  <c r="AS69" i="192"/>
  <c r="AR69" i="192"/>
  <c r="AQ69" i="192"/>
  <c r="AO69" i="192"/>
  <c r="AN69" i="192"/>
  <c r="AP69" i="192" s="1"/>
  <c r="AM69" i="192"/>
  <c r="AK69" i="192"/>
  <c r="AJ69" i="192"/>
  <c r="AI69" i="192"/>
  <c r="AG69" i="192"/>
  <c r="AF69" i="192"/>
  <c r="AE69" i="192"/>
  <c r="AC69" i="192"/>
  <c r="AB69" i="192"/>
  <c r="AA69" i="192"/>
  <c r="Y69" i="192"/>
  <c r="X69" i="192"/>
  <c r="W69" i="192"/>
  <c r="U69" i="192"/>
  <c r="T69" i="192"/>
  <c r="P69" i="192"/>
  <c r="O69" i="192"/>
  <c r="DF68" i="192"/>
  <c r="DB68" i="192"/>
  <c r="CX68" i="192"/>
  <c r="CT68" i="192"/>
  <c r="CP68" i="192"/>
  <c r="CL68" i="192"/>
  <c r="CH68" i="192"/>
  <c r="CD68" i="192"/>
  <c r="BZ68" i="192"/>
  <c r="BV68" i="192"/>
  <c r="BR68" i="192"/>
  <c r="BN68" i="192"/>
  <c r="BJ68" i="192"/>
  <c r="BF68" i="192"/>
  <c r="BB68" i="192"/>
  <c r="AX68" i="192"/>
  <c r="AT68" i="192"/>
  <c r="AP68" i="192"/>
  <c r="AL68" i="192"/>
  <c r="AH68" i="192"/>
  <c r="AD68" i="192"/>
  <c r="Z68" i="192"/>
  <c r="V68" i="192"/>
  <c r="Q68" i="192"/>
  <c r="J68" i="192"/>
  <c r="D68" i="192"/>
  <c r="S68" i="192" s="1"/>
  <c r="C68" i="192"/>
  <c r="DF67" i="192"/>
  <c r="DB67" i="192"/>
  <c r="CX67" i="192"/>
  <c r="CT67" i="192"/>
  <c r="CP67" i="192"/>
  <c r="CL67" i="192"/>
  <c r="CH67" i="192"/>
  <c r="CD67" i="192"/>
  <c r="BZ67" i="192"/>
  <c r="BV67" i="192"/>
  <c r="BR67" i="192"/>
  <c r="BN67" i="192"/>
  <c r="BJ67" i="192"/>
  <c r="BF67" i="192"/>
  <c r="BB67" i="192"/>
  <c r="AX67" i="192"/>
  <c r="AT67" i="192"/>
  <c r="AP67" i="192"/>
  <c r="AL67" i="192"/>
  <c r="AH67" i="192"/>
  <c r="AD67" i="192"/>
  <c r="Z67" i="192"/>
  <c r="V67" i="192"/>
  <c r="Q67" i="192"/>
  <c r="J67" i="192"/>
  <c r="D67" i="192"/>
  <c r="C67" i="192"/>
  <c r="DF66" i="192"/>
  <c r="DB66" i="192"/>
  <c r="CX66" i="192"/>
  <c r="CT66" i="192"/>
  <c r="CP66" i="192"/>
  <c r="CL66" i="192"/>
  <c r="CH66" i="192"/>
  <c r="CD66" i="192"/>
  <c r="BZ66" i="192"/>
  <c r="BV66" i="192"/>
  <c r="BR66" i="192"/>
  <c r="BN66" i="192"/>
  <c r="BJ66" i="192"/>
  <c r="BF66" i="192"/>
  <c r="BB66" i="192"/>
  <c r="AX66" i="192"/>
  <c r="AT66" i="192"/>
  <c r="AP66" i="192"/>
  <c r="AL66" i="192"/>
  <c r="AH66" i="192"/>
  <c r="AD66" i="192"/>
  <c r="Z66" i="192"/>
  <c r="V66" i="192"/>
  <c r="Q66" i="192"/>
  <c r="J66" i="192"/>
  <c r="R66" i="192" s="1"/>
  <c r="D66" i="192"/>
  <c r="S66" i="192" s="1"/>
  <c r="C66" i="192"/>
  <c r="DF65" i="192"/>
  <c r="DB65" i="192"/>
  <c r="CX65" i="192"/>
  <c r="CT65" i="192"/>
  <c r="CP65" i="192"/>
  <c r="CL65" i="192"/>
  <c r="CH65" i="192"/>
  <c r="CD65" i="192"/>
  <c r="BZ65" i="192"/>
  <c r="BV65" i="192"/>
  <c r="BR65" i="192"/>
  <c r="BN65" i="192"/>
  <c r="BJ65" i="192"/>
  <c r="BF65" i="192"/>
  <c r="BB65" i="192"/>
  <c r="AX65" i="192"/>
  <c r="AT65" i="192"/>
  <c r="AP65" i="192"/>
  <c r="AL65" i="192"/>
  <c r="AH65" i="192"/>
  <c r="AD65" i="192"/>
  <c r="Z65" i="192"/>
  <c r="V65" i="192"/>
  <c r="Q65" i="192"/>
  <c r="J65" i="192"/>
  <c r="R65" i="192" s="1"/>
  <c r="D65" i="192"/>
  <c r="C65" i="192"/>
  <c r="DF64" i="192"/>
  <c r="DB64" i="192"/>
  <c r="CX64" i="192"/>
  <c r="CT64" i="192"/>
  <c r="CP64" i="192"/>
  <c r="CL64" i="192"/>
  <c r="CH64" i="192"/>
  <c r="CD64" i="192"/>
  <c r="BZ64" i="192"/>
  <c r="BV64" i="192"/>
  <c r="BR64" i="192"/>
  <c r="BN64" i="192"/>
  <c r="BJ64" i="192"/>
  <c r="BF64" i="192"/>
  <c r="BB64" i="192"/>
  <c r="AX64" i="192"/>
  <c r="AT64" i="192"/>
  <c r="AP64" i="192"/>
  <c r="AL64" i="192"/>
  <c r="AH64" i="192"/>
  <c r="AD64" i="192"/>
  <c r="Z64" i="192"/>
  <c r="V64" i="192"/>
  <c r="Q64" i="192"/>
  <c r="J64" i="192"/>
  <c r="D64" i="192"/>
  <c r="S64" i="192" s="1"/>
  <c r="C64" i="192"/>
  <c r="DF63" i="192"/>
  <c r="DB63" i="192"/>
  <c r="CX63" i="192"/>
  <c r="CT63" i="192"/>
  <c r="CP63" i="192"/>
  <c r="CL63" i="192"/>
  <c r="CH63" i="192"/>
  <c r="CD63" i="192"/>
  <c r="BZ63" i="192"/>
  <c r="BV63" i="192"/>
  <c r="BR63" i="192"/>
  <c r="BN63" i="192"/>
  <c r="BJ63" i="192"/>
  <c r="BF63" i="192"/>
  <c r="BB63" i="192"/>
  <c r="AX63" i="192"/>
  <c r="AT63" i="192"/>
  <c r="AP63" i="192"/>
  <c r="AL63" i="192"/>
  <c r="AH63" i="192"/>
  <c r="AD63" i="192"/>
  <c r="Z63" i="192"/>
  <c r="V63" i="192"/>
  <c r="Q63" i="192"/>
  <c r="J63" i="192"/>
  <c r="D63" i="192"/>
  <c r="S63" i="192" s="1"/>
  <c r="C63" i="192"/>
  <c r="DF62" i="192"/>
  <c r="DB62" i="192"/>
  <c r="CX62" i="192"/>
  <c r="CT62" i="192"/>
  <c r="CP62" i="192"/>
  <c r="CL62" i="192"/>
  <c r="CH62" i="192"/>
  <c r="CD62" i="192"/>
  <c r="BZ62" i="192"/>
  <c r="BV62" i="192"/>
  <c r="BR62" i="192"/>
  <c r="BN62" i="192"/>
  <c r="BJ62" i="192"/>
  <c r="BF62" i="192"/>
  <c r="BB62" i="192"/>
  <c r="AX62" i="192"/>
  <c r="AT62" i="192"/>
  <c r="AP62" i="192"/>
  <c r="AL62" i="192"/>
  <c r="AH62" i="192"/>
  <c r="AD62" i="192"/>
  <c r="Z62" i="192"/>
  <c r="V62" i="192"/>
  <c r="Q62" i="192"/>
  <c r="J62" i="192"/>
  <c r="D62" i="192"/>
  <c r="S62" i="192" s="1"/>
  <c r="C62" i="192"/>
  <c r="DE61" i="192"/>
  <c r="DD61" i="192"/>
  <c r="DC61" i="192"/>
  <c r="DA61" i="192"/>
  <c r="CZ61" i="192"/>
  <c r="CY61" i="192"/>
  <c r="CW61" i="192"/>
  <c r="CV61" i="192"/>
  <c r="CU61" i="192"/>
  <c r="CS61" i="192"/>
  <c r="CR61" i="192"/>
  <c r="CQ61" i="192"/>
  <c r="CO61" i="192"/>
  <c r="CN61" i="192"/>
  <c r="CM61" i="192"/>
  <c r="CK61" i="192"/>
  <c r="CJ61" i="192"/>
  <c r="CI61" i="192"/>
  <c r="CG61" i="192"/>
  <c r="CF61" i="192"/>
  <c r="CE61" i="192"/>
  <c r="CC61" i="192"/>
  <c r="CB61" i="192"/>
  <c r="CA61" i="192"/>
  <c r="BY61" i="192"/>
  <c r="BX61" i="192"/>
  <c r="BW61" i="192"/>
  <c r="BU61" i="192"/>
  <c r="BT61" i="192"/>
  <c r="BS61" i="192"/>
  <c r="BQ61" i="192"/>
  <c r="BP61" i="192"/>
  <c r="BO61" i="192"/>
  <c r="BM61" i="192"/>
  <c r="BL61" i="192"/>
  <c r="BK61" i="192"/>
  <c r="BI61" i="192"/>
  <c r="BH61" i="192"/>
  <c r="BG61" i="192"/>
  <c r="BE61" i="192"/>
  <c r="BD61" i="192"/>
  <c r="BC61" i="192"/>
  <c r="BA61" i="192"/>
  <c r="AZ61" i="192"/>
  <c r="AY61" i="192"/>
  <c r="AW61" i="192"/>
  <c r="AV61" i="192"/>
  <c r="AU61" i="192"/>
  <c r="AS61" i="192"/>
  <c r="AR61" i="192"/>
  <c r="AQ61" i="192"/>
  <c r="AO61" i="192"/>
  <c r="AN61" i="192"/>
  <c r="AM61" i="192"/>
  <c r="AK61" i="192"/>
  <c r="AJ61" i="192"/>
  <c r="AI61" i="192"/>
  <c r="AG61" i="192"/>
  <c r="AF61" i="192"/>
  <c r="AE61" i="192"/>
  <c r="AC61" i="192"/>
  <c r="AB61" i="192"/>
  <c r="AA61" i="192"/>
  <c r="Y61" i="192"/>
  <c r="X61" i="192"/>
  <c r="W61" i="192"/>
  <c r="U61" i="192"/>
  <c r="T61" i="192"/>
  <c r="P61" i="192"/>
  <c r="O61" i="192"/>
  <c r="DF60" i="192"/>
  <c r="DB60" i="192"/>
  <c r="CX60" i="192"/>
  <c r="CT60" i="192"/>
  <c r="CP60" i="192"/>
  <c r="CL60" i="192"/>
  <c r="CH60" i="192"/>
  <c r="CD60" i="192"/>
  <c r="BZ60" i="192"/>
  <c r="BV60" i="192"/>
  <c r="BR60" i="192"/>
  <c r="BN60" i="192"/>
  <c r="BJ60" i="192"/>
  <c r="BF60" i="192"/>
  <c r="BB60" i="192"/>
  <c r="AX60" i="192"/>
  <c r="AT60" i="192"/>
  <c r="AP60" i="192"/>
  <c r="AL60" i="192"/>
  <c r="AH60" i="192"/>
  <c r="AD60" i="192"/>
  <c r="Z60" i="192"/>
  <c r="V60" i="192"/>
  <c r="Q60" i="192"/>
  <c r="J60" i="192"/>
  <c r="J61" i="192" s="1"/>
  <c r="D60" i="192"/>
  <c r="S60" i="192" s="1"/>
  <c r="C60" i="192"/>
  <c r="DF59" i="192"/>
  <c r="DB59" i="192"/>
  <c r="CX59" i="192"/>
  <c r="CT59" i="192"/>
  <c r="CP59" i="192"/>
  <c r="CL59" i="192"/>
  <c r="CH59" i="192"/>
  <c r="CD59" i="192"/>
  <c r="BZ59" i="192"/>
  <c r="BV59" i="192"/>
  <c r="BR59" i="192"/>
  <c r="BN59" i="192"/>
  <c r="BJ59" i="192"/>
  <c r="BF59" i="192"/>
  <c r="BB59" i="192"/>
  <c r="AX59" i="192"/>
  <c r="AT59" i="192"/>
  <c r="AP59" i="192"/>
  <c r="AL59" i="192"/>
  <c r="AH59" i="192"/>
  <c r="AD59" i="192"/>
  <c r="Z59" i="192"/>
  <c r="V59" i="192"/>
  <c r="Q59" i="192"/>
  <c r="J59" i="192"/>
  <c r="D59" i="192"/>
  <c r="S59" i="192" s="1"/>
  <c r="C59" i="192"/>
  <c r="DF58" i="192"/>
  <c r="DB58" i="192"/>
  <c r="CX58" i="192"/>
  <c r="CT58" i="192"/>
  <c r="CP58" i="192"/>
  <c r="CL58" i="192"/>
  <c r="CH58" i="192"/>
  <c r="CD58" i="192"/>
  <c r="BZ58" i="192"/>
  <c r="BV58" i="192"/>
  <c r="BR58" i="192"/>
  <c r="BN58" i="192"/>
  <c r="BJ58" i="192"/>
  <c r="BF58" i="192"/>
  <c r="BB58" i="192"/>
  <c r="AX58" i="192"/>
  <c r="AT58" i="192"/>
  <c r="AP58" i="192"/>
  <c r="AL58" i="192"/>
  <c r="AH58" i="192"/>
  <c r="AD58" i="192"/>
  <c r="Z58" i="192"/>
  <c r="V58" i="192"/>
  <c r="Q58" i="192"/>
  <c r="J58" i="192"/>
  <c r="D58" i="192"/>
  <c r="C58" i="192"/>
  <c r="DF57" i="192"/>
  <c r="DB57" i="192"/>
  <c r="CX57" i="192"/>
  <c r="CT57" i="192"/>
  <c r="CP57" i="192"/>
  <c r="CL57" i="192"/>
  <c r="CH57" i="192"/>
  <c r="CD57" i="192"/>
  <c r="BZ57" i="192"/>
  <c r="BV57" i="192"/>
  <c r="BR57" i="192"/>
  <c r="BN57" i="192"/>
  <c r="BJ57" i="192"/>
  <c r="BF57" i="192"/>
  <c r="BB57" i="192"/>
  <c r="AX57" i="192"/>
  <c r="AT57" i="192"/>
  <c r="AP57" i="192"/>
  <c r="AL57" i="192"/>
  <c r="AH57" i="192"/>
  <c r="AD57" i="192"/>
  <c r="Z57" i="192"/>
  <c r="V57" i="192"/>
  <c r="Q57" i="192"/>
  <c r="J57" i="192"/>
  <c r="R57" i="192" s="1"/>
  <c r="D57" i="192"/>
  <c r="C57" i="192"/>
  <c r="DF56" i="192"/>
  <c r="DB56" i="192"/>
  <c r="CX56" i="192"/>
  <c r="CT56" i="192"/>
  <c r="CP56" i="192"/>
  <c r="CL56" i="192"/>
  <c r="CH56" i="192"/>
  <c r="CD56" i="192"/>
  <c r="BZ56" i="192"/>
  <c r="BV56" i="192"/>
  <c r="BR56" i="192"/>
  <c r="BN56" i="192"/>
  <c r="BJ56" i="192"/>
  <c r="BF56" i="192"/>
  <c r="BB56" i="192"/>
  <c r="AX56" i="192"/>
  <c r="AT56" i="192"/>
  <c r="AP56" i="192"/>
  <c r="AL56" i="192"/>
  <c r="AH56" i="192"/>
  <c r="AD56" i="192"/>
  <c r="Z56" i="192"/>
  <c r="V56" i="192"/>
  <c r="Q56" i="192"/>
  <c r="J56" i="192"/>
  <c r="N56" i="192" s="1"/>
  <c r="D56" i="192"/>
  <c r="C56" i="192"/>
  <c r="DF55" i="192"/>
  <c r="DB55" i="192"/>
  <c r="CX55" i="192"/>
  <c r="CT55" i="192"/>
  <c r="CP55" i="192"/>
  <c r="CL55" i="192"/>
  <c r="CH55" i="192"/>
  <c r="CD55" i="192"/>
  <c r="BZ55" i="192"/>
  <c r="BV55" i="192"/>
  <c r="BR55" i="192"/>
  <c r="BN55" i="192"/>
  <c r="BJ55" i="192"/>
  <c r="BF55" i="192"/>
  <c r="BB55" i="192"/>
  <c r="AX55" i="192"/>
  <c r="AT55" i="192"/>
  <c r="AP55" i="192"/>
  <c r="AL55" i="192"/>
  <c r="AH55" i="192"/>
  <c r="AD55" i="192"/>
  <c r="Z55" i="192"/>
  <c r="V55" i="192"/>
  <c r="Q55" i="192"/>
  <c r="J55" i="192"/>
  <c r="D55" i="192"/>
  <c r="S55" i="192" s="1"/>
  <c r="C55" i="192"/>
  <c r="DF54" i="192"/>
  <c r="DB54" i="192"/>
  <c r="CX54" i="192"/>
  <c r="CT54" i="192"/>
  <c r="CP54" i="192"/>
  <c r="CL54" i="192"/>
  <c r="CH54" i="192"/>
  <c r="CD54" i="192"/>
  <c r="BZ54" i="192"/>
  <c r="BV54" i="192"/>
  <c r="BR54" i="192"/>
  <c r="BN54" i="192"/>
  <c r="BJ54" i="192"/>
  <c r="BF54" i="192"/>
  <c r="BB54" i="192"/>
  <c r="AX54" i="192"/>
  <c r="AT54" i="192"/>
  <c r="AP54" i="192"/>
  <c r="AL54" i="192"/>
  <c r="AH54" i="192"/>
  <c r="AD54" i="192"/>
  <c r="Z54" i="192"/>
  <c r="V54" i="192"/>
  <c r="Q54" i="192"/>
  <c r="J54" i="192"/>
  <c r="R54" i="192" s="1"/>
  <c r="D54" i="192"/>
  <c r="S54" i="192" s="1"/>
  <c r="C54" i="192"/>
  <c r="DE53" i="192"/>
  <c r="DD53" i="192"/>
  <c r="DC53" i="192"/>
  <c r="DA53" i="192"/>
  <c r="CZ53" i="192"/>
  <c r="CY53" i="192"/>
  <c r="CW53" i="192"/>
  <c r="CV53" i="192"/>
  <c r="CU53" i="192"/>
  <c r="CS53" i="192"/>
  <c r="CR53" i="192"/>
  <c r="CQ53" i="192"/>
  <c r="CO53" i="192"/>
  <c r="CN53" i="192"/>
  <c r="CM53" i="192"/>
  <c r="CK53" i="192"/>
  <c r="CJ53" i="192"/>
  <c r="CI53" i="192"/>
  <c r="CG53" i="192"/>
  <c r="CF53" i="192"/>
  <c r="CE53" i="192"/>
  <c r="CC53" i="192"/>
  <c r="CB53" i="192"/>
  <c r="CA53" i="192"/>
  <c r="BY53" i="192"/>
  <c r="BX53" i="192"/>
  <c r="BW53" i="192"/>
  <c r="BU53" i="192"/>
  <c r="BT53" i="192"/>
  <c r="BS53" i="192"/>
  <c r="BV53" i="192" s="1"/>
  <c r="BQ53" i="192"/>
  <c r="BP53" i="192"/>
  <c r="BO53" i="192"/>
  <c r="BM53" i="192"/>
  <c r="BL53" i="192"/>
  <c r="BK53" i="192"/>
  <c r="BI53" i="192"/>
  <c r="BH53" i="192"/>
  <c r="BG53" i="192"/>
  <c r="BE53" i="192"/>
  <c r="BD53" i="192"/>
  <c r="BC53" i="192"/>
  <c r="BA53" i="192"/>
  <c r="AZ53" i="192"/>
  <c r="AY53" i="192"/>
  <c r="AW53" i="192"/>
  <c r="AV53" i="192"/>
  <c r="AU53" i="192"/>
  <c r="AS53" i="192"/>
  <c r="AR53" i="192"/>
  <c r="AQ53" i="192"/>
  <c r="AO53" i="192"/>
  <c r="AN53" i="192"/>
  <c r="AM53" i="192"/>
  <c r="AK53" i="192"/>
  <c r="AJ53" i="192"/>
  <c r="AI53" i="192"/>
  <c r="AG53" i="192"/>
  <c r="AF53" i="192"/>
  <c r="AE53" i="192"/>
  <c r="AC53" i="192"/>
  <c r="AB53" i="192"/>
  <c r="AA53" i="192"/>
  <c r="Y53" i="192"/>
  <c r="X53" i="192"/>
  <c r="W53" i="192"/>
  <c r="U53" i="192"/>
  <c r="T53" i="192"/>
  <c r="P53" i="192"/>
  <c r="O53" i="192"/>
  <c r="DF52" i="192"/>
  <c r="DB52" i="192"/>
  <c r="CX52" i="192"/>
  <c r="CT52" i="192"/>
  <c r="CP52" i="192"/>
  <c r="CL52" i="192"/>
  <c r="CH52" i="192"/>
  <c r="CD52" i="192"/>
  <c r="BZ52" i="192"/>
  <c r="BV52" i="192"/>
  <c r="BR52" i="192"/>
  <c r="BN52" i="192"/>
  <c r="BJ52" i="192"/>
  <c r="BF52" i="192"/>
  <c r="BB52" i="192"/>
  <c r="AX52" i="192"/>
  <c r="AT52" i="192"/>
  <c r="AP52" i="192"/>
  <c r="AL52" i="192"/>
  <c r="AH52" i="192"/>
  <c r="AD52" i="192"/>
  <c r="Z52" i="192"/>
  <c r="V52" i="192"/>
  <c r="Q52" i="192"/>
  <c r="J52" i="192"/>
  <c r="R52" i="192" s="1"/>
  <c r="D52" i="192"/>
  <c r="S52" i="192" s="1"/>
  <c r="C52" i="192"/>
  <c r="DF51" i="192"/>
  <c r="DB51" i="192"/>
  <c r="CX51" i="192"/>
  <c r="CT51" i="192"/>
  <c r="CP51" i="192"/>
  <c r="CL51" i="192"/>
  <c r="CH51" i="192"/>
  <c r="CD51" i="192"/>
  <c r="BZ51" i="192"/>
  <c r="BV51" i="192"/>
  <c r="BR51" i="192"/>
  <c r="BN51" i="192"/>
  <c r="BJ51" i="192"/>
  <c r="BF51" i="192"/>
  <c r="BB51" i="192"/>
  <c r="AX51" i="192"/>
  <c r="AT51" i="192"/>
  <c r="AP51" i="192"/>
  <c r="AL51" i="192"/>
  <c r="AH51" i="192"/>
  <c r="AD51" i="192"/>
  <c r="Z51" i="192"/>
  <c r="V51" i="192"/>
  <c r="Q51" i="192"/>
  <c r="J51" i="192"/>
  <c r="N51" i="192" s="1"/>
  <c r="D51" i="192"/>
  <c r="C51" i="192"/>
  <c r="DF50" i="192"/>
  <c r="DB50" i="192"/>
  <c r="CX50" i="192"/>
  <c r="CT50" i="192"/>
  <c r="CP50" i="192"/>
  <c r="CL50" i="192"/>
  <c r="CH50" i="192"/>
  <c r="CD50" i="192"/>
  <c r="BZ50" i="192"/>
  <c r="BV50" i="192"/>
  <c r="BR50" i="192"/>
  <c r="BN50" i="192"/>
  <c r="BJ50" i="192"/>
  <c r="BF50" i="192"/>
  <c r="BB50" i="192"/>
  <c r="AX50" i="192"/>
  <c r="AT50" i="192"/>
  <c r="AP50" i="192"/>
  <c r="AL50" i="192"/>
  <c r="AH50" i="192"/>
  <c r="AD50" i="192"/>
  <c r="Z50" i="192"/>
  <c r="V50" i="192"/>
  <c r="Q50" i="192"/>
  <c r="J50" i="192"/>
  <c r="D50" i="192"/>
  <c r="S50" i="192" s="1"/>
  <c r="C50" i="192"/>
  <c r="DF49" i="192"/>
  <c r="DB49" i="192"/>
  <c r="CX49" i="192"/>
  <c r="CT49" i="192"/>
  <c r="CP49" i="192"/>
  <c r="CL49" i="192"/>
  <c r="CH49" i="192"/>
  <c r="CD49" i="192"/>
  <c r="BZ49" i="192"/>
  <c r="BV49" i="192"/>
  <c r="BR49" i="192"/>
  <c r="BN49" i="192"/>
  <c r="BJ49" i="192"/>
  <c r="BF49" i="192"/>
  <c r="BB49" i="192"/>
  <c r="AX49" i="192"/>
  <c r="AT49" i="192"/>
  <c r="AP49" i="192"/>
  <c r="AL49" i="192"/>
  <c r="AH49" i="192"/>
  <c r="AD49" i="192"/>
  <c r="Z49" i="192"/>
  <c r="V49" i="192"/>
  <c r="Q49" i="192"/>
  <c r="J49" i="192"/>
  <c r="R49" i="192" s="1"/>
  <c r="D49" i="192"/>
  <c r="S49" i="192" s="1"/>
  <c r="C49" i="192"/>
  <c r="DF48" i="192"/>
  <c r="DB48" i="192"/>
  <c r="CX48" i="192"/>
  <c r="CT48" i="192"/>
  <c r="CP48" i="192"/>
  <c r="CL48" i="192"/>
  <c r="CH48" i="192"/>
  <c r="CD48" i="192"/>
  <c r="BZ48" i="192"/>
  <c r="BV48" i="192"/>
  <c r="BR48" i="192"/>
  <c r="BN48" i="192"/>
  <c r="BJ48" i="192"/>
  <c r="BF48" i="192"/>
  <c r="BB48" i="192"/>
  <c r="AX48" i="192"/>
  <c r="AT48" i="192"/>
  <c r="AP48" i="192"/>
  <c r="AL48" i="192"/>
  <c r="AH48" i="192"/>
  <c r="AD48" i="192"/>
  <c r="Z48" i="192"/>
  <c r="V48" i="192"/>
  <c r="Q48" i="192"/>
  <c r="J48" i="192"/>
  <c r="R48" i="192" s="1"/>
  <c r="D48" i="192"/>
  <c r="S48" i="192" s="1"/>
  <c r="C48" i="192"/>
  <c r="DF47" i="192"/>
  <c r="DB47" i="192"/>
  <c r="CX47" i="192"/>
  <c r="CT47" i="192"/>
  <c r="CP47" i="192"/>
  <c r="CL47" i="192"/>
  <c r="CH47" i="192"/>
  <c r="CD47" i="192"/>
  <c r="BZ47" i="192"/>
  <c r="BV47" i="192"/>
  <c r="BR47" i="192"/>
  <c r="BN47" i="192"/>
  <c r="BJ47" i="192"/>
  <c r="BF47" i="192"/>
  <c r="BB47" i="192"/>
  <c r="AX47" i="192"/>
  <c r="AT47" i="192"/>
  <c r="AP47" i="192"/>
  <c r="AL47" i="192"/>
  <c r="AH47" i="192"/>
  <c r="AD47" i="192"/>
  <c r="Z47" i="192"/>
  <c r="V47" i="192"/>
  <c r="Q47" i="192"/>
  <c r="J47" i="192"/>
  <c r="R47" i="192" s="1"/>
  <c r="D47" i="192"/>
  <c r="S47" i="192" s="1"/>
  <c r="C47" i="192"/>
  <c r="DF46" i="192"/>
  <c r="DB46" i="192"/>
  <c r="CX46" i="192"/>
  <c r="CT46" i="192"/>
  <c r="CP46" i="192"/>
  <c r="CL46" i="192"/>
  <c r="CH46" i="192"/>
  <c r="CD46" i="192"/>
  <c r="BZ46" i="192"/>
  <c r="BV46" i="192"/>
  <c r="BR46" i="192"/>
  <c r="BN46" i="192"/>
  <c r="BJ46" i="192"/>
  <c r="BF46" i="192"/>
  <c r="BB46" i="192"/>
  <c r="AX46" i="192"/>
  <c r="AT46" i="192"/>
  <c r="AP46" i="192"/>
  <c r="AL46" i="192"/>
  <c r="AH46" i="192"/>
  <c r="AD46" i="192"/>
  <c r="Z46" i="192"/>
  <c r="V46" i="192"/>
  <c r="Q46" i="192"/>
  <c r="J46" i="192"/>
  <c r="D46" i="192"/>
  <c r="S46" i="192" s="1"/>
  <c r="C46" i="192"/>
  <c r="DE45" i="192"/>
  <c r="DD45" i="192"/>
  <c r="DC45" i="192"/>
  <c r="DA45" i="192"/>
  <c r="CZ45" i="192"/>
  <c r="CY45" i="192"/>
  <c r="CW45" i="192"/>
  <c r="CV45" i="192"/>
  <c r="CU45" i="192"/>
  <c r="CS45" i="192"/>
  <c r="CR45" i="192"/>
  <c r="CQ45" i="192"/>
  <c r="CO45" i="192"/>
  <c r="CN45" i="192"/>
  <c r="CM45" i="192"/>
  <c r="CK45" i="192"/>
  <c r="CJ45" i="192"/>
  <c r="CI45" i="192"/>
  <c r="CG45" i="192"/>
  <c r="CF45" i="192"/>
  <c r="CE45" i="192"/>
  <c r="CC45" i="192"/>
  <c r="CB45" i="192"/>
  <c r="CA45" i="192"/>
  <c r="BY45" i="192"/>
  <c r="BX45" i="192"/>
  <c r="BW45" i="192"/>
  <c r="BU45" i="192"/>
  <c r="BT45" i="192"/>
  <c r="BS45" i="192"/>
  <c r="BQ45" i="192"/>
  <c r="BP45" i="192"/>
  <c r="BO45" i="192"/>
  <c r="BM45" i="192"/>
  <c r="BL45" i="192"/>
  <c r="BK45" i="192"/>
  <c r="BI45" i="192"/>
  <c r="BH45" i="192"/>
  <c r="BG45" i="192"/>
  <c r="BE45" i="192"/>
  <c r="BD45" i="192"/>
  <c r="BC45" i="192"/>
  <c r="BA45" i="192"/>
  <c r="AZ45" i="192"/>
  <c r="AY45" i="192"/>
  <c r="BB45" i="192" s="1"/>
  <c r="AW45" i="192"/>
  <c r="AV45" i="192"/>
  <c r="AU45" i="192"/>
  <c r="AS45" i="192"/>
  <c r="AR45" i="192"/>
  <c r="AQ45" i="192"/>
  <c r="AO45" i="192"/>
  <c r="AN45" i="192"/>
  <c r="AM45" i="192"/>
  <c r="AK45" i="192"/>
  <c r="AJ45" i="192"/>
  <c r="AI45" i="192"/>
  <c r="AG45" i="192"/>
  <c r="AF45" i="192"/>
  <c r="AE45" i="192"/>
  <c r="AC45" i="192"/>
  <c r="AB45" i="192"/>
  <c r="AA45" i="192"/>
  <c r="Y45" i="192"/>
  <c r="X45" i="192"/>
  <c r="W45" i="192"/>
  <c r="U45" i="192"/>
  <c r="T45" i="192"/>
  <c r="P45" i="192"/>
  <c r="O45" i="192"/>
  <c r="DF44" i="192"/>
  <c r="DB44" i="192"/>
  <c r="CX44" i="192"/>
  <c r="CT44" i="192"/>
  <c r="CP44" i="192"/>
  <c r="CL44" i="192"/>
  <c r="CH44" i="192"/>
  <c r="CD44" i="192"/>
  <c r="BZ44" i="192"/>
  <c r="BV44" i="192"/>
  <c r="BR44" i="192"/>
  <c r="BN44" i="192"/>
  <c r="BJ44" i="192"/>
  <c r="BF44" i="192"/>
  <c r="BB44" i="192"/>
  <c r="AX44" i="192"/>
  <c r="AT44" i="192"/>
  <c r="AP44" i="192"/>
  <c r="AL44" i="192"/>
  <c r="AH44" i="192"/>
  <c r="AD44" i="192"/>
  <c r="Z44" i="192"/>
  <c r="V44" i="192"/>
  <c r="Q44" i="192"/>
  <c r="J44" i="192"/>
  <c r="D44" i="192"/>
  <c r="C44" i="192"/>
  <c r="DF43" i="192"/>
  <c r="DB43" i="192"/>
  <c r="CX43" i="192"/>
  <c r="CT43" i="192"/>
  <c r="CP43" i="192"/>
  <c r="CL43" i="192"/>
  <c r="CH43" i="192"/>
  <c r="CD43" i="192"/>
  <c r="BZ43" i="192"/>
  <c r="BV43" i="192"/>
  <c r="BR43" i="192"/>
  <c r="BN43" i="192"/>
  <c r="BJ43" i="192"/>
  <c r="BF43" i="192"/>
  <c r="BB43" i="192"/>
  <c r="AX43" i="192"/>
  <c r="AT43" i="192"/>
  <c r="AP43" i="192"/>
  <c r="AL43" i="192"/>
  <c r="AH43" i="192"/>
  <c r="AD43" i="192"/>
  <c r="Z43" i="192"/>
  <c r="V43" i="192"/>
  <c r="Q43" i="192"/>
  <c r="J43" i="192"/>
  <c r="R43" i="192" s="1"/>
  <c r="D43" i="192"/>
  <c r="S43" i="192" s="1"/>
  <c r="C43" i="192"/>
  <c r="DF42" i="192"/>
  <c r="DB42" i="192"/>
  <c r="CX42" i="192"/>
  <c r="CT42" i="192"/>
  <c r="CP42" i="192"/>
  <c r="CL42" i="192"/>
  <c r="CH42" i="192"/>
  <c r="CD42" i="192"/>
  <c r="BZ42" i="192"/>
  <c r="BV42" i="192"/>
  <c r="BR42" i="192"/>
  <c r="BN42" i="192"/>
  <c r="BJ42" i="192"/>
  <c r="BF42" i="192"/>
  <c r="BB42" i="192"/>
  <c r="AX42" i="192"/>
  <c r="AT42" i="192"/>
  <c r="AP42" i="192"/>
  <c r="AL42" i="192"/>
  <c r="AH42" i="192"/>
  <c r="AD42" i="192"/>
  <c r="Z42" i="192"/>
  <c r="V42" i="192"/>
  <c r="Q42" i="192"/>
  <c r="J42" i="192"/>
  <c r="R42" i="192" s="1"/>
  <c r="D42" i="192"/>
  <c r="C42" i="192"/>
  <c r="DF41" i="192"/>
  <c r="DB41" i="192"/>
  <c r="CX41" i="192"/>
  <c r="CT41" i="192"/>
  <c r="CP41" i="192"/>
  <c r="CL41" i="192"/>
  <c r="CH41" i="192"/>
  <c r="CD41" i="192"/>
  <c r="BZ41" i="192"/>
  <c r="BV41" i="192"/>
  <c r="BR41" i="192"/>
  <c r="BN41" i="192"/>
  <c r="BJ41" i="192"/>
  <c r="BF41" i="192"/>
  <c r="BB41" i="192"/>
  <c r="AX41" i="192"/>
  <c r="AT41" i="192"/>
  <c r="AP41" i="192"/>
  <c r="AL41" i="192"/>
  <c r="AH41" i="192"/>
  <c r="AD41" i="192"/>
  <c r="Z41" i="192"/>
  <c r="V41" i="192"/>
  <c r="Q41" i="192"/>
  <c r="J41" i="192"/>
  <c r="D41" i="192"/>
  <c r="S41" i="192" s="1"/>
  <c r="C41" i="192"/>
  <c r="DF40" i="192"/>
  <c r="DB40" i="192"/>
  <c r="CX40" i="192"/>
  <c r="CT40" i="192"/>
  <c r="CP40" i="192"/>
  <c r="CL40" i="192"/>
  <c r="CH40" i="192"/>
  <c r="CD40" i="192"/>
  <c r="BZ40" i="192"/>
  <c r="BV40" i="192"/>
  <c r="BR40" i="192"/>
  <c r="BN40" i="192"/>
  <c r="BJ40" i="192"/>
  <c r="BF40" i="192"/>
  <c r="BB40" i="192"/>
  <c r="AX40" i="192"/>
  <c r="AT40" i="192"/>
  <c r="AP40" i="192"/>
  <c r="AL40" i="192"/>
  <c r="AH40" i="192"/>
  <c r="AD40" i="192"/>
  <c r="Z40" i="192"/>
  <c r="V40" i="192"/>
  <c r="Q40" i="192"/>
  <c r="J40" i="192"/>
  <c r="R40" i="192" s="1"/>
  <c r="D40" i="192"/>
  <c r="C40" i="192"/>
  <c r="DF39" i="192"/>
  <c r="DB39" i="192"/>
  <c r="CX39" i="192"/>
  <c r="CT39" i="192"/>
  <c r="CP39" i="192"/>
  <c r="CL39" i="192"/>
  <c r="CH39" i="192"/>
  <c r="CD39" i="192"/>
  <c r="BZ39" i="192"/>
  <c r="BV39" i="192"/>
  <c r="BR39" i="192"/>
  <c r="BN39" i="192"/>
  <c r="BJ39" i="192"/>
  <c r="BF39" i="192"/>
  <c r="BB39" i="192"/>
  <c r="AX39" i="192"/>
  <c r="AT39" i="192"/>
  <c r="AP39" i="192"/>
  <c r="AL39" i="192"/>
  <c r="AH39" i="192"/>
  <c r="AD39" i="192"/>
  <c r="Z39" i="192"/>
  <c r="V39" i="192"/>
  <c r="Q39" i="192"/>
  <c r="J39" i="192"/>
  <c r="D39" i="192"/>
  <c r="C39" i="192"/>
  <c r="DF38" i="192"/>
  <c r="DB38" i="192"/>
  <c r="CX38" i="192"/>
  <c r="CT38" i="192"/>
  <c r="CP38" i="192"/>
  <c r="CL38" i="192"/>
  <c r="CH38" i="192"/>
  <c r="CD38" i="192"/>
  <c r="BZ38" i="192"/>
  <c r="BV38" i="192"/>
  <c r="BR38" i="192"/>
  <c r="BN38" i="192"/>
  <c r="BJ38" i="192"/>
  <c r="BF38" i="192"/>
  <c r="BB38" i="192"/>
  <c r="AX38" i="192"/>
  <c r="AT38" i="192"/>
  <c r="AP38" i="192"/>
  <c r="AL38" i="192"/>
  <c r="AH38" i="192"/>
  <c r="AD38" i="192"/>
  <c r="Z38" i="192"/>
  <c r="V38" i="192"/>
  <c r="Q38" i="192"/>
  <c r="J38" i="192"/>
  <c r="D38" i="192"/>
  <c r="C38" i="192"/>
  <c r="DE37" i="192"/>
  <c r="DD37" i="192"/>
  <c r="DC37" i="192"/>
  <c r="DA37" i="192"/>
  <c r="CZ37" i="192"/>
  <c r="CY37" i="192"/>
  <c r="CW37" i="192"/>
  <c r="CV37" i="192"/>
  <c r="CU37" i="192"/>
  <c r="CS37" i="192"/>
  <c r="CR37" i="192"/>
  <c r="CQ37" i="192"/>
  <c r="CO37" i="192"/>
  <c r="CN37" i="192"/>
  <c r="CM37" i="192"/>
  <c r="CK37" i="192"/>
  <c r="CJ37" i="192"/>
  <c r="CI37" i="192"/>
  <c r="CG37" i="192"/>
  <c r="CF37" i="192"/>
  <c r="CE37" i="192"/>
  <c r="CC37" i="192"/>
  <c r="CB37" i="192"/>
  <c r="CA37" i="192"/>
  <c r="BY37" i="192"/>
  <c r="BX37" i="192"/>
  <c r="BW37" i="192"/>
  <c r="BU37" i="192"/>
  <c r="BT37" i="192"/>
  <c r="BS37" i="192"/>
  <c r="BQ37" i="192"/>
  <c r="BP37" i="192"/>
  <c r="BO37" i="192"/>
  <c r="BM37" i="192"/>
  <c r="BL37" i="192"/>
  <c r="BK37" i="192"/>
  <c r="BI37" i="192"/>
  <c r="BH37" i="192"/>
  <c r="BG37" i="192"/>
  <c r="BE37" i="192"/>
  <c r="BD37" i="192"/>
  <c r="BC37" i="192"/>
  <c r="BA37" i="192"/>
  <c r="AZ37" i="192"/>
  <c r="AY37" i="192"/>
  <c r="AW37" i="192"/>
  <c r="AV37" i="192"/>
  <c r="AU37" i="192"/>
  <c r="AS37" i="192"/>
  <c r="AR37" i="192"/>
  <c r="AQ37" i="192"/>
  <c r="AO37" i="192"/>
  <c r="AN37" i="192"/>
  <c r="AM37" i="192"/>
  <c r="AK37" i="192"/>
  <c r="AJ37" i="192"/>
  <c r="AI37" i="192"/>
  <c r="AG37" i="192"/>
  <c r="AF37" i="192"/>
  <c r="AE37" i="192"/>
  <c r="AC37" i="192"/>
  <c r="AB37" i="192"/>
  <c r="AA37" i="192"/>
  <c r="Y37" i="192"/>
  <c r="X37" i="192"/>
  <c r="W37" i="192"/>
  <c r="U37" i="192"/>
  <c r="T37" i="192"/>
  <c r="P37" i="192"/>
  <c r="O37" i="192"/>
  <c r="DF36" i="192"/>
  <c r="DB36" i="192"/>
  <c r="CX36" i="192"/>
  <c r="CT36" i="192"/>
  <c r="CP36" i="192"/>
  <c r="CL36" i="192"/>
  <c r="CH36" i="192"/>
  <c r="CD36" i="192"/>
  <c r="BZ36" i="192"/>
  <c r="BV36" i="192"/>
  <c r="BR36" i="192"/>
  <c r="BN36" i="192"/>
  <c r="BJ36" i="192"/>
  <c r="BF36" i="192"/>
  <c r="BB36" i="192"/>
  <c r="AX36" i="192"/>
  <c r="AT36" i="192"/>
  <c r="AP36" i="192"/>
  <c r="AL36" i="192"/>
  <c r="AH36" i="192"/>
  <c r="AD36" i="192"/>
  <c r="Z36" i="192"/>
  <c r="V36" i="192"/>
  <c r="Q36" i="192"/>
  <c r="J36" i="192"/>
  <c r="R36" i="192" s="1"/>
  <c r="D36" i="192"/>
  <c r="S36" i="192" s="1"/>
  <c r="C36" i="192"/>
  <c r="DF35" i="192"/>
  <c r="DB35" i="192"/>
  <c r="CX35" i="192"/>
  <c r="CT35" i="192"/>
  <c r="CP35" i="192"/>
  <c r="CL35" i="192"/>
  <c r="CH35" i="192"/>
  <c r="CD35" i="192"/>
  <c r="BZ35" i="192"/>
  <c r="BV35" i="192"/>
  <c r="BR35" i="192"/>
  <c r="BN35" i="192"/>
  <c r="BJ35" i="192"/>
  <c r="BF35" i="192"/>
  <c r="BB35" i="192"/>
  <c r="AX35" i="192"/>
  <c r="AT35" i="192"/>
  <c r="AP35" i="192"/>
  <c r="AL35" i="192"/>
  <c r="AH35" i="192"/>
  <c r="AD35" i="192"/>
  <c r="Z35" i="192"/>
  <c r="V35" i="192"/>
  <c r="Q35" i="192"/>
  <c r="J35" i="192"/>
  <c r="N35" i="192" s="1"/>
  <c r="D35" i="192"/>
  <c r="C35" i="192"/>
  <c r="DF34" i="192"/>
  <c r="DB34" i="192"/>
  <c r="CX34" i="192"/>
  <c r="CT34" i="192"/>
  <c r="CP34" i="192"/>
  <c r="CL34" i="192"/>
  <c r="CH34" i="192"/>
  <c r="CD34" i="192"/>
  <c r="BZ34" i="192"/>
  <c r="BV34" i="192"/>
  <c r="BR34" i="192"/>
  <c r="BN34" i="192"/>
  <c r="BJ34" i="192"/>
  <c r="BF34" i="192"/>
  <c r="BB34" i="192"/>
  <c r="AX34" i="192"/>
  <c r="AT34" i="192"/>
  <c r="AP34" i="192"/>
  <c r="AL34" i="192"/>
  <c r="AH34" i="192"/>
  <c r="AD34" i="192"/>
  <c r="Z34" i="192"/>
  <c r="V34" i="192"/>
  <c r="Q34" i="192"/>
  <c r="J34" i="192"/>
  <c r="D34" i="192"/>
  <c r="S34" i="192" s="1"/>
  <c r="C34" i="192"/>
  <c r="DF33" i="192"/>
  <c r="DB33" i="192"/>
  <c r="CX33" i="192"/>
  <c r="CT33" i="192"/>
  <c r="CP33" i="192"/>
  <c r="CL33" i="192"/>
  <c r="CH33" i="192"/>
  <c r="CD33" i="192"/>
  <c r="BZ33" i="192"/>
  <c r="BV33" i="192"/>
  <c r="BR33" i="192"/>
  <c r="BN33" i="192"/>
  <c r="BJ33" i="192"/>
  <c r="BF33" i="192"/>
  <c r="BB33" i="192"/>
  <c r="AX33" i="192"/>
  <c r="AT33" i="192"/>
  <c r="AP33" i="192"/>
  <c r="AL33" i="192"/>
  <c r="AH33" i="192"/>
  <c r="AD33" i="192"/>
  <c r="Z33" i="192"/>
  <c r="V33" i="192"/>
  <c r="Q33" i="192"/>
  <c r="J33" i="192"/>
  <c r="N33" i="192" s="1"/>
  <c r="D33" i="192"/>
  <c r="C33" i="192"/>
  <c r="DF32" i="192"/>
  <c r="DB32" i="192"/>
  <c r="CX32" i="192"/>
  <c r="CT32" i="192"/>
  <c r="CP32" i="192"/>
  <c r="CL32" i="192"/>
  <c r="CH32" i="192"/>
  <c r="CD32" i="192"/>
  <c r="BZ32" i="192"/>
  <c r="BV32" i="192"/>
  <c r="BR32" i="192"/>
  <c r="BN32" i="192"/>
  <c r="BJ32" i="192"/>
  <c r="BF32" i="192"/>
  <c r="BB32" i="192"/>
  <c r="AX32" i="192"/>
  <c r="AT32" i="192"/>
  <c r="AP32" i="192"/>
  <c r="AL32" i="192"/>
  <c r="AH32" i="192"/>
  <c r="AD32" i="192"/>
  <c r="Z32" i="192"/>
  <c r="V32" i="192"/>
  <c r="Q32" i="192"/>
  <c r="J32" i="192"/>
  <c r="D32" i="192"/>
  <c r="C32" i="192"/>
  <c r="DF31" i="192"/>
  <c r="DB31" i="192"/>
  <c r="CX31" i="192"/>
  <c r="CT31" i="192"/>
  <c r="CP31" i="192"/>
  <c r="CL31" i="192"/>
  <c r="CH31" i="192"/>
  <c r="CD31" i="192"/>
  <c r="BZ31" i="192"/>
  <c r="BV31" i="192"/>
  <c r="BR31" i="192"/>
  <c r="BN31" i="192"/>
  <c r="BJ31" i="192"/>
  <c r="BF31" i="192"/>
  <c r="BB31" i="192"/>
  <c r="AX31" i="192"/>
  <c r="AT31" i="192"/>
  <c r="AP31" i="192"/>
  <c r="AL31" i="192"/>
  <c r="AH31" i="192"/>
  <c r="AD31" i="192"/>
  <c r="Z31" i="192"/>
  <c r="V31" i="192"/>
  <c r="Q31" i="192"/>
  <c r="J31" i="192"/>
  <c r="D31" i="192"/>
  <c r="S31" i="192" s="1"/>
  <c r="C31" i="192"/>
  <c r="DF30" i="192"/>
  <c r="DB30" i="192"/>
  <c r="CX30" i="192"/>
  <c r="CT30" i="192"/>
  <c r="CP30" i="192"/>
  <c r="CL30" i="192"/>
  <c r="CH30" i="192"/>
  <c r="CD30" i="192"/>
  <c r="BZ30" i="192"/>
  <c r="BV30" i="192"/>
  <c r="BR30" i="192"/>
  <c r="BN30" i="192"/>
  <c r="BJ30" i="192"/>
  <c r="BF30" i="192"/>
  <c r="BB30" i="192"/>
  <c r="AX30" i="192"/>
  <c r="AT30" i="192"/>
  <c r="AP30" i="192"/>
  <c r="AL30" i="192"/>
  <c r="AH30" i="192"/>
  <c r="AD30" i="192"/>
  <c r="Z30" i="192"/>
  <c r="V30" i="192"/>
  <c r="Q30" i="192"/>
  <c r="J30" i="192"/>
  <c r="D30" i="192"/>
  <c r="S30" i="192" s="1"/>
  <c r="C30" i="192"/>
  <c r="DE29" i="192"/>
  <c r="DD29" i="192"/>
  <c r="DC29" i="192"/>
  <c r="DA29" i="192"/>
  <c r="CZ29" i="192"/>
  <c r="CY29" i="192"/>
  <c r="CW29" i="192"/>
  <c r="CV29" i="192"/>
  <c r="CU29" i="192"/>
  <c r="CS29" i="192"/>
  <c r="CR29" i="192"/>
  <c r="CQ29" i="192"/>
  <c r="CO29" i="192"/>
  <c r="CN29" i="192"/>
  <c r="CM29" i="192"/>
  <c r="CK29" i="192"/>
  <c r="CJ29" i="192"/>
  <c r="CI29" i="192"/>
  <c r="CG29" i="192"/>
  <c r="CF29" i="192"/>
  <c r="CE29" i="192"/>
  <c r="CC29" i="192"/>
  <c r="CB29" i="192"/>
  <c r="CA29" i="192"/>
  <c r="BY29" i="192"/>
  <c r="BX29" i="192"/>
  <c r="BW29" i="192"/>
  <c r="BU29" i="192"/>
  <c r="BT29" i="192"/>
  <c r="BS29" i="192"/>
  <c r="BQ29" i="192"/>
  <c r="BP29" i="192"/>
  <c r="BO29" i="192"/>
  <c r="BM29" i="192"/>
  <c r="BL29" i="192"/>
  <c r="BK29" i="192"/>
  <c r="BI29" i="192"/>
  <c r="BH29" i="192"/>
  <c r="BG29" i="192"/>
  <c r="BE29" i="192"/>
  <c r="BD29" i="192"/>
  <c r="BC29" i="192"/>
  <c r="BA29" i="192"/>
  <c r="AZ29" i="192"/>
  <c r="AY29" i="192"/>
  <c r="AW29" i="192"/>
  <c r="AV29" i="192"/>
  <c r="AU29" i="192"/>
  <c r="AS29" i="192"/>
  <c r="AR29" i="192"/>
  <c r="AQ29" i="192"/>
  <c r="AO29" i="192"/>
  <c r="AN29" i="192"/>
  <c r="AM29" i="192"/>
  <c r="AK29" i="192"/>
  <c r="AJ29" i="192"/>
  <c r="AI29" i="192"/>
  <c r="AG29" i="192"/>
  <c r="AF29" i="192"/>
  <c r="AE29" i="192"/>
  <c r="AC29" i="192"/>
  <c r="AB29" i="192"/>
  <c r="AA29" i="192"/>
  <c r="Y29" i="192"/>
  <c r="X29" i="192"/>
  <c r="W29" i="192"/>
  <c r="U29" i="192"/>
  <c r="T29" i="192"/>
  <c r="P29" i="192"/>
  <c r="O29" i="192"/>
  <c r="DF28" i="192"/>
  <c r="DB28" i="192"/>
  <c r="CX28" i="192"/>
  <c r="CT28" i="192"/>
  <c r="CP28" i="192"/>
  <c r="CL28" i="192"/>
  <c r="CH28" i="192"/>
  <c r="CD28" i="192"/>
  <c r="BZ28" i="192"/>
  <c r="BV28" i="192"/>
  <c r="BR28" i="192"/>
  <c r="BN28" i="192"/>
  <c r="BJ28" i="192"/>
  <c r="BF28" i="192"/>
  <c r="BB28" i="192"/>
  <c r="AX28" i="192"/>
  <c r="AT28" i="192"/>
  <c r="AP28" i="192"/>
  <c r="AL28" i="192"/>
  <c r="AH28" i="192"/>
  <c r="AD28" i="192"/>
  <c r="Z28" i="192"/>
  <c r="V28" i="192"/>
  <c r="Q28" i="192"/>
  <c r="J28" i="192"/>
  <c r="R28" i="192" s="1"/>
  <c r="D28" i="192"/>
  <c r="S28" i="192" s="1"/>
  <c r="C28" i="192"/>
  <c r="DF27" i="192"/>
  <c r="DB27" i="192"/>
  <c r="CX27" i="192"/>
  <c r="CT27" i="192"/>
  <c r="CP27" i="192"/>
  <c r="CL27" i="192"/>
  <c r="CH27" i="192"/>
  <c r="CD27" i="192"/>
  <c r="BZ27" i="192"/>
  <c r="BV27" i="192"/>
  <c r="BR27" i="192"/>
  <c r="BN27" i="192"/>
  <c r="BJ27" i="192"/>
  <c r="BF27" i="192"/>
  <c r="BB27" i="192"/>
  <c r="AX27" i="192"/>
  <c r="AT27" i="192"/>
  <c r="AP27" i="192"/>
  <c r="AL27" i="192"/>
  <c r="AH27" i="192"/>
  <c r="AD27" i="192"/>
  <c r="Z27" i="192"/>
  <c r="V27" i="192"/>
  <c r="Q27" i="192"/>
  <c r="J27" i="192"/>
  <c r="N27" i="192" s="1"/>
  <c r="D27" i="192"/>
  <c r="C27" i="192"/>
  <c r="DF26" i="192"/>
  <c r="DB26" i="192"/>
  <c r="CX26" i="192"/>
  <c r="CT26" i="192"/>
  <c r="CP26" i="192"/>
  <c r="CL26" i="192"/>
  <c r="CH26" i="192"/>
  <c r="CD26" i="192"/>
  <c r="BZ26" i="192"/>
  <c r="BV26" i="192"/>
  <c r="BR26" i="192"/>
  <c r="BN26" i="192"/>
  <c r="BJ26" i="192"/>
  <c r="BF26" i="192"/>
  <c r="BB26" i="192"/>
  <c r="AX26" i="192"/>
  <c r="AT26" i="192"/>
  <c r="AP26" i="192"/>
  <c r="AL26" i="192"/>
  <c r="AH26" i="192"/>
  <c r="AD26" i="192"/>
  <c r="Z26" i="192"/>
  <c r="V26" i="192"/>
  <c r="Q26" i="192"/>
  <c r="J26" i="192"/>
  <c r="N26" i="192" s="1"/>
  <c r="D26" i="192"/>
  <c r="S26" i="192" s="1"/>
  <c r="C26" i="192"/>
  <c r="DF25" i="192"/>
  <c r="DB25" i="192"/>
  <c r="CX25" i="192"/>
  <c r="CT25" i="192"/>
  <c r="CP25" i="192"/>
  <c r="CL25" i="192"/>
  <c r="CH25" i="192"/>
  <c r="CD25" i="192"/>
  <c r="BZ25" i="192"/>
  <c r="BV25" i="192"/>
  <c r="BR25" i="192"/>
  <c r="BN25" i="192"/>
  <c r="BJ25" i="192"/>
  <c r="BF25" i="192"/>
  <c r="BB25" i="192"/>
  <c r="AX25" i="192"/>
  <c r="AT25" i="192"/>
  <c r="AP25" i="192"/>
  <c r="AL25" i="192"/>
  <c r="AH25" i="192"/>
  <c r="AD25" i="192"/>
  <c r="Z25" i="192"/>
  <c r="V25" i="192"/>
  <c r="Q25" i="192"/>
  <c r="J25" i="192"/>
  <c r="R25" i="192" s="1"/>
  <c r="D25" i="192"/>
  <c r="S25" i="192" s="1"/>
  <c r="C25" i="192"/>
  <c r="DF24" i="192"/>
  <c r="DB24" i="192"/>
  <c r="CX24" i="192"/>
  <c r="CT24" i="192"/>
  <c r="CP24" i="192"/>
  <c r="CL24" i="192"/>
  <c r="CH24" i="192"/>
  <c r="CD24" i="192"/>
  <c r="BZ24" i="192"/>
  <c r="BV24" i="192"/>
  <c r="BR24" i="192"/>
  <c r="BN24" i="192"/>
  <c r="BJ24" i="192"/>
  <c r="BF24" i="192"/>
  <c r="BB24" i="192"/>
  <c r="AX24" i="192"/>
  <c r="AT24" i="192"/>
  <c r="AP24" i="192"/>
  <c r="AL24" i="192"/>
  <c r="AH24" i="192"/>
  <c r="AD24" i="192"/>
  <c r="Z24" i="192"/>
  <c r="V24" i="192"/>
  <c r="Q24" i="192"/>
  <c r="J24" i="192"/>
  <c r="R24" i="192" s="1"/>
  <c r="D24" i="192"/>
  <c r="C24" i="192"/>
  <c r="DF23" i="192"/>
  <c r="DB23" i="192"/>
  <c r="CX23" i="192"/>
  <c r="CT23" i="192"/>
  <c r="CP23" i="192"/>
  <c r="CL23" i="192"/>
  <c r="CH23" i="192"/>
  <c r="CD23" i="192"/>
  <c r="BZ23" i="192"/>
  <c r="BV23" i="192"/>
  <c r="BR23" i="192"/>
  <c r="BN23" i="192"/>
  <c r="BJ23" i="192"/>
  <c r="BF23" i="192"/>
  <c r="BB23" i="192"/>
  <c r="AX23" i="192"/>
  <c r="AT23" i="192"/>
  <c r="AP23" i="192"/>
  <c r="AL23" i="192"/>
  <c r="AH23" i="192"/>
  <c r="AD23" i="192"/>
  <c r="Z23" i="192"/>
  <c r="V23" i="192"/>
  <c r="Q23" i="192"/>
  <c r="J23" i="192"/>
  <c r="N23" i="192" s="1"/>
  <c r="D23" i="192"/>
  <c r="C23" i="192"/>
  <c r="DF22" i="192"/>
  <c r="DB22" i="192"/>
  <c r="CX22" i="192"/>
  <c r="CT22" i="192"/>
  <c r="CP22" i="192"/>
  <c r="CL22" i="192"/>
  <c r="CH22" i="192"/>
  <c r="CD22" i="192"/>
  <c r="BZ22" i="192"/>
  <c r="BV22" i="192"/>
  <c r="BR22" i="192"/>
  <c r="BN22" i="192"/>
  <c r="BJ22" i="192"/>
  <c r="BF22" i="192"/>
  <c r="BB22" i="192"/>
  <c r="AX22" i="192"/>
  <c r="AT22" i="192"/>
  <c r="AP22" i="192"/>
  <c r="AL22" i="192"/>
  <c r="AH22" i="192"/>
  <c r="AD22" i="192"/>
  <c r="Z22" i="192"/>
  <c r="V22" i="192"/>
  <c r="Q22" i="192"/>
  <c r="J22" i="192"/>
  <c r="D22" i="192"/>
  <c r="C22" i="192"/>
  <c r="DE21" i="192"/>
  <c r="DD21" i="192"/>
  <c r="DC21" i="192"/>
  <c r="DA21" i="192"/>
  <c r="CZ21" i="192"/>
  <c r="CY21" i="192"/>
  <c r="CW21" i="192"/>
  <c r="CV21" i="192"/>
  <c r="CU21" i="192"/>
  <c r="CS21" i="192"/>
  <c r="CR21" i="192"/>
  <c r="CQ21" i="192"/>
  <c r="CO21" i="192"/>
  <c r="CN21" i="192"/>
  <c r="CM21" i="192"/>
  <c r="CK21" i="192"/>
  <c r="CJ21" i="192"/>
  <c r="CI21" i="192"/>
  <c r="CG21" i="192"/>
  <c r="CF21" i="192"/>
  <c r="CE21" i="192"/>
  <c r="CC21" i="192"/>
  <c r="CB21" i="192"/>
  <c r="CA21" i="192"/>
  <c r="BY21" i="192"/>
  <c r="BX21" i="192"/>
  <c r="BW21" i="192"/>
  <c r="BU21" i="192"/>
  <c r="BT21" i="192"/>
  <c r="BS21" i="192"/>
  <c r="BQ21" i="192"/>
  <c r="BP21" i="192"/>
  <c r="BO21" i="192"/>
  <c r="BM21" i="192"/>
  <c r="BL21" i="192"/>
  <c r="BK21" i="192"/>
  <c r="BI21" i="192"/>
  <c r="BH21" i="192"/>
  <c r="BG21" i="192"/>
  <c r="BE21" i="192"/>
  <c r="BD21" i="192"/>
  <c r="BC21" i="192"/>
  <c r="BA21" i="192"/>
  <c r="AZ21" i="192"/>
  <c r="AY21" i="192"/>
  <c r="AW21" i="192"/>
  <c r="AV21" i="192"/>
  <c r="AU21" i="192"/>
  <c r="AS21" i="192"/>
  <c r="AR21" i="192"/>
  <c r="AQ21" i="192"/>
  <c r="AO21" i="192"/>
  <c r="AN21" i="192"/>
  <c r="AM21" i="192"/>
  <c r="AK21" i="192"/>
  <c r="AJ21" i="192"/>
  <c r="AI21" i="192"/>
  <c r="AG21" i="192"/>
  <c r="AF21" i="192"/>
  <c r="AE21" i="192"/>
  <c r="AC21" i="192"/>
  <c r="AB21" i="192"/>
  <c r="AA21" i="192"/>
  <c r="Y21" i="192"/>
  <c r="X21" i="192"/>
  <c r="W21" i="192"/>
  <c r="U21" i="192"/>
  <c r="T21" i="192"/>
  <c r="T86" i="192" s="1"/>
  <c r="P21" i="192"/>
  <c r="O21" i="192"/>
  <c r="DF20" i="192"/>
  <c r="DB20" i="192"/>
  <c r="CX20" i="192"/>
  <c r="CT20" i="192"/>
  <c r="CP20" i="192"/>
  <c r="CL20" i="192"/>
  <c r="CH20" i="192"/>
  <c r="CD20" i="192"/>
  <c r="BZ20" i="192"/>
  <c r="BV20" i="192"/>
  <c r="BR20" i="192"/>
  <c r="BN20" i="192"/>
  <c r="BJ20" i="192"/>
  <c r="BF20" i="192"/>
  <c r="BB20" i="192"/>
  <c r="AX20" i="192"/>
  <c r="AT20" i="192"/>
  <c r="AP20" i="192"/>
  <c r="AL20" i="192"/>
  <c r="AH20" i="192"/>
  <c r="AD20" i="192"/>
  <c r="Z20" i="192"/>
  <c r="V20" i="192"/>
  <c r="Q20" i="192"/>
  <c r="J20" i="192"/>
  <c r="R20" i="192" s="1"/>
  <c r="D20" i="192"/>
  <c r="S20" i="192" s="1"/>
  <c r="C20" i="192"/>
  <c r="DF19" i="192"/>
  <c r="DB19" i="192"/>
  <c r="CX19" i="192"/>
  <c r="CT19" i="192"/>
  <c r="CP19" i="192"/>
  <c r="CL19" i="192"/>
  <c r="CH19" i="192"/>
  <c r="CD19" i="192"/>
  <c r="BZ19" i="192"/>
  <c r="BV19" i="192"/>
  <c r="BR19" i="192"/>
  <c r="BN19" i="192"/>
  <c r="BJ19" i="192"/>
  <c r="BF19" i="192"/>
  <c r="BB19" i="192"/>
  <c r="AX19" i="192"/>
  <c r="AT19" i="192"/>
  <c r="AP19" i="192"/>
  <c r="AL19" i="192"/>
  <c r="AH19" i="192"/>
  <c r="AD19" i="192"/>
  <c r="Z19" i="192"/>
  <c r="V19" i="192"/>
  <c r="Q19" i="192"/>
  <c r="J19" i="192"/>
  <c r="R19" i="192" s="1"/>
  <c r="D19" i="192"/>
  <c r="S19" i="192" s="1"/>
  <c r="C19" i="192"/>
  <c r="DF18" i="192"/>
  <c r="DB18" i="192"/>
  <c r="CX18" i="192"/>
  <c r="CT18" i="192"/>
  <c r="CP18" i="192"/>
  <c r="CL18" i="192"/>
  <c r="CH18" i="192"/>
  <c r="CD18" i="192"/>
  <c r="BZ18" i="192"/>
  <c r="BV18" i="192"/>
  <c r="BR18" i="192"/>
  <c r="BN18" i="192"/>
  <c r="BJ18" i="192"/>
  <c r="BF18" i="192"/>
  <c r="BB18" i="192"/>
  <c r="AX18" i="192"/>
  <c r="AT18" i="192"/>
  <c r="AP18" i="192"/>
  <c r="AL18" i="192"/>
  <c r="AH18" i="192"/>
  <c r="AD18" i="192"/>
  <c r="Z18" i="192"/>
  <c r="V18" i="192"/>
  <c r="Q18" i="192"/>
  <c r="J18" i="192"/>
  <c r="N18" i="192" s="1"/>
  <c r="D18" i="192"/>
  <c r="C18" i="192"/>
  <c r="DF17" i="192"/>
  <c r="DB17" i="192"/>
  <c r="CX17" i="192"/>
  <c r="CT17" i="192"/>
  <c r="CP17" i="192"/>
  <c r="CL17" i="192"/>
  <c r="CH17" i="192"/>
  <c r="CD17" i="192"/>
  <c r="BZ17" i="192"/>
  <c r="BV17" i="192"/>
  <c r="BR17" i="192"/>
  <c r="BN17" i="192"/>
  <c r="BJ17" i="192"/>
  <c r="BF17" i="192"/>
  <c r="BB17" i="192"/>
  <c r="AX17" i="192"/>
  <c r="AT17" i="192"/>
  <c r="AP17" i="192"/>
  <c r="AL17" i="192"/>
  <c r="AH17" i="192"/>
  <c r="AD17" i="192"/>
  <c r="Z17" i="192"/>
  <c r="V17" i="192"/>
  <c r="Q17" i="192"/>
  <c r="J17" i="192"/>
  <c r="D17" i="192"/>
  <c r="S17" i="192" s="1"/>
  <c r="C17" i="192"/>
  <c r="DF16" i="192"/>
  <c r="DB16" i="192"/>
  <c r="CX16" i="192"/>
  <c r="CT16" i="192"/>
  <c r="CP16" i="192"/>
  <c r="CL16" i="192"/>
  <c r="CH16" i="192"/>
  <c r="CD16" i="192"/>
  <c r="BZ16" i="192"/>
  <c r="BV16" i="192"/>
  <c r="BR16" i="192"/>
  <c r="BN16" i="192"/>
  <c r="BJ16" i="192"/>
  <c r="BF16" i="192"/>
  <c r="BB16" i="192"/>
  <c r="AX16" i="192"/>
  <c r="AT16" i="192"/>
  <c r="AP16" i="192"/>
  <c r="AL16" i="192"/>
  <c r="AH16" i="192"/>
  <c r="AD16" i="192"/>
  <c r="Z16" i="192"/>
  <c r="V16" i="192"/>
  <c r="Q16" i="192"/>
  <c r="J16" i="192"/>
  <c r="D16" i="192"/>
  <c r="S16" i="192" s="1"/>
  <c r="C16" i="192"/>
  <c r="DF15" i="192"/>
  <c r="DB15" i="192"/>
  <c r="CX15" i="192"/>
  <c r="CT15" i="192"/>
  <c r="CP15" i="192"/>
  <c r="CL15" i="192"/>
  <c r="CH15" i="192"/>
  <c r="CD15" i="192"/>
  <c r="BZ15" i="192"/>
  <c r="BV15" i="192"/>
  <c r="BR15" i="192"/>
  <c r="BN15" i="192"/>
  <c r="BJ15" i="192"/>
  <c r="BF15" i="192"/>
  <c r="BB15" i="192"/>
  <c r="AX15" i="192"/>
  <c r="AT15" i="192"/>
  <c r="AP15" i="192"/>
  <c r="AL15" i="192"/>
  <c r="AH15" i="192"/>
  <c r="AD15" i="192"/>
  <c r="Z15" i="192"/>
  <c r="V15" i="192"/>
  <c r="Q15" i="192"/>
  <c r="J15" i="192"/>
  <c r="R15" i="192" s="1"/>
  <c r="D15" i="192"/>
  <c r="C15" i="192"/>
  <c r="DF14" i="192"/>
  <c r="DB14" i="192"/>
  <c r="CX14" i="192"/>
  <c r="CT14" i="192"/>
  <c r="CP14" i="192"/>
  <c r="CL14" i="192"/>
  <c r="CH14" i="192"/>
  <c r="CD14" i="192"/>
  <c r="BZ14" i="192"/>
  <c r="BV14" i="192"/>
  <c r="BR14" i="192"/>
  <c r="BN14" i="192"/>
  <c r="BJ14" i="192"/>
  <c r="BF14" i="192"/>
  <c r="BB14" i="192"/>
  <c r="AX14" i="192"/>
  <c r="AT14" i="192"/>
  <c r="AP14" i="192"/>
  <c r="AL14" i="192"/>
  <c r="AH14" i="192"/>
  <c r="AD14" i="192"/>
  <c r="Z14" i="192"/>
  <c r="V14" i="192"/>
  <c r="Q14" i="192"/>
  <c r="J14" i="192"/>
  <c r="R14" i="192" s="1"/>
  <c r="D14" i="192"/>
  <c r="S14" i="192" s="1"/>
  <c r="C14" i="192"/>
  <c r="DE85" i="191"/>
  <c r="DD85" i="191"/>
  <c r="DC85" i="191"/>
  <c r="DA85" i="191"/>
  <c r="CZ85" i="191"/>
  <c r="CY85" i="191"/>
  <c r="CW85" i="191"/>
  <c r="CV85" i="191"/>
  <c r="CU85" i="191"/>
  <c r="CS85" i="191"/>
  <c r="CR85" i="191"/>
  <c r="CQ85" i="191"/>
  <c r="CO85" i="191"/>
  <c r="CN85" i="191"/>
  <c r="CM85" i="191"/>
  <c r="CK85" i="191"/>
  <c r="CJ85" i="191"/>
  <c r="CI85" i="191"/>
  <c r="CG85" i="191"/>
  <c r="CF85" i="191"/>
  <c r="CE85" i="191"/>
  <c r="CC85" i="191"/>
  <c r="CB85" i="191"/>
  <c r="CA85" i="191"/>
  <c r="BY85" i="191"/>
  <c r="BX85" i="191"/>
  <c r="BZ85" i="191" s="1"/>
  <c r="BW85" i="191"/>
  <c r="BU85" i="191"/>
  <c r="BT85" i="191"/>
  <c r="BS85" i="191"/>
  <c r="BQ85" i="191"/>
  <c r="BP85" i="191"/>
  <c r="BO85" i="191"/>
  <c r="BM85" i="191"/>
  <c r="BL85" i="191"/>
  <c r="BK85" i="191"/>
  <c r="BI85" i="191"/>
  <c r="BH85" i="191"/>
  <c r="BG85" i="191"/>
  <c r="BE85" i="191"/>
  <c r="BD85" i="191"/>
  <c r="BC85" i="191"/>
  <c r="BA85" i="191"/>
  <c r="AZ85" i="191"/>
  <c r="AY85" i="191"/>
  <c r="AW85" i="191"/>
  <c r="AV85" i="191"/>
  <c r="AU85" i="191"/>
  <c r="AS85" i="191"/>
  <c r="AR85" i="191"/>
  <c r="AQ85" i="191"/>
  <c r="AO85" i="191"/>
  <c r="AN85" i="191"/>
  <c r="AM85" i="191"/>
  <c r="AK85" i="191"/>
  <c r="AJ85" i="191"/>
  <c r="AI85" i="191"/>
  <c r="AG85" i="191"/>
  <c r="AF85" i="191"/>
  <c r="AE85" i="191"/>
  <c r="AC85" i="191"/>
  <c r="AB85" i="191"/>
  <c r="AA85" i="191"/>
  <c r="Y85" i="191"/>
  <c r="X85" i="191"/>
  <c r="Z85" i="191" s="1"/>
  <c r="W85" i="191"/>
  <c r="U85" i="191"/>
  <c r="T85" i="191"/>
  <c r="P85" i="191"/>
  <c r="O85" i="191"/>
  <c r="Q85" i="191" s="1"/>
  <c r="DF84" i="191"/>
  <c r="DB84" i="191"/>
  <c r="CX84" i="191"/>
  <c r="CT84" i="191"/>
  <c r="CP84" i="191"/>
  <c r="CL84" i="191"/>
  <c r="CH84" i="191"/>
  <c r="CD84" i="191"/>
  <c r="BZ84" i="191"/>
  <c r="BV84" i="191"/>
  <c r="BR84" i="191"/>
  <c r="BN84" i="191"/>
  <c r="BJ84" i="191"/>
  <c r="BF84" i="191"/>
  <c r="BB84" i="191"/>
  <c r="AX84" i="191"/>
  <c r="AT84" i="191"/>
  <c r="AP84" i="191"/>
  <c r="AL84" i="191"/>
  <c r="AH84" i="191"/>
  <c r="AD84" i="191"/>
  <c r="Z84" i="191"/>
  <c r="V84" i="191"/>
  <c r="Q84" i="191"/>
  <c r="J84" i="191"/>
  <c r="N84" i="191" s="1"/>
  <c r="D84" i="191"/>
  <c r="S84" i="191" s="1"/>
  <c r="C84" i="191"/>
  <c r="DF83" i="191"/>
  <c r="DB83" i="191"/>
  <c r="CX83" i="191"/>
  <c r="CT83" i="191"/>
  <c r="CP83" i="191"/>
  <c r="CL83" i="191"/>
  <c r="CH83" i="191"/>
  <c r="CD83" i="191"/>
  <c r="BZ83" i="191"/>
  <c r="BV83" i="191"/>
  <c r="BR83" i="191"/>
  <c r="BN83" i="191"/>
  <c r="BJ83" i="191"/>
  <c r="BF83" i="191"/>
  <c r="BB83" i="191"/>
  <c r="AX83" i="191"/>
  <c r="AT83" i="191"/>
  <c r="AP83" i="191"/>
  <c r="AL83" i="191"/>
  <c r="AH83" i="191"/>
  <c r="AD83" i="191"/>
  <c r="Z83" i="191"/>
  <c r="V83" i="191"/>
  <c r="Q83" i="191"/>
  <c r="J83" i="191"/>
  <c r="R83" i="191" s="1"/>
  <c r="D83" i="191"/>
  <c r="C83" i="191"/>
  <c r="DF82" i="191"/>
  <c r="DB82" i="191"/>
  <c r="CX82" i="191"/>
  <c r="CT82" i="191"/>
  <c r="CP82" i="191"/>
  <c r="CL82" i="191"/>
  <c r="CH82" i="191"/>
  <c r="CD82" i="191"/>
  <c r="BZ82" i="191"/>
  <c r="BV82" i="191"/>
  <c r="BR82" i="191"/>
  <c r="BN82" i="191"/>
  <c r="BJ82" i="191"/>
  <c r="BF82" i="191"/>
  <c r="BB82" i="191"/>
  <c r="AX82" i="191"/>
  <c r="AT82" i="191"/>
  <c r="AP82" i="191"/>
  <c r="AL82" i="191"/>
  <c r="AH82" i="191"/>
  <c r="AD82" i="191"/>
  <c r="Z82" i="191"/>
  <c r="V82" i="191"/>
  <c r="Q82" i="191"/>
  <c r="J82" i="191"/>
  <c r="R82" i="191" s="1"/>
  <c r="D82" i="191"/>
  <c r="C82" i="191"/>
  <c r="DF81" i="191"/>
  <c r="DB81" i="191"/>
  <c r="CX81" i="191"/>
  <c r="CT81" i="191"/>
  <c r="CP81" i="191"/>
  <c r="CL81" i="191"/>
  <c r="CH81" i="191"/>
  <c r="CD81" i="191"/>
  <c r="BZ81" i="191"/>
  <c r="BV81" i="191"/>
  <c r="BR81" i="191"/>
  <c r="BN81" i="191"/>
  <c r="BJ81" i="191"/>
  <c r="BF81" i="191"/>
  <c r="BB81" i="191"/>
  <c r="AX81" i="191"/>
  <c r="AT81" i="191"/>
  <c r="AP81" i="191"/>
  <c r="AL81" i="191"/>
  <c r="AH81" i="191"/>
  <c r="AD81" i="191"/>
  <c r="Z81" i="191"/>
  <c r="V81" i="191"/>
  <c r="Q81" i="191"/>
  <c r="J81" i="191"/>
  <c r="D81" i="191"/>
  <c r="S81" i="191" s="1"/>
  <c r="C81" i="191"/>
  <c r="DF80" i="191"/>
  <c r="DB80" i="191"/>
  <c r="CX80" i="191"/>
  <c r="CT80" i="191"/>
  <c r="CP80" i="191"/>
  <c r="CL80" i="191"/>
  <c r="CH80" i="191"/>
  <c r="CD80" i="191"/>
  <c r="BZ80" i="191"/>
  <c r="BV80" i="191"/>
  <c r="BR80" i="191"/>
  <c r="BN80" i="191"/>
  <c r="BJ80" i="191"/>
  <c r="BF80" i="191"/>
  <c r="BB80" i="191"/>
  <c r="AX80" i="191"/>
  <c r="AT80" i="191"/>
  <c r="AP80" i="191"/>
  <c r="AL80" i="191"/>
  <c r="AH80" i="191"/>
  <c r="AD80" i="191"/>
  <c r="Z80" i="191"/>
  <c r="V80" i="191"/>
  <c r="Q80" i="191"/>
  <c r="J80" i="191"/>
  <c r="D80" i="191"/>
  <c r="C80" i="191"/>
  <c r="DF79" i="191"/>
  <c r="DB79" i="191"/>
  <c r="CX79" i="191"/>
  <c r="CT79" i="191"/>
  <c r="CP79" i="191"/>
  <c r="CL79" i="191"/>
  <c r="CH79" i="191"/>
  <c r="CD79" i="191"/>
  <c r="BZ79" i="191"/>
  <c r="BV79" i="191"/>
  <c r="BR79" i="191"/>
  <c r="BN79" i="191"/>
  <c r="BJ79" i="191"/>
  <c r="BF79" i="191"/>
  <c r="BB79" i="191"/>
  <c r="AX79" i="191"/>
  <c r="AT79" i="191"/>
  <c r="AP79" i="191"/>
  <c r="AL79" i="191"/>
  <c r="AH79" i="191"/>
  <c r="AD79" i="191"/>
  <c r="Z79" i="191"/>
  <c r="V79" i="191"/>
  <c r="Q79" i="191"/>
  <c r="J79" i="191"/>
  <c r="N79" i="191" s="1"/>
  <c r="D79" i="191"/>
  <c r="C79" i="191"/>
  <c r="DF78" i="191"/>
  <c r="DB78" i="191"/>
  <c r="CX78" i="191"/>
  <c r="CT78" i="191"/>
  <c r="CP78" i="191"/>
  <c r="CL78" i="191"/>
  <c r="CH78" i="191"/>
  <c r="CD78" i="191"/>
  <c r="BZ78" i="191"/>
  <c r="BV78" i="191"/>
  <c r="BR78" i="191"/>
  <c r="BN78" i="191"/>
  <c r="BJ78" i="191"/>
  <c r="BF78" i="191"/>
  <c r="BB78" i="191"/>
  <c r="AX78" i="191"/>
  <c r="AT78" i="191"/>
  <c r="AP78" i="191"/>
  <c r="AL78" i="191"/>
  <c r="AH78" i="191"/>
  <c r="AD78" i="191"/>
  <c r="Z78" i="191"/>
  <c r="V78" i="191"/>
  <c r="Q78" i="191"/>
  <c r="J78" i="191"/>
  <c r="D78" i="191"/>
  <c r="S78" i="191" s="1"/>
  <c r="C78" i="191"/>
  <c r="DE77" i="191"/>
  <c r="DD77" i="191"/>
  <c r="DC77" i="191"/>
  <c r="DA77" i="191"/>
  <c r="CZ77" i="191"/>
  <c r="CY77" i="191"/>
  <c r="CW77" i="191"/>
  <c r="CV77" i="191"/>
  <c r="CU77" i="191"/>
  <c r="CS77" i="191"/>
  <c r="CR77" i="191"/>
  <c r="CQ77" i="191"/>
  <c r="CO77" i="191"/>
  <c r="CN77" i="191"/>
  <c r="CM77" i="191"/>
  <c r="CK77" i="191"/>
  <c r="CJ77" i="191"/>
  <c r="CI77" i="191"/>
  <c r="CG77" i="191"/>
  <c r="CF77" i="191"/>
  <c r="CE77" i="191"/>
  <c r="CC77" i="191"/>
  <c r="CB77" i="191"/>
  <c r="CA77" i="191"/>
  <c r="BY77" i="191"/>
  <c r="BX77" i="191"/>
  <c r="BW77" i="191"/>
  <c r="BU77" i="191"/>
  <c r="BT77" i="191"/>
  <c r="BS77" i="191"/>
  <c r="BQ77" i="191"/>
  <c r="BP77" i="191"/>
  <c r="BO77" i="191"/>
  <c r="BM77" i="191"/>
  <c r="BL77" i="191"/>
  <c r="BK77" i="191"/>
  <c r="BI77" i="191"/>
  <c r="BH77" i="191"/>
  <c r="BG77" i="191"/>
  <c r="BE77" i="191"/>
  <c r="BD77" i="191"/>
  <c r="BF77" i="191" s="1"/>
  <c r="BC77" i="191"/>
  <c r="BA77" i="191"/>
  <c r="AZ77" i="191"/>
  <c r="AY77" i="191"/>
  <c r="AW77" i="191"/>
  <c r="AV77" i="191"/>
  <c r="AU77" i="191"/>
  <c r="AS77" i="191"/>
  <c r="AR77" i="191"/>
  <c r="AQ77" i="191"/>
  <c r="AO77" i="191"/>
  <c r="AN77" i="191"/>
  <c r="AM77" i="191"/>
  <c r="AK77" i="191"/>
  <c r="AJ77" i="191"/>
  <c r="AI77" i="191"/>
  <c r="AG77" i="191"/>
  <c r="AF77" i="191"/>
  <c r="AE77" i="191"/>
  <c r="AC77" i="191"/>
  <c r="AB77" i="191"/>
  <c r="AA77" i="191"/>
  <c r="Y77" i="191"/>
  <c r="X77" i="191"/>
  <c r="W77" i="191"/>
  <c r="U77" i="191"/>
  <c r="T77" i="191"/>
  <c r="P77" i="191"/>
  <c r="O77" i="191"/>
  <c r="DF76" i="191"/>
  <c r="DB76" i="191"/>
  <c r="CX76" i="191"/>
  <c r="CT76" i="191"/>
  <c r="CP76" i="191"/>
  <c r="CL76" i="191"/>
  <c r="CH76" i="191"/>
  <c r="CD76" i="191"/>
  <c r="BZ76" i="191"/>
  <c r="BV76" i="191"/>
  <c r="BR76" i="191"/>
  <c r="BN76" i="191"/>
  <c r="BJ76" i="191"/>
  <c r="BF76" i="191"/>
  <c r="BB76" i="191"/>
  <c r="AX76" i="191"/>
  <c r="AT76" i="191"/>
  <c r="AP76" i="191"/>
  <c r="AL76" i="191"/>
  <c r="AH76" i="191"/>
  <c r="AD76" i="191"/>
  <c r="Z76" i="191"/>
  <c r="V76" i="191"/>
  <c r="Q76" i="191"/>
  <c r="J76" i="191"/>
  <c r="D76" i="191"/>
  <c r="C76" i="191"/>
  <c r="DF75" i="191"/>
  <c r="DB75" i="191"/>
  <c r="CX75" i="191"/>
  <c r="CT75" i="191"/>
  <c r="CP75" i="191"/>
  <c r="CL75" i="191"/>
  <c r="CH75" i="191"/>
  <c r="CD75" i="191"/>
  <c r="BZ75" i="191"/>
  <c r="BV75" i="191"/>
  <c r="BR75" i="191"/>
  <c r="BN75" i="191"/>
  <c r="BJ75" i="191"/>
  <c r="BF75" i="191"/>
  <c r="BB75" i="191"/>
  <c r="AX75" i="191"/>
  <c r="AT75" i="191"/>
  <c r="AP75" i="191"/>
  <c r="AL75" i="191"/>
  <c r="AH75" i="191"/>
  <c r="AD75" i="191"/>
  <c r="Z75" i="191"/>
  <c r="V75" i="191"/>
  <c r="Q75" i="191"/>
  <c r="J75" i="191"/>
  <c r="R75" i="191" s="1"/>
  <c r="D75" i="191"/>
  <c r="C75" i="191"/>
  <c r="DF74" i="191"/>
  <c r="DB74" i="191"/>
  <c r="CX74" i="191"/>
  <c r="CT74" i="191"/>
  <c r="CP74" i="191"/>
  <c r="CL74" i="191"/>
  <c r="CH74" i="191"/>
  <c r="CD74" i="191"/>
  <c r="BZ74" i="191"/>
  <c r="BV74" i="191"/>
  <c r="BR74" i="191"/>
  <c r="BN74" i="191"/>
  <c r="BJ74" i="191"/>
  <c r="BF74" i="191"/>
  <c r="BB74" i="191"/>
  <c r="AX74" i="191"/>
  <c r="AT74" i="191"/>
  <c r="AP74" i="191"/>
  <c r="AL74" i="191"/>
  <c r="AH74" i="191"/>
  <c r="AD74" i="191"/>
  <c r="Z74" i="191"/>
  <c r="V74" i="191"/>
  <c r="Q74" i="191"/>
  <c r="J74" i="191"/>
  <c r="D74" i="191"/>
  <c r="C74" i="191"/>
  <c r="DF73" i="191"/>
  <c r="DB73" i="191"/>
  <c r="CX73" i="191"/>
  <c r="CT73" i="191"/>
  <c r="CP73" i="191"/>
  <c r="CL73" i="191"/>
  <c r="CH73" i="191"/>
  <c r="CD73" i="191"/>
  <c r="BZ73" i="191"/>
  <c r="BV73" i="191"/>
  <c r="BR73" i="191"/>
  <c r="BN73" i="191"/>
  <c r="BJ73" i="191"/>
  <c r="BF73" i="191"/>
  <c r="BB73" i="191"/>
  <c r="AX73" i="191"/>
  <c r="AT73" i="191"/>
  <c r="AP73" i="191"/>
  <c r="AL73" i="191"/>
  <c r="AH73" i="191"/>
  <c r="AD73" i="191"/>
  <c r="Z73" i="191"/>
  <c r="V73" i="191"/>
  <c r="Q73" i="191"/>
  <c r="J73" i="191"/>
  <c r="D73" i="191"/>
  <c r="S73" i="191" s="1"/>
  <c r="C73" i="191"/>
  <c r="DF72" i="191"/>
  <c r="DB72" i="191"/>
  <c r="CX72" i="191"/>
  <c r="CT72" i="191"/>
  <c r="CP72" i="191"/>
  <c r="CL72" i="191"/>
  <c r="CH72" i="191"/>
  <c r="CD72" i="191"/>
  <c r="BZ72" i="191"/>
  <c r="BV72" i="191"/>
  <c r="BR72" i="191"/>
  <c r="BN72" i="191"/>
  <c r="BJ72" i="191"/>
  <c r="BF72" i="191"/>
  <c r="BB72" i="191"/>
  <c r="AX72" i="191"/>
  <c r="AT72" i="191"/>
  <c r="AP72" i="191"/>
  <c r="AL72" i="191"/>
  <c r="AH72" i="191"/>
  <c r="AD72" i="191"/>
  <c r="Z72" i="191"/>
  <c r="V72" i="191"/>
  <c r="Q72" i="191"/>
  <c r="J72" i="191"/>
  <c r="R72" i="191" s="1"/>
  <c r="D72" i="191"/>
  <c r="C72" i="191"/>
  <c r="DF71" i="191"/>
  <c r="DB71" i="191"/>
  <c r="CX71" i="191"/>
  <c r="CT71" i="191"/>
  <c r="CP71" i="191"/>
  <c r="CL71" i="191"/>
  <c r="CH71" i="191"/>
  <c r="CD71" i="191"/>
  <c r="BZ71" i="191"/>
  <c r="BV71" i="191"/>
  <c r="BR71" i="191"/>
  <c r="BN71" i="191"/>
  <c r="BJ71" i="191"/>
  <c r="BF71" i="191"/>
  <c r="BB71" i="191"/>
  <c r="AX71" i="191"/>
  <c r="AT71" i="191"/>
  <c r="AP71" i="191"/>
  <c r="AL71" i="191"/>
  <c r="AH71" i="191"/>
  <c r="AD71" i="191"/>
  <c r="Z71" i="191"/>
  <c r="V71" i="191"/>
  <c r="Q71" i="191"/>
  <c r="J71" i="191"/>
  <c r="D71" i="191"/>
  <c r="S71" i="191" s="1"/>
  <c r="C71" i="191"/>
  <c r="DF70" i="191"/>
  <c r="DB70" i="191"/>
  <c r="CX70" i="191"/>
  <c r="CT70" i="191"/>
  <c r="CP70" i="191"/>
  <c r="CL70" i="191"/>
  <c r="CH70" i="191"/>
  <c r="CD70" i="191"/>
  <c r="BZ70" i="191"/>
  <c r="BV70" i="191"/>
  <c r="BR70" i="191"/>
  <c r="BN70" i="191"/>
  <c r="BJ70" i="191"/>
  <c r="BF70" i="191"/>
  <c r="BB70" i="191"/>
  <c r="AX70" i="191"/>
  <c r="AT70" i="191"/>
  <c r="AP70" i="191"/>
  <c r="AL70" i="191"/>
  <c r="AH70" i="191"/>
  <c r="AD70" i="191"/>
  <c r="Z70" i="191"/>
  <c r="V70" i="191"/>
  <c r="Q70" i="191"/>
  <c r="J70" i="191"/>
  <c r="D70" i="191"/>
  <c r="C70" i="191"/>
  <c r="DE69" i="191"/>
  <c r="DD69" i="191"/>
  <c r="DC69" i="191"/>
  <c r="DA69" i="191"/>
  <c r="CZ69" i="191"/>
  <c r="CY69" i="191"/>
  <c r="CW69" i="191"/>
  <c r="CV69" i="191"/>
  <c r="CX69" i="191" s="1"/>
  <c r="CU69" i="191"/>
  <c r="CS69" i="191"/>
  <c r="CR69" i="191"/>
  <c r="CQ69" i="191"/>
  <c r="CO69" i="191"/>
  <c r="CN69" i="191"/>
  <c r="CM69" i="191"/>
  <c r="CK69" i="191"/>
  <c r="CJ69" i="191"/>
  <c r="CI69" i="191"/>
  <c r="CG69" i="191"/>
  <c r="CF69" i="191"/>
  <c r="CH69" i="191" s="1"/>
  <c r="CE69" i="191"/>
  <c r="CC69" i="191"/>
  <c r="CB69" i="191"/>
  <c r="CA69" i="191"/>
  <c r="BY69" i="191"/>
  <c r="BX69" i="191"/>
  <c r="BW69" i="191"/>
  <c r="BU69" i="191"/>
  <c r="BT69" i="191"/>
  <c r="BS69" i="191"/>
  <c r="BQ69" i="191"/>
  <c r="BP69" i="191"/>
  <c r="BR69" i="191" s="1"/>
  <c r="BO69" i="191"/>
  <c r="BM69" i="191"/>
  <c r="BL69" i="191"/>
  <c r="BK69" i="191"/>
  <c r="BI69" i="191"/>
  <c r="BH69" i="191"/>
  <c r="BG69" i="191"/>
  <c r="BE69" i="191"/>
  <c r="BD69" i="191"/>
  <c r="BC69" i="191"/>
  <c r="BF69" i="191" s="1"/>
  <c r="BA69" i="191"/>
  <c r="AZ69" i="191"/>
  <c r="BB69" i="191" s="1"/>
  <c r="AY69" i="191"/>
  <c r="AW69" i="191"/>
  <c r="AV69" i="191"/>
  <c r="AU69" i="191"/>
  <c r="AS69" i="191"/>
  <c r="AR69" i="191"/>
  <c r="AQ69" i="191"/>
  <c r="AO69" i="191"/>
  <c r="AN69" i="191"/>
  <c r="AM69" i="191"/>
  <c r="AK69" i="191"/>
  <c r="AJ69" i="191"/>
  <c r="AL69" i="191" s="1"/>
  <c r="AI69" i="191"/>
  <c r="AG69" i="191"/>
  <c r="AF69" i="191"/>
  <c r="AE69" i="191"/>
  <c r="AC69" i="191"/>
  <c r="AB69" i="191"/>
  <c r="AA69" i="191"/>
  <c r="Y69" i="191"/>
  <c r="X69" i="191"/>
  <c r="W69" i="191"/>
  <c r="U69" i="191"/>
  <c r="T69" i="191"/>
  <c r="P69" i="191"/>
  <c r="O69" i="191"/>
  <c r="DF68" i="191"/>
  <c r="DB68" i="191"/>
  <c r="CX68" i="191"/>
  <c r="CT68" i="191"/>
  <c r="CP68" i="191"/>
  <c r="CL68" i="191"/>
  <c r="CH68" i="191"/>
  <c r="CD68" i="191"/>
  <c r="BZ68" i="191"/>
  <c r="BV68" i="191"/>
  <c r="BR68" i="191"/>
  <c r="BN68" i="191"/>
  <c r="BJ68" i="191"/>
  <c r="BF68" i="191"/>
  <c r="BB68" i="191"/>
  <c r="AX68" i="191"/>
  <c r="AT68" i="191"/>
  <c r="AP68" i="191"/>
  <c r="AL68" i="191"/>
  <c r="AH68" i="191"/>
  <c r="AD68" i="191"/>
  <c r="Z68" i="191"/>
  <c r="V68" i="191"/>
  <c r="Q68" i="191"/>
  <c r="J68" i="191"/>
  <c r="D68" i="191"/>
  <c r="C68" i="191"/>
  <c r="DF67" i="191"/>
  <c r="DB67" i="191"/>
  <c r="CX67" i="191"/>
  <c r="CT67" i="191"/>
  <c r="CP67" i="191"/>
  <c r="CL67" i="191"/>
  <c r="CH67" i="191"/>
  <c r="CD67" i="191"/>
  <c r="BZ67" i="191"/>
  <c r="BV67" i="191"/>
  <c r="BR67" i="191"/>
  <c r="BN67" i="191"/>
  <c r="BJ67" i="191"/>
  <c r="BF67" i="191"/>
  <c r="BB67" i="191"/>
  <c r="AX67" i="191"/>
  <c r="AT67" i="191"/>
  <c r="AP67" i="191"/>
  <c r="AL67" i="191"/>
  <c r="AH67" i="191"/>
  <c r="AD67" i="191"/>
  <c r="Z67" i="191"/>
  <c r="V67" i="191"/>
  <c r="Q67" i="191"/>
  <c r="J67" i="191"/>
  <c r="D67" i="191"/>
  <c r="C67" i="191"/>
  <c r="DF66" i="191"/>
  <c r="DB66" i="191"/>
  <c r="CX66" i="191"/>
  <c r="CT66" i="191"/>
  <c r="CP66" i="191"/>
  <c r="CL66" i="191"/>
  <c r="CH66" i="191"/>
  <c r="CD66" i="191"/>
  <c r="BZ66" i="191"/>
  <c r="BV66" i="191"/>
  <c r="BR66" i="191"/>
  <c r="BN66" i="191"/>
  <c r="BJ66" i="191"/>
  <c r="BF66" i="191"/>
  <c r="BB66" i="191"/>
  <c r="AX66" i="191"/>
  <c r="AT66" i="191"/>
  <c r="AP66" i="191"/>
  <c r="AL66" i="191"/>
  <c r="AH66" i="191"/>
  <c r="AD66" i="191"/>
  <c r="Z66" i="191"/>
  <c r="V66" i="191"/>
  <c r="Q66" i="191"/>
  <c r="J66" i="191"/>
  <c r="R66" i="191" s="1"/>
  <c r="D66" i="191"/>
  <c r="S66" i="191" s="1"/>
  <c r="C66" i="191"/>
  <c r="DF65" i="191"/>
  <c r="DB65" i="191"/>
  <c r="CX65" i="191"/>
  <c r="CT65" i="191"/>
  <c r="CP65" i="191"/>
  <c r="CL65" i="191"/>
  <c r="CH65" i="191"/>
  <c r="CD65" i="191"/>
  <c r="BZ65" i="191"/>
  <c r="BV65" i="191"/>
  <c r="BR65" i="191"/>
  <c r="BN65" i="191"/>
  <c r="BJ65" i="191"/>
  <c r="BF65" i="191"/>
  <c r="BB65" i="191"/>
  <c r="AX65" i="191"/>
  <c r="AT65" i="191"/>
  <c r="AP65" i="191"/>
  <c r="AL65" i="191"/>
  <c r="AH65" i="191"/>
  <c r="AD65" i="191"/>
  <c r="Z65" i="191"/>
  <c r="V65" i="191"/>
  <c r="Q65" i="191"/>
  <c r="J65" i="191"/>
  <c r="R65" i="191" s="1"/>
  <c r="D65" i="191"/>
  <c r="S65" i="191" s="1"/>
  <c r="C65" i="191"/>
  <c r="DF64" i="191"/>
  <c r="DB64" i="191"/>
  <c r="CX64" i="191"/>
  <c r="CT64" i="191"/>
  <c r="CP64" i="191"/>
  <c r="CL64" i="191"/>
  <c r="CH64" i="191"/>
  <c r="CD64" i="191"/>
  <c r="BZ64" i="191"/>
  <c r="BV64" i="191"/>
  <c r="BR64" i="191"/>
  <c r="BN64" i="191"/>
  <c r="BJ64" i="191"/>
  <c r="BF64" i="191"/>
  <c r="BB64" i="191"/>
  <c r="AX64" i="191"/>
  <c r="AT64" i="191"/>
  <c r="AP64" i="191"/>
  <c r="AL64" i="191"/>
  <c r="AH64" i="191"/>
  <c r="AD64" i="191"/>
  <c r="Z64" i="191"/>
  <c r="V64" i="191"/>
  <c r="Q64" i="191"/>
  <c r="J64" i="191"/>
  <c r="D64" i="191"/>
  <c r="S64" i="191" s="1"/>
  <c r="C64" i="191"/>
  <c r="DF63" i="191"/>
  <c r="DB63" i="191"/>
  <c r="CX63" i="191"/>
  <c r="CT63" i="191"/>
  <c r="CP63" i="191"/>
  <c r="CL63" i="191"/>
  <c r="CH63" i="191"/>
  <c r="CD63" i="191"/>
  <c r="BZ63" i="191"/>
  <c r="BV63" i="191"/>
  <c r="BR63" i="191"/>
  <c r="BN63" i="191"/>
  <c r="BJ63" i="191"/>
  <c r="BF63" i="191"/>
  <c r="BB63" i="191"/>
  <c r="AX63" i="191"/>
  <c r="AT63" i="191"/>
  <c r="AP63" i="191"/>
  <c r="AL63" i="191"/>
  <c r="AH63" i="191"/>
  <c r="AD63" i="191"/>
  <c r="Z63" i="191"/>
  <c r="V63" i="191"/>
  <c r="Q63" i="191"/>
  <c r="J63" i="191"/>
  <c r="D63" i="191"/>
  <c r="S63" i="191" s="1"/>
  <c r="C63" i="191"/>
  <c r="DF62" i="191"/>
  <c r="DB62" i="191"/>
  <c r="CX62" i="191"/>
  <c r="CT62" i="191"/>
  <c r="CP62" i="191"/>
  <c r="CL62" i="191"/>
  <c r="CH62" i="191"/>
  <c r="CD62" i="191"/>
  <c r="BZ62" i="191"/>
  <c r="BV62" i="191"/>
  <c r="BR62" i="191"/>
  <c r="BN62" i="191"/>
  <c r="BJ62" i="191"/>
  <c r="BF62" i="191"/>
  <c r="BB62" i="191"/>
  <c r="AX62" i="191"/>
  <c r="AT62" i="191"/>
  <c r="AP62" i="191"/>
  <c r="AL62" i="191"/>
  <c r="AH62" i="191"/>
  <c r="AD62" i="191"/>
  <c r="Z62" i="191"/>
  <c r="V62" i="191"/>
  <c r="Q62" i="191"/>
  <c r="J62" i="191"/>
  <c r="D62" i="191"/>
  <c r="S62" i="191" s="1"/>
  <c r="C62" i="191"/>
  <c r="DE61" i="191"/>
  <c r="DD61" i="191"/>
  <c r="DC61" i="191"/>
  <c r="DA61" i="191"/>
  <c r="CZ61" i="191"/>
  <c r="CY61" i="191"/>
  <c r="CW61" i="191"/>
  <c r="CV61" i="191"/>
  <c r="CU61" i="191"/>
  <c r="CS61" i="191"/>
  <c r="CR61" i="191"/>
  <c r="CQ61" i="191"/>
  <c r="CO61" i="191"/>
  <c r="CN61" i="191"/>
  <c r="CM61" i="191"/>
  <c r="CK61" i="191"/>
  <c r="CJ61" i="191"/>
  <c r="CI61" i="191"/>
  <c r="CG61" i="191"/>
  <c r="CF61" i="191"/>
  <c r="CE61" i="191"/>
  <c r="CC61" i="191"/>
  <c r="CB61" i="191"/>
  <c r="CA61" i="191"/>
  <c r="BY61" i="191"/>
  <c r="BX61" i="191"/>
  <c r="BW61" i="191"/>
  <c r="BU61" i="191"/>
  <c r="BT61" i="191"/>
  <c r="BS61" i="191"/>
  <c r="BQ61" i="191"/>
  <c r="BP61" i="191"/>
  <c r="BR61" i="191" s="1"/>
  <c r="BO61" i="191"/>
  <c r="BM61" i="191"/>
  <c r="BL61" i="191"/>
  <c r="BK61" i="191"/>
  <c r="BI61" i="191"/>
  <c r="BH61" i="191"/>
  <c r="BG61" i="191"/>
  <c r="BE61" i="191"/>
  <c r="BD61" i="191"/>
  <c r="BC61" i="191"/>
  <c r="BA61" i="191"/>
  <c r="AZ61" i="191"/>
  <c r="AY61" i="191"/>
  <c r="AW61" i="191"/>
  <c r="AV61" i="191"/>
  <c r="AU61" i="191"/>
  <c r="AS61" i="191"/>
  <c r="AR61" i="191"/>
  <c r="AQ61" i="191"/>
  <c r="AO61" i="191"/>
  <c r="AN61" i="191"/>
  <c r="AM61" i="191"/>
  <c r="AK61" i="191"/>
  <c r="AJ61" i="191"/>
  <c r="AI61" i="191"/>
  <c r="AG61" i="191"/>
  <c r="AF61" i="191"/>
  <c r="AE61" i="191"/>
  <c r="AC61" i="191"/>
  <c r="AB61" i="191"/>
  <c r="AA61" i="191"/>
  <c r="Y61" i="191"/>
  <c r="X61" i="191"/>
  <c r="W61" i="191"/>
  <c r="U61" i="191"/>
  <c r="T61" i="191"/>
  <c r="P61" i="191"/>
  <c r="O61" i="191"/>
  <c r="V61" i="191" s="1"/>
  <c r="DF60" i="191"/>
  <c r="DB60" i="191"/>
  <c r="CX60" i="191"/>
  <c r="CT60" i="191"/>
  <c r="CP60" i="191"/>
  <c r="CL60" i="191"/>
  <c r="CH60" i="191"/>
  <c r="CD60" i="191"/>
  <c r="BZ60" i="191"/>
  <c r="BV60" i="191"/>
  <c r="BR60" i="191"/>
  <c r="BN60" i="191"/>
  <c r="BJ60" i="191"/>
  <c r="BF60" i="191"/>
  <c r="BB60" i="191"/>
  <c r="AX60" i="191"/>
  <c r="AT60" i="191"/>
  <c r="AP60" i="191"/>
  <c r="AL60" i="191"/>
  <c r="AH60" i="191"/>
  <c r="AD60" i="191"/>
  <c r="Z60" i="191"/>
  <c r="V60" i="191"/>
  <c r="Q60" i="191"/>
  <c r="J60" i="191"/>
  <c r="D60" i="191"/>
  <c r="S60" i="191" s="1"/>
  <c r="C60" i="191"/>
  <c r="DF59" i="191"/>
  <c r="DB59" i="191"/>
  <c r="CX59" i="191"/>
  <c r="CT59" i="191"/>
  <c r="CP59" i="191"/>
  <c r="CL59" i="191"/>
  <c r="CH59" i="191"/>
  <c r="CD59" i="191"/>
  <c r="BZ59" i="191"/>
  <c r="BV59" i="191"/>
  <c r="BR59" i="191"/>
  <c r="BN59" i="191"/>
  <c r="BJ59" i="191"/>
  <c r="BF59" i="191"/>
  <c r="BB59" i="191"/>
  <c r="AX59" i="191"/>
  <c r="AT59" i="191"/>
  <c r="AP59" i="191"/>
  <c r="AL59" i="191"/>
  <c r="AH59" i="191"/>
  <c r="AD59" i="191"/>
  <c r="Z59" i="191"/>
  <c r="V59" i="191"/>
  <c r="Q59" i="191"/>
  <c r="J59" i="191"/>
  <c r="D59" i="191"/>
  <c r="S59" i="191" s="1"/>
  <c r="C59" i="191"/>
  <c r="DF58" i="191"/>
  <c r="DB58" i="191"/>
  <c r="CX58" i="191"/>
  <c r="CT58" i="191"/>
  <c r="CP58" i="191"/>
  <c r="CL58" i="191"/>
  <c r="CH58" i="191"/>
  <c r="CD58" i="191"/>
  <c r="BZ58" i="191"/>
  <c r="BV58" i="191"/>
  <c r="BR58" i="191"/>
  <c r="BN58" i="191"/>
  <c r="BJ58" i="191"/>
  <c r="BF58" i="191"/>
  <c r="BB58" i="191"/>
  <c r="AX58" i="191"/>
  <c r="AT58" i="191"/>
  <c r="AP58" i="191"/>
  <c r="AL58" i="191"/>
  <c r="AH58" i="191"/>
  <c r="AD58" i="191"/>
  <c r="Z58" i="191"/>
  <c r="V58" i="191"/>
  <c r="Q58" i="191"/>
  <c r="J58" i="191"/>
  <c r="D58" i="191"/>
  <c r="C58" i="191"/>
  <c r="DF57" i="191"/>
  <c r="DB57" i="191"/>
  <c r="CX57" i="191"/>
  <c r="CT57" i="191"/>
  <c r="CP57" i="191"/>
  <c r="CL57" i="191"/>
  <c r="CH57" i="191"/>
  <c r="CD57" i="191"/>
  <c r="BZ57" i="191"/>
  <c r="BV57" i="191"/>
  <c r="BR57" i="191"/>
  <c r="BN57" i="191"/>
  <c r="BJ57" i="191"/>
  <c r="BF57" i="191"/>
  <c r="BB57" i="191"/>
  <c r="AX57" i="191"/>
  <c r="AT57" i="191"/>
  <c r="AP57" i="191"/>
  <c r="AL57" i="191"/>
  <c r="AH57" i="191"/>
  <c r="AD57" i="191"/>
  <c r="Z57" i="191"/>
  <c r="V57" i="191"/>
  <c r="Q57" i="191"/>
  <c r="J57" i="191"/>
  <c r="D57" i="191"/>
  <c r="S57" i="191" s="1"/>
  <c r="C57" i="191"/>
  <c r="DF56" i="191"/>
  <c r="DB56" i="191"/>
  <c r="CX56" i="191"/>
  <c r="CT56" i="191"/>
  <c r="CP56" i="191"/>
  <c r="CL56" i="191"/>
  <c r="CH56" i="191"/>
  <c r="CD56" i="191"/>
  <c r="BZ56" i="191"/>
  <c r="BV56" i="191"/>
  <c r="BR56" i="191"/>
  <c r="BN56" i="191"/>
  <c r="BJ56" i="191"/>
  <c r="BF56" i="191"/>
  <c r="BB56" i="191"/>
  <c r="AX56" i="191"/>
  <c r="AT56" i="191"/>
  <c r="AP56" i="191"/>
  <c r="AL56" i="191"/>
  <c r="AH56" i="191"/>
  <c r="AD56" i="191"/>
  <c r="Z56" i="191"/>
  <c r="V56" i="191"/>
  <c r="Q56" i="191"/>
  <c r="J56" i="191"/>
  <c r="D56" i="191"/>
  <c r="C56" i="191"/>
  <c r="DF55" i="191"/>
  <c r="DB55" i="191"/>
  <c r="CX55" i="191"/>
  <c r="CT55" i="191"/>
  <c r="CP55" i="191"/>
  <c r="CL55" i="191"/>
  <c r="CH55" i="191"/>
  <c r="CD55" i="191"/>
  <c r="BZ55" i="191"/>
  <c r="BV55" i="191"/>
  <c r="BR55" i="191"/>
  <c r="BN55" i="191"/>
  <c r="BJ55" i="191"/>
  <c r="BF55" i="191"/>
  <c r="BB55" i="191"/>
  <c r="AX55" i="191"/>
  <c r="AT55" i="191"/>
  <c r="AP55" i="191"/>
  <c r="AL55" i="191"/>
  <c r="AH55" i="191"/>
  <c r="AD55" i="191"/>
  <c r="Z55" i="191"/>
  <c r="V55" i="191"/>
  <c r="Q55" i="191"/>
  <c r="J55" i="191"/>
  <c r="D55" i="191"/>
  <c r="S55" i="191" s="1"/>
  <c r="C55" i="191"/>
  <c r="DF54" i="191"/>
  <c r="DB54" i="191"/>
  <c r="CX54" i="191"/>
  <c r="CT54" i="191"/>
  <c r="CP54" i="191"/>
  <c r="CL54" i="191"/>
  <c r="CH54" i="191"/>
  <c r="CD54" i="191"/>
  <c r="BZ54" i="191"/>
  <c r="BV54" i="191"/>
  <c r="BR54" i="191"/>
  <c r="BN54" i="191"/>
  <c r="BJ54" i="191"/>
  <c r="BF54" i="191"/>
  <c r="BB54" i="191"/>
  <c r="AX54" i="191"/>
  <c r="AT54" i="191"/>
  <c r="AP54" i="191"/>
  <c r="AL54" i="191"/>
  <c r="AH54" i="191"/>
  <c r="AD54" i="191"/>
  <c r="Z54" i="191"/>
  <c r="V54" i="191"/>
  <c r="Q54" i="191"/>
  <c r="J54" i="191"/>
  <c r="D54" i="191"/>
  <c r="C54" i="191"/>
  <c r="DE53" i="191"/>
  <c r="DD53" i="191"/>
  <c r="DC53" i="191"/>
  <c r="DA53" i="191"/>
  <c r="CZ53" i="191"/>
  <c r="CY53" i="191"/>
  <c r="CW53" i="191"/>
  <c r="CV53" i="191"/>
  <c r="CU53" i="191"/>
  <c r="CS53" i="191"/>
  <c r="CR53" i="191"/>
  <c r="CQ53" i="191"/>
  <c r="CO53" i="191"/>
  <c r="CN53" i="191"/>
  <c r="CM53" i="191"/>
  <c r="CK53" i="191"/>
  <c r="CJ53" i="191"/>
  <c r="CI53" i="191"/>
  <c r="CG53" i="191"/>
  <c r="CF53" i="191"/>
  <c r="CE53" i="191"/>
  <c r="CC53" i="191"/>
  <c r="CB53" i="191"/>
  <c r="CA53" i="191"/>
  <c r="BY53" i="191"/>
  <c r="BX53" i="191"/>
  <c r="BW53" i="191"/>
  <c r="BU53" i="191"/>
  <c r="BT53" i="191"/>
  <c r="BS53" i="191"/>
  <c r="BQ53" i="191"/>
  <c r="BP53" i="191"/>
  <c r="BO53" i="191"/>
  <c r="BM53" i="191"/>
  <c r="BL53" i="191"/>
  <c r="BK53" i="191"/>
  <c r="BI53" i="191"/>
  <c r="BH53" i="191"/>
  <c r="BG53" i="191"/>
  <c r="BE53" i="191"/>
  <c r="BD53" i="191"/>
  <c r="BC53" i="191"/>
  <c r="BA53" i="191"/>
  <c r="AZ53" i="191"/>
  <c r="AY53" i="191"/>
  <c r="AW53" i="191"/>
  <c r="AV53" i="191"/>
  <c r="AU53" i="191"/>
  <c r="AS53" i="191"/>
  <c r="AR53" i="191"/>
  <c r="AQ53" i="191"/>
  <c r="AO53" i="191"/>
  <c r="AN53" i="191"/>
  <c r="AM53" i="191"/>
  <c r="AK53" i="191"/>
  <c r="AJ53" i="191"/>
  <c r="AI53" i="191"/>
  <c r="AG53" i="191"/>
  <c r="AF53" i="191"/>
  <c r="AE53" i="191"/>
  <c r="AC53" i="191"/>
  <c r="AB53" i="191"/>
  <c r="AA53" i="191"/>
  <c r="Y53" i="191"/>
  <c r="X53" i="191"/>
  <c r="W53" i="191"/>
  <c r="U53" i="191"/>
  <c r="T53" i="191"/>
  <c r="P53" i="191"/>
  <c r="O53" i="191"/>
  <c r="DF52" i="191"/>
  <c r="DB52" i="191"/>
  <c r="CX52" i="191"/>
  <c r="CT52" i="191"/>
  <c r="CP52" i="191"/>
  <c r="CL52" i="191"/>
  <c r="CH52" i="191"/>
  <c r="CD52" i="191"/>
  <c r="BZ52" i="191"/>
  <c r="BV52" i="191"/>
  <c r="BR52" i="191"/>
  <c r="BN52" i="191"/>
  <c r="BJ52" i="191"/>
  <c r="BF52" i="191"/>
  <c r="BB52" i="191"/>
  <c r="AX52" i="191"/>
  <c r="AT52" i="191"/>
  <c r="AP52" i="191"/>
  <c r="AL52" i="191"/>
  <c r="AH52" i="191"/>
  <c r="AD52" i="191"/>
  <c r="Z52" i="191"/>
  <c r="V52" i="191"/>
  <c r="Q52" i="191"/>
  <c r="J52" i="191"/>
  <c r="R52" i="191" s="1"/>
  <c r="D52" i="191"/>
  <c r="C52" i="191"/>
  <c r="DF51" i="191"/>
  <c r="DB51" i="191"/>
  <c r="CX51" i="191"/>
  <c r="CT51" i="191"/>
  <c r="CP51" i="191"/>
  <c r="CL51" i="191"/>
  <c r="CH51" i="191"/>
  <c r="CD51" i="191"/>
  <c r="BZ51" i="191"/>
  <c r="BV51" i="191"/>
  <c r="BR51" i="191"/>
  <c r="BN51" i="191"/>
  <c r="BJ51" i="191"/>
  <c r="BF51" i="191"/>
  <c r="BB51" i="191"/>
  <c r="AX51" i="191"/>
  <c r="AT51" i="191"/>
  <c r="AP51" i="191"/>
  <c r="AL51" i="191"/>
  <c r="AH51" i="191"/>
  <c r="AD51" i="191"/>
  <c r="Z51" i="191"/>
  <c r="V51" i="191"/>
  <c r="Q51" i="191"/>
  <c r="J51" i="191"/>
  <c r="N51" i="191" s="1"/>
  <c r="D51" i="191"/>
  <c r="C51" i="191"/>
  <c r="DF50" i="191"/>
  <c r="DB50" i="191"/>
  <c r="CX50" i="191"/>
  <c r="CT50" i="191"/>
  <c r="CP50" i="191"/>
  <c r="CL50" i="191"/>
  <c r="CH50" i="191"/>
  <c r="CD50" i="191"/>
  <c r="BZ50" i="191"/>
  <c r="BV50" i="191"/>
  <c r="BR50" i="191"/>
  <c r="BN50" i="191"/>
  <c r="BJ50" i="191"/>
  <c r="BF50" i="191"/>
  <c r="BB50" i="191"/>
  <c r="AX50" i="191"/>
  <c r="AT50" i="191"/>
  <c r="AP50" i="191"/>
  <c r="AL50" i="191"/>
  <c r="AH50" i="191"/>
  <c r="AD50" i="191"/>
  <c r="Z50" i="191"/>
  <c r="V50" i="191"/>
  <c r="Q50" i="191"/>
  <c r="J50" i="191"/>
  <c r="D50" i="191"/>
  <c r="C50" i="191"/>
  <c r="DF49" i="191"/>
  <c r="DB49" i="191"/>
  <c r="CX49" i="191"/>
  <c r="CT49" i="191"/>
  <c r="CP49" i="191"/>
  <c r="CL49" i="191"/>
  <c r="CH49" i="191"/>
  <c r="CD49" i="191"/>
  <c r="BZ49" i="191"/>
  <c r="BV49" i="191"/>
  <c r="BR49" i="191"/>
  <c r="BN49" i="191"/>
  <c r="BJ49" i="191"/>
  <c r="BF49" i="191"/>
  <c r="BB49" i="191"/>
  <c r="AX49" i="191"/>
  <c r="AT49" i="191"/>
  <c r="AP49" i="191"/>
  <c r="AL49" i="191"/>
  <c r="AH49" i="191"/>
  <c r="AD49" i="191"/>
  <c r="Z49" i="191"/>
  <c r="V49" i="191"/>
  <c r="Q49" i="191"/>
  <c r="J49" i="191"/>
  <c r="D49" i="191"/>
  <c r="S49" i="191" s="1"/>
  <c r="C49" i="191"/>
  <c r="DF48" i="191"/>
  <c r="DB48" i="191"/>
  <c r="CX48" i="191"/>
  <c r="CT48" i="191"/>
  <c r="CP48" i="191"/>
  <c r="CL48" i="191"/>
  <c r="CH48" i="191"/>
  <c r="CD48" i="191"/>
  <c r="BZ48" i="191"/>
  <c r="BV48" i="191"/>
  <c r="BR48" i="191"/>
  <c r="BN48" i="191"/>
  <c r="BJ48" i="191"/>
  <c r="BF48" i="191"/>
  <c r="BB48" i="191"/>
  <c r="AX48" i="191"/>
  <c r="AT48" i="191"/>
  <c r="AP48" i="191"/>
  <c r="AL48" i="191"/>
  <c r="AH48" i="191"/>
  <c r="AD48" i="191"/>
  <c r="Z48" i="191"/>
  <c r="V48" i="191"/>
  <c r="Q48" i="191"/>
  <c r="J48" i="191"/>
  <c r="N48" i="191" s="1"/>
  <c r="D48" i="191"/>
  <c r="S48" i="191" s="1"/>
  <c r="C48" i="191"/>
  <c r="DF47" i="191"/>
  <c r="DB47" i="191"/>
  <c r="CX47" i="191"/>
  <c r="CT47" i="191"/>
  <c r="CP47" i="191"/>
  <c r="CL47" i="191"/>
  <c r="CH47" i="191"/>
  <c r="CD47" i="191"/>
  <c r="BZ47" i="191"/>
  <c r="BV47" i="191"/>
  <c r="BR47" i="191"/>
  <c r="BN47" i="191"/>
  <c r="BJ47" i="191"/>
  <c r="BF47" i="191"/>
  <c r="BB47" i="191"/>
  <c r="AX47" i="191"/>
  <c r="AT47" i="191"/>
  <c r="AP47" i="191"/>
  <c r="AL47" i="191"/>
  <c r="AH47" i="191"/>
  <c r="AD47" i="191"/>
  <c r="Z47" i="191"/>
  <c r="V47" i="191"/>
  <c r="Q47" i="191"/>
  <c r="J47" i="191"/>
  <c r="N47" i="191" s="1"/>
  <c r="D47" i="191"/>
  <c r="C47" i="191"/>
  <c r="DF46" i="191"/>
  <c r="DB46" i="191"/>
  <c r="CX46" i="191"/>
  <c r="CT46" i="191"/>
  <c r="CP46" i="191"/>
  <c r="CL46" i="191"/>
  <c r="CH46" i="191"/>
  <c r="CD46" i="191"/>
  <c r="BZ46" i="191"/>
  <c r="BV46" i="191"/>
  <c r="BR46" i="191"/>
  <c r="BN46" i="191"/>
  <c r="BJ46" i="191"/>
  <c r="BF46" i="191"/>
  <c r="BB46" i="191"/>
  <c r="AX46" i="191"/>
  <c r="AT46" i="191"/>
  <c r="AP46" i="191"/>
  <c r="AL46" i="191"/>
  <c r="AH46" i="191"/>
  <c r="AD46" i="191"/>
  <c r="Z46" i="191"/>
  <c r="V46" i="191"/>
  <c r="Q46" i="191"/>
  <c r="J46" i="191"/>
  <c r="D46" i="191"/>
  <c r="S46" i="191" s="1"/>
  <c r="C46" i="191"/>
  <c r="DE45" i="191"/>
  <c r="DD45" i="191"/>
  <c r="DC45" i="191"/>
  <c r="DA45" i="191"/>
  <c r="CZ45" i="191"/>
  <c r="CY45" i="191"/>
  <c r="CW45" i="191"/>
  <c r="CV45" i="191"/>
  <c r="CU45" i="191"/>
  <c r="CS45" i="191"/>
  <c r="CR45" i="191"/>
  <c r="CQ45" i="191"/>
  <c r="CO45" i="191"/>
  <c r="CN45" i="191"/>
  <c r="CM45" i="191"/>
  <c r="CK45" i="191"/>
  <c r="CJ45" i="191"/>
  <c r="CI45" i="191"/>
  <c r="CG45" i="191"/>
  <c r="CF45" i="191"/>
  <c r="CE45" i="191"/>
  <c r="CC45" i="191"/>
  <c r="CB45" i="191"/>
  <c r="CA45" i="191"/>
  <c r="BY45" i="191"/>
  <c r="BX45" i="191"/>
  <c r="BW45" i="191"/>
  <c r="BU45" i="191"/>
  <c r="BT45" i="191"/>
  <c r="BS45" i="191"/>
  <c r="BQ45" i="191"/>
  <c r="BP45" i="191"/>
  <c r="BO45" i="191"/>
  <c r="BM45" i="191"/>
  <c r="BL45" i="191"/>
  <c r="BK45" i="191"/>
  <c r="BI45" i="191"/>
  <c r="BH45" i="191"/>
  <c r="BG45" i="191"/>
  <c r="BE45" i="191"/>
  <c r="BD45" i="191"/>
  <c r="BC45" i="191"/>
  <c r="BA45" i="191"/>
  <c r="AZ45" i="191"/>
  <c r="AY45" i="191"/>
  <c r="AW45" i="191"/>
  <c r="AV45" i="191"/>
  <c r="AU45" i="191"/>
  <c r="AS45" i="191"/>
  <c r="AR45" i="191"/>
  <c r="AQ45" i="191"/>
  <c r="AO45" i="191"/>
  <c r="AN45" i="191"/>
  <c r="AM45" i="191"/>
  <c r="AK45" i="191"/>
  <c r="AJ45" i="191"/>
  <c r="AI45" i="191"/>
  <c r="AG45" i="191"/>
  <c r="AF45" i="191"/>
  <c r="AE45" i="191"/>
  <c r="AC45" i="191"/>
  <c r="AB45" i="191"/>
  <c r="AA45" i="191"/>
  <c r="Y45" i="191"/>
  <c r="X45" i="191"/>
  <c r="W45" i="191"/>
  <c r="U45" i="191"/>
  <c r="T45" i="191"/>
  <c r="P45" i="191"/>
  <c r="O45" i="191"/>
  <c r="DF44" i="191"/>
  <c r="DB44" i="191"/>
  <c r="CX44" i="191"/>
  <c r="CT44" i="191"/>
  <c r="CP44" i="191"/>
  <c r="CL44" i="191"/>
  <c r="CH44" i="191"/>
  <c r="CD44" i="191"/>
  <c r="BZ44" i="191"/>
  <c r="BV44" i="191"/>
  <c r="BR44" i="191"/>
  <c r="BN44" i="191"/>
  <c r="BJ44" i="191"/>
  <c r="BF44" i="191"/>
  <c r="BB44" i="191"/>
  <c r="AX44" i="191"/>
  <c r="AT44" i="191"/>
  <c r="AP44" i="191"/>
  <c r="AL44" i="191"/>
  <c r="AH44" i="191"/>
  <c r="AD44" i="191"/>
  <c r="Z44" i="191"/>
  <c r="V44" i="191"/>
  <c r="Q44" i="191"/>
  <c r="J44" i="191"/>
  <c r="D44" i="191"/>
  <c r="S44" i="191" s="1"/>
  <c r="C44" i="191"/>
  <c r="DF43" i="191"/>
  <c r="DB43" i="191"/>
  <c r="CX43" i="191"/>
  <c r="CT43" i="191"/>
  <c r="CP43" i="191"/>
  <c r="CL43" i="191"/>
  <c r="CH43" i="191"/>
  <c r="CD43" i="191"/>
  <c r="BZ43" i="191"/>
  <c r="BV43" i="191"/>
  <c r="BR43" i="191"/>
  <c r="BN43" i="191"/>
  <c r="BJ43" i="191"/>
  <c r="BF43" i="191"/>
  <c r="BB43" i="191"/>
  <c r="AX43" i="191"/>
  <c r="AT43" i="191"/>
  <c r="AP43" i="191"/>
  <c r="AL43" i="191"/>
  <c r="AH43" i="191"/>
  <c r="AD43" i="191"/>
  <c r="Z43" i="191"/>
  <c r="V43" i="191"/>
  <c r="Q43" i="191"/>
  <c r="J43" i="191"/>
  <c r="D43" i="191"/>
  <c r="C43" i="191"/>
  <c r="DF42" i="191"/>
  <c r="DB42" i="191"/>
  <c r="CX42" i="191"/>
  <c r="CT42" i="191"/>
  <c r="CP42" i="191"/>
  <c r="CL42" i="191"/>
  <c r="CH42" i="191"/>
  <c r="CD42" i="191"/>
  <c r="BZ42" i="191"/>
  <c r="BV42" i="191"/>
  <c r="BR42" i="191"/>
  <c r="BN42" i="191"/>
  <c r="BJ42" i="191"/>
  <c r="BF42" i="191"/>
  <c r="BB42" i="191"/>
  <c r="AX42" i="191"/>
  <c r="AT42" i="191"/>
  <c r="AP42" i="191"/>
  <c r="AL42" i="191"/>
  <c r="AH42" i="191"/>
  <c r="AD42" i="191"/>
  <c r="Z42" i="191"/>
  <c r="V42" i="191"/>
  <c r="Q42" i="191"/>
  <c r="J42" i="191"/>
  <c r="D42" i="191"/>
  <c r="C42" i="191"/>
  <c r="DF41" i="191"/>
  <c r="DB41" i="191"/>
  <c r="CX41" i="191"/>
  <c r="CT41" i="191"/>
  <c r="CP41" i="191"/>
  <c r="CL41" i="191"/>
  <c r="CH41" i="191"/>
  <c r="CD41" i="191"/>
  <c r="BZ41" i="191"/>
  <c r="BV41" i="191"/>
  <c r="BR41" i="191"/>
  <c r="BN41" i="191"/>
  <c r="BJ41" i="191"/>
  <c r="BF41" i="191"/>
  <c r="BB41" i="191"/>
  <c r="AX41" i="191"/>
  <c r="AT41" i="191"/>
  <c r="AP41" i="191"/>
  <c r="AL41" i="191"/>
  <c r="AH41" i="191"/>
  <c r="AD41" i="191"/>
  <c r="Z41" i="191"/>
  <c r="V41" i="191"/>
  <c r="Q41" i="191"/>
  <c r="J41" i="191"/>
  <c r="R41" i="191" s="1"/>
  <c r="D41" i="191"/>
  <c r="S41" i="191" s="1"/>
  <c r="C41" i="191"/>
  <c r="DF40" i="191"/>
  <c r="DB40" i="191"/>
  <c r="CX40" i="191"/>
  <c r="CT40" i="191"/>
  <c r="CP40" i="191"/>
  <c r="CL40" i="191"/>
  <c r="CH40" i="191"/>
  <c r="CD40" i="191"/>
  <c r="BZ40" i="191"/>
  <c r="BV40" i="191"/>
  <c r="BR40" i="191"/>
  <c r="BN40" i="191"/>
  <c r="BJ40" i="191"/>
  <c r="BF40" i="191"/>
  <c r="BB40" i="191"/>
  <c r="AX40" i="191"/>
  <c r="AT40" i="191"/>
  <c r="AP40" i="191"/>
  <c r="AL40" i="191"/>
  <c r="AH40" i="191"/>
  <c r="AD40" i="191"/>
  <c r="Z40" i="191"/>
  <c r="V40" i="191"/>
  <c r="Q40" i="191"/>
  <c r="J40" i="191"/>
  <c r="D40" i="191"/>
  <c r="C40" i="191"/>
  <c r="DF39" i="191"/>
  <c r="DB39" i="191"/>
  <c r="CX39" i="191"/>
  <c r="CT39" i="191"/>
  <c r="CP39" i="191"/>
  <c r="CL39" i="191"/>
  <c r="CH39" i="191"/>
  <c r="CD39" i="191"/>
  <c r="BZ39" i="191"/>
  <c r="BV39" i="191"/>
  <c r="BR39" i="191"/>
  <c r="BN39" i="191"/>
  <c r="BJ39" i="191"/>
  <c r="BF39" i="191"/>
  <c r="BB39" i="191"/>
  <c r="AX39" i="191"/>
  <c r="AT39" i="191"/>
  <c r="AP39" i="191"/>
  <c r="AL39" i="191"/>
  <c r="AH39" i="191"/>
  <c r="AD39" i="191"/>
  <c r="Z39" i="191"/>
  <c r="V39" i="191"/>
  <c r="Q39" i="191"/>
  <c r="J39" i="191"/>
  <c r="R39" i="191" s="1"/>
  <c r="D39" i="191"/>
  <c r="S39" i="191" s="1"/>
  <c r="C39" i="191"/>
  <c r="DF38" i="191"/>
  <c r="DB38" i="191"/>
  <c r="CX38" i="191"/>
  <c r="CT38" i="191"/>
  <c r="CP38" i="191"/>
  <c r="CL38" i="191"/>
  <c r="CH38" i="191"/>
  <c r="CD38" i="191"/>
  <c r="BZ38" i="191"/>
  <c r="BV38" i="191"/>
  <c r="BR38" i="191"/>
  <c r="BN38" i="191"/>
  <c r="BJ38" i="191"/>
  <c r="BF38" i="191"/>
  <c r="BB38" i="191"/>
  <c r="AX38" i="191"/>
  <c r="AT38" i="191"/>
  <c r="AP38" i="191"/>
  <c r="AL38" i="191"/>
  <c r="AH38" i="191"/>
  <c r="AD38" i="191"/>
  <c r="Z38" i="191"/>
  <c r="V38" i="191"/>
  <c r="Q38" i="191"/>
  <c r="J38" i="191"/>
  <c r="N38" i="191" s="1"/>
  <c r="D38" i="191"/>
  <c r="C38" i="191"/>
  <c r="DE37" i="191"/>
  <c r="DD37" i="191"/>
  <c r="DC37" i="191"/>
  <c r="DA37" i="191"/>
  <c r="CZ37" i="191"/>
  <c r="CY37" i="191"/>
  <c r="CW37" i="191"/>
  <c r="CV37" i="191"/>
  <c r="CU37" i="191"/>
  <c r="CS37" i="191"/>
  <c r="CR37" i="191"/>
  <c r="CQ37" i="191"/>
  <c r="CO37" i="191"/>
  <c r="CN37" i="191"/>
  <c r="CM37" i="191"/>
  <c r="CK37" i="191"/>
  <c r="CJ37" i="191"/>
  <c r="CI37" i="191"/>
  <c r="CG37" i="191"/>
  <c r="CF37" i="191"/>
  <c r="CE37" i="191"/>
  <c r="CC37" i="191"/>
  <c r="CB37" i="191"/>
  <c r="CA37" i="191"/>
  <c r="BY37" i="191"/>
  <c r="BX37" i="191"/>
  <c r="BW37" i="191"/>
  <c r="BU37" i="191"/>
  <c r="BT37" i="191"/>
  <c r="BS37" i="191"/>
  <c r="BQ37" i="191"/>
  <c r="BP37" i="191"/>
  <c r="BO37" i="191"/>
  <c r="BM37" i="191"/>
  <c r="BL37" i="191"/>
  <c r="BK37" i="191"/>
  <c r="BI37" i="191"/>
  <c r="BH37" i="191"/>
  <c r="BG37" i="191"/>
  <c r="BE37" i="191"/>
  <c r="BD37" i="191"/>
  <c r="BC37" i="191"/>
  <c r="BA37" i="191"/>
  <c r="AZ37" i="191"/>
  <c r="AY37" i="191"/>
  <c r="AW37" i="191"/>
  <c r="AV37" i="191"/>
  <c r="AU37" i="191"/>
  <c r="AS37" i="191"/>
  <c r="AR37" i="191"/>
  <c r="AQ37" i="191"/>
  <c r="AO37" i="191"/>
  <c r="AN37" i="191"/>
  <c r="AM37" i="191"/>
  <c r="AK37" i="191"/>
  <c r="AJ37" i="191"/>
  <c r="AI37" i="191"/>
  <c r="AG37" i="191"/>
  <c r="AF37" i="191"/>
  <c r="AE37" i="191"/>
  <c r="AC37" i="191"/>
  <c r="AB37" i="191"/>
  <c r="AA37" i="191"/>
  <c r="Y37" i="191"/>
  <c r="X37" i="191"/>
  <c r="W37" i="191"/>
  <c r="U37" i="191"/>
  <c r="T37" i="191"/>
  <c r="P37" i="191"/>
  <c r="O37" i="191"/>
  <c r="DF36" i="191"/>
  <c r="DB36" i="191"/>
  <c r="CX36" i="191"/>
  <c r="CT36" i="191"/>
  <c r="CP36" i="191"/>
  <c r="CL36" i="191"/>
  <c r="CH36" i="191"/>
  <c r="CD36" i="191"/>
  <c r="BZ36" i="191"/>
  <c r="BV36" i="191"/>
  <c r="BR36" i="191"/>
  <c r="BN36" i="191"/>
  <c r="BJ36" i="191"/>
  <c r="BF36" i="191"/>
  <c r="BB36" i="191"/>
  <c r="AX36" i="191"/>
  <c r="AT36" i="191"/>
  <c r="AP36" i="191"/>
  <c r="AL36" i="191"/>
  <c r="AH36" i="191"/>
  <c r="AD36" i="191"/>
  <c r="Z36" i="191"/>
  <c r="V36" i="191"/>
  <c r="Q36" i="191"/>
  <c r="J36" i="191"/>
  <c r="D36" i="191"/>
  <c r="S36" i="191" s="1"/>
  <c r="C36" i="191"/>
  <c r="DF35" i="191"/>
  <c r="DB35" i="191"/>
  <c r="CX35" i="191"/>
  <c r="CT35" i="191"/>
  <c r="CP35" i="191"/>
  <c r="CL35" i="191"/>
  <c r="CH35" i="191"/>
  <c r="CD35" i="191"/>
  <c r="BZ35" i="191"/>
  <c r="BV35" i="191"/>
  <c r="BR35" i="191"/>
  <c r="BN35" i="191"/>
  <c r="BJ35" i="191"/>
  <c r="BF35" i="191"/>
  <c r="BB35" i="191"/>
  <c r="AX35" i="191"/>
  <c r="AT35" i="191"/>
  <c r="AP35" i="191"/>
  <c r="AL35" i="191"/>
  <c r="AH35" i="191"/>
  <c r="AD35" i="191"/>
  <c r="Z35" i="191"/>
  <c r="V35" i="191"/>
  <c r="Q35" i="191"/>
  <c r="J35" i="191"/>
  <c r="R35" i="191" s="1"/>
  <c r="D35" i="191"/>
  <c r="C35" i="191"/>
  <c r="DF34" i="191"/>
  <c r="DB34" i="191"/>
  <c r="CX34" i="191"/>
  <c r="CT34" i="191"/>
  <c r="CP34" i="191"/>
  <c r="CL34" i="191"/>
  <c r="CH34" i="191"/>
  <c r="CD34" i="191"/>
  <c r="BZ34" i="191"/>
  <c r="BV34" i="191"/>
  <c r="BR34" i="191"/>
  <c r="BN34" i="191"/>
  <c r="BJ34" i="191"/>
  <c r="BF34" i="191"/>
  <c r="BB34" i="191"/>
  <c r="AX34" i="191"/>
  <c r="AT34" i="191"/>
  <c r="AP34" i="191"/>
  <c r="AL34" i="191"/>
  <c r="AH34" i="191"/>
  <c r="AD34" i="191"/>
  <c r="Z34" i="191"/>
  <c r="V34" i="191"/>
  <c r="Q34" i="191"/>
  <c r="J34" i="191"/>
  <c r="N34" i="191" s="1"/>
  <c r="D34" i="191"/>
  <c r="S34" i="191" s="1"/>
  <c r="C34" i="191"/>
  <c r="DF33" i="191"/>
  <c r="DB33" i="191"/>
  <c r="CX33" i="191"/>
  <c r="CT33" i="191"/>
  <c r="CP33" i="191"/>
  <c r="CL33" i="191"/>
  <c r="CH33" i="191"/>
  <c r="CD33" i="191"/>
  <c r="BZ33" i="191"/>
  <c r="BV33" i="191"/>
  <c r="BR33" i="191"/>
  <c r="BN33" i="191"/>
  <c r="BJ33" i="191"/>
  <c r="BF33" i="191"/>
  <c r="BB33" i="191"/>
  <c r="AX33" i="191"/>
  <c r="AT33" i="191"/>
  <c r="AP33" i="191"/>
  <c r="AL33" i="191"/>
  <c r="AH33" i="191"/>
  <c r="AD33" i="191"/>
  <c r="Z33" i="191"/>
  <c r="V33" i="191"/>
  <c r="Q33" i="191"/>
  <c r="J33" i="191"/>
  <c r="D33" i="191"/>
  <c r="C33" i="191"/>
  <c r="DF32" i="191"/>
  <c r="DB32" i="191"/>
  <c r="CX32" i="191"/>
  <c r="CT32" i="191"/>
  <c r="CP32" i="191"/>
  <c r="CL32" i="191"/>
  <c r="CH32" i="191"/>
  <c r="CD32" i="191"/>
  <c r="BZ32" i="191"/>
  <c r="BV32" i="191"/>
  <c r="BR32" i="191"/>
  <c r="BN32" i="191"/>
  <c r="BJ32" i="191"/>
  <c r="BF32" i="191"/>
  <c r="BB32" i="191"/>
  <c r="AX32" i="191"/>
  <c r="AT32" i="191"/>
  <c r="AP32" i="191"/>
  <c r="AL32" i="191"/>
  <c r="AH32" i="191"/>
  <c r="AD32" i="191"/>
  <c r="Z32" i="191"/>
  <c r="V32" i="191"/>
  <c r="Q32" i="191"/>
  <c r="J32" i="191"/>
  <c r="D32" i="191"/>
  <c r="S32" i="191" s="1"/>
  <c r="C32" i="191"/>
  <c r="DF31" i="191"/>
  <c r="DB31" i="191"/>
  <c r="CX31" i="191"/>
  <c r="CT31" i="191"/>
  <c r="CP31" i="191"/>
  <c r="CL31" i="191"/>
  <c r="CH31" i="191"/>
  <c r="CD31" i="191"/>
  <c r="BZ31" i="191"/>
  <c r="BV31" i="191"/>
  <c r="BR31" i="191"/>
  <c r="BN31" i="191"/>
  <c r="BJ31" i="191"/>
  <c r="BF31" i="191"/>
  <c r="BB31" i="191"/>
  <c r="AX31" i="191"/>
  <c r="AT31" i="191"/>
  <c r="AP31" i="191"/>
  <c r="AL31" i="191"/>
  <c r="AH31" i="191"/>
  <c r="AD31" i="191"/>
  <c r="Z31" i="191"/>
  <c r="V31" i="191"/>
  <c r="Q31" i="191"/>
  <c r="J31" i="191"/>
  <c r="D31" i="191"/>
  <c r="S31" i="191" s="1"/>
  <c r="C31" i="191"/>
  <c r="DF30" i="191"/>
  <c r="DB30" i="191"/>
  <c r="CX30" i="191"/>
  <c r="CT30" i="191"/>
  <c r="CP30" i="191"/>
  <c r="CL30" i="191"/>
  <c r="CH30" i="191"/>
  <c r="CD30" i="191"/>
  <c r="BZ30" i="191"/>
  <c r="BV30" i="191"/>
  <c r="BR30" i="191"/>
  <c r="BN30" i="191"/>
  <c r="BJ30" i="191"/>
  <c r="BF30" i="191"/>
  <c r="BB30" i="191"/>
  <c r="AX30" i="191"/>
  <c r="AT30" i="191"/>
  <c r="AP30" i="191"/>
  <c r="AL30" i="191"/>
  <c r="AH30" i="191"/>
  <c r="AD30" i="191"/>
  <c r="Z30" i="191"/>
  <c r="V30" i="191"/>
  <c r="Q30" i="191"/>
  <c r="J30" i="191"/>
  <c r="R30" i="191" s="1"/>
  <c r="D30" i="191"/>
  <c r="S30" i="191" s="1"/>
  <c r="C30" i="191"/>
  <c r="DE29" i="191"/>
  <c r="DD29" i="191"/>
  <c r="DC29" i="191"/>
  <c r="DA29" i="191"/>
  <c r="CZ29" i="191"/>
  <c r="CY29" i="191"/>
  <c r="CW29" i="191"/>
  <c r="CV29" i="191"/>
  <c r="CU29" i="191"/>
  <c r="CS29" i="191"/>
  <c r="CR29" i="191"/>
  <c r="CQ29" i="191"/>
  <c r="CO29" i="191"/>
  <c r="CN29" i="191"/>
  <c r="CM29" i="191"/>
  <c r="CK29" i="191"/>
  <c r="CJ29" i="191"/>
  <c r="CI29" i="191"/>
  <c r="CG29" i="191"/>
  <c r="CF29" i="191"/>
  <c r="CE29" i="191"/>
  <c r="CC29" i="191"/>
  <c r="CB29" i="191"/>
  <c r="CA29" i="191"/>
  <c r="BY29" i="191"/>
  <c r="BX29" i="191"/>
  <c r="BW29" i="191"/>
  <c r="BU29" i="191"/>
  <c r="BT29" i="191"/>
  <c r="BS29" i="191"/>
  <c r="BQ29" i="191"/>
  <c r="BP29" i="191"/>
  <c r="BO29" i="191"/>
  <c r="BM29" i="191"/>
  <c r="BL29" i="191"/>
  <c r="BK29" i="191"/>
  <c r="BI29" i="191"/>
  <c r="BH29" i="191"/>
  <c r="BG29" i="191"/>
  <c r="BE29" i="191"/>
  <c r="BD29" i="191"/>
  <c r="BC29" i="191"/>
  <c r="BA29" i="191"/>
  <c r="AZ29" i="191"/>
  <c r="AY29" i="191"/>
  <c r="AW29" i="191"/>
  <c r="AV29" i="191"/>
  <c r="AU29" i="191"/>
  <c r="AS29" i="191"/>
  <c r="AR29" i="191"/>
  <c r="AQ29" i="191"/>
  <c r="AO29" i="191"/>
  <c r="AN29" i="191"/>
  <c r="AM29" i="191"/>
  <c r="AK29" i="191"/>
  <c r="AJ29" i="191"/>
  <c r="AI29" i="191"/>
  <c r="AG29" i="191"/>
  <c r="AF29" i="191"/>
  <c r="AE29" i="191"/>
  <c r="AC29" i="191"/>
  <c r="AB29" i="191"/>
  <c r="AA29" i="191"/>
  <c r="Y29" i="191"/>
  <c r="X29" i="191"/>
  <c r="W29" i="191"/>
  <c r="U29" i="191"/>
  <c r="T29" i="191"/>
  <c r="P29" i="191"/>
  <c r="O29" i="191"/>
  <c r="DF28" i="191"/>
  <c r="DB28" i="191"/>
  <c r="CX28" i="191"/>
  <c r="CT28" i="191"/>
  <c r="CP28" i="191"/>
  <c r="CL28" i="191"/>
  <c r="CH28" i="191"/>
  <c r="CD28" i="191"/>
  <c r="BZ28" i="191"/>
  <c r="BV28" i="191"/>
  <c r="BR28" i="191"/>
  <c r="BN28" i="191"/>
  <c r="BJ28" i="191"/>
  <c r="BF28" i="191"/>
  <c r="BB28" i="191"/>
  <c r="AX28" i="191"/>
  <c r="AT28" i="191"/>
  <c r="AP28" i="191"/>
  <c r="AL28" i="191"/>
  <c r="AH28" i="191"/>
  <c r="AD28" i="191"/>
  <c r="Z28" i="191"/>
  <c r="V28" i="191"/>
  <c r="Q28" i="191"/>
  <c r="J28" i="191"/>
  <c r="N28" i="191" s="1"/>
  <c r="D28" i="191"/>
  <c r="C28" i="191"/>
  <c r="DF27" i="191"/>
  <c r="DB27" i="191"/>
  <c r="CX27" i="191"/>
  <c r="CT27" i="191"/>
  <c r="CP27" i="191"/>
  <c r="CL27" i="191"/>
  <c r="CH27" i="191"/>
  <c r="CD27" i="191"/>
  <c r="BZ27" i="191"/>
  <c r="BV27" i="191"/>
  <c r="BR27" i="191"/>
  <c r="BN27" i="191"/>
  <c r="BJ27" i="191"/>
  <c r="BF27" i="191"/>
  <c r="BB27" i="191"/>
  <c r="AX27" i="191"/>
  <c r="AT27" i="191"/>
  <c r="AP27" i="191"/>
  <c r="AL27" i="191"/>
  <c r="AH27" i="191"/>
  <c r="AD27" i="191"/>
  <c r="Z27" i="191"/>
  <c r="V27" i="191"/>
  <c r="Q27" i="191"/>
  <c r="J27" i="191"/>
  <c r="D27" i="191"/>
  <c r="C27" i="191"/>
  <c r="DF26" i="191"/>
  <c r="DB26" i="191"/>
  <c r="CX26" i="191"/>
  <c r="CT26" i="191"/>
  <c r="CP26" i="191"/>
  <c r="CL26" i="191"/>
  <c r="CH26" i="191"/>
  <c r="CD26" i="191"/>
  <c r="BZ26" i="191"/>
  <c r="BV26" i="191"/>
  <c r="BR26" i="191"/>
  <c r="BN26" i="191"/>
  <c r="BJ26" i="191"/>
  <c r="BF26" i="191"/>
  <c r="BB26" i="191"/>
  <c r="AX26" i="191"/>
  <c r="AT26" i="191"/>
  <c r="AP26" i="191"/>
  <c r="AL26" i="191"/>
  <c r="AH26" i="191"/>
  <c r="AD26" i="191"/>
  <c r="Z26" i="191"/>
  <c r="V26" i="191"/>
  <c r="Q26" i="191"/>
  <c r="J26" i="191"/>
  <c r="D26" i="191"/>
  <c r="S26" i="191" s="1"/>
  <c r="C26" i="191"/>
  <c r="DF25" i="191"/>
  <c r="DB25" i="191"/>
  <c r="CX25" i="191"/>
  <c r="CT25" i="191"/>
  <c r="CP25" i="191"/>
  <c r="CL25" i="191"/>
  <c r="CH25" i="191"/>
  <c r="CD25" i="191"/>
  <c r="BZ25" i="191"/>
  <c r="BV25" i="191"/>
  <c r="BR25" i="191"/>
  <c r="BN25" i="191"/>
  <c r="BJ25" i="191"/>
  <c r="BF25" i="191"/>
  <c r="BB25" i="191"/>
  <c r="AX25" i="191"/>
  <c r="AT25" i="191"/>
  <c r="AP25" i="191"/>
  <c r="AL25" i="191"/>
  <c r="AH25" i="191"/>
  <c r="AD25" i="191"/>
  <c r="Z25" i="191"/>
  <c r="V25" i="191"/>
  <c r="Q25" i="191"/>
  <c r="J25" i="191"/>
  <c r="N25" i="191" s="1"/>
  <c r="D25" i="191"/>
  <c r="C25" i="191"/>
  <c r="DF24" i="191"/>
  <c r="DB24" i="191"/>
  <c r="CX24" i="191"/>
  <c r="CT24" i="191"/>
  <c r="CP24" i="191"/>
  <c r="CL24" i="191"/>
  <c r="CH24" i="191"/>
  <c r="CD24" i="191"/>
  <c r="BZ24" i="191"/>
  <c r="BV24" i="191"/>
  <c r="BR24" i="191"/>
  <c r="BN24" i="191"/>
  <c r="BJ24" i="191"/>
  <c r="BF24" i="191"/>
  <c r="BB24" i="191"/>
  <c r="AX24" i="191"/>
  <c r="AT24" i="191"/>
  <c r="AP24" i="191"/>
  <c r="AL24" i="191"/>
  <c r="AH24" i="191"/>
  <c r="AD24" i="191"/>
  <c r="Z24" i="191"/>
  <c r="V24" i="191"/>
  <c r="Q24" i="191"/>
  <c r="J24" i="191"/>
  <c r="R24" i="191" s="1"/>
  <c r="D24" i="191"/>
  <c r="C24" i="191"/>
  <c r="DF23" i="191"/>
  <c r="DB23" i="191"/>
  <c r="CX23" i="191"/>
  <c r="CT23" i="191"/>
  <c r="CP23" i="191"/>
  <c r="CL23" i="191"/>
  <c r="CH23" i="191"/>
  <c r="CD23" i="191"/>
  <c r="BZ23" i="191"/>
  <c r="BV23" i="191"/>
  <c r="BR23" i="191"/>
  <c r="BN23" i="191"/>
  <c r="BJ23" i="191"/>
  <c r="BF23" i="191"/>
  <c r="BB23" i="191"/>
  <c r="AX23" i="191"/>
  <c r="AT23" i="191"/>
  <c r="AP23" i="191"/>
  <c r="AL23" i="191"/>
  <c r="AH23" i="191"/>
  <c r="AD23" i="191"/>
  <c r="Z23" i="191"/>
  <c r="V23" i="191"/>
  <c r="Q23" i="191"/>
  <c r="J23" i="191"/>
  <c r="D23" i="191"/>
  <c r="S23" i="191" s="1"/>
  <c r="C23" i="191"/>
  <c r="DF22" i="191"/>
  <c r="DB22" i="191"/>
  <c r="CX22" i="191"/>
  <c r="CT22" i="191"/>
  <c r="CP22" i="191"/>
  <c r="CL22" i="191"/>
  <c r="CH22" i="191"/>
  <c r="CD22" i="191"/>
  <c r="BZ22" i="191"/>
  <c r="BV22" i="191"/>
  <c r="BR22" i="191"/>
  <c r="BN22" i="191"/>
  <c r="BJ22" i="191"/>
  <c r="BF22" i="191"/>
  <c r="BB22" i="191"/>
  <c r="AX22" i="191"/>
  <c r="AT22" i="191"/>
  <c r="AP22" i="191"/>
  <c r="AL22" i="191"/>
  <c r="AH22" i="191"/>
  <c r="AD22" i="191"/>
  <c r="Z22" i="191"/>
  <c r="V22" i="191"/>
  <c r="Q22" i="191"/>
  <c r="J22" i="191"/>
  <c r="N22" i="191" s="1"/>
  <c r="D22" i="191"/>
  <c r="C22" i="191"/>
  <c r="DE21" i="191"/>
  <c r="DD21" i="191"/>
  <c r="DC21" i="191"/>
  <c r="DA21" i="191"/>
  <c r="CZ21" i="191"/>
  <c r="CY21" i="191"/>
  <c r="CW21" i="191"/>
  <c r="CV21" i="191"/>
  <c r="CU21" i="191"/>
  <c r="CS21" i="191"/>
  <c r="CR21" i="191"/>
  <c r="CQ21" i="191"/>
  <c r="CO21" i="191"/>
  <c r="CN21" i="191"/>
  <c r="CM21" i="191"/>
  <c r="CK21" i="191"/>
  <c r="CJ21" i="191"/>
  <c r="CI21" i="191"/>
  <c r="CG21" i="191"/>
  <c r="CF21" i="191"/>
  <c r="CE21" i="191"/>
  <c r="CC21" i="191"/>
  <c r="CB21" i="191"/>
  <c r="CA21" i="191"/>
  <c r="BY21" i="191"/>
  <c r="BX21" i="191"/>
  <c r="BW21" i="191"/>
  <c r="BU21" i="191"/>
  <c r="BT21" i="191"/>
  <c r="BS21" i="191"/>
  <c r="BQ21" i="191"/>
  <c r="BP21" i="191"/>
  <c r="BO21" i="191"/>
  <c r="BM21" i="191"/>
  <c r="BL21" i="191"/>
  <c r="BK21" i="191"/>
  <c r="BI21" i="191"/>
  <c r="BH21" i="191"/>
  <c r="BG21" i="191"/>
  <c r="BE21" i="191"/>
  <c r="BD21" i="191"/>
  <c r="BC21" i="191"/>
  <c r="BA21" i="191"/>
  <c r="AZ21" i="191"/>
  <c r="AY21" i="191"/>
  <c r="AW21" i="191"/>
  <c r="AV21" i="191"/>
  <c r="AU21" i="191"/>
  <c r="AS21" i="191"/>
  <c r="AR21" i="191"/>
  <c r="AQ21" i="191"/>
  <c r="AO21" i="191"/>
  <c r="AN21" i="191"/>
  <c r="AM21" i="191"/>
  <c r="AK21" i="191"/>
  <c r="AJ21" i="191"/>
  <c r="AI21" i="191"/>
  <c r="AG21" i="191"/>
  <c r="AF21" i="191"/>
  <c r="AE21" i="191"/>
  <c r="AC21" i="191"/>
  <c r="AB21" i="191"/>
  <c r="AA21" i="191"/>
  <c r="Y21" i="191"/>
  <c r="X21" i="191"/>
  <c r="W21" i="191"/>
  <c r="U21" i="191"/>
  <c r="T21" i="191"/>
  <c r="T86" i="191" s="1"/>
  <c r="P21" i="191"/>
  <c r="O21" i="191"/>
  <c r="DF20" i="191"/>
  <c r="DB20" i="191"/>
  <c r="CX20" i="191"/>
  <c r="CT20" i="191"/>
  <c r="CP20" i="191"/>
  <c r="CL20" i="191"/>
  <c r="CH20" i="191"/>
  <c r="CD20" i="191"/>
  <c r="BZ20" i="191"/>
  <c r="BV20" i="191"/>
  <c r="BR20" i="191"/>
  <c r="BN20" i="191"/>
  <c r="BJ20" i="191"/>
  <c r="BF20" i="191"/>
  <c r="BB20" i="191"/>
  <c r="AX20" i="191"/>
  <c r="AT20" i="191"/>
  <c r="AP20" i="191"/>
  <c r="AL20" i="191"/>
  <c r="AH20" i="191"/>
  <c r="AD20" i="191"/>
  <c r="Z20" i="191"/>
  <c r="V20" i="191"/>
  <c r="Q20" i="191"/>
  <c r="J20" i="191"/>
  <c r="N20" i="191" s="1"/>
  <c r="D20" i="191"/>
  <c r="C20" i="191"/>
  <c r="DF19" i="191"/>
  <c r="DB19" i="191"/>
  <c r="CX19" i="191"/>
  <c r="CT19" i="191"/>
  <c r="CP19" i="191"/>
  <c r="CL19" i="191"/>
  <c r="CH19" i="191"/>
  <c r="CD19" i="191"/>
  <c r="BZ19" i="191"/>
  <c r="BV19" i="191"/>
  <c r="BR19" i="191"/>
  <c r="BN19" i="191"/>
  <c r="BJ19" i="191"/>
  <c r="BF19" i="191"/>
  <c r="BB19" i="191"/>
  <c r="AX19" i="191"/>
  <c r="AT19" i="191"/>
  <c r="AP19" i="191"/>
  <c r="AL19" i="191"/>
  <c r="AH19" i="191"/>
  <c r="AD19" i="191"/>
  <c r="Z19" i="191"/>
  <c r="V19" i="191"/>
  <c r="Q19" i="191"/>
  <c r="J19" i="191"/>
  <c r="R19" i="191" s="1"/>
  <c r="D19" i="191"/>
  <c r="S19" i="191" s="1"/>
  <c r="C19" i="191"/>
  <c r="DF18" i="191"/>
  <c r="DB18" i="191"/>
  <c r="CX18" i="191"/>
  <c r="CT18" i="191"/>
  <c r="CP18" i="191"/>
  <c r="CL18" i="191"/>
  <c r="CH18" i="191"/>
  <c r="CD18" i="191"/>
  <c r="BZ18" i="191"/>
  <c r="BV18" i="191"/>
  <c r="BR18" i="191"/>
  <c r="BN18" i="191"/>
  <c r="BJ18" i="191"/>
  <c r="BF18" i="191"/>
  <c r="BB18" i="191"/>
  <c r="AX18" i="191"/>
  <c r="AT18" i="191"/>
  <c r="AP18" i="191"/>
  <c r="AL18" i="191"/>
  <c r="AH18" i="191"/>
  <c r="AD18" i="191"/>
  <c r="Z18" i="191"/>
  <c r="V18" i="191"/>
  <c r="Q18" i="191"/>
  <c r="J18" i="191"/>
  <c r="N18" i="191" s="1"/>
  <c r="D18" i="191"/>
  <c r="C18" i="191"/>
  <c r="DF17" i="191"/>
  <c r="DB17" i="191"/>
  <c r="CX17" i="191"/>
  <c r="CT17" i="191"/>
  <c r="CP17" i="191"/>
  <c r="CL17" i="191"/>
  <c r="CH17" i="191"/>
  <c r="CD17" i="191"/>
  <c r="BZ17" i="191"/>
  <c r="BV17" i="191"/>
  <c r="BR17" i="191"/>
  <c r="BN17" i="191"/>
  <c r="BJ17" i="191"/>
  <c r="BF17" i="191"/>
  <c r="BB17" i="191"/>
  <c r="AX17" i="191"/>
  <c r="AT17" i="191"/>
  <c r="AP17" i="191"/>
  <c r="AL17" i="191"/>
  <c r="AH17" i="191"/>
  <c r="AD17" i="191"/>
  <c r="Z17" i="191"/>
  <c r="V17" i="191"/>
  <c r="Q17" i="191"/>
  <c r="J17" i="191"/>
  <c r="N17" i="191" s="1"/>
  <c r="D17" i="191"/>
  <c r="C17" i="191"/>
  <c r="DF16" i="191"/>
  <c r="DB16" i="191"/>
  <c r="CX16" i="191"/>
  <c r="CT16" i="191"/>
  <c r="CP16" i="191"/>
  <c r="CL16" i="191"/>
  <c r="CH16" i="191"/>
  <c r="CD16" i="191"/>
  <c r="BZ16" i="191"/>
  <c r="BV16" i="191"/>
  <c r="BR16" i="191"/>
  <c r="BN16" i="191"/>
  <c r="BJ16" i="191"/>
  <c r="BF16" i="191"/>
  <c r="BB16" i="191"/>
  <c r="AX16" i="191"/>
  <c r="AT16" i="191"/>
  <c r="AP16" i="191"/>
  <c r="AL16" i="191"/>
  <c r="AH16" i="191"/>
  <c r="AD16" i="191"/>
  <c r="Z16" i="191"/>
  <c r="V16" i="191"/>
  <c r="Q16" i="191"/>
  <c r="J16" i="191"/>
  <c r="R16" i="191" s="1"/>
  <c r="D16" i="191"/>
  <c r="S16" i="191" s="1"/>
  <c r="C16" i="191"/>
  <c r="DF15" i="191"/>
  <c r="DB15" i="191"/>
  <c r="CX15" i="191"/>
  <c r="CT15" i="191"/>
  <c r="CP15" i="191"/>
  <c r="CL15" i="191"/>
  <c r="CH15" i="191"/>
  <c r="CD15" i="191"/>
  <c r="BZ15" i="191"/>
  <c r="BV15" i="191"/>
  <c r="BR15" i="191"/>
  <c r="BN15" i="191"/>
  <c r="BJ15" i="191"/>
  <c r="BF15" i="191"/>
  <c r="BB15" i="191"/>
  <c r="AX15" i="191"/>
  <c r="AT15" i="191"/>
  <c r="AP15" i="191"/>
  <c r="AL15" i="191"/>
  <c r="AH15" i="191"/>
  <c r="AD15" i="191"/>
  <c r="Z15" i="191"/>
  <c r="V15" i="191"/>
  <c r="Q15" i="191"/>
  <c r="J15" i="191"/>
  <c r="R15" i="191" s="1"/>
  <c r="D15" i="191"/>
  <c r="S15" i="191" s="1"/>
  <c r="C15" i="191"/>
  <c r="DF14" i="191"/>
  <c r="DB14" i="191"/>
  <c r="CX14" i="191"/>
  <c r="CT14" i="191"/>
  <c r="CP14" i="191"/>
  <c r="CL14" i="191"/>
  <c r="CH14" i="191"/>
  <c r="CD14" i="191"/>
  <c r="BZ14" i="191"/>
  <c r="BV14" i="191"/>
  <c r="BR14" i="191"/>
  <c r="BN14" i="191"/>
  <c r="BJ14" i="191"/>
  <c r="BF14" i="191"/>
  <c r="BB14" i="191"/>
  <c r="AX14" i="191"/>
  <c r="AT14" i="191"/>
  <c r="AP14" i="191"/>
  <c r="AL14" i="191"/>
  <c r="AH14" i="191"/>
  <c r="AD14" i="191"/>
  <c r="Z14" i="191"/>
  <c r="V14" i="191"/>
  <c r="Q14" i="191"/>
  <c r="J14" i="191"/>
  <c r="R14" i="191" s="1"/>
  <c r="D14" i="191"/>
  <c r="C14" i="191"/>
  <c r="DE85" i="190"/>
  <c r="DD85" i="190"/>
  <c r="DC85" i="190"/>
  <c r="DA85" i="190"/>
  <c r="CZ85" i="190"/>
  <c r="CY85" i="190"/>
  <c r="CW85" i="190"/>
  <c r="CV85" i="190"/>
  <c r="CU85" i="190"/>
  <c r="CS85" i="190"/>
  <c r="CR85" i="190"/>
  <c r="CQ85" i="190"/>
  <c r="CO85" i="190"/>
  <c r="CN85" i="190"/>
  <c r="CM85" i="190"/>
  <c r="CK85" i="190"/>
  <c r="CJ85" i="190"/>
  <c r="CI85" i="190"/>
  <c r="CG85" i="190"/>
  <c r="CF85" i="190"/>
  <c r="CE85" i="190"/>
  <c r="CC85" i="190"/>
  <c r="CB85" i="190"/>
  <c r="CA85" i="190"/>
  <c r="BY85" i="190"/>
  <c r="BX85" i="190"/>
  <c r="BW85" i="190"/>
  <c r="BU85" i="190"/>
  <c r="BT85" i="190"/>
  <c r="BS85" i="190"/>
  <c r="BQ85" i="190"/>
  <c r="BP85" i="190"/>
  <c r="BO85" i="190"/>
  <c r="BM85" i="190"/>
  <c r="BL85" i="190"/>
  <c r="BK85" i="190"/>
  <c r="BI85" i="190"/>
  <c r="BH85" i="190"/>
  <c r="BG85" i="190"/>
  <c r="BE85" i="190"/>
  <c r="BD85" i="190"/>
  <c r="BC85" i="190"/>
  <c r="BA85" i="190"/>
  <c r="AZ85" i="190"/>
  <c r="BB85" i="190" s="1"/>
  <c r="AY85" i="190"/>
  <c r="AW85" i="190"/>
  <c r="AV85" i="190"/>
  <c r="AX85" i="190" s="1"/>
  <c r="AU85" i="190"/>
  <c r="AS85" i="190"/>
  <c r="AR85" i="190"/>
  <c r="AQ85" i="190"/>
  <c r="AO85" i="190"/>
  <c r="AN85" i="190"/>
  <c r="AM85" i="190"/>
  <c r="AK85" i="190"/>
  <c r="AJ85" i="190"/>
  <c r="AI85" i="190"/>
  <c r="AG85" i="190"/>
  <c r="AF85" i="190"/>
  <c r="AE85" i="190"/>
  <c r="AC85" i="190"/>
  <c r="AB85" i="190"/>
  <c r="AA85" i="190"/>
  <c r="Y85" i="190"/>
  <c r="X85" i="190"/>
  <c r="W85" i="190"/>
  <c r="U85" i="190"/>
  <c r="T85" i="190"/>
  <c r="P85" i="190"/>
  <c r="O85" i="190"/>
  <c r="DF84" i="190"/>
  <c r="DB84" i="190"/>
  <c r="CX84" i="190"/>
  <c r="CT84" i="190"/>
  <c r="CP84" i="190"/>
  <c r="CL84" i="190"/>
  <c r="CH84" i="190"/>
  <c r="CD84" i="190"/>
  <c r="BZ84" i="190"/>
  <c r="BV84" i="190"/>
  <c r="BR84" i="190"/>
  <c r="BN84" i="190"/>
  <c r="BJ84" i="190"/>
  <c r="BF84" i="190"/>
  <c r="BB84" i="190"/>
  <c r="AX84" i="190"/>
  <c r="AT84" i="190"/>
  <c r="AP84" i="190"/>
  <c r="AL84" i="190"/>
  <c r="AH84" i="190"/>
  <c r="AD84" i="190"/>
  <c r="Z84" i="190"/>
  <c r="V84" i="190"/>
  <c r="Q84" i="190"/>
  <c r="J84" i="190"/>
  <c r="N84" i="190" s="1"/>
  <c r="D84" i="190"/>
  <c r="C84" i="190"/>
  <c r="DF83" i="190"/>
  <c r="DB83" i="190"/>
  <c r="CX83" i="190"/>
  <c r="CT83" i="190"/>
  <c r="CP83" i="190"/>
  <c r="CL83" i="190"/>
  <c r="CH83" i="190"/>
  <c r="CD83" i="190"/>
  <c r="BZ83" i="190"/>
  <c r="BV83" i="190"/>
  <c r="BR83" i="190"/>
  <c r="BN83" i="190"/>
  <c r="BJ83" i="190"/>
  <c r="BF83" i="190"/>
  <c r="BB83" i="190"/>
  <c r="AX83" i="190"/>
  <c r="AT83" i="190"/>
  <c r="AP83" i="190"/>
  <c r="AL83" i="190"/>
  <c r="AH83" i="190"/>
  <c r="AD83" i="190"/>
  <c r="Z83" i="190"/>
  <c r="V83" i="190"/>
  <c r="Q83" i="190"/>
  <c r="J83" i="190"/>
  <c r="R83" i="190" s="1"/>
  <c r="D83" i="190"/>
  <c r="S83" i="190" s="1"/>
  <c r="C83" i="190"/>
  <c r="DF82" i="190"/>
  <c r="DB82" i="190"/>
  <c r="CX82" i="190"/>
  <c r="CT82" i="190"/>
  <c r="CP82" i="190"/>
  <c r="CL82" i="190"/>
  <c r="CH82" i="190"/>
  <c r="CD82" i="190"/>
  <c r="BZ82" i="190"/>
  <c r="BV82" i="190"/>
  <c r="BR82" i="190"/>
  <c r="BN82" i="190"/>
  <c r="BJ82" i="190"/>
  <c r="BF82" i="190"/>
  <c r="BB82" i="190"/>
  <c r="AX82" i="190"/>
  <c r="AT82" i="190"/>
  <c r="AP82" i="190"/>
  <c r="AL82" i="190"/>
  <c r="AH82" i="190"/>
  <c r="AD82" i="190"/>
  <c r="Z82" i="190"/>
  <c r="V82" i="190"/>
  <c r="Q82" i="190"/>
  <c r="J82" i="190"/>
  <c r="D82" i="190"/>
  <c r="C82" i="190"/>
  <c r="DF81" i="190"/>
  <c r="DB81" i="190"/>
  <c r="CX81" i="190"/>
  <c r="CT81" i="190"/>
  <c r="CP81" i="190"/>
  <c r="CL81" i="190"/>
  <c r="CH81" i="190"/>
  <c r="CD81" i="190"/>
  <c r="BZ81" i="190"/>
  <c r="BV81" i="190"/>
  <c r="BR81" i="190"/>
  <c r="BN81" i="190"/>
  <c r="BJ81" i="190"/>
  <c r="BF81" i="190"/>
  <c r="BB81" i="190"/>
  <c r="AX81" i="190"/>
  <c r="AT81" i="190"/>
  <c r="AP81" i="190"/>
  <c r="AL81" i="190"/>
  <c r="AH81" i="190"/>
  <c r="AD81" i="190"/>
  <c r="Z81" i="190"/>
  <c r="V81" i="190"/>
  <c r="Q81" i="190"/>
  <c r="J81" i="190"/>
  <c r="R81" i="190" s="1"/>
  <c r="D81" i="190"/>
  <c r="C81" i="190"/>
  <c r="DF80" i="190"/>
  <c r="DB80" i="190"/>
  <c r="CX80" i="190"/>
  <c r="CT80" i="190"/>
  <c r="CP80" i="190"/>
  <c r="CL80" i="190"/>
  <c r="CH80" i="190"/>
  <c r="CD80" i="190"/>
  <c r="BZ80" i="190"/>
  <c r="BV80" i="190"/>
  <c r="BR80" i="190"/>
  <c r="BN80" i="190"/>
  <c r="BJ80" i="190"/>
  <c r="BF80" i="190"/>
  <c r="BB80" i="190"/>
  <c r="AX80" i="190"/>
  <c r="AT80" i="190"/>
  <c r="AP80" i="190"/>
  <c r="AL80" i="190"/>
  <c r="AH80" i="190"/>
  <c r="AD80" i="190"/>
  <c r="Z80" i="190"/>
  <c r="V80" i="190"/>
  <c r="Q80" i="190"/>
  <c r="J80" i="190"/>
  <c r="D80" i="190"/>
  <c r="S80" i="190" s="1"/>
  <c r="C80" i="190"/>
  <c r="DF79" i="190"/>
  <c r="DB79" i="190"/>
  <c r="CX79" i="190"/>
  <c r="CT79" i="190"/>
  <c r="CP79" i="190"/>
  <c r="CL79" i="190"/>
  <c r="CH79" i="190"/>
  <c r="CD79" i="190"/>
  <c r="BZ79" i="190"/>
  <c r="BV79" i="190"/>
  <c r="BR79" i="190"/>
  <c r="BN79" i="190"/>
  <c r="BJ79" i="190"/>
  <c r="BF79" i="190"/>
  <c r="BB79" i="190"/>
  <c r="AX79" i="190"/>
  <c r="AT79" i="190"/>
  <c r="AP79" i="190"/>
  <c r="AL79" i="190"/>
  <c r="AH79" i="190"/>
  <c r="AD79" i="190"/>
  <c r="Z79" i="190"/>
  <c r="V79" i="190"/>
  <c r="Q79" i="190"/>
  <c r="J79" i="190"/>
  <c r="R79" i="190" s="1"/>
  <c r="D79" i="190"/>
  <c r="S79" i="190" s="1"/>
  <c r="C79" i="190"/>
  <c r="DF78" i="190"/>
  <c r="DB78" i="190"/>
  <c r="CX78" i="190"/>
  <c r="CT78" i="190"/>
  <c r="CP78" i="190"/>
  <c r="CL78" i="190"/>
  <c r="CH78" i="190"/>
  <c r="CD78" i="190"/>
  <c r="BZ78" i="190"/>
  <c r="BV78" i="190"/>
  <c r="BR78" i="190"/>
  <c r="BN78" i="190"/>
  <c r="BJ78" i="190"/>
  <c r="BF78" i="190"/>
  <c r="BB78" i="190"/>
  <c r="AX78" i="190"/>
  <c r="AT78" i="190"/>
  <c r="AP78" i="190"/>
  <c r="AL78" i="190"/>
  <c r="AH78" i="190"/>
  <c r="AD78" i="190"/>
  <c r="Z78" i="190"/>
  <c r="V78" i="190"/>
  <c r="Q78" i="190"/>
  <c r="J78" i="190"/>
  <c r="D78" i="190"/>
  <c r="S78" i="190" s="1"/>
  <c r="C78" i="190"/>
  <c r="DE77" i="190"/>
  <c r="DD77" i="190"/>
  <c r="DC77" i="190"/>
  <c r="DA77" i="190"/>
  <c r="CZ77" i="190"/>
  <c r="CY77" i="190"/>
  <c r="CW77" i="190"/>
  <c r="CV77" i="190"/>
  <c r="CU77" i="190"/>
  <c r="CS77" i="190"/>
  <c r="CR77" i="190"/>
  <c r="CQ77" i="190"/>
  <c r="CO77" i="190"/>
  <c r="CN77" i="190"/>
  <c r="CM77" i="190"/>
  <c r="CK77" i="190"/>
  <c r="CJ77" i="190"/>
  <c r="CI77" i="190"/>
  <c r="CG77" i="190"/>
  <c r="CF77" i="190"/>
  <c r="CE77" i="190"/>
  <c r="CC77" i="190"/>
  <c r="CB77" i="190"/>
  <c r="CA77" i="190"/>
  <c r="BY77" i="190"/>
  <c r="BX77" i="190"/>
  <c r="BW77" i="190"/>
  <c r="BU77" i="190"/>
  <c r="BT77" i="190"/>
  <c r="BS77" i="190"/>
  <c r="BQ77" i="190"/>
  <c r="BP77" i="190"/>
  <c r="BO77" i="190"/>
  <c r="BM77" i="190"/>
  <c r="BL77" i="190"/>
  <c r="BK77" i="190"/>
  <c r="BI77" i="190"/>
  <c r="BH77" i="190"/>
  <c r="BG77" i="190"/>
  <c r="BE77" i="190"/>
  <c r="BD77" i="190"/>
  <c r="BC77" i="190"/>
  <c r="BA77" i="190"/>
  <c r="AZ77" i="190"/>
  <c r="AY77" i="190"/>
  <c r="AW77" i="190"/>
  <c r="AV77" i="190"/>
  <c r="AU77" i="190"/>
  <c r="AS77" i="190"/>
  <c r="AR77" i="190"/>
  <c r="AQ77" i="190"/>
  <c r="AO77" i="190"/>
  <c r="AN77" i="190"/>
  <c r="AM77" i="190"/>
  <c r="AK77" i="190"/>
  <c r="AJ77" i="190"/>
  <c r="AI77" i="190"/>
  <c r="AG77" i="190"/>
  <c r="AF77" i="190"/>
  <c r="AE77" i="190"/>
  <c r="AC77" i="190"/>
  <c r="AB77" i="190"/>
  <c r="AA77" i="190"/>
  <c r="Y77" i="190"/>
  <c r="X77" i="190"/>
  <c r="W77" i="190"/>
  <c r="U77" i="190"/>
  <c r="T77" i="190"/>
  <c r="P77" i="190"/>
  <c r="O77" i="190"/>
  <c r="DF76" i="190"/>
  <c r="DB76" i="190"/>
  <c r="CX76" i="190"/>
  <c r="CT76" i="190"/>
  <c r="CP76" i="190"/>
  <c r="CL76" i="190"/>
  <c r="CH76" i="190"/>
  <c r="CD76" i="190"/>
  <c r="BZ76" i="190"/>
  <c r="BV76" i="190"/>
  <c r="BR76" i="190"/>
  <c r="BN76" i="190"/>
  <c r="BJ76" i="190"/>
  <c r="BF76" i="190"/>
  <c r="BB76" i="190"/>
  <c r="AX76" i="190"/>
  <c r="AT76" i="190"/>
  <c r="AP76" i="190"/>
  <c r="AL76" i="190"/>
  <c r="AH76" i="190"/>
  <c r="AD76" i="190"/>
  <c r="Z76" i="190"/>
  <c r="V76" i="190"/>
  <c r="Q76" i="190"/>
  <c r="J76" i="190"/>
  <c r="R76" i="190" s="1"/>
  <c r="D76" i="190"/>
  <c r="C76" i="190"/>
  <c r="DF75" i="190"/>
  <c r="DB75" i="190"/>
  <c r="CX75" i="190"/>
  <c r="CT75" i="190"/>
  <c r="CP75" i="190"/>
  <c r="CL75" i="190"/>
  <c r="CH75" i="190"/>
  <c r="CD75" i="190"/>
  <c r="BZ75" i="190"/>
  <c r="BV75" i="190"/>
  <c r="BR75" i="190"/>
  <c r="BN75" i="190"/>
  <c r="BJ75" i="190"/>
  <c r="BF75" i="190"/>
  <c r="BB75" i="190"/>
  <c r="AX75" i="190"/>
  <c r="AT75" i="190"/>
  <c r="AP75" i="190"/>
  <c r="AL75" i="190"/>
  <c r="AH75" i="190"/>
  <c r="AD75" i="190"/>
  <c r="Z75" i="190"/>
  <c r="V75" i="190"/>
  <c r="Q75" i="190"/>
  <c r="J75" i="190"/>
  <c r="N75" i="190" s="1"/>
  <c r="D75" i="190"/>
  <c r="C75" i="190"/>
  <c r="DF74" i="190"/>
  <c r="DB74" i="190"/>
  <c r="CX74" i="190"/>
  <c r="CT74" i="190"/>
  <c r="CP74" i="190"/>
  <c r="CL74" i="190"/>
  <c r="CH74" i="190"/>
  <c r="CD74" i="190"/>
  <c r="BZ74" i="190"/>
  <c r="BV74" i="190"/>
  <c r="BR74" i="190"/>
  <c r="BN74" i="190"/>
  <c r="BJ74" i="190"/>
  <c r="BF74" i="190"/>
  <c r="BB74" i="190"/>
  <c r="AX74" i="190"/>
  <c r="AT74" i="190"/>
  <c r="AP74" i="190"/>
  <c r="AL74" i="190"/>
  <c r="AH74" i="190"/>
  <c r="AD74" i="190"/>
  <c r="Z74" i="190"/>
  <c r="V74" i="190"/>
  <c r="Q74" i="190"/>
  <c r="J74" i="190"/>
  <c r="D74" i="190"/>
  <c r="M74" i="190" s="1"/>
  <c r="C74" i="190"/>
  <c r="DF73" i="190"/>
  <c r="DB73" i="190"/>
  <c r="CX73" i="190"/>
  <c r="CT73" i="190"/>
  <c r="CP73" i="190"/>
  <c r="CL73" i="190"/>
  <c r="CH73" i="190"/>
  <c r="CD73" i="190"/>
  <c r="BZ73" i="190"/>
  <c r="BV73" i="190"/>
  <c r="BR73" i="190"/>
  <c r="BN73" i="190"/>
  <c r="BJ73" i="190"/>
  <c r="BF73" i="190"/>
  <c r="BB73" i="190"/>
  <c r="AX73" i="190"/>
  <c r="AT73" i="190"/>
  <c r="AP73" i="190"/>
  <c r="AL73" i="190"/>
  <c r="AH73" i="190"/>
  <c r="AD73" i="190"/>
  <c r="Z73" i="190"/>
  <c r="V73" i="190"/>
  <c r="Q73" i="190"/>
  <c r="J73" i="190"/>
  <c r="D73" i="190"/>
  <c r="S73" i="190" s="1"/>
  <c r="C73" i="190"/>
  <c r="DF72" i="190"/>
  <c r="DB72" i="190"/>
  <c r="CX72" i="190"/>
  <c r="CT72" i="190"/>
  <c r="CP72" i="190"/>
  <c r="CL72" i="190"/>
  <c r="CH72" i="190"/>
  <c r="CD72" i="190"/>
  <c r="BZ72" i="190"/>
  <c r="BV72" i="190"/>
  <c r="BR72" i="190"/>
  <c r="BN72" i="190"/>
  <c r="BJ72" i="190"/>
  <c r="BF72" i="190"/>
  <c r="BB72" i="190"/>
  <c r="AX72" i="190"/>
  <c r="AT72" i="190"/>
  <c r="AP72" i="190"/>
  <c r="AL72" i="190"/>
  <c r="AH72" i="190"/>
  <c r="AD72" i="190"/>
  <c r="Z72" i="190"/>
  <c r="V72" i="190"/>
  <c r="Q72" i="190"/>
  <c r="J72" i="190"/>
  <c r="R72" i="190" s="1"/>
  <c r="D72" i="190"/>
  <c r="S72" i="190" s="1"/>
  <c r="C72" i="190"/>
  <c r="DF71" i="190"/>
  <c r="DB71" i="190"/>
  <c r="CX71" i="190"/>
  <c r="CT71" i="190"/>
  <c r="CP71" i="190"/>
  <c r="CL71" i="190"/>
  <c r="CH71" i="190"/>
  <c r="CD71" i="190"/>
  <c r="BZ71" i="190"/>
  <c r="BV71" i="190"/>
  <c r="BR71" i="190"/>
  <c r="BN71" i="190"/>
  <c r="BJ71" i="190"/>
  <c r="BF71" i="190"/>
  <c r="BB71" i="190"/>
  <c r="AX71" i="190"/>
  <c r="AT71" i="190"/>
  <c r="AP71" i="190"/>
  <c r="AL71" i="190"/>
  <c r="AH71" i="190"/>
  <c r="AD71" i="190"/>
  <c r="Z71" i="190"/>
  <c r="V71" i="190"/>
  <c r="Q71" i="190"/>
  <c r="J71" i="190"/>
  <c r="N71" i="190" s="1"/>
  <c r="D71" i="190"/>
  <c r="C71" i="190"/>
  <c r="DF70" i="190"/>
  <c r="DB70" i="190"/>
  <c r="CX70" i="190"/>
  <c r="CT70" i="190"/>
  <c r="CP70" i="190"/>
  <c r="CL70" i="190"/>
  <c r="CH70" i="190"/>
  <c r="CD70" i="190"/>
  <c r="BZ70" i="190"/>
  <c r="BV70" i="190"/>
  <c r="BR70" i="190"/>
  <c r="BN70" i="190"/>
  <c r="BJ70" i="190"/>
  <c r="BF70" i="190"/>
  <c r="BB70" i="190"/>
  <c r="AX70" i="190"/>
  <c r="AT70" i="190"/>
  <c r="AP70" i="190"/>
  <c r="AL70" i="190"/>
  <c r="AH70" i="190"/>
  <c r="AD70" i="190"/>
  <c r="Z70" i="190"/>
  <c r="V70" i="190"/>
  <c r="Q70" i="190"/>
  <c r="J70" i="190"/>
  <c r="D70" i="190"/>
  <c r="S70" i="190" s="1"/>
  <c r="C70" i="190"/>
  <c r="DE69" i="190"/>
  <c r="DD69" i="190"/>
  <c r="DC69" i="190"/>
  <c r="DA69" i="190"/>
  <c r="CZ69" i="190"/>
  <c r="CY69" i="190"/>
  <c r="CW69" i="190"/>
  <c r="CV69" i="190"/>
  <c r="CU69" i="190"/>
  <c r="CS69" i="190"/>
  <c r="CR69" i="190"/>
  <c r="CQ69" i="190"/>
  <c r="CO69" i="190"/>
  <c r="CN69" i="190"/>
  <c r="CM69" i="190"/>
  <c r="CK69" i="190"/>
  <c r="CJ69" i="190"/>
  <c r="CI69" i="190"/>
  <c r="CG69" i="190"/>
  <c r="CF69" i="190"/>
  <c r="CE69" i="190"/>
  <c r="CC69" i="190"/>
  <c r="CB69" i="190"/>
  <c r="CA69" i="190"/>
  <c r="BY69" i="190"/>
  <c r="BX69" i="190"/>
  <c r="BW69" i="190"/>
  <c r="BU69" i="190"/>
  <c r="BT69" i="190"/>
  <c r="BS69" i="190"/>
  <c r="BQ69" i="190"/>
  <c r="BP69" i="190"/>
  <c r="BO69" i="190"/>
  <c r="BM69" i="190"/>
  <c r="BL69" i="190"/>
  <c r="BK69" i="190"/>
  <c r="BI69" i="190"/>
  <c r="BH69" i="190"/>
  <c r="BG69" i="190"/>
  <c r="BE69" i="190"/>
  <c r="BD69" i="190"/>
  <c r="BC69" i="190"/>
  <c r="BA69" i="190"/>
  <c r="AZ69" i="190"/>
  <c r="AY69" i="190"/>
  <c r="AW69" i="190"/>
  <c r="AV69" i="190"/>
  <c r="AU69" i="190"/>
  <c r="AS69" i="190"/>
  <c r="AR69" i="190"/>
  <c r="AQ69" i="190"/>
  <c r="AO69" i="190"/>
  <c r="AN69" i="190"/>
  <c r="AM69" i="190"/>
  <c r="AK69" i="190"/>
  <c r="AJ69" i="190"/>
  <c r="AI69" i="190"/>
  <c r="AG69" i="190"/>
  <c r="AF69" i="190"/>
  <c r="AE69" i="190"/>
  <c r="AC69" i="190"/>
  <c r="AB69" i="190"/>
  <c r="AA69" i="190"/>
  <c r="Y69" i="190"/>
  <c r="X69" i="190"/>
  <c r="W69" i="190"/>
  <c r="U69" i="190"/>
  <c r="T69" i="190"/>
  <c r="P69" i="190"/>
  <c r="O69" i="190"/>
  <c r="DF68" i="190"/>
  <c r="DB68" i="190"/>
  <c r="CX68" i="190"/>
  <c r="CT68" i="190"/>
  <c r="CP68" i="190"/>
  <c r="CL68" i="190"/>
  <c r="CH68" i="190"/>
  <c r="CD68" i="190"/>
  <c r="BZ68" i="190"/>
  <c r="BV68" i="190"/>
  <c r="BR68" i="190"/>
  <c r="BN68" i="190"/>
  <c r="BJ68" i="190"/>
  <c r="BF68" i="190"/>
  <c r="BB68" i="190"/>
  <c r="AX68" i="190"/>
  <c r="AT68" i="190"/>
  <c r="AP68" i="190"/>
  <c r="AL68" i="190"/>
  <c r="AH68" i="190"/>
  <c r="AD68" i="190"/>
  <c r="Z68" i="190"/>
  <c r="V68" i="190"/>
  <c r="Q68" i="190"/>
  <c r="J68" i="190"/>
  <c r="D68" i="190"/>
  <c r="S68" i="190" s="1"/>
  <c r="C68" i="190"/>
  <c r="DF67" i="190"/>
  <c r="DB67" i="190"/>
  <c r="CX67" i="190"/>
  <c r="CT67" i="190"/>
  <c r="CP67" i="190"/>
  <c r="CL67" i="190"/>
  <c r="CH67" i="190"/>
  <c r="CD67" i="190"/>
  <c r="BZ67" i="190"/>
  <c r="BV67" i="190"/>
  <c r="BR67" i="190"/>
  <c r="BN67" i="190"/>
  <c r="BJ67" i="190"/>
  <c r="BF67" i="190"/>
  <c r="BB67" i="190"/>
  <c r="AX67" i="190"/>
  <c r="AT67" i="190"/>
  <c r="AP67" i="190"/>
  <c r="AL67" i="190"/>
  <c r="AH67" i="190"/>
  <c r="AD67" i="190"/>
  <c r="Z67" i="190"/>
  <c r="V67" i="190"/>
  <c r="Q67" i="190"/>
  <c r="J67" i="190"/>
  <c r="R67" i="190" s="1"/>
  <c r="D67" i="190"/>
  <c r="C67" i="190"/>
  <c r="DF66" i="190"/>
  <c r="DB66" i="190"/>
  <c r="CX66" i="190"/>
  <c r="CT66" i="190"/>
  <c r="CP66" i="190"/>
  <c r="CL66" i="190"/>
  <c r="CH66" i="190"/>
  <c r="CD66" i="190"/>
  <c r="BZ66" i="190"/>
  <c r="BV66" i="190"/>
  <c r="BR66" i="190"/>
  <c r="BN66" i="190"/>
  <c r="BJ66" i="190"/>
  <c r="BF66" i="190"/>
  <c r="BB66" i="190"/>
  <c r="AX66" i="190"/>
  <c r="AT66" i="190"/>
  <c r="AP66" i="190"/>
  <c r="AL66" i="190"/>
  <c r="AH66" i="190"/>
  <c r="AD66" i="190"/>
  <c r="Z66" i="190"/>
  <c r="V66" i="190"/>
  <c r="Q66" i="190"/>
  <c r="J66" i="190"/>
  <c r="N66" i="190" s="1"/>
  <c r="D66" i="190"/>
  <c r="C66" i="190"/>
  <c r="DF65" i="190"/>
  <c r="DB65" i="190"/>
  <c r="CX65" i="190"/>
  <c r="CT65" i="190"/>
  <c r="CP65" i="190"/>
  <c r="CL65" i="190"/>
  <c r="CH65" i="190"/>
  <c r="CD65" i="190"/>
  <c r="BZ65" i="190"/>
  <c r="BV65" i="190"/>
  <c r="BR65" i="190"/>
  <c r="BN65" i="190"/>
  <c r="BJ65" i="190"/>
  <c r="BF65" i="190"/>
  <c r="BB65" i="190"/>
  <c r="AX65" i="190"/>
  <c r="AT65" i="190"/>
  <c r="AP65" i="190"/>
  <c r="AL65" i="190"/>
  <c r="AH65" i="190"/>
  <c r="AD65" i="190"/>
  <c r="Z65" i="190"/>
  <c r="V65" i="190"/>
  <c r="Q65" i="190"/>
  <c r="J65" i="190"/>
  <c r="R65" i="190" s="1"/>
  <c r="D65" i="190"/>
  <c r="S65" i="190" s="1"/>
  <c r="C65" i="190"/>
  <c r="DF64" i="190"/>
  <c r="DB64" i="190"/>
  <c r="CX64" i="190"/>
  <c r="CT64" i="190"/>
  <c r="CP64" i="190"/>
  <c r="CL64" i="190"/>
  <c r="CH64" i="190"/>
  <c r="CD64" i="190"/>
  <c r="BZ64" i="190"/>
  <c r="BV64" i="190"/>
  <c r="BR64" i="190"/>
  <c r="BN64" i="190"/>
  <c r="BJ64" i="190"/>
  <c r="BF64" i="190"/>
  <c r="BB64" i="190"/>
  <c r="AX64" i="190"/>
  <c r="AT64" i="190"/>
  <c r="AP64" i="190"/>
  <c r="AL64" i="190"/>
  <c r="AH64" i="190"/>
  <c r="AD64" i="190"/>
  <c r="Z64" i="190"/>
  <c r="V64" i="190"/>
  <c r="Q64" i="190"/>
  <c r="J64" i="190"/>
  <c r="N64" i="190" s="1"/>
  <c r="D64" i="190"/>
  <c r="C64" i="190"/>
  <c r="DF63" i="190"/>
  <c r="DB63" i="190"/>
  <c r="CX63" i="190"/>
  <c r="CT63" i="190"/>
  <c r="CP63" i="190"/>
  <c r="CL63" i="190"/>
  <c r="CH63" i="190"/>
  <c r="CD63" i="190"/>
  <c r="BZ63" i="190"/>
  <c r="BV63" i="190"/>
  <c r="BR63" i="190"/>
  <c r="BN63" i="190"/>
  <c r="BJ63" i="190"/>
  <c r="BF63" i="190"/>
  <c r="BB63" i="190"/>
  <c r="AX63" i="190"/>
  <c r="AT63" i="190"/>
  <c r="AP63" i="190"/>
  <c r="AL63" i="190"/>
  <c r="AH63" i="190"/>
  <c r="AD63" i="190"/>
  <c r="Z63" i="190"/>
  <c r="V63" i="190"/>
  <c r="Q63" i="190"/>
  <c r="J63" i="190"/>
  <c r="R63" i="190" s="1"/>
  <c r="D63" i="190"/>
  <c r="C63" i="190"/>
  <c r="DF62" i="190"/>
  <c r="DB62" i="190"/>
  <c r="CX62" i="190"/>
  <c r="CT62" i="190"/>
  <c r="CP62" i="190"/>
  <c r="CL62" i="190"/>
  <c r="CH62" i="190"/>
  <c r="CD62" i="190"/>
  <c r="BZ62" i="190"/>
  <c r="BV62" i="190"/>
  <c r="BR62" i="190"/>
  <c r="BN62" i="190"/>
  <c r="BJ62" i="190"/>
  <c r="BF62" i="190"/>
  <c r="BB62" i="190"/>
  <c r="AX62" i="190"/>
  <c r="AT62" i="190"/>
  <c r="AP62" i="190"/>
  <c r="AL62" i="190"/>
  <c r="AH62" i="190"/>
  <c r="AD62" i="190"/>
  <c r="Z62" i="190"/>
  <c r="V62" i="190"/>
  <c r="Q62" i="190"/>
  <c r="J62" i="190"/>
  <c r="D62" i="190"/>
  <c r="S62" i="190" s="1"/>
  <c r="C62" i="190"/>
  <c r="DE61" i="190"/>
  <c r="DD61" i="190"/>
  <c r="DC61" i="190"/>
  <c r="DA61" i="190"/>
  <c r="CZ61" i="190"/>
  <c r="CY61" i="190"/>
  <c r="CW61" i="190"/>
  <c r="CV61" i="190"/>
  <c r="CU61" i="190"/>
  <c r="CS61" i="190"/>
  <c r="CR61" i="190"/>
  <c r="CQ61" i="190"/>
  <c r="CO61" i="190"/>
  <c r="CN61" i="190"/>
  <c r="CP61" i="190" s="1"/>
  <c r="CM61" i="190"/>
  <c r="CK61" i="190"/>
  <c r="CJ61" i="190"/>
  <c r="CI61" i="190"/>
  <c r="CG61" i="190"/>
  <c r="CF61" i="190"/>
  <c r="CE61" i="190"/>
  <c r="CC61" i="190"/>
  <c r="CB61" i="190"/>
  <c r="CA61" i="190"/>
  <c r="BY61" i="190"/>
  <c r="BX61" i="190"/>
  <c r="BW61" i="190"/>
  <c r="BU61" i="190"/>
  <c r="BT61" i="190"/>
  <c r="BS61" i="190"/>
  <c r="BQ61" i="190"/>
  <c r="BP61" i="190"/>
  <c r="BO61" i="190"/>
  <c r="BM61" i="190"/>
  <c r="BL61" i="190"/>
  <c r="BK61" i="190"/>
  <c r="BI61" i="190"/>
  <c r="BH61" i="190"/>
  <c r="BJ61" i="190" s="1"/>
  <c r="BG61" i="190"/>
  <c r="BE61" i="190"/>
  <c r="BD61" i="190"/>
  <c r="BC61" i="190"/>
  <c r="BA61" i="190"/>
  <c r="AZ61" i="190"/>
  <c r="AY61" i="190"/>
  <c r="AW61" i="190"/>
  <c r="AV61" i="190"/>
  <c r="AU61" i="190"/>
  <c r="AS61" i="190"/>
  <c r="AR61" i="190"/>
  <c r="AQ61" i="190"/>
  <c r="AO61" i="190"/>
  <c r="AN61" i="190"/>
  <c r="AM61" i="190"/>
  <c r="AK61" i="190"/>
  <c r="AJ61" i="190"/>
  <c r="AI61" i="190"/>
  <c r="AG61" i="190"/>
  <c r="AF61" i="190"/>
  <c r="AE61" i="190"/>
  <c r="AC61" i="190"/>
  <c r="AB61" i="190"/>
  <c r="AD61" i="190" s="1"/>
  <c r="AA61" i="190"/>
  <c r="Y61" i="190"/>
  <c r="X61" i="190"/>
  <c r="W61" i="190"/>
  <c r="U61" i="190"/>
  <c r="T61" i="190"/>
  <c r="P61" i="190"/>
  <c r="O61" i="190"/>
  <c r="DF60" i="190"/>
  <c r="DB60" i="190"/>
  <c r="CX60" i="190"/>
  <c r="CT60" i="190"/>
  <c r="CP60" i="190"/>
  <c r="CL60" i="190"/>
  <c r="CH60" i="190"/>
  <c r="CD60" i="190"/>
  <c r="BZ60" i="190"/>
  <c r="BV60" i="190"/>
  <c r="BR60" i="190"/>
  <c r="BN60" i="190"/>
  <c r="BJ60" i="190"/>
  <c r="BF60" i="190"/>
  <c r="BB60" i="190"/>
  <c r="AX60" i="190"/>
  <c r="AT60" i="190"/>
  <c r="AP60" i="190"/>
  <c r="AL60" i="190"/>
  <c r="AH60" i="190"/>
  <c r="AD60" i="190"/>
  <c r="Z60" i="190"/>
  <c r="V60" i="190"/>
  <c r="Q60" i="190"/>
  <c r="J60" i="190"/>
  <c r="J61" i="190" s="1"/>
  <c r="D60" i="190"/>
  <c r="C60" i="190"/>
  <c r="DF59" i="190"/>
  <c r="DB59" i="190"/>
  <c r="CX59" i="190"/>
  <c r="CT59" i="190"/>
  <c r="CP59" i="190"/>
  <c r="CL59" i="190"/>
  <c r="CH59" i="190"/>
  <c r="CD59" i="190"/>
  <c r="BZ59" i="190"/>
  <c r="BV59" i="190"/>
  <c r="BR59" i="190"/>
  <c r="BN59" i="190"/>
  <c r="BJ59" i="190"/>
  <c r="BF59" i="190"/>
  <c r="BB59" i="190"/>
  <c r="AX59" i="190"/>
  <c r="AT59" i="190"/>
  <c r="AP59" i="190"/>
  <c r="AL59" i="190"/>
  <c r="AH59" i="190"/>
  <c r="AD59" i="190"/>
  <c r="Z59" i="190"/>
  <c r="V59" i="190"/>
  <c r="Q59" i="190"/>
  <c r="J59" i="190"/>
  <c r="D59" i="190"/>
  <c r="C59" i="190"/>
  <c r="DF58" i="190"/>
  <c r="DB58" i="190"/>
  <c r="CX58" i="190"/>
  <c r="CT58" i="190"/>
  <c r="CP58" i="190"/>
  <c r="CL58" i="190"/>
  <c r="CH58" i="190"/>
  <c r="CD58" i="190"/>
  <c r="BZ58" i="190"/>
  <c r="BV58" i="190"/>
  <c r="BR58" i="190"/>
  <c r="BN58" i="190"/>
  <c r="BJ58" i="190"/>
  <c r="BF58" i="190"/>
  <c r="BB58" i="190"/>
  <c r="AX58" i="190"/>
  <c r="AT58" i="190"/>
  <c r="AP58" i="190"/>
  <c r="AL58" i="190"/>
  <c r="AH58" i="190"/>
  <c r="AD58" i="190"/>
  <c r="Z58" i="190"/>
  <c r="V58" i="190"/>
  <c r="Q58" i="190"/>
  <c r="J58" i="190"/>
  <c r="D58" i="190"/>
  <c r="C58" i="190"/>
  <c r="DF57" i="190"/>
  <c r="DB57" i="190"/>
  <c r="CX57" i="190"/>
  <c r="CT57" i="190"/>
  <c r="CP57" i="190"/>
  <c r="CL57" i="190"/>
  <c r="CH57" i="190"/>
  <c r="CD57" i="190"/>
  <c r="BZ57" i="190"/>
  <c r="BV57" i="190"/>
  <c r="BR57" i="190"/>
  <c r="BN57" i="190"/>
  <c r="BJ57" i="190"/>
  <c r="BF57" i="190"/>
  <c r="BB57" i="190"/>
  <c r="AX57" i="190"/>
  <c r="AT57" i="190"/>
  <c r="AP57" i="190"/>
  <c r="AL57" i="190"/>
  <c r="AH57" i="190"/>
  <c r="AD57" i="190"/>
  <c r="Z57" i="190"/>
  <c r="V57" i="190"/>
  <c r="Q57" i="190"/>
  <c r="J57" i="190"/>
  <c r="R57" i="190" s="1"/>
  <c r="D57" i="190"/>
  <c r="C57" i="190"/>
  <c r="DF56" i="190"/>
  <c r="DB56" i="190"/>
  <c r="CX56" i="190"/>
  <c r="CT56" i="190"/>
  <c r="CP56" i="190"/>
  <c r="CL56" i="190"/>
  <c r="CH56" i="190"/>
  <c r="CD56" i="190"/>
  <c r="BZ56" i="190"/>
  <c r="BV56" i="190"/>
  <c r="BR56" i="190"/>
  <c r="BN56" i="190"/>
  <c r="BJ56" i="190"/>
  <c r="BF56" i="190"/>
  <c r="BB56" i="190"/>
  <c r="AX56" i="190"/>
  <c r="AT56" i="190"/>
  <c r="AP56" i="190"/>
  <c r="AL56" i="190"/>
  <c r="AH56" i="190"/>
  <c r="AD56" i="190"/>
  <c r="Z56" i="190"/>
  <c r="V56" i="190"/>
  <c r="Q56" i="190"/>
  <c r="J56" i="190"/>
  <c r="R56" i="190" s="1"/>
  <c r="D56" i="190"/>
  <c r="S56" i="190" s="1"/>
  <c r="C56" i="190"/>
  <c r="DF55" i="190"/>
  <c r="DB55" i="190"/>
  <c r="CX55" i="190"/>
  <c r="CT55" i="190"/>
  <c r="CP55" i="190"/>
  <c r="CL55" i="190"/>
  <c r="CH55" i="190"/>
  <c r="CD55" i="190"/>
  <c r="BZ55" i="190"/>
  <c r="BV55" i="190"/>
  <c r="BR55" i="190"/>
  <c r="BN55" i="190"/>
  <c r="BJ55" i="190"/>
  <c r="BF55" i="190"/>
  <c r="BB55" i="190"/>
  <c r="AX55" i="190"/>
  <c r="AT55" i="190"/>
  <c r="AP55" i="190"/>
  <c r="AL55" i="190"/>
  <c r="AH55" i="190"/>
  <c r="AD55" i="190"/>
  <c r="Z55" i="190"/>
  <c r="V55" i="190"/>
  <c r="Q55" i="190"/>
  <c r="J55" i="190"/>
  <c r="N55" i="190" s="1"/>
  <c r="D55" i="190"/>
  <c r="S55" i="190" s="1"/>
  <c r="C55" i="190"/>
  <c r="DF54" i="190"/>
  <c r="DB54" i="190"/>
  <c r="CX54" i="190"/>
  <c r="CT54" i="190"/>
  <c r="CP54" i="190"/>
  <c r="CL54" i="190"/>
  <c r="CH54" i="190"/>
  <c r="CD54" i="190"/>
  <c r="BZ54" i="190"/>
  <c r="BV54" i="190"/>
  <c r="BR54" i="190"/>
  <c r="BN54" i="190"/>
  <c r="BJ54" i="190"/>
  <c r="BF54" i="190"/>
  <c r="BB54" i="190"/>
  <c r="AX54" i="190"/>
  <c r="AT54" i="190"/>
  <c r="AP54" i="190"/>
  <c r="AL54" i="190"/>
  <c r="AH54" i="190"/>
  <c r="AD54" i="190"/>
  <c r="Z54" i="190"/>
  <c r="V54" i="190"/>
  <c r="Q54" i="190"/>
  <c r="J54" i="190"/>
  <c r="R54" i="190" s="1"/>
  <c r="D54" i="190"/>
  <c r="S54" i="190" s="1"/>
  <c r="C54" i="190"/>
  <c r="DE53" i="190"/>
  <c r="DD53" i="190"/>
  <c r="DC53" i="190"/>
  <c r="DA53" i="190"/>
  <c r="CZ53" i="190"/>
  <c r="CY53" i="190"/>
  <c r="CW53" i="190"/>
  <c r="CV53" i="190"/>
  <c r="CU53" i="190"/>
  <c r="CS53" i="190"/>
  <c r="CR53" i="190"/>
  <c r="CQ53" i="190"/>
  <c r="CO53" i="190"/>
  <c r="CN53" i="190"/>
  <c r="CM53" i="190"/>
  <c r="CK53" i="190"/>
  <c r="CJ53" i="190"/>
  <c r="CI53" i="190"/>
  <c r="CG53" i="190"/>
  <c r="CF53" i="190"/>
  <c r="CE53" i="190"/>
  <c r="CC53" i="190"/>
  <c r="CB53" i="190"/>
  <c r="CA53" i="190"/>
  <c r="BY53" i="190"/>
  <c r="BX53" i="190"/>
  <c r="BW53" i="190"/>
  <c r="BU53" i="190"/>
  <c r="BT53" i="190"/>
  <c r="BS53" i="190"/>
  <c r="BQ53" i="190"/>
  <c r="BP53" i="190"/>
  <c r="BO53" i="190"/>
  <c r="BM53" i="190"/>
  <c r="BL53" i="190"/>
  <c r="BK53" i="190"/>
  <c r="BI53" i="190"/>
  <c r="BH53" i="190"/>
  <c r="BG53" i="190"/>
  <c r="BE53" i="190"/>
  <c r="BD53" i="190"/>
  <c r="BC53" i="190"/>
  <c r="BA53" i="190"/>
  <c r="AZ53" i="190"/>
  <c r="AY53" i="190"/>
  <c r="AW53" i="190"/>
  <c r="AV53" i="190"/>
  <c r="AU53" i="190"/>
  <c r="AS53" i="190"/>
  <c r="AR53" i="190"/>
  <c r="AQ53" i="190"/>
  <c r="AO53" i="190"/>
  <c r="AN53" i="190"/>
  <c r="AM53" i="190"/>
  <c r="AK53" i="190"/>
  <c r="AJ53" i="190"/>
  <c r="AI53" i="190"/>
  <c r="AG53" i="190"/>
  <c r="AF53" i="190"/>
  <c r="AE53" i="190"/>
  <c r="AC53" i="190"/>
  <c r="AB53" i="190"/>
  <c r="AA53" i="190"/>
  <c r="Y53" i="190"/>
  <c r="X53" i="190"/>
  <c r="W53" i="190"/>
  <c r="U53" i="190"/>
  <c r="T53" i="190"/>
  <c r="P53" i="190"/>
  <c r="O53" i="190"/>
  <c r="DF52" i="190"/>
  <c r="DB52" i="190"/>
  <c r="CX52" i="190"/>
  <c r="CT52" i="190"/>
  <c r="CP52" i="190"/>
  <c r="CL52" i="190"/>
  <c r="CH52" i="190"/>
  <c r="CD52" i="190"/>
  <c r="BZ52" i="190"/>
  <c r="BV52" i="190"/>
  <c r="BR52" i="190"/>
  <c r="BN52" i="190"/>
  <c r="BJ52" i="190"/>
  <c r="BF52" i="190"/>
  <c r="BB52" i="190"/>
  <c r="AX52" i="190"/>
  <c r="AT52" i="190"/>
  <c r="AP52" i="190"/>
  <c r="AL52" i="190"/>
  <c r="AH52" i="190"/>
  <c r="AD52" i="190"/>
  <c r="Z52" i="190"/>
  <c r="V52" i="190"/>
  <c r="Q52" i="190"/>
  <c r="J52" i="190"/>
  <c r="D52" i="190"/>
  <c r="C52" i="190"/>
  <c r="DF51" i="190"/>
  <c r="DB51" i="190"/>
  <c r="CX51" i="190"/>
  <c r="CT51" i="190"/>
  <c r="CP51" i="190"/>
  <c r="CL51" i="190"/>
  <c r="CH51" i="190"/>
  <c r="CD51" i="190"/>
  <c r="BZ51" i="190"/>
  <c r="BV51" i="190"/>
  <c r="BR51" i="190"/>
  <c r="BN51" i="190"/>
  <c r="BJ51" i="190"/>
  <c r="BF51" i="190"/>
  <c r="BB51" i="190"/>
  <c r="AX51" i="190"/>
  <c r="AT51" i="190"/>
  <c r="AP51" i="190"/>
  <c r="AL51" i="190"/>
  <c r="AH51" i="190"/>
  <c r="AD51" i="190"/>
  <c r="Z51" i="190"/>
  <c r="V51" i="190"/>
  <c r="Q51" i="190"/>
  <c r="J51" i="190"/>
  <c r="D51" i="190"/>
  <c r="S51" i="190" s="1"/>
  <c r="C51" i="190"/>
  <c r="DF50" i="190"/>
  <c r="DB50" i="190"/>
  <c r="CX50" i="190"/>
  <c r="CT50" i="190"/>
  <c r="CP50" i="190"/>
  <c r="CL50" i="190"/>
  <c r="CH50" i="190"/>
  <c r="CD50" i="190"/>
  <c r="BZ50" i="190"/>
  <c r="BV50" i="190"/>
  <c r="BR50" i="190"/>
  <c r="BN50" i="190"/>
  <c r="BJ50" i="190"/>
  <c r="BF50" i="190"/>
  <c r="BB50" i="190"/>
  <c r="AX50" i="190"/>
  <c r="AT50" i="190"/>
  <c r="AP50" i="190"/>
  <c r="AL50" i="190"/>
  <c r="AH50" i="190"/>
  <c r="AD50" i="190"/>
  <c r="Z50" i="190"/>
  <c r="V50" i="190"/>
  <c r="Q50" i="190"/>
  <c r="J50" i="190"/>
  <c r="N50" i="190" s="1"/>
  <c r="D50" i="190"/>
  <c r="C50" i="190"/>
  <c r="DF49" i="190"/>
  <c r="DB49" i="190"/>
  <c r="CX49" i="190"/>
  <c r="CT49" i="190"/>
  <c r="CP49" i="190"/>
  <c r="CL49" i="190"/>
  <c r="CH49" i="190"/>
  <c r="CD49" i="190"/>
  <c r="BZ49" i="190"/>
  <c r="BV49" i="190"/>
  <c r="BR49" i="190"/>
  <c r="BN49" i="190"/>
  <c r="BJ49" i="190"/>
  <c r="BF49" i="190"/>
  <c r="BB49" i="190"/>
  <c r="AX49" i="190"/>
  <c r="AT49" i="190"/>
  <c r="AP49" i="190"/>
  <c r="AL49" i="190"/>
  <c r="AH49" i="190"/>
  <c r="AD49" i="190"/>
  <c r="Z49" i="190"/>
  <c r="V49" i="190"/>
  <c r="Q49" i="190"/>
  <c r="J49" i="190"/>
  <c r="D49" i="190"/>
  <c r="S49" i="190" s="1"/>
  <c r="C49" i="190"/>
  <c r="DF48" i="190"/>
  <c r="DB48" i="190"/>
  <c r="CX48" i="190"/>
  <c r="CT48" i="190"/>
  <c r="CP48" i="190"/>
  <c r="CL48" i="190"/>
  <c r="CH48" i="190"/>
  <c r="CD48" i="190"/>
  <c r="BZ48" i="190"/>
  <c r="BV48" i="190"/>
  <c r="BR48" i="190"/>
  <c r="BN48" i="190"/>
  <c r="BJ48" i="190"/>
  <c r="BF48" i="190"/>
  <c r="BB48" i="190"/>
  <c r="AX48" i="190"/>
  <c r="AT48" i="190"/>
  <c r="AP48" i="190"/>
  <c r="AL48" i="190"/>
  <c r="AH48" i="190"/>
  <c r="AD48" i="190"/>
  <c r="Z48" i="190"/>
  <c r="V48" i="190"/>
  <c r="Q48" i="190"/>
  <c r="J48" i="190"/>
  <c r="R48" i="190" s="1"/>
  <c r="D48" i="190"/>
  <c r="S48" i="190" s="1"/>
  <c r="C48" i="190"/>
  <c r="DF47" i="190"/>
  <c r="DB47" i="190"/>
  <c r="CX47" i="190"/>
  <c r="CT47" i="190"/>
  <c r="CP47" i="190"/>
  <c r="CL47" i="190"/>
  <c r="CH47" i="190"/>
  <c r="CD47" i="190"/>
  <c r="BZ47" i="190"/>
  <c r="BV47" i="190"/>
  <c r="BR47" i="190"/>
  <c r="BN47" i="190"/>
  <c r="BJ47" i="190"/>
  <c r="BF47" i="190"/>
  <c r="BB47" i="190"/>
  <c r="AX47" i="190"/>
  <c r="AT47" i="190"/>
  <c r="AP47" i="190"/>
  <c r="AL47" i="190"/>
  <c r="AH47" i="190"/>
  <c r="AD47" i="190"/>
  <c r="Z47" i="190"/>
  <c r="V47" i="190"/>
  <c r="Q47" i="190"/>
  <c r="J47" i="190"/>
  <c r="D47" i="190"/>
  <c r="S47" i="190" s="1"/>
  <c r="C47" i="190"/>
  <c r="DF46" i="190"/>
  <c r="DB46" i="190"/>
  <c r="CX46" i="190"/>
  <c r="CT46" i="190"/>
  <c r="CP46" i="190"/>
  <c r="CL46" i="190"/>
  <c r="CH46" i="190"/>
  <c r="CD46" i="190"/>
  <c r="BZ46" i="190"/>
  <c r="BV46" i="190"/>
  <c r="BR46" i="190"/>
  <c r="BN46" i="190"/>
  <c r="BJ46" i="190"/>
  <c r="BF46" i="190"/>
  <c r="BB46" i="190"/>
  <c r="AX46" i="190"/>
  <c r="AT46" i="190"/>
  <c r="AP46" i="190"/>
  <c r="AL46" i="190"/>
  <c r="AH46" i="190"/>
  <c r="AD46" i="190"/>
  <c r="Z46" i="190"/>
  <c r="V46" i="190"/>
  <c r="Q46" i="190"/>
  <c r="J46" i="190"/>
  <c r="D46" i="190"/>
  <c r="C46" i="190"/>
  <c r="DE45" i="190"/>
  <c r="DD45" i="190"/>
  <c r="DC45" i="190"/>
  <c r="DA45" i="190"/>
  <c r="CZ45" i="190"/>
  <c r="CY45" i="190"/>
  <c r="CW45" i="190"/>
  <c r="CV45" i="190"/>
  <c r="CU45" i="190"/>
  <c r="CS45" i="190"/>
  <c r="CR45" i="190"/>
  <c r="CQ45" i="190"/>
  <c r="CO45" i="190"/>
  <c r="CN45" i="190"/>
  <c r="CM45" i="190"/>
  <c r="CK45" i="190"/>
  <c r="CJ45" i="190"/>
  <c r="CI45" i="190"/>
  <c r="CG45" i="190"/>
  <c r="CF45" i="190"/>
  <c r="CE45" i="190"/>
  <c r="CC45" i="190"/>
  <c r="CB45" i="190"/>
  <c r="CA45" i="190"/>
  <c r="BY45" i="190"/>
  <c r="BX45" i="190"/>
  <c r="BW45" i="190"/>
  <c r="BU45" i="190"/>
  <c r="BT45" i="190"/>
  <c r="BS45" i="190"/>
  <c r="BQ45" i="190"/>
  <c r="BP45" i="190"/>
  <c r="BO45" i="190"/>
  <c r="BM45" i="190"/>
  <c r="BL45" i="190"/>
  <c r="BK45" i="190"/>
  <c r="BI45" i="190"/>
  <c r="BH45" i="190"/>
  <c r="BG45" i="190"/>
  <c r="BE45" i="190"/>
  <c r="BD45" i="190"/>
  <c r="BC45" i="190"/>
  <c r="BA45" i="190"/>
  <c r="AZ45" i="190"/>
  <c r="AY45" i="190"/>
  <c r="AW45" i="190"/>
  <c r="AV45" i="190"/>
  <c r="AU45" i="190"/>
  <c r="AS45" i="190"/>
  <c r="AR45" i="190"/>
  <c r="AQ45" i="190"/>
  <c r="AO45" i="190"/>
  <c r="AN45" i="190"/>
  <c r="AM45" i="190"/>
  <c r="AK45" i="190"/>
  <c r="AJ45" i="190"/>
  <c r="AI45" i="190"/>
  <c r="AG45" i="190"/>
  <c r="AF45" i="190"/>
  <c r="AE45" i="190"/>
  <c r="AC45" i="190"/>
  <c r="AB45" i="190"/>
  <c r="AA45" i="190"/>
  <c r="Y45" i="190"/>
  <c r="X45" i="190"/>
  <c r="W45" i="190"/>
  <c r="U45" i="190"/>
  <c r="T45" i="190"/>
  <c r="P45" i="190"/>
  <c r="O45" i="190"/>
  <c r="DF44" i="190"/>
  <c r="DB44" i="190"/>
  <c r="CX44" i="190"/>
  <c r="CT44" i="190"/>
  <c r="CP44" i="190"/>
  <c r="CL44" i="190"/>
  <c r="CH44" i="190"/>
  <c r="CD44" i="190"/>
  <c r="BZ44" i="190"/>
  <c r="BV44" i="190"/>
  <c r="BR44" i="190"/>
  <c r="BN44" i="190"/>
  <c r="BJ44" i="190"/>
  <c r="BF44" i="190"/>
  <c r="BB44" i="190"/>
  <c r="AX44" i="190"/>
  <c r="AT44" i="190"/>
  <c r="AP44" i="190"/>
  <c r="AL44" i="190"/>
  <c r="AH44" i="190"/>
  <c r="AD44" i="190"/>
  <c r="Z44" i="190"/>
  <c r="V44" i="190"/>
  <c r="Q44" i="190"/>
  <c r="J44" i="190"/>
  <c r="R44" i="190" s="1"/>
  <c r="D44" i="190"/>
  <c r="C44" i="190"/>
  <c r="DF43" i="190"/>
  <c r="DB43" i="190"/>
  <c r="CX43" i="190"/>
  <c r="CT43" i="190"/>
  <c r="CP43" i="190"/>
  <c r="CL43" i="190"/>
  <c r="CH43" i="190"/>
  <c r="CD43" i="190"/>
  <c r="BZ43" i="190"/>
  <c r="BV43" i="190"/>
  <c r="BR43" i="190"/>
  <c r="BN43" i="190"/>
  <c r="BJ43" i="190"/>
  <c r="BF43" i="190"/>
  <c r="BB43" i="190"/>
  <c r="AX43" i="190"/>
  <c r="AT43" i="190"/>
  <c r="AP43" i="190"/>
  <c r="AL43" i="190"/>
  <c r="AH43" i="190"/>
  <c r="AD43" i="190"/>
  <c r="Z43" i="190"/>
  <c r="V43" i="190"/>
  <c r="Q43" i="190"/>
  <c r="J43" i="190"/>
  <c r="R43" i="190" s="1"/>
  <c r="D43" i="190"/>
  <c r="S43" i="190" s="1"/>
  <c r="C43" i="190"/>
  <c r="L43" i="190" s="1"/>
  <c r="DF42" i="190"/>
  <c r="DB42" i="190"/>
  <c r="CX42" i="190"/>
  <c r="CT42" i="190"/>
  <c r="CP42" i="190"/>
  <c r="CL42" i="190"/>
  <c r="CH42" i="190"/>
  <c r="CD42" i="190"/>
  <c r="BZ42" i="190"/>
  <c r="BV42" i="190"/>
  <c r="BR42" i="190"/>
  <c r="BN42" i="190"/>
  <c r="BJ42" i="190"/>
  <c r="BF42" i="190"/>
  <c r="BB42" i="190"/>
  <c r="AX42" i="190"/>
  <c r="AT42" i="190"/>
  <c r="AP42" i="190"/>
  <c r="AL42" i="190"/>
  <c r="AH42" i="190"/>
  <c r="AD42" i="190"/>
  <c r="Z42" i="190"/>
  <c r="V42" i="190"/>
  <c r="Q42" i="190"/>
  <c r="J42" i="190"/>
  <c r="N42" i="190" s="1"/>
  <c r="D42" i="190"/>
  <c r="S42" i="190" s="1"/>
  <c r="C42" i="190"/>
  <c r="DF41" i="190"/>
  <c r="DB41" i="190"/>
  <c r="CX41" i="190"/>
  <c r="CT41" i="190"/>
  <c r="CP41" i="190"/>
  <c r="CL41" i="190"/>
  <c r="CH41" i="190"/>
  <c r="CD41" i="190"/>
  <c r="BZ41" i="190"/>
  <c r="BV41" i="190"/>
  <c r="BR41" i="190"/>
  <c r="BN41" i="190"/>
  <c r="BJ41" i="190"/>
  <c r="BF41" i="190"/>
  <c r="BB41" i="190"/>
  <c r="AX41" i="190"/>
  <c r="AT41" i="190"/>
  <c r="AP41" i="190"/>
  <c r="AL41" i="190"/>
  <c r="AH41" i="190"/>
  <c r="AD41" i="190"/>
  <c r="Z41" i="190"/>
  <c r="V41" i="190"/>
  <c r="Q41" i="190"/>
  <c r="J41" i="190"/>
  <c r="D41" i="190"/>
  <c r="C41" i="190"/>
  <c r="DF40" i="190"/>
  <c r="DB40" i="190"/>
  <c r="CX40" i="190"/>
  <c r="CT40" i="190"/>
  <c r="CP40" i="190"/>
  <c r="CL40" i="190"/>
  <c r="CH40" i="190"/>
  <c r="CD40" i="190"/>
  <c r="BZ40" i="190"/>
  <c r="BV40" i="190"/>
  <c r="BR40" i="190"/>
  <c r="BN40" i="190"/>
  <c r="BJ40" i="190"/>
  <c r="BF40" i="190"/>
  <c r="BB40" i="190"/>
  <c r="AX40" i="190"/>
  <c r="AT40" i="190"/>
  <c r="AP40" i="190"/>
  <c r="AL40" i="190"/>
  <c r="AH40" i="190"/>
  <c r="AD40" i="190"/>
  <c r="Z40" i="190"/>
  <c r="V40" i="190"/>
  <c r="Q40" i="190"/>
  <c r="J40" i="190"/>
  <c r="R40" i="190" s="1"/>
  <c r="D40" i="190"/>
  <c r="S40" i="190" s="1"/>
  <c r="C40" i="190"/>
  <c r="DF39" i="190"/>
  <c r="DB39" i="190"/>
  <c r="CX39" i="190"/>
  <c r="CT39" i="190"/>
  <c r="CP39" i="190"/>
  <c r="CL39" i="190"/>
  <c r="CH39" i="190"/>
  <c r="CD39" i="190"/>
  <c r="BZ39" i="190"/>
  <c r="BV39" i="190"/>
  <c r="BR39" i="190"/>
  <c r="BN39" i="190"/>
  <c r="BJ39" i="190"/>
  <c r="BF39" i="190"/>
  <c r="BB39" i="190"/>
  <c r="AX39" i="190"/>
  <c r="AT39" i="190"/>
  <c r="AP39" i="190"/>
  <c r="AL39" i="190"/>
  <c r="AH39" i="190"/>
  <c r="AD39" i="190"/>
  <c r="Z39" i="190"/>
  <c r="V39" i="190"/>
  <c r="Q39" i="190"/>
  <c r="J39" i="190"/>
  <c r="D39" i="190"/>
  <c r="S39" i="190" s="1"/>
  <c r="C39" i="190"/>
  <c r="DF38" i="190"/>
  <c r="DB38" i="190"/>
  <c r="CX38" i="190"/>
  <c r="CT38" i="190"/>
  <c r="CP38" i="190"/>
  <c r="CL38" i="190"/>
  <c r="CH38" i="190"/>
  <c r="CD38" i="190"/>
  <c r="BZ38" i="190"/>
  <c r="BV38" i="190"/>
  <c r="BR38" i="190"/>
  <c r="BN38" i="190"/>
  <c r="BJ38" i="190"/>
  <c r="BF38" i="190"/>
  <c r="BB38" i="190"/>
  <c r="AX38" i="190"/>
  <c r="AT38" i="190"/>
  <c r="AP38" i="190"/>
  <c r="AL38" i="190"/>
  <c r="AH38" i="190"/>
  <c r="AD38" i="190"/>
  <c r="Z38" i="190"/>
  <c r="V38" i="190"/>
  <c r="Q38" i="190"/>
  <c r="J38" i="190"/>
  <c r="N38" i="190" s="1"/>
  <c r="D38" i="190"/>
  <c r="C38" i="190"/>
  <c r="DE37" i="190"/>
  <c r="DD37" i="190"/>
  <c r="DC37" i="190"/>
  <c r="DA37" i="190"/>
  <c r="CZ37" i="190"/>
  <c r="CY37" i="190"/>
  <c r="CW37" i="190"/>
  <c r="CV37" i="190"/>
  <c r="CU37" i="190"/>
  <c r="CS37" i="190"/>
  <c r="CR37" i="190"/>
  <c r="CQ37" i="190"/>
  <c r="CO37" i="190"/>
  <c r="CN37" i="190"/>
  <c r="CM37" i="190"/>
  <c r="CK37" i="190"/>
  <c r="CJ37" i="190"/>
  <c r="CI37" i="190"/>
  <c r="CG37" i="190"/>
  <c r="CF37" i="190"/>
  <c r="CE37" i="190"/>
  <c r="CC37" i="190"/>
  <c r="CB37" i="190"/>
  <c r="CA37" i="190"/>
  <c r="BY37" i="190"/>
  <c r="BX37" i="190"/>
  <c r="BW37" i="190"/>
  <c r="BU37" i="190"/>
  <c r="BT37" i="190"/>
  <c r="BS37" i="190"/>
  <c r="BQ37" i="190"/>
  <c r="BP37" i="190"/>
  <c r="BO37" i="190"/>
  <c r="BM37" i="190"/>
  <c r="BL37" i="190"/>
  <c r="BK37" i="190"/>
  <c r="BI37" i="190"/>
  <c r="BH37" i="190"/>
  <c r="BG37" i="190"/>
  <c r="BE37" i="190"/>
  <c r="BD37" i="190"/>
  <c r="BC37" i="190"/>
  <c r="BA37" i="190"/>
  <c r="AZ37" i="190"/>
  <c r="AY37" i="190"/>
  <c r="AW37" i="190"/>
  <c r="AV37" i="190"/>
  <c r="AU37" i="190"/>
  <c r="AS37" i="190"/>
  <c r="AR37" i="190"/>
  <c r="AQ37" i="190"/>
  <c r="AO37" i="190"/>
  <c r="AN37" i="190"/>
  <c r="AP37" i="190" s="1"/>
  <c r="AM37" i="190"/>
  <c r="AK37" i="190"/>
  <c r="AJ37" i="190"/>
  <c r="AI37" i="190"/>
  <c r="AG37" i="190"/>
  <c r="AF37" i="190"/>
  <c r="AH37" i="190" s="1"/>
  <c r="AE37" i="190"/>
  <c r="AC37" i="190"/>
  <c r="AB37" i="190"/>
  <c r="AA37" i="190"/>
  <c r="Y37" i="190"/>
  <c r="X37" i="190"/>
  <c r="W37" i="190"/>
  <c r="U37" i="190"/>
  <c r="T37" i="190"/>
  <c r="P37" i="190"/>
  <c r="O37" i="190"/>
  <c r="DF36" i="190"/>
  <c r="DB36" i="190"/>
  <c r="CX36" i="190"/>
  <c r="CT36" i="190"/>
  <c r="CP36" i="190"/>
  <c r="CL36" i="190"/>
  <c r="CH36" i="190"/>
  <c r="CD36" i="190"/>
  <c r="BZ36" i="190"/>
  <c r="BV36" i="190"/>
  <c r="BR36" i="190"/>
  <c r="BN36" i="190"/>
  <c r="BJ36" i="190"/>
  <c r="BF36" i="190"/>
  <c r="BB36" i="190"/>
  <c r="AX36" i="190"/>
  <c r="AT36" i="190"/>
  <c r="AP36" i="190"/>
  <c r="AL36" i="190"/>
  <c r="AH36" i="190"/>
  <c r="AD36" i="190"/>
  <c r="Z36" i="190"/>
  <c r="V36" i="190"/>
  <c r="Q36" i="190"/>
  <c r="J36" i="190"/>
  <c r="D36" i="190"/>
  <c r="C36" i="190"/>
  <c r="DF35" i="190"/>
  <c r="DB35" i="190"/>
  <c r="CX35" i="190"/>
  <c r="CT35" i="190"/>
  <c r="CP35" i="190"/>
  <c r="CL35" i="190"/>
  <c r="CH35" i="190"/>
  <c r="CD35" i="190"/>
  <c r="BZ35" i="190"/>
  <c r="BV35" i="190"/>
  <c r="BR35" i="190"/>
  <c r="BN35" i="190"/>
  <c r="BJ35" i="190"/>
  <c r="BF35" i="190"/>
  <c r="BB35" i="190"/>
  <c r="AX35" i="190"/>
  <c r="AT35" i="190"/>
  <c r="AP35" i="190"/>
  <c r="AL35" i="190"/>
  <c r="AH35" i="190"/>
  <c r="AD35" i="190"/>
  <c r="Z35" i="190"/>
  <c r="V35" i="190"/>
  <c r="Q35" i="190"/>
  <c r="J35" i="190"/>
  <c r="R35" i="190" s="1"/>
  <c r="D35" i="190"/>
  <c r="S35" i="190" s="1"/>
  <c r="C35" i="190"/>
  <c r="DF34" i="190"/>
  <c r="DB34" i="190"/>
  <c r="CX34" i="190"/>
  <c r="CT34" i="190"/>
  <c r="CP34" i="190"/>
  <c r="CL34" i="190"/>
  <c r="CH34" i="190"/>
  <c r="CD34" i="190"/>
  <c r="BZ34" i="190"/>
  <c r="BV34" i="190"/>
  <c r="BR34" i="190"/>
  <c r="BN34" i="190"/>
  <c r="BJ34" i="190"/>
  <c r="BF34" i="190"/>
  <c r="BB34" i="190"/>
  <c r="AX34" i="190"/>
  <c r="AT34" i="190"/>
  <c r="AP34" i="190"/>
  <c r="AL34" i="190"/>
  <c r="AH34" i="190"/>
  <c r="AD34" i="190"/>
  <c r="Z34" i="190"/>
  <c r="V34" i="190"/>
  <c r="Q34" i="190"/>
  <c r="J34" i="190"/>
  <c r="R34" i="190" s="1"/>
  <c r="D34" i="190"/>
  <c r="C34" i="190"/>
  <c r="DF33" i="190"/>
  <c r="DB33" i="190"/>
  <c r="CX33" i="190"/>
  <c r="CT33" i="190"/>
  <c r="CP33" i="190"/>
  <c r="CL33" i="190"/>
  <c r="CH33" i="190"/>
  <c r="CD33" i="190"/>
  <c r="BZ33" i="190"/>
  <c r="BV33" i="190"/>
  <c r="BR33" i="190"/>
  <c r="BN33" i="190"/>
  <c r="BJ33" i="190"/>
  <c r="BF33" i="190"/>
  <c r="BB33" i="190"/>
  <c r="AX33" i="190"/>
  <c r="AT33" i="190"/>
  <c r="AP33" i="190"/>
  <c r="AL33" i="190"/>
  <c r="AH33" i="190"/>
  <c r="AD33" i="190"/>
  <c r="Z33" i="190"/>
  <c r="V33" i="190"/>
  <c r="Q33" i="190"/>
  <c r="J33" i="190"/>
  <c r="N33" i="190" s="1"/>
  <c r="D33" i="190"/>
  <c r="S33" i="190" s="1"/>
  <c r="C33" i="190"/>
  <c r="DF32" i="190"/>
  <c r="DB32" i="190"/>
  <c r="CX32" i="190"/>
  <c r="CT32" i="190"/>
  <c r="CP32" i="190"/>
  <c r="CL32" i="190"/>
  <c r="CH32" i="190"/>
  <c r="CD32" i="190"/>
  <c r="BZ32" i="190"/>
  <c r="BV32" i="190"/>
  <c r="BR32" i="190"/>
  <c r="BN32" i="190"/>
  <c r="BJ32" i="190"/>
  <c r="BF32" i="190"/>
  <c r="BB32" i="190"/>
  <c r="AX32" i="190"/>
  <c r="AT32" i="190"/>
  <c r="AP32" i="190"/>
  <c r="AL32" i="190"/>
  <c r="AH32" i="190"/>
  <c r="AD32" i="190"/>
  <c r="Z32" i="190"/>
  <c r="V32" i="190"/>
  <c r="Q32" i="190"/>
  <c r="J32" i="190"/>
  <c r="N32" i="190" s="1"/>
  <c r="D32" i="190"/>
  <c r="S32" i="190" s="1"/>
  <c r="C32" i="190"/>
  <c r="DF31" i="190"/>
  <c r="DB31" i="190"/>
  <c r="CX31" i="190"/>
  <c r="CT31" i="190"/>
  <c r="CP31" i="190"/>
  <c r="CL31" i="190"/>
  <c r="CH31" i="190"/>
  <c r="CD31" i="190"/>
  <c r="BZ31" i="190"/>
  <c r="BV31" i="190"/>
  <c r="BR31" i="190"/>
  <c r="BN31" i="190"/>
  <c r="BJ31" i="190"/>
  <c r="BF31" i="190"/>
  <c r="BB31" i="190"/>
  <c r="AX31" i="190"/>
  <c r="AT31" i="190"/>
  <c r="AP31" i="190"/>
  <c r="AL31" i="190"/>
  <c r="AH31" i="190"/>
  <c r="AD31" i="190"/>
  <c r="Z31" i="190"/>
  <c r="V31" i="190"/>
  <c r="Q31" i="190"/>
  <c r="J31" i="190"/>
  <c r="D31" i="190"/>
  <c r="S31" i="190" s="1"/>
  <c r="C31" i="190"/>
  <c r="DF30" i="190"/>
  <c r="DB30" i="190"/>
  <c r="CX30" i="190"/>
  <c r="CT30" i="190"/>
  <c r="CP30" i="190"/>
  <c r="CL30" i="190"/>
  <c r="CH30" i="190"/>
  <c r="CD30" i="190"/>
  <c r="BZ30" i="190"/>
  <c r="BV30" i="190"/>
  <c r="BR30" i="190"/>
  <c r="BN30" i="190"/>
  <c r="BJ30" i="190"/>
  <c r="BF30" i="190"/>
  <c r="BB30" i="190"/>
  <c r="AX30" i="190"/>
  <c r="AT30" i="190"/>
  <c r="AP30" i="190"/>
  <c r="AL30" i="190"/>
  <c r="AH30" i="190"/>
  <c r="AD30" i="190"/>
  <c r="Z30" i="190"/>
  <c r="V30" i="190"/>
  <c r="Q30" i="190"/>
  <c r="J30" i="190"/>
  <c r="R30" i="190" s="1"/>
  <c r="D30" i="190"/>
  <c r="C30" i="190"/>
  <c r="DE29" i="190"/>
  <c r="DD29" i="190"/>
  <c r="DC29" i="190"/>
  <c r="DA29" i="190"/>
  <c r="CZ29" i="190"/>
  <c r="CY29" i="190"/>
  <c r="CW29" i="190"/>
  <c r="CV29" i="190"/>
  <c r="CU29" i="190"/>
  <c r="CS29" i="190"/>
  <c r="CR29" i="190"/>
  <c r="CQ29" i="190"/>
  <c r="CO29" i="190"/>
  <c r="CN29" i="190"/>
  <c r="CM29" i="190"/>
  <c r="CK29" i="190"/>
  <c r="CJ29" i="190"/>
  <c r="CI29" i="190"/>
  <c r="CG29" i="190"/>
  <c r="CF29" i="190"/>
  <c r="CE29" i="190"/>
  <c r="CC29" i="190"/>
  <c r="CB29" i="190"/>
  <c r="CA29" i="190"/>
  <c r="BY29" i="190"/>
  <c r="BX29" i="190"/>
  <c r="BW29" i="190"/>
  <c r="BU29" i="190"/>
  <c r="BT29" i="190"/>
  <c r="BS29" i="190"/>
  <c r="BQ29" i="190"/>
  <c r="BP29" i="190"/>
  <c r="BO29" i="190"/>
  <c r="BM29" i="190"/>
  <c r="BL29" i="190"/>
  <c r="BK29" i="190"/>
  <c r="BI29" i="190"/>
  <c r="BH29" i="190"/>
  <c r="BG29" i="190"/>
  <c r="BE29" i="190"/>
  <c r="BD29" i="190"/>
  <c r="BC29" i="190"/>
  <c r="BA29" i="190"/>
  <c r="AZ29" i="190"/>
  <c r="AY29" i="190"/>
  <c r="AW29" i="190"/>
  <c r="AV29" i="190"/>
  <c r="AU29" i="190"/>
  <c r="AS29" i="190"/>
  <c r="AR29" i="190"/>
  <c r="AQ29" i="190"/>
  <c r="AO29" i="190"/>
  <c r="AN29" i="190"/>
  <c r="AM29" i="190"/>
  <c r="AK29" i="190"/>
  <c r="AJ29" i="190"/>
  <c r="AI29" i="190"/>
  <c r="AG29" i="190"/>
  <c r="AF29" i="190"/>
  <c r="AE29" i="190"/>
  <c r="AC29" i="190"/>
  <c r="AB29" i="190"/>
  <c r="AA29" i="190"/>
  <c r="Y29" i="190"/>
  <c r="X29" i="190"/>
  <c r="W29" i="190"/>
  <c r="U29" i="190"/>
  <c r="T29" i="190"/>
  <c r="P29" i="190"/>
  <c r="O29" i="190"/>
  <c r="DF28" i="190"/>
  <c r="DB28" i="190"/>
  <c r="CX28" i="190"/>
  <c r="CT28" i="190"/>
  <c r="CP28" i="190"/>
  <c r="CL28" i="190"/>
  <c r="CH28" i="190"/>
  <c r="CD28" i="190"/>
  <c r="BZ28" i="190"/>
  <c r="BV28" i="190"/>
  <c r="BR28" i="190"/>
  <c r="BN28" i="190"/>
  <c r="BJ28" i="190"/>
  <c r="BF28" i="190"/>
  <c r="BB28" i="190"/>
  <c r="AX28" i="190"/>
  <c r="AT28" i="190"/>
  <c r="AP28" i="190"/>
  <c r="AL28" i="190"/>
  <c r="AH28" i="190"/>
  <c r="AD28" i="190"/>
  <c r="Z28" i="190"/>
  <c r="V28" i="190"/>
  <c r="Q28" i="190"/>
  <c r="J28" i="190"/>
  <c r="D28" i="190"/>
  <c r="S28" i="190" s="1"/>
  <c r="C28" i="190"/>
  <c r="DF27" i="190"/>
  <c r="DB27" i="190"/>
  <c r="CX27" i="190"/>
  <c r="CT27" i="190"/>
  <c r="CP27" i="190"/>
  <c r="CL27" i="190"/>
  <c r="CH27" i="190"/>
  <c r="CD27" i="190"/>
  <c r="BZ27" i="190"/>
  <c r="BV27" i="190"/>
  <c r="BR27" i="190"/>
  <c r="BN27" i="190"/>
  <c r="BJ27" i="190"/>
  <c r="BF27" i="190"/>
  <c r="BB27" i="190"/>
  <c r="AX27" i="190"/>
  <c r="AT27" i="190"/>
  <c r="AP27" i="190"/>
  <c r="AL27" i="190"/>
  <c r="AH27" i="190"/>
  <c r="AD27" i="190"/>
  <c r="Z27" i="190"/>
  <c r="V27" i="190"/>
  <c r="Q27" i="190"/>
  <c r="J27" i="190"/>
  <c r="R27" i="190" s="1"/>
  <c r="D27" i="190"/>
  <c r="S27" i="190" s="1"/>
  <c r="C27" i="190"/>
  <c r="DF26" i="190"/>
  <c r="DB26" i="190"/>
  <c r="CX26" i="190"/>
  <c r="CT26" i="190"/>
  <c r="CP26" i="190"/>
  <c r="CL26" i="190"/>
  <c r="CH26" i="190"/>
  <c r="CD26" i="190"/>
  <c r="BZ26" i="190"/>
  <c r="BV26" i="190"/>
  <c r="BR26" i="190"/>
  <c r="BN26" i="190"/>
  <c r="BJ26" i="190"/>
  <c r="BF26" i="190"/>
  <c r="BB26" i="190"/>
  <c r="AX26" i="190"/>
  <c r="AT26" i="190"/>
  <c r="AP26" i="190"/>
  <c r="AL26" i="190"/>
  <c r="AH26" i="190"/>
  <c r="AD26" i="190"/>
  <c r="Z26" i="190"/>
  <c r="V26" i="190"/>
  <c r="Q26" i="190"/>
  <c r="J26" i="190"/>
  <c r="D26" i="190"/>
  <c r="S26" i="190" s="1"/>
  <c r="C26" i="190"/>
  <c r="DF25" i="190"/>
  <c r="DB25" i="190"/>
  <c r="CX25" i="190"/>
  <c r="CT25" i="190"/>
  <c r="CP25" i="190"/>
  <c r="CL25" i="190"/>
  <c r="CH25" i="190"/>
  <c r="CD25" i="190"/>
  <c r="BZ25" i="190"/>
  <c r="BV25" i="190"/>
  <c r="BR25" i="190"/>
  <c r="BN25" i="190"/>
  <c r="BJ25" i="190"/>
  <c r="BF25" i="190"/>
  <c r="BB25" i="190"/>
  <c r="AX25" i="190"/>
  <c r="AT25" i="190"/>
  <c r="AP25" i="190"/>
  <c r="AL25" i="190"/>
  <c r="AH25" i="190"/>
  <c r="AD25" i="190"/>
  <c r="Z25" i="190"/>
  <c r="V25" i="190"/>
  <c r="Q25" i="190"/>
  <c r="J25" i="190"/>
  <c r="D25" i="190"/>
  <c r="C25" i="190"/>
  <c r="DF24" i="190"/>
  <c r="DB24" i="190"/>
  <c r="CX24" i="190"/>
  <c r="CT24" i="190"/>
  <c r="CP24" i="190"/>
  <c r="CL24" i="190"/>
  <c r="CH24" i="190"/>
  <c r="CD24" i="190"/>
  <c r="BZ24" i="190"/>
  <c r="BV24" i="190"/>
  <c r="BR24" i="190"/>
  <c r="BN24" i="190"/>
  <c r="BJ24" i="190"/>
  <c r="BF24" i="190"/>
  <c r="BB24" i="190"/>
  <c r="AX24" i="190"/>
  <c r="AT24" i="190"/>
  <c r="AP24" i="190"/>
  <c r="AL24" i="190"/>
  <c r="AH24" i="190"/>
  <c r="AD24" i="190"/>
  <c r="Z24" i="190"/>
  <c r="V24" i="190"/>
  <c r="Q24" i="190"/>
  <c r="J24" i="190"/>
  <c r="D24" i="190"/>
  <c r="S24" i="190" s="1"/>
  <c r="C24" i="190"/>
  <c r="DF23" i="190"/>
  <c r="DB23" i="190"/>
  <c r="CX23" i="190"/>
  <c r="CT23" i="190"/>
  <c r="CP23" i="190"/>
  <c r="CL23" i="190"/>
  <c r="CH23" i="190"/>
  <c r="CD23" i="190"/>
  <c r="BZ23" i="190"/>
  <c r="BV23" i="190"/>
  <c r="BR23" i="190"/>
  <c r="BN23" i="190"/>
  <c r="BJ23" i="190"/>
  <c r="BF23" i="190"/>
  <c r="BB23" i="190"/>
  <c r="AX23" i="190"/>
  <c r="AT23" i="190"/>
  <c r="AP23" i="190"/>
  <c r="AL23" i="190"/>
  <c r="AH23" i="190"/>
  <c r="AD23" i="190"/>
  <c r="Z23" i="190"/>
  <c r="V23" i="190"/>
  <c r="Q23" i="190"/>
  <c r="J23" i="190"/>
  <c r="N23" i="190" s="1"/>
  <c r="D23" i="190"/>
  <c r="C23" i="190"/>
  <c r="DF22" i="190"/>
  <c r="DB22" i="190"/>
  <c r="CX22" i="190"/>
  <c r="CT22" i="190"/>
  <c r="CP22" i="190"/>
  <c r="CL22" i="190"/>
  <c r="CH22" i="190"/>
  <c r="CD22" i="190"/>
  <c r="BZ22" i="190"/>
  <c r="BV22" i="190"/>
  <c r="BR22" i="190"/>
  <c r="BN22" i="190"/>
  <c r="BJ22" i="190"/>
  <c r="BF22" i="190"/>
  <c r="BB22" i="190"/>
  <c r="AX22" i="190"/>
  <c r="AT22" i="190"/>
  <c r="AP22" i="190"/>
  <c r="AL22" i="190"/>
  <c r="AH22" i="190"/>
  <c r="AD22" i="190"/>
  <c r="Z22" i="190"/>
  <c r="V22" i="190"/>
  <c r="Q22" i="190"/>
  <c r="J22" i="190"/>
  <c r="D22" i="190"/>
  <c r="S22" i="190" s="1"/>
  <c r="C22" i="190"/>
  <c r="DE21" i="190"/>
  <c r="DD21" i="190"/>
  <c r="DC21" i="190"/>
  <c r="DA21" i="190"/>
  <c r="CZ21" i="190"/>
  <c r="CY21" i="190"/>
  <c r="CW21" i="190"/>
  <c r="CV21" i="190"/>
  <c r="CU21" i="190"/>
  <c r="CS21" i="190"/>
  <c r="CR21" i="190"/>
  <c r="CT21" i="190" s="1"/>
  <c r="CQ21" i="190"/>
  <c r="CO21" i="190"/>
  <c r="CN21" i="190"/>
  <c r="CM21" i="190"/>
  <c r="CK21" i="190"/>
  <c r="CJ21" i="190"/>
  <c r="CI21" i="190"/>
  <c r="CG21" i="190"/>
  <c r="CF21" i="190"/>
  <c r="CE21" i="190"/>
  <c r="CC21" i="190"/>
  <c r="CB21" i="190"/>
  <c r="CA21" i="190"/>
  <c r="BY21" i="190"/>
  <c r="BX21" i="190"/>
  <c r="BW21" i="190"/>
  <c r="BU21" i="190"/>
  <c r="BT21" i="190"/>
  <c r="BS21" i="190"/>
  <c r="BQ21" i="190"/>
  <c r="BP21" i="190"/>
  <c r="BR21" i="190" s="1"/>
  <c r="BO21" i="190"/>
  <c r="BM21" i="190"/>
  <c r="BL21" i="190"/>
  <c r="BK21" i="190"/>
  <c r="BI21" i="190"/>
  <c r="BH21" i="190"/>
  <c r="BG21" i="190"/>
  <c r="BE21" i="190"/>
  <c r="BD21" i="190"/>
  <c r="BC21" i="190"/>
  <c r="BA21" i="190"/>
  <c r="AZ21" i="190"/>
  <c r="AY21" i="190"/>
  <c r="AW21" i="190"/>
  <c r="AV21" i="190"/>
  <c r="AU21" i="190"/>
  <c r="AS21" i="190"/>
  <c r="AR21" i="190"/>
  <c r="AQ21" i="190"/>
  <c r="AO21" i="190"/>
  <c r="AN21" i="190"/>
  <c r="AM21" i="190"/>
  <c r="AK21" i="190"/>
  <c r="AJ21" i="190"/>
  <c r="AI21" i="190"/>
  <c r="AG21" i="190"/>
  <c r="AF21" i="190"/>
  <c r="AE21" i="190"/>
  <c r="AC21" i="190"/>
  <c r="AB21" i="190"/>
  <c r="AA21" i="190"/>
  <c r="Y21" i="190"/>
  <c r="X21" i="190"/>
  <c r="W21" i="190"/>
  <c r="U21" i="190"/>
  <c r="T21" i="190"/>
  <c r="T86" i="190" s="1"/>
  <c r="P21" i="190"/>
  <c r="O21" i="190"/>
  <c r="DF20" i="190"/>
  <c r="DB20" i="190"/>
  <c r="CX20" i="190"/>
  <c r="CT20" i="190"/>
  <c r="CP20" i="190"/>
  <c r="CL20" i="190"/>
  <c r="CH20" i="190"/>
  <c r="CD20" i="190"/>
  <c r="BZ20" i="190"/>
  <c r="BV20" i="190"/>
  <c r="BR20" i="190"/>
  <c r="BN20" i="190"/>
  <c r="BJ20" i="190"/>
  <c r="BF20" i="190"/>
  <c r="BB20" i="190"/>
  <c r="AX20" i="190"/>
  <c r="AT20" i="190"/>
  <c r="AP20" i="190"/>
  <c r="AL20" i="190"/>
  <c r="AH20" i="190"/>
  <c r="AD20" i="190"/>
  <c r="Z20" i="190"/>
  <c r="V20" i="190"/>
  <c r="Q20" i="190"/>
  <c r="J20" i="190"/>
  <c r="N20" i="190" s="1"/>
  <c r="D20" i="190"/>
  <c r="C20" i="190"/>
  <c r="DF19" i="190"/>
  <c r="DB19" i="190"/>
  <c r="CX19" i="190"/>
  <c r="CT19" i="190"/>
  <c r="CP19" i="190"/>
  <c r="CL19" i="190"/>
  <c r="CH19" i="190"/>
  <c r="CD19" i="190"/>
  <c r="BZ19" i="190"/>
  <c r="BV19" i="190"/>
  <c r="BR19" i="190"/>
  <c r="BN19" i="190"/>
  <c r="BJ19" i="190"/>
  <c r="BF19" i="190"/>
  <c r="BB19" i="190"/>
  <c r="AX19" i="190"/>
  <c r="AT19" i="190"/>
  <c r="AP19" i="190"/>
  <c r="AL19" i="190"/>
  <c r="AH19" i="190"/>
  <c r="AD19" i="190"/>
  <c r="Z19" i="190"/>
  <c r="V19" i="190"/>
  <c r="Q19" i="190"/>
  <c r="J19" i="190"/>
  <c r="R19" i="190" s="1"/>
  <c r="D19" i="190"/>
  <c r="S19" i="190" s="1"/>
  <c r="C19" i="190"/>
  <c r="DF18" i="190"/>
  <c r="DB18" i="190"/>
  <c r="CX18" i="190"/>
  <c r="CT18" i="190"/>
  <c r="CP18" i="190"/>
  <c r="CL18" i="190"/>
  <c r="CH18" i="190"/>
  <c r="CD18" i="190"/>
  <c r="BZ18" i="190"/>
  <c r="BV18" i="190"/>
  <c r="BR18" i="190"/>
  <c r="BN18" i="190"/>
  <c r="BJ18" i="190"/>
  <c r="BF18" i="190"/>
  <c r="BB18" i="190"/>
  <c r="AX18" i="190"/>
  <c r="AT18" i="190"/>
  <c r="AP18" i="190"/>
  <c r="AL18" i="190"/>
  <c r="AH18" i="190"/>
  <c r="AD18" i="190"/>
  <c r="Z18" i="190"/>
  <c r="V18" i="190"/>
  <c r="Q18" i="190"/>
  <c r="J18" i="190"/>
  <c r="D18" i="190"/>
  <c r="S18" i="190" s="1"/>
  <c r="C18" i="190"/>
  <c r="DF17" i="190"/>
  <c r="DB17" i="190"/>
  <c r="CX17" i="190"/>
  <c r="CT17" i="190"/>
  <c r="CP17" i="190"/>
  <c r="CL17" i="190"/>
  <c r="CH17" i="190"/>
  <c r="CD17" i="190"/>
  <c r="BZ17" i="190"/>
  <c r="BV17" i="190"/>
  <c r="BR17" i="190"/>
  <c r="BN17" i="190"/>
  <c r="BJ17" i="190"/>
  <c r="BF17" i="190"/>
  <c r="BB17" i="190"/>
  <c r="AX17" i="190"/>
  <c r="AT17" i="190"/>
  <c r="AP17" i="190"/>
  <c r="AL17" i="190"/>
  <c r="AH17" i="190"/>
  <c r="AD17" i="190"/>
  <c r="Z17" i="190"/>
  <c r="V17" i="190"/>
  <c r="Q17" i="190"/>
  <c r="J17" i="190"/>
  <c r="R17" i="190" s="1"/>
  <c r="D17" i="190"/>
  <c r="C17" i="190"/>
  <c r="DF16" i="190"/>
  <c r="DB16" i="190"/>
  <c r="CX16" i="190"/>
  <c r="CT16" i="190"/>
  <c r="CP16" i="190"/>
  <c r="CL16" i="190"/>
  <c r="CH16" i="190"/>
  <c r="CD16" i="190"/>
  <c r="BZ16" i="190"/>
  <c r="BV16" i="190"/>
  <c r="BR16" i="190"/>
  <c r="BN16" i="190"/>
  <c r="BJ16" i="190"/>
  <c r="BF16" i="190"/>
  <c r="BB16" i="190"/>
  <c r="AX16" i="190"/>
  <c r="AT16" i="190"/>
  <c r="AP16" i="190"/>
  <c r="AL16" i="190"/>
  <c r="AH16" i="190"/>
  <c r="AD16" i="190"/>
  <c r="Z16" i="190"/>
  <c r="V16" i="190"/>
  <c r="Q16" i="190"/>
  <c r="J16" i="190"/>
  <c r="R16" i="190" s="1"/>
  <c r="D16" i="190"/>
  <c r="S16" i="190" s="1"/>
  <c r="C16" i="190"/>
  <c r="DF15" i="190"/>
  <c r="DB15" i="190"/>
  <c r="CX15" i="190"/>
  <c r="CT15" i="190"/>
  <c r="CP15" i="190"/>
  <c r="CL15" i="190"/>
  <c r="CH15" i="190"/>
  <c r="CD15" i="190"/>
  <c r="BZ15" i="190"/>
  <c r="BV15" i="190"/>
  <c r="BR15" i="190"/>
  <c r="BN15" i="190"/>
  <c r="BJ15" i="190"/>
  <c r="BF15" i="190"/>
  <c r="BB15" i="190"/>
  <c r="AX15" i="190"/>
  <c r="AT15" i="190"/>
  <c r="AP15" i="190"/>
  <c r="AL15" i="190"/>
  <c r="AH15" i="190"/>
  <c r="AD15" i="190"/>
  <c r="Z15" i="190"/>
  <c r="V15" i="190"/>
  <c r="Q15" i="190"/>
  <c r="J15" i="190"/>
  <c r="N15" i="190" s="1"/>
  <c r="D15" i="190"/>
  <c r="S15" i="190" s="1"/>
  <c r="C15" i="190"/>
  <c r="DF14" i="190"/>
  <c r="DB14" i="190"/>
  <c r="CX14" i="190"/>
  <c r="CT14" i="190"/>
  <c r="CP14" i="190"/>
  <c r="CL14" i="190"/>
  <c r="CH14" i="190"/>
  <c r="CD14" i="190"/>
  <c r="BZ14" i="190"/>
  <c r="BV14" i="190"/>
  <c r="BR14" i="190"/>
  <c r="BN14" i="190"/>
  <c r="BJ14" i="190"/>
  <c r="BF14" i="190"/>
  <c r="BB14" i="190"/>
  <c r="AX14" i="190"/>
  <c r="AT14" i="190"/>
  <c r="AP14" i="190"/>
  <c r="AL14" i="190"/>
  <c r="AH14" i="190"/>
  <c r="AD14" i="190"/>
  <c r="Z14" i="190"/>
  <c r="V14" i="190"/>
  <c r="Q14" i="190"/>
  <c r="J14" i="190"/>
  <c r="D14" i="190"/>
  <c r="S14" i="190" s="1"/>
  <c r="C14" i="190"/>
  <c r="DE85" i="189"/>
  <c r="DD85" i="189"/>
  <c r="DC85" i="189"/>
  <c r="DA85" i="189"/>
  <c r="CZ85" i="189"/>
  <c r="CY85" i="189"/>
  <c r="CW85" i="189"/>
  <c r="CV85" i="189"/>
  <c r="CU85" i="189"/>
  <c r="CS85" i="189"/>
  <c r="CR85" i="189"/>
  <c r="CQ85" i="189"/>
  <c r="CO85" i="189"/>
  <c r="CN85" i="189"/>
  <c r="CM85" i="189"/>
  <c r="CK85" i="189"/>
  <c r="CJ85" i="189"/>
  <c r="CI85" i="189"/>
  <c r="CG85" i="189"/>
  <c r="CF85" i="189"/>
  <c r="CE85" i="189"/>
  <c r="CC85" i="189"/>
  <c r="CB85" i="189"/>
  <c r="CA85" i="189"/>
  <c r="BY85" i="189"/>
  <c r="BX85" i="189"/>
  <c r="BW85" i="189"/>
  <c r="BU85" i="189"/>
  <c r="BT85" i="189"/>
  <c r="BS85" i="189"/>
  <c r="BQ85" i="189"/>
  <c r="BP85" i="189"/>
  <c r="BO85" i="189"/>
  <c r="BM85" i="189"/>
  <c r="BL85" i="189"/>
  <c r="BK85" i="189"/>
  <c r="BI85" i="189"/>
  <c r="BH85" i="189"/>
  <c r="BG85" i="189"/>
  <c r="BE85" i="189"/>
  <c r="BD85" i="189"/>
  <c r="BC85" i="189"/>
  <c r="BA85" i="189"/>
  <c r="AZ85" i="189"/>
  <c r="AY85" i="189"/>
  <c r="AW85" i="189"/>
  <c r="AV85" i="189"/>
  <c r="AU85" i="189"/>
  <c r="AS85" i="189"/>
  <c r="AR85" i="189"/>
  <c r="AQ85" i="189"/>
  <c r="AO85" i="189"/>
  <c r="AN85" i="189"/>
  <c r="AM85" i="189"/>
  <c r="AK85" i="189"/>
  <c r="AJ85" i="189"/>
  <c r="AI85" i="189"/>
  <c r="AG85" i="189"/>
  <c r="AF85" i="189"/>
  <c r="AE85" i="189"/>
  <c r="AC85" i="189"/>
  <c r="AB85" i="189"/>
  <c r="AA85" i="189"/>
  <c r="Y85" i="189"/>
  <c r="X85" i="189"/>
  <c r="W85" i="189"/>
  <c r="U85" i="189"/>
  <c r="T85" i="189"/>
  <c r="P85" i="189"/>
  <c r="O85" i="189"/>
  <c r="DF84" i="189"/>
  <c r="DB84" i="189"/>
  <c r="CX84" i="189"/>
  <c r="CT84" i="189"/>
  <c r="CP84" i="189"/>
  <c r="CL84" i="189"/>
  <c r="CH84" i="189"/>
  <c r="CD84" i="189"/>
  <c r="BZ84" i="189"/>
  <c r="BV84" i="189"/>
  <c r="BR84" i="189"/>
  <c r="BN84" i="189"/>
  <c r="BJ84" i="189"/>
  <c r="BF84" i="189"/>
  <c r="BB84" i="189"/>
  <c r="AX84" i="189"/>
  <c r="AT84" i="189"/>
  <c r="AP84" i="189"/>
  <c r="AL84" i="189"/>
  <c r="AH84" i="189"/>
  <c r="AD84" i="189"/>
  <c r="Z84" i="189"/>
  <c r="V84" i="189"/>
  <c r="Q84" i="189"/>
  <c r="J84" i="189"/>
  <c r="R84" i="189" s="1"/>
  <c r="D84" i="189"/>
  <c r="C84" i="189"/>
  <c r="DF83" i="189"/>
  <c r="DB83" i="189"/>
  <c r="CX83" i="189"/>
  <c r="CT83" i="189"/>
  <c r="CP83" i="189"/>
  <c r="CL83" i="189"/>
  <c r="CH83" i="189"/>
  <c r="CD83" i="189"/>
  <c r="BZ83" i="189"/>
  <c r="BV83" i="189"/>
  <c r="BR83" i="189"/>
  <c r="BN83" i="189"/>
  <c r="BJ83" i="189"/>
  <c r="BF83" i="189"/>
  <c r="BB83" i="189"/>
  <c r="AX83" i="189"/>
  <c r="AT83" i="189"/>
  <c r="AP83" i="189"/>
  <c r="AL83" i="189"/>
  <c r="AH83" i="189"/>
  <c r="AD83" i="189"/>
  <c r="Z83" i="189"/>
  <c r="V83" i="189"/>
  <c r="Q83" i="189"/>
  <c r="J83" i="189"/>
  <c r="D83" i="189"/>
  <c r="S83" i="189" s="1"/>
  <c r="C83" i="189"/>
  <c r="DF82" i="189"/>
  <c r="DB82" i="189"/>
  <c r="CX82" i="189"/>
  <c r="CT82" i="189"/>
  <c r="CP82" i="189"/>
  <c r="CL82" i="189"/>
  <c r="CH82" i="189"/>
  <c r="CD82" i="189"/>
  <c r="BZ82" i="189"/>
  <c r="BV82" i="189"/>
  <c r="BR82" i="189"/>
  <c r="BN82" i="189"/>
  <c r="BJ82" i="189"/>
  <c r="BF82" i="189"/>
  <c r="BB82" i="189"/>
  <c r="AX82" i="189"/>
  <c r="AT82" i="189"/>
  <c r="AP82" i="189"/>
  <c r="AL82" i="189"/>
  <c r="AH82" i="189"/>
  <c r="AD82" i="189"/>
  <c r="Z82" i="189"/>
  <c r="V82" i="189"/>
  <c r="Q82" i="189"/>
  <c r="J82" i="189"/>
  <c r="N82" i="189" s="1"/>
  <c r="D82" i="189"/>
  <c r="C82" i="189"/>
  <c r="DF81" i="189"/>
  <c r="DB81" i="189"/>
  <c r="CX81" i="189"/>
  <c r="CT81" i="189"/>
  <c r="CP81" i="189"/>
  <c r="CL81" i="189"/>
  <c r="CH81" i="189"/>
  <c r="CD81" i="189"/>
  <c r="BZ81" i="189"/>
  <c r="BV81" i="189"/>
  <c r="BR81" i="189"/>
  <c r="BN81" i="189"/>
  <c r="BJ81" i="189"/>
  <c r="BF81" i="189"/>
  <c r="BB81" i="189"/>
  <c r="AX81" i="189"/>
  <c r="AT81" i="189"/>
  <c r="AP81" i="189"/>
  <c r="AL81" i="189"/>
  <c r="AH81" i="189"/>
  <c r="AD81" i="189"/>
  <c r="Z81" i="189"/>
  <c r="V81" i="189"/>
  <c r="Q81" i="189"/>
  <c r="J81" i="189"/>
  <c r="D81" i="189"/>
  <c r="C81" i="189"/>
  <c r="DF80" i="189"/>
  <c r="DB80" i="189"/>
  <c r="CX80" i="189"/>
  <c r="CT80" i="189"/>
  <c r="CP80" i="189"/>
  <c r="CL80" i="189"/>
  <c r="CH80" i="189"/>
  <c r="CD80" i="189"/>
  <c r="BZ80" i="189"/>
  <c r="BV80" i="189"/>
  <c r="BR80" i="189"/>
  <c r="BN80" i="189"/>
  <c r="BJ80" i="189"/>
  <c r="BF80" i="189"/>
  <c r="BB80" i="189"/>
  <c r="AX80" i="189"/>
  <c r="AT80" i="189"/>
  <c r="AP80" i="189"/>
  <c r="AL80" i="189"/>
  <c r="AH80" i="189"/>
  <c r="AD80" i="189"/>
  <c r="Z80" i="189"/>
  <c r="V80" i="189"/>
  <c r="Q80" i="189"/>
  <c r="J80" i="189"/>
  <c r="R80" i="189" s="1"/>
  <c r="D80" i="189"/>
  <c r="S80" i="189" s="1"/>
  <c r="C80" i="189"/>
  <c r="DF79" i="189"/>
  <c r="DB79" i="189"/>
  <c r="CX79" i="189"/>
  <c r="CT79" i="189"/>
  <c r="CP79" i="189"/>
  <c r="CL79" i="189"/>
  <c r="CH79" i="189"/>
  <c r="CD79" i="189"/>
  <c r="BZ79" i="189"/>
  <c r="BV79" i="189"/>
  <c r="BR79" i="189"/>
  <c r="BN79" i="189"/>
  <c r="BJ79" i="189"/>
  <c r="BF79" i="189"/>
  <c r="BB79" i="189"/>
  <c r="AX79" i="189"/>
  <c r="AT79" i="189"/>
  <c r="AP79" i="189"/>
  <c r="AL79" i="189"/>
  <c r="AH79" i="189"/>
  <c r="AD79" i="189"/>
  <c r="Z79" i="189"/>
  <c r="V79" i="189"/>
  <c r="Q79" i="189"/>
  <c r="J79" i="189"/>
  <c r="D79" i="189"/>
  <c r="C79" i="189"/>
  <c r="DF78" i="189"/>
  <c r="DB78" i="189"/>
  <c r="CX78" i="189"/>
  <c r="CT78" i="189"/>
  <c r="CP78" i="189"/>
  <c r="CL78" i="189"/>
  <c r="CH78" i="189"/>
  <c r="CD78" i="189"/>
  <c r="BZ78" i="189"/>
  <c r="BV78" i="189"/>
  <c r="BR78" i="189"/>
  <c r="BN78" i="189"/>
  <c r="BJ78" i="189"/>
  <c r="BF78" i="189"/>
  <c r="BB78" i="189"/>
  <c r="AX78" i="189"/>
  <c r="AT78" i="189"/>
  <c r="AP78" i="189"/>
  <c r="AL78" i="189"/>
  <c r="AH78" i="189"/>
  <c r="AD78" i="189"/>
  <c r="Z78" i="189"/>
  <c r="V78" i="189"/>
  <c r="Q78" i="189"/>
  <c r="J78" i="189"/>
  <c r="D78" i="189"/>
  <c r="S78" i="189" s="1"/>
  <c r="C78" i="189"/>
  <c r="DE77" i="189"/>
  <c r="DD77" i="189"/>
  <c r="DC77" i="189"/>
  <c r="DA77" i="189"/>
  <c r="CZ77" i="189"/>
  <c r="CY77" i="189"/>
  <c r="CW77" i="189"/>
  <c r="CV77" i="189"/>
  <c r="CU77" i="189"/>
  <c r="CS77" i="189"/>
  <c r="CR77" i="189"/>
  <c r="CQ77" i="189"/>
  <c r="CO77" i="189"/>
  <c r="CN77" i="189"/>
  <c r="CM77" i="189"/>
  <c r="CK77" i="189"/>
  <c r="CJ77" i="189"/>
  <c r="CI77" i="189"/>
  <c r="CG77" i="189"/>
  <c r="CF77" i="189"/>
  <c r="CE77" i="189"/>
  <c r="CC77" i="189"/>
  <c r="CB77" i="189"/>
  <c r="CA77" i="189"/>
  <c r="BY77" i="189"/>
  <c r="BX77" i="189"/>
  <c r="BW77" i="189"/>
  <c r="BU77" i="189"/>
  <c r="BT77" i="189"/>
  <c r="BS77" i="189"/>
  <c r="BQ77" i="189"/>
  <c r="BP77" i="189"/>
  <c r="BO77" i="189"/>
  <c r="BM77" i="189"/>
  <c r="BL77" i="189"/>
  <c r="BK77" i="189"/>
  <c r="BI77" i="189"/>
  <c r="BH77" i="189"/>
  <c r="BG77" i="189"/>
  <c r="BE77" i="189"/>
  <c r="BD77" i="189"/>
  <c r="BC77" i="189"/>
  <c r="BA77" i="189"/>
  <c r="AZ77" i="189"/>
  <c r="AY77" i="189"/>
  <c r="AW77" i="189"/>
  <c r="AV77" i="189"/>
  <c r="AU77" i="189"/>
  <c r="AS77" i="189"/>
  <c r="AR77" i="189"/>
  <c r="AQ77" i="189"/>
  <c r="AO77" i="189"/>
  <c r="AN77" i="189"/>
  <c r="AM77" i="189"/>
  <c r="AK77" i="189"/>
  <c r="AJ77" i="189"/>
  <c r="AI77" i="189"/>
  <c r="AG77" i="189"/>
  <c r="AF77" i="189"/>
  <c r="AE77" i="189"/>
  <c r="AC77" i="189"/>
  <c r="AB77" i="189"/>
  <c r="AA77" i="189"/>
  <c r="Y77" i="189"/>
  <c r="X77" i="189"/>
  <c r="W77" i="189"/>
  <c r="U77" i="189"/>
  <c r="T77" i="189"/>
  <c r="P77" i="189"/>
  <c r="O77" i="189"/>
  <c r="DF76" i="189"/>
  <c r="DB76" i="189"/>
  <c r="CX76" i="189"/>
  <c r="CT76" i="189"/>
  <c r="CP76" i="189"/>
  <c r="CL76" i="189"/>
  <c r="CH76" i="189"/>
  <c r="CD76" i="189"/>
  <c r="BZ76" i="189"/>
  <c r="BV76" i="189"/>
  <c r="BR76" i="189"/>
  <c r="BN76" i="189"/>
  <c r="BJ76" i="189"/>
  <c r="BF76" i="189"/>
  <c r="BB76" i="189"/>
  <c r="AX76" i="189"/>
  <c r="AT76" i="189"/>
  <c r="AP76" i="189"/>
  <c r="AL76" i="189"/>
  <c r="AH76" i="189"/>
  <c r="AD76" i="189"/>
  <c r="Z76" i="189"/>
  <c r="V76" i="189"/>
  <c r="Q76" i="189"/>
  <c r="J76" i="189"/>
  <c r="D76" i="189"/>
  <c r="S76" i="189" s="1"/>
  <c r="C76" i="189"/>
  <c r="DF75" i="189"/>
  <c r="DB75" i="189"/>
  <c r="CX75" i="189"/>
  <c r="CT75" i="189"/>
  <c r="CP75" i="189"/>
  <c r="CL75" i="189"/>
  <c r="CH75" i="189"/>
  <c r="CD75" i="189"/>
  <c r="BZ75" i="189"/>
  <c r="BV75" i="189"/>
  <c r="BR75" i="189"/>
  <c r="BN75" i="189"/>
  <c r="BJ75" i="189"/>
  <c r="BF75" i="189"/>
  <c r="BB75" i="189"/>
  <c r="AX75" i="189"/>
  <c r="AT75" i="189"/>
  <c r="AP75" i="189"/>
  <c r="AL75" i="189"/>
  <c r="AH75" i="189"/>
  <c r="AD75" i="189"/>
  <c r="Z75" i="189"/>
  <c r="V75" i="189"/>
  <c r="Q75" i="189"/>
  <c r="J75" i="189"/>
  <c r="R75" i="189" s="1"/>
  <c r="D75" i="189"/>
  <c r="C75" i="189"/>
  <c r="DF74" i="189"/>
  <c r="DB74" i="189"/>
  <c r="CX74" i="189"/>
  <c r="CT74" i="189"/>
  <c r="CP74" i="189"/>
  <c r="CL74" i="189"/>
  <c r="CH74" i="189"/>
  <c r="CD74" i="189"/>
  <c r="BZ74" i="189"/>
  <c r="BV74" i="189"/>
  <c r="BR74" i="189"/>
  <c r="BN74" i="189"/>
  <c r="BJ74" i="189"/>
  <c r="BF74" i="189"/>
  <c r="BB74" i="189"/>
  <c r="AX74" i="189"/>
  <c r="AT74" i="189"/>
  <c r="AP74" i="189"/>
  <c r="AL74" i="189"/>
  <c r="AH74" i="189"/>
  <c r="AD74" i="189"/>
  <c r="Z74" i="189"/>
  <c r="V74" i="189"/>
  <c r="Q74" i="189"/>
  <c r="J74" i="189"/>
  <c r="N74" i="189" s="1"/>
  <c r="D74" i="189"/>
  <c r="C74" i="189"/>
  <c r="DF73" i="189"/>
  <c r="DB73" i="189"/>
  <c r="CX73" i="189"/>
  <c r="CT73" i="189"/>
  <c r="CP73" i="189"/>
  <c r="CL73" i="189"/>
  <c r="CH73" i="189"/>
  <c r="CD73" i="189"/>
  <c r="BZ73" i="189"/>
  <c r="BV73" i="189"/>
  <c r="BR73" i="189"/>
  <c r="BN73" i="189"/>
  <c r="BJ73" i="189"/>
  <c r="BF73" i="189"/>
  <c r="BB73" i="189"/>
  <c r="AX73" i="189"/>
  <c r="AT73" i="189"/>
  <c r="AP73" i="189"/>
  <c r="AL73" i="189"/>
  <c r="AH73" i="189"/>
  <c r="AD73" i="189"/>
  <c r="Z73" i="189"/>
  <c r="V73" i="189"/>
  <c r="Q73" i="189"/>
  <c r="J73" i="189"/>
  <c r="D73" i="189"/>
  <c r="S73" i="189" s="1"/>
  <c r="C73" i="189"/>
  <c r="DF72" i="189"/>
  <c r="DB72" i="189"/>
  <c r="CX72" i="189"/>
  <c r="CT72" i="189"/>
  <c r="CP72" i="189"/>
  <c r="CL72" i="189"/>
  <c r="CH72" i="189"/>
  <c r="CD72" i="189"/>
  <c r="BZ72" i="189"/>
  <c r="BV72" i="189"/>
  <c r="BR72" i="189"/>
  <c r="BN72" i="189"/>
  <c r="BJ72" i="189"/>
  <c r="BF72" i="189"/>
  <c r="BB72" i="189"/>
  <c r="AX72" i="189"/>
  <c r="AT72" i="189"/>
  <c r="AP72" i="189"/>
  <c r="AL72" i="189"/>
  <c r="AH72" i="189"/>
  <c r="AD72" i="189"/>
  <c r="Z72" i="189"/>
  <c r="V72" i="189"/>
  <c r="Q72" i="189"/>
  <c r="J72" i="189"/>
  <c r="R72" i="189" s="1"/>
  <c r="D72" i="189"/>
  <c r="S72" i="189" s="1"/>
  <c r="C72" i="189"/>
  <c r="DF71" i="189"/>
  <c r="DB71" i="189"/>
  <c r="CX71" i="189"/>
  <c r="CT71" i="189"/>
  <c r="CP71" i="189"/>
  <c r="CL71" i="189"/>
  <c r="CH71" i="189"/>
  <c r="CD71" i="189"/>
  <c r="BZ71" i="189"/>
  <c r="BV71" i="189"/>
  <c r="BR71" i="189"/>
  <c r="BN71" i="189"/>
  <c r="BJ71" i="189"/>
  <c r="BF71" i="189"/>
  <c r="BB71" i="189"/>
  <c r="AX71" i="189"/>
  <c r="AT71" i="189"/>
  <c r="AP71" i="189"/>
  <c r="AL71" i="189"/>
  <c r="AH71" i="189"/>
  <c r="AD71" i="189"/>
  <c r="Z71" i="189"/>
  <c r="V71" i="189"/>
  <c r="Q71" i="189"/>
  <c r="J71" i="189"/>
  <c r="N71" i="189" s="1"/>
  <c r="D71" i="189"/>
  <c r="S71" i="189" s="1"/>
  <c r="C71" i="189"/>
  <c r="DF70" i="189"/>
  <c r="DB70" i="189"/>
  <c r="CX70" i="189"/>
  <c r="CT70" i="189"/>
  <c r="CP70" i="189"/>
  <c r="CL70" i="189"/>
  <c r="CH70" i="189"/>
  <c r="CD70" i="189"/>
  <c r="BZ70" i="189"/>
  <c r="BV70" i="189"/>
  <c r="BR70" i="189"/>
  <c r="BN70" i="189"/>
  <c r="BJ70" i="189"/>
  <c r="BF70" i="189"/>
  <c r="BB70" i="189"/>
  <c r="AX70" i="189"/>
  <c r="AT70" i="189"/>
  <c r="AP70" i="189"/>
  <c r="AL70" i="189"/>
  <c r="AH70" i="189"/>
  <c r="AD70" i="189"/>
  <c r="Z70" i="189"/>
  <c r="V70" i="189"/>
  <c r="Q70" i="189"/>
  <c r="J70" i="189"/>
  <c r="D70" i="189"/>
  <c r="S70" i="189" s="1"/>
  <c r="C70" i="189"/>
  <c r="DE69" i="189"/>
  <c r="DD69" i="189"/>
  <c r="DC69" i="189"/>
  <c r="DA69" i="189"/>
  <c r="CZ69" i="189"/>
  <c r="CY69" i="189"/>
  <c r="CW69" i="189"/>
  <c r="CV69" i="189"/>
  <c r="CU69" i="189"/>
  <c r="CS69" i="189"/>
  <c r="CR69" i="189"/>
  <c r="CQ69" i="189"/>
  <c r="CO69" i="189"/>
  <c r="CN69" i="189"/>
  <c r="CM69" i="189"/>
  <c r="CK69" i="189"/>
  <c r="CJ69" i="189"/>
  <c r="CI69" i="189"/>
  <c r="CG69" i="189"/>
  <c r="CF69" i="189"/>
  <c r="CE69" i="189"/>
  <c r="CC69" i="189"/>
  <c r="CB69" i="189"/>
  <c r="CA69" i="189"/>
  <c r="BY69" i="189"/>
  <c r="BX69" i="189"/>
  <c r="BW69" i="189"/>
  <c r="BU69" i="189"/>
  <c r="BT69" i="189"/>
  <c r="BS69" i="189"/>
  <c r="BQ69" i="189"/>
  <c r="BP69" i="189"/>
  <c r="BO69" i="189"/>
  <c r="BM69" i="189"/>
  <c r="BL69" i="189"/>
  <c r="BK69" i="189"/>
  <c r="BI69" i="189"/>
  <c r="BH69" i="189"/>
  <c r="BG69" i="189"/>
  <c r="BE69" i="189"/>
  <c r="BD69" i="189"/>
  <c r="BC69" i="189"/>
  <c r="BA69" i="189"/>
  <c r="AZ69" i="189"/>
  <c r="AY69" i="189"/>
  <c r="AW69" i="189"/>
  <c r="AV69" i="189"/>
  <c r="AU69" i="189"/>
  <c r="AS69" i="189"/>
  <c r="AR69" i="189"/>
  <c r="AQ69" i="189"/>
  <c r="AO69" i="189"/>
  <c r="AN69" i="189"/>
  <c r="AM69" i="189"/>
  <c r="AK69" i="189"/>
  <c r="AJ69" i="189"/>
  <c r="AI69" i="189"/>
  <c r="AG69" i="189"/>
  <c r="AF69" i="189"/>
  <c r="AE69" i="189"/>
  <c r="AC69" i="189"/>
  <c r="AB69" i="189"/>
  <c r="AA69" i="189"/>
  <c r="Y69" i="189"/>
  <c r="X69" i="189"/>
  <c r="W69" i="189"/>
  <c r="U69" i="189"/>
  <c r="T69" i="189"/>
  <c r="P69" i="189"/>
  <c r="O69" i="189"/>
  <c r="DF68" i="189"/>
  <c r="DB68" i="189"/>
  <c r="CX68" i="189"/>
  <c r="CT68" i="189"/>
  <c r="CP68" i="189"/>
  <c r="CL68" i="189"/>
  <c r="CH68" i="189"/>
  <c r="CD68" i="189"/>
  <c r="BZ68" i="189"/>
  <c r="BV68" i="189"/>
  <c r="BR68" i="189"/>
  <c r="BN68" i="189"/>
  <c r="BJ68" i="189"/>
  <c r="BF68" i="189"/>
  <c r="BB68" i="189"/>
  <c r="AX68" i="189"/>
  <c r="AT68" i="189"/>
  <c r="AP68" i="189"/>
  <c r="AL68" i="189"/>
  <c r="AH68" i="189"/>
  <c r="AD68" i="189"/>
  <c r="Z68" i="189"/>
  <c r="V68" i="189"/>
  <c r="Q68" i="189"/>
  <c r="J68" i="189"/>
  <c r="D68" i="189"/>
  <c r="S68" i="189" s="1"/>
  <c r="C68" i="189"/>
  <c r="DF67" i="189"/>
  <c r="DB67" i="189"/>
  <c r="CX67" i="189"/>
  <c r="CT67" i="189"/>
  <c r="CP67" i="189"/>
  <c r="CL67" i="189"/>
  <c r="CH67" i="189"/>
  <c r="CD67" i="189"/>
  <c r="BZ67" i="189"/>
  <c r="BV67" i="189"/>
  <c r="BR67" i="189"/>
  <c r="BN67" i="189"/>
  <c r="BJ67" i="189"/>
  <c r="BF67" i="189"/>
  <c r="BB67" i="189"/>
  <c r="AX67" i="189"/>
  <c r="AT67" i="189"/>
  <c r="AP67" i="189"/>
  <c r="AL67" i="189"/>
  <c r="AH67" i="189"/>
  <c r="AD67" i="189"/>
  <c r="Z67" i="189"/>
  <c r="V67" i="189"/>
  <c r="Q67" i="189"/>
  <c r="J67" i="189"/>
  <c r="D67" i="189"/>
  <c r="C67" i="189"/>
  <c r="DF66" i="189"/>
  <c r="DB66" i="189"/>
  <c r="CX66" i="189"/>
  <c r="CT66" i="189"/>
  <c r="CP66" i="189"/>
  <c r="CL66" i="189"/>
  <c r="CH66" i="189"/>
  <c r="CD66" i="189"/>
  <c r="BZ66" i="189"/>
  <c r="BV66" i="189"/>
  <c r="BR66" i="189"/>
  <c r="BN66" i="189"/>
  <c r="BJ66" i="189"/>
  <c r="BF66" i="189"/>
  <c r="BB66" i="189"/>
  <c r="AX66" i="189"/>
  <c r="AT66" i="189"/>
  <c r="AP66" i="189"/>
  <c r="AL66" i="189"/>
  <c r="AH66" i="189"/>
  <c r="AD66" i="189"/>
  <c r="Z66" i="189"/>
  <c r="V66" i="189"/>
  <c r="Q66" i="189"/>
  <c r="J66" i="189"/>
  <c r="N66" i="189" s="1"/>
  <c r="D66" i="189"/>
  <c r="C66" i="189"/>
  <c r="DF65" i="189"/>
  <c r="DB65" i="189"/>
  <c r="CX65" i="189"/>
  <c r="CT65" i="189"/>
  <c r="CP65" i="189"/>
  <c r="CL65" i="189"/>
  <c r="CH65" i="189"/>
  <c r="CD65" i="189"/>
  <c r="BZ65" i="189"/>
  <c r="BV65" i="189"/>
  <c r="BR65" i="189"/>
  <c r="BN65" i="189"/>
  <c r="BJ65" i="189"/>
  <c r="BF65" i="189"/>
  <c r="BB65" i="189"/>
  <c r="AX65" i="189"/>
  <c r="AT65" i="189"/>
  <c r="AP65" i="189"/>
  <c r="AL65" i="189"/>
  <c r="AH65" i="189"/>
  <c r="AD65" i="189"/>
  <c r="Z65" i="189"/>
  <c r="V65" i="189"/>
  <c r="Q65" i="189"/>
  <c r="J65" i="189"/>
  <c r="R65" i="189" s="1"/>
  <c r="D65" i="189"/>
  <c r="C65" i="189"/>
  <c r="DF64" i="189"/>
  <c r="DB64" i="189"/>
  <c r="CX64" i="189"/>
  <c r="CT64" i="189"/>
  <c r="CP64" i="189"/>
  <c r="CL64" i="189"/>
  <c r="CH64" i="189"/>
  <c r="CD64" i="189"/>
  <c r="BZ64" i="189"/>
  <c r="BV64" i="189"/>
  <c r="BR64" i="189"/>
  <c r="BN64" i="189"/>
  <c r="BJ64" i="189"/>
  <c r="BF64" i="189"/>
  <c r="BB64" i="189"/>
  <c r="AX64" i="189"/>
  <c r="AT64" i="189"/>
  <c r="AP64" i="189"/>
  <c r="AL64" i="189"/>
  <c r="AH64" i="189"/>
  <c r="AD64" i="189"/>
  <c r="Z64" i="189"/>
  <c r="V64" i="189"/>
  <c r="Q64" i="189"/>
  <c r="J64" i="189"/>
  <c r="R64" i="189" s="1"/>
  <c r="D64" i="189"/>
  <c r="S64" i="189" s="1"/>
  <c r="C64" i="189"/>
  <c r="L64" i="189" s="1"/>
  <c r="DF63" i="189"/>
  <c r="DB63" i="189"/>
  <c r="CX63" i="189"/>
  <c r="CT63" i="189"/>
  <c r="CP63" i="189"/>
  <c r="CL63" i="189"/>
  <c r="CH63" i="189"/>
  <c r="CD63" i="189"/>
  <c r="BZ63" i="189"/>
  <c r="BV63" i="189"/>
  <c r="BR63" i="189"/>
  <c r="BN63" i="189"/>
  <c r="BJ63" i="189"/>
  <c r="BF63" i="189"/>
  <c r="BB63" i="189"/>
  <c r="AX63" i="189"/>
  <c r="AT63" i="189"/>
  <c r="AP63" i="189"/>
  <c r="AL63" i="189"/>
  <c r="AH63" i="189"/>
  <c r="AD63" i="189"/>
  <c r="Z63" i="189"/>
  <c r="V63" i="189"/>
  <c r="Q63" i="189"/>
  <c r="J63" i="189"/>
  <c r="D63" i="189"/>
  <c r="S63" i="189" s="1"/>
  <c r="C63" i="189"/>
  <c r="DF62" i="189"/>
  <c r="DB62" i="189"/>
  <c r="CX62" i="189"/>
  <c r="CT62" i="189"/>
  <c r="CP62" i="189"/>
  <c r="CL62" i="189"/>
  <c r="CH62" i="189"/>
  <c r="CD62" i="189"/>
  <c r="BZ62" i="189"/>
  <c r="BV62" i="189"/>
  <c r="BR62" i="189"/>
  <c r="BN62" i="189"/>
  <c r="BJ62" i="189"/>
  <c r="BF62" i="189"/>
  <c r="BB62" i="189"/>
  <c r="AX62" i="189"/>
  <c r="AT62" i="189"/>
  <c r="AP62" i="189"/>
  <c r="AL62" i="189"/>
  <c r="AH62" i="189"/>
  <c r="AD62" i="189"/>
  <c r="Z62" i="189"/>
  <c r="V62" i="189"/>
  <c r="Q62" i="189"/>
  <c r="J62" i="189"/>
  <c r="D62" i="189"/>
  <c r="C62" i="189"/>
  <c r="DE61" i="189"/>
  <c r="DD61" i="189"/>
  <c r="DC61" i="189"/>
  <c r="DA61" i="189"/>
  <c r="CZ61" i="189"/>
  <c r="CY61" i="189"/>
  <c r="CW61" i="189"/>
  <c r="CV61" i="189"/>
  <c r="CU61" i="189"/>
  <c r="CS61" i="189"/>
  <c r="CR61" i="189"/>
  <c r="CQ61" i="189"/>
  <c r="CO61" i="189"/>
  <c r="CN61" i="189"/>
  <c r="CM61" i="189"/>
  <c r="CK61" i="189"/>
  <c r="CJ61" i="189"/>
  <c r="CI61" i="189"/>
  <c r="CG61" i="189"/>
  <c r="CF61" i="189"/>
  <c r="CH61" i="189" s="1"/>
  <c r="CE61" i="189"/>
  <c r="CC61" i="189"/>
  <c r="CB61" i="189"/>
  <c r="CA61" i="189"/>
  <c r="BY61" i="189"/>
  <c r="BX61" i="189"/>
  <c r="BW61" i="189"/>
  <c r="BU61" i="189"/>
  <c r="BT61" i="189"/>
  <c r="BS61" i="189"/>
  <c r="BQ61" i="189"/>
  <c r="BP61" i="189"/>
  <c r="BO61" i="189"/>
  <c r="BM61" i="189"/>
  <c r="BL61" i="189"/>
  <c r="BK61" i="189"/>
  <c r="BI61" i="189"/>
  <c r="BH61" i="189"/>
  <c r="BG61" i="189"/>
  <c r="BE61" i="189"/>
  <c r="BD61" i="189"/>
  <c r="BC61" i="189"/>
  <c r="BA61" i="189"/>
  <c r="AZ61" i="189"/>
  <c r="AY61" i="189"/>
  <c r="AW61" i="189"/>
  <c r="AV61" i="189"/>
  <c r="AU61" i="189"/>
  <c r="AS61" i="189"/>
  <c r="AR61" i="189"/>
  <c r="AQ61" i="189"/>
  <c r="AO61" i="189"/>
  <c r="AN61" i="189"/>
  <c r="AM61" i="189"/>
  <c r="AK61" i="189"/>
  <c r="AJ61" i="189"/>
  <c r="AI61" i="189"/>
  <c r="AL61" i="189" s="1"/>
  <c r="AG61" i="189"/>
  <c r="AF61" i="189"/>
  <c r="AE61" i="189"/>
  <c r="AC61" i="189"/>
  <c r="AB61" i="189"/>
  <c r="AA61" i="189"/>
  <c r="Y61" i="189"/>
  <c r="X61" i="189"/>
  <c r="W61" i="189"/>
  <c r="U61" i="189"/>
  <c r="T61" i="189"/>
  <c r="P61" i="189"/>
  <c r="O61" i="189"/>
  <c r="DF60" i="189"/>
  <c r="DB60" i="189"/>
  <c r="CX60" i="189"/>
  <c r="CT60" i="189"/>
  <c r="CP60" i="189"/>
  <c r="CL60" i="189"/>
  <c r="CH60" i="189"/>
  <c r="CD60" i="189"/>
  <c r="BZ60" i="189"/>
  <c r="BV60" i="189"/>
  <c r="BR60" i="189"/>
  <c r="BN60" i="189"/>
  <c r="BJ60" i="189"/>
  <c r="BF60" i="189"/>
  <c r="BB60" i="189"/>
  <c r="AX60" i="189"/>
  <c r="AT60" i="189"/>
  <c r="AP60" i="189"/>
  <c r="AL60" i="189"/>
  <c r="AH60" i="189"/>
  <c r="AD60" i="189"/>
  <c r="Z60" i="189"/>
  <c r="V60" i="189"/>
  <c r="Q60" i="189"/>
  <c r="J60" i="189"/>
  <c r="J61" i="189" s="1"/>
  <c r="D60" i="189"/>
  <c r="S60" i="189" s="1"/>
  <c r="C60" i="189"/>
  <c r="DF59" i="189"/>
  <c r="DB59" i="189"/>
  <c r="CX59" i="189"/>
  <c r="CT59" i="189"/>
  <c r="CP59" i="189"/>
  <c r="CL59" i="189"/>
  <c r="CH59" i="189"/>
  <c r="CD59" i="189"/>
  <c r="BZ59" i="189"/>
  <c r="BV59" i="189"/>
  <c r="BR59" i="189"/>
  <c r="BN59" i="189"/>
  <c r="BJ59" i="189"/>
  <c r="BF59" i="189"/>
  <c r="BB59" i="189"/>
  <c r="AX59" i="189"/>
  <c r="AT59" i="189"/>
  <c r="AP59" i="189"/>
  <c r="AL59" i="189"/>
  <c r="AH59" i="189"/>
  <c r="AD59" i="189"/>
  <c r="Z59" i="189"/>
  <c r="V59" i="189"/>
  <c r="Q59" i="189"/>
  <c r="J59" i="189"/>
  <c r="N59" i="189" s="1"/>
  <c r="D59" i="189"/>
  <c r="S59" i="189" s="1"/>
  <c r="C59" i="189"/>
  <c r="DF58" i="189"/>
  <c r="DB58" i="189"/>
  <c r="CX58" i="189"/>
  <c r="CT58" i="189"/>
  <c r="CP58" i="189"/>
  <c r="CL58" i="189"/>
  <c r="CH58" i="189"/>
  <c r="CD58" i="189"/>
  <c r="BZ58" i="189"/>
  <c r="BV58" i="189"/>
  <c r="BR58" i="189"/>
  <c r="BN58" i="189"/>
  <c r="BJ58" i="189"/>
  <c r="BF58" i="189"/>
  <c r="BB58" i="189"/>
  <c r="AX58" i="189"/>
  <c r="AT58" i="189"/>
  <c r="AP58" i="189"/>
  <c r="AL58" i="189"/>
  <c r="AH58" i="189"/>
  <c r="AD58" i="189"/>
  <c r="Z58" i="189"/>
  <c r="V58" i="189"/>
  <c r="Q58" i="189"/>
  <c r="J58" i="189"/>
  <c r="D58" i="189"/>
  <c r="S58" i="189" s="1"/>
  <c r="C58" i="189"/>
  <c r="DF57" i="189"/>
  <c r="DB57" i="189"/>
  <c r="CX57" i="189"/>
  <c r="CT57" i="189"/>
  <c r="CP57" i="189"/>
  <c r="CL57" i="189"/>
  <c r="CH57" i="189"/>
  <c r="CD57" i="189"/>
  <c r="BZ57" i="189"/>
  <c r="BV57" i="189"/>
  <c r="BR57" i="189"/>
  <c r="BN57" i="189"/>
  <c r="BJ57" i="189"/>
  <c r="BF57" i="189"/>
  <c r="BB57" i="189"/>
  <c r="AX57" i="189"/>
  <c r="AT57" i="189"/>
  <c r="AP57" i="189"/>
  <c r="AL57" i="189"/>
  <c r="AH57" i="189"/>
  <c r="AD57" i="189"/>
  <c r="Z57" i="189"/>
  <c r="V57" i="189"/>
  <c r="Q57" i="189"/>
  <c r="J57" i="189"/>
  <c r="R57" i="189" s="1"/>
  <c r="D57" i="189"/>
  <c r="C57" i="189"/>
  <c r="DF56" i="189"/>
  <c r="DB56" i="189"/>
  <c r="CX56" i="189"/>
  <c r="CT56" i="189"/>
  <c r="CP56" i="189"/>
  <c r="CL56" i="189"/>
  <c r="CH56" i="189"/>
  <c r="CD56" i="189"/>
  <c r="BZ56" i="189"/>
  <c r="BV56" i="189"/>
  <c r="BR56" i="189"/>
  <c r="BN56" i="189"/>
  <c r="BJ56" i="189"/>
  <c r="BF56" i="189"/>
  <c r="BB56" i="189"/>
  <c r="AX56" i="189"/>
  <c r="AT56" i="189"/>
  <c r="AP56" i="189"/>
  <c r="AL56" i="189"/>
  <c r="AH56" i="189"/>
  <c r="AD56" i="189"/>
  <c r="Z56" i="189"/>
  <c r="V56" i="189"/>
  <c r="Q56" i="189"/>
  <c r="J56" i="189"/>
  <c r="N56" i="189" s="1"/>
  <c r="D56" i="189"/>
  <c r="C56" i="189"/>
  <c r="DF55" i="189"/>
  <c r="DB55" i="189"/>
  <c r="CX55" i="189"/>
  <c r="CT55" i="189"/>
  <c r="CP55" i="189"/>
  <c r="CL55" i="189"/>
  <c r="CH55" i="189"/>
  <c r="CD55" i="189"/>
  <c r="BZ55" i="189"/>
  <c r="BV55" i="189"/>
  <c r="BR55" i="189"/>
  <c r="BN55" i="189"/>
  <c r="BJ55" i="189"/>
  <c r="BF55" i="189"/>
  <c r="BB55" i="189"/>
  <c r="AX55" i="189"/>
  <c r="AT55" i="189"/>
  <c r="AP55" i="189"/>
  <c r="AL55" i="189"/>
  <c r="AH55" i="189"/>
  <c r="AD55" i="189"/>
  <c r="Z55" i="189"/>
  <c r="V55" i="189"/>
  <c r="Q55" i="189"/>
  <c r="J55" i="189"/>
  <c r="D55" i="189"/>
  <c r="S55" i="189" s="1"/>
  <c r="C55" i="189"/>
  <c r="DF54" i="189"/>
  <c r="DB54" i="189"/>
  <c r="CX54" i="189"/>
  <c r="CT54" i="189"/>
  <c r="CP54" i="189"/>
  <c r="CL54" i="189"/>
  <c r="CH54" i="189"/>
  <c r="CD54" i="189"/>
  <c r="BZ54" i="189"/>
  <c r="BV54" i="189"/>
  <c r="BR54" i="189"/>
  <c r="BN54" i="189"/>
  <c r="BJ54" i="189"/>
  <c r="BF54" i="189"/>
  <c r="BB54" i="189"/>
  <c r="AX54" i="189"/>
  <c r="AT54" i="189"/>
  <c r="AP54" i="189"/>
  <c r="AL54" i="189"/>
  <c r="AH54" i="189"/>
  <c r="AD54" i="189"/>
  <c r="Z54" i="189"/>
  <c r="V54" i="189"/>
  <c r="Q54" i="189"/>
  <c r="J54" i="189"/>
  <c r="R54" i="189" s="1"/>
  <c r="D54" i="189"/>
  <c r="S54" i="189" s="1"/>
  <c r="C54" i="189"/>
  <c r="DE53" i="189"/>
  <c r="DD53" i="189"/>
  <c r="DC53" i="189"/>
  <c r="DA53" i="189"/>
  <c r="CZ53" i="189"/>
  <c r="CY53" i="189"/>
  <c r="CW53" i="189"/>
  <c r="CV53" i="189"/>
  <c r="CU53" i="189"/>
  <c r="CS53" i="189"/>
  <c r="CR53" i="189"/>
  <c r="CQ53" i="189"/>
  <c r="CO53" i="189"/>
  <c r="CN53" i="189"/>
  <c r="CM53" i="189"/>
  <c r="CK53" i="189"/>
  <c r="CJ53" i="189"/>
  <c r="CI53" i="189"/>
  <c r="CG53" i="189"/>
  <c r="CF53" i="189"/>
  <c r="CE53" i="189"/>
  <c r="CC53" i="189"/>
  <c r="CB53" i="189"/>
  <c r="CA53" i="189"/>
  <c r="BY53" i="189"/>
  <c r="BX53" i="189"/>
  <c r="BW53" i="189"/>
  <c r="BU53" i="189"/>
  <c r="BT53" i="189"/>
  <c r="BS53" i="189"/>
  <c r="BQ53" i="189"/>
  <c r="BP53" i="189"/>
  <c r="BO53" i="189"/>
  <c r="BM53" i="189"/>
  <c r="BL53" i="189"/>
  <c r="BK53" i="189"/>
  <c r="BI53" i="189"/>
  <c r="BH53" i="189"/>
  <c r="BG53" i="189"/>
  <c r="BE53" i="189"/>
  <c r="BD53" i="189"/>
  <c r="BC53" i="189"/>
  <c r="BA53" i="189"/>
  <c r="AZ53" i="189"/>
  <c r="BB53" i="189" s="1"/>
  <c r="AY53" i="189"/>
  <c r="AW53" i="189"/>
  <c r="AV53" i="189"/>
  <c r="AU53" i="189"/>
  <c r="AS53" i="189"/>
  <c r="AR53" i="189"/>
  <c r="AQ53" i="189"/>
  <c r="AO53" i="189"/>
  <c r="AN53" i="189"/>
  <c r="AM53" i="189"/>
  <c r="AK53" i="189"/>
  <c r="AJ53" i="189"/>
  <c r="AI53" i="189"/>
  <c r="AG53" i="189"/>
  <c r="AF53" i="189"/>
  <c r="AE53" i="189"/>
  <c r="AC53" i="189"/>
  <c r="AB53" i="189"/>
  <c r="AA53" i="189"/>
  <c r="Y53" i="189"/>
  <c r="X53" i="189"/>
  <c r="W53" i="189"/>
  <c r="U53" i="189"/>
  <c r="T53" i="189"/>
  <c r="P53" i="189"/>
  <c r="O53" i="189"/>
  <c r="DF52" i="189"/>
  <c r="DB52" i="189"/>
  <c r="CX52" i="189"/>
  <c r="CT52" i="189"/>
  <c r="CP52" i="189"/>
  <c r="CL52" i="189"/>
  <c r="CH52" i="189"/>
  <c r="CD52" i="189"/>
  <c r="BZ52" i="189"/>
  <c r="BV52" i="189"/>
  <c r="BR52" i="189"/>
  <c r="BN52" i="189"/>
  <c r="BJ52" i="189"/>
  <c r="BF52" i="189"/>
  <c r="BB52" i="189"/>
  <c r="AX52" i="189"/>
  <c r="AT52" i="189"/>
  <c r="AP52" i="189"/>
  <c r="AL52" i="189"/>
  <c r="AH52" i="189"/>
  <c r="AD52" i="189"/>
  <c r="Z52" i="189"/>
  <c r="V52" i="189"/>
  <c r="Q52" i="189"/>
  <c r="J52" i="189"/>
  <c r="R52" i="189" s="1"/>
  <c r="D52" i="189"/>
  <c r="S52" i="189" s="1"/>
  <c r="C52" i="189"/>
  <c r="DF51" i="189"/>
  <c r="DB51" i="189"/>
  <c r="CX51" i="189"/>
  <c r="CT51" i="189"/>
  <c r="CP51" i="189"/>
  <c r="CL51" i="189"/>
  <c r="CH51" i="189"/>
  <c r="CD51" i="189"/>
  <c r="BZ51" i="189"/>
  <c r="BV51" i="189"/>
  <c r="BR51" i="189"/>
  <c r="BN51" i="189"/>
  <c r="BJ51" i="189"/>
  <c r="BF51" i="189"/>
  <c r="BB51" i="189"/>
  <c r="AX51" i="189"/>
  <c r="AT51" i="189"/>
  <c r="AP51" i="189"/>
  <c r="AL51" i="189"/>
  <c r="AH51" i="189"/>
  <c r="AD51" i="189"/>
  <c r="Z51" i="189"/>
  <c r="V51" i="189"/>
  <c r="Q51" i="189"/>
  <c r="J51" i="189"/>
  <c r="R51" i="189" s="1"/>
  <c r="D51" i="189"/>
  <c r="C51" i="189"/>
  <c r="DF50" i="189"/>
  <c r="DB50" i="189"/>
  <c r="CX50" i="189"/>
  <c r="CT50" i="189"/>
  <c r="CP50" i="189"/>
  <c r="CL50" i="189"/>
  <c r="CH50" i="189"/>
  <c r="CD50" i="189"/>
  <c r="BZ50" i="189"/>
  <c r="BV50" i="189"/>
  <c r="BR50" i="189"/>
  <c r="BN50" i="189"/>
  <c r="BJ50" i="189"/>
  <c r="BF50" i="189"/>
  <c r="BB50" i="189"/>
  <c r="AX50" i="189"/>
  <c r="AT50" i="189"/>
  <c r="AP50" i="189"/>
  <c r="AL50" i="189"/>
  <c r="AH50" i="189"/>
  <c r="AD50" i="189"/>
  <c r="Z50" i="189"/>
  <c r="V50" i="189"/>
  <c r="Q50" i="189"/>
  <c r="J50" i="189"/>
  <c r="D50" i="189"/>
  <c r="S50" i="189" s="1"/>
  <c r="C50" i="189"/>
  <c r="DF49" i="189"/>
  <c r="DB49" i="189"/>
  <c r="CX49" i="189"/>
  <c r="CT49" i="189"/>
  <c r="CP49" i="189"/>
  <c r="CL49" i="189"/>
  <c r="CH49" i="189"/>
  <c r="CD49" i="189"/>
  <c r="BZ49" i="189"/>
  <c r="BV49" i="189"/>
  <c r="BR49" i="189"/>
  <c r="BN49" i="189"/>
  <c r="BJ49" i="189"/>
  <c r="BF49" i="189"/>
  <c r="BB49" i="189"/>
  <c r="AX49" i="189"/>
  <c r="AT49" i="189"/>
  <c r="AP49" i="189"/>
  <c r="AL49" i="189"/>
  <c r="AH49" i="189"/>
  <c r="AD49" i="189"/>
  <c r="Z49" i="189"/>
  <c r="V49" i="189"/>
  <c r="Q49" i="189"/>
  <c r="J49" i="189"/>
  <c r="D49" i="189"/>
  <c r="C49" i="189"/>
  <c r="DF48" i="189"/>
  <c r="DB48" i="189"/>
  <c r="CX48" i="189"/>
  <c r="CT48" i="189"/>
  <c r="CP48" i="189"/>
  <c r="CL48" i="189"/>
  <c r="CH48" i="189"/>
  <c r="CD48" i="189"/>
  <c r="BZ48" i="189"/>
  <c r="BV48" i="189"/>
  <c r="BR48" i="189"/>
  <c r="BN48" i="189"/>
  <c r="BJ48" i="189"/>
  <c r="BF48" i="189"/>
  <c r="BB48" i="189"/>
  <c r="AX48" i="189"/>
  <c r="AT48" i="189"/>
  <c r="AP48" i="189"/>
  <c r="AL48" i="189"/>
  <c r="AH48" i="189"/>
  <c r="AD48" i="189"/>
  <c r="Z48" i="189"/>
  <c r="V48" i="189"/>
  <c r="Q48" i="189"/>
  <c r="J48" i="189"/>
  <c r="R48" i="189" s="1"/>
  <c r="D48" i="189"/>
  <c r="S48" i="189" s="1"/>
  <c r="C48" i="189"/>
  <c r="DF47" i="189"/>
  <c r="DB47" i="189"/>
  <c r="CX47" i="189"/>
  <c r="CT47" i="189"/>
  <c r="CP47" i="189"/>
  <c r="CL47" i="189"/>
  <c r="CH47" i="189"/>
  <c r="CD47" i="189"/>
  <c r="BZ47" i="189"/>
  <c r="BV47" i="189"/>
  <c r="BR47" i="189"/>
  <c r="BN47" i="189"/>
  <c r="BJ47" i="189"/>
  <c r="BF47" i="189"/>
  <c r="BB47" i="189"/>
  <c r="AX47" i="189"/>
  <c r="AT47" i="189"/>
  <c r="AP47" i="189"/>
  <c r="AL47" i="189"/>
  <c r="AH47" i="189"/>
  <c r="AD47" i="189"/>
  <c r="Z47" i="189"/>
  <c r="V47" i="189"/>
  <c r="Q47" i="189"/>
  <c r="J47" i="189"/>
  <c r="R47" i="189" s="1"/>
  <c r="D47" i="189"/>
  <c r="S47" i="189" s="1"/>
  <c r="C47" i="189"/>
  <c r="DF46" i="189"/>
  <c r="DB46" i="189"/>
  <c r="CX46" i="189"/>
  <c r="CT46" i="189"/>
  <c r="CP46" i="189"/>
  <c r="CL46" i="189"/>
  <c r="CH46" i="189"/>
  <c r="CD46" i="189"/>
  <c r="BZ46" i="189"/>
  <c r="BV46" i="189"/>
  <c r="BR46" i="189"/>
  <c r="BN46" i="189"/>
  <c r="BJ46" i="189"/>
  <c r="BF46" i="189"/>
  <c r="BB46" i="189"/>
  <c r="AX46" i="189"/>
  <c r="AT46" i="189"/>
  <c r="AP46" i="189"/>
  <c r="AL46" i="189"/>
  <c r="AH46" i="189"/>
  <c r="AD46" i="189"/>
  <c r="Z46" i="189"/>
  <c r="V46" i="189"/>
  <c r="Q46" i="189"/>
  <c r="J46" i="189"/>
  <c r="D46" i="189"/>
  <c r="C46" i="189"/>
  <c r="DE45" i="189"/>
  <c r="DD45" i="189"/>
  <c r="DC45" i="189"/>
  <c r="DA45" i="189"/>
  <c r="CZ45" i="189"/>
  <c r="CY45" i="189"/>
  <c r="CW45" i="189"/>
  <c r="CV45" i="189"/>
  <c r="CU45" i="189"/>
  <c r="CS45" i="189"/>
  <c r="CR45" i="189"/>
  <c r="CQ45" i="189"/>
  <c r="CO45" i="189"/>
  <c r="CN45" i="189"/>
  <c r="CP45" i="189" s="1"/>
  <c r="CM45" i="189"/>
  <c r="CK45" i="189"/>
  <c r="CJ45" i="189"/>
  <c r="CI45" i="189"/>
  <c r="CG45" i="189"/>
  <c r="CF45" i="189"/>
  <c r="CE45" i="189"/>
  <c r="CC45" i="189"/>
  <c r="CB45" i="189"/>
  <c r="CA45" i="189"/>
  <c r="BY45" i="189"/>
  <c r="BX45" i="189"/>
  <c r="BW45" i="189"/>
  <c r="BU45" i="189"/>
  <c r="BT45" i="189"/>
  <c r="BS45" i="189"/>
  <c r="BQ45" i="189"/>
  <c r="BP45" i="189"/>
  <c r="BO45" i="189"/>
  <c r="BM45" i="189"/>
  <c r="BL45" i="189"/>
  <c r="BK45" i="189"/>
  <c r="BI45" i="189"/>
  <c r="BH45" i="189"/>
  <c r="BJ45" i="189" s="1"/>
  <c r="BG45" i="189"/>
  <c r="BE45" i="189"/>
  <c r="BD45" i="189"/>
  <c r="BC45" i="189"/>
  <c r="BA45" i="189"/>
  <c r="AZ45" i="189"/>
  <c r="AY45" i="189"/>
  <c r="AW45" i="189"/>
  <c r="AV45" i="189"/>
  <c r="AU45" i="189"/>
  <c r="AS45" i="189"/>
  <c r="AR45" i="189"/>
  <c r="AQ45" i="189"/>
  <c r="AO45" i="189"/>
  <c r="AN45" i="189"/>
  <c r="AM45" i="189"/>
  <c r="AK45" i="189"/>
  <c r="AJ45" i="189"/>
  <c r="AI45" i="189"/>
  <c r="AG45" i="189"/>
  <c r="AF45" i="189"/>
  <c r="AE45" i="189"/>
  <c r="AC45" i="189"/>
  <c r="AB45" i="189"/>
  <c r="AD45" i="189" s="1"/>
  <c r="AA45" i="189"/>
  <c r="Y45" i="189"/>
  <c r="X45" i="189"/>
  <c r="W45" i="189"/>
  <c r="U45" i="189"/>
  <c r="T45" i="189"/>
  <c r="P45" i="189"/>
  <c r="O45" i="189"/>
  <c r="DF44" i="189"/>
  <c r="DB44" i="189"/>
  <c r="CX44" i="189"/>
  <c r="CT44" i="189"/>
  <c r="CP44" i="189"/>
  <c r="CL44" i="189"/>
  <c r="CH44" i="189"/>
  <c r="CD44" i="189"/>
  <c r="BZ44" i="189"/>
  <c r="BV44" i="189"/>
  <c r="BR44" i="189"/>
  <c r="BN44" i="189"/>
  <c r="BJ44" i="189"/>
  <c r="BF44" i="189"/>
  <c r="BB44" i="189"/>
  <c r="AX44" i="189"/>
  <c r="AT44" i="189"/>
  <c r="AP44" i="189"/>
  <c r="AL44" i="189"/>
  <c r="AH44" i="189"/>
  <c r="AD44" i="189"/>
  <c r="Z44" i="189"/>
  <c r="V44" i="189"/>
  <c r="S44" i="189"/>
  <c r="Q44" i="189"/>
  <c r="J44" i="189"/>
  <c r="R44" i="189" s="1"/>
  <c r="D44" i="189"/>
  <c r="C44" i="189"/>
  <c r="DF43" i="189"/>
  <c r="DB43" i="189"/>
  <c r="CX43" i="189"/>
  <c r="CT43" i="189"/>
  <c r="CP43" i="189"/>
  <c r="CL43" i="189"/>
  <c r="CH43" i="189"/>
  <c r="CD43" i="189"/>
  <c r="BZ43" i="189"/>
  <c r="BV43" i="189"/>
  <c r="BR43" i="189"/>
  <c r="BN43" i="189"/>
  <c r="BJ43" i="189"/>
  <c r="BF43" i="189"/>
  <c r="BB43" i="189"/>
  <c r="AX43" i="189"/>
  <c r="AT43" i="189"/>
  <c r="AP43" i="189"/>
  <c r="AL43" i="189"/>
  <c r="AH43" i="189"/>
  <c r="AD43" i="189"/>
  <c r="Z43" i="189"/>
  <c r="V43" i="189"/>
  <c r="Q43" i="189"/>
  <c r="J43" i="189"/>
  <c r="D43" i="189"/>
  <c r="S43" i="189" s="1"/>
  <c r="C43" i="189"/>
  <c r="DF42" i="189"/>
  <c r="DB42" i="189"/>
  <c r="CX42" i="189"/>
  <c r="CT42" i="189"/>
  <c r="CP42" i="189"/>
  <c r="CL42" i="189"/>
  <c r="CH42" i="189"/>
  <c r="CD42" i="189"/>
  <c r="BZ42" i="189"/>
  <c r="BV42" i="189"/>
  <c r="BR42" i="189"/>
  <c r="BN42" i="189"/>
  <c r="BJ42" i="189"/>
  <c r="BF42" i="189"/>
  <c r="BB42" i="189"/>
  <c r="AX42" i="189"/>
  <c r="AT42" i="189"/>
  <c r="AP42" i="189"/>
  <c r="AL42" i="189"/>
  <c r="AH42" i="189"/>
  <c r="AD42" i="189"/>
  <c r="Z42" i="189"/>
  <c r="V42" i="189"/>
  <c r="Q42" i="189"/>
  <c r="J42" i="189"/>
  <c r="D42" i="189"/>
  <c r="C42" i="189"/>
  <c r="DF41" i="189"/>
  <c r="DB41" i="189"/>
  <c r="CX41" i="189"/>
  <c r="CT41" i="189"/>
  <c r="CP41" i="189"/>
  <c r="CL41" i="189"/>
  <c r="CH41" i="189"/>
  <c r="CD41" i="189"/>
  <c r="BZ41" i="189"/>
  <c r="BV41" i="189"/>
  <c r="BR41" i="189"/>
  <c r="BN41" i="189"/>
  <c r="BJ41" i="189"/>
  <c r="BF41" i="189"/>
  <c r="BB41" i="189"/>
  <c r="AX41" i="189"/>
  <c r="AT41" i="189"/>
  <c r="AP41" i="189"/>
  <c r="AL41" i="189"/>
  <c r="AH41" i="189"/>
  <c r="AD41" i="189"/>
  <c r="Z41" i="189"/>
  <c r="V41" i="189"/>
  <c r="Q41" i="189"/>
  <c r="J41" i="189"/>
  <c r="D41" i="189"/>
  <c r="S41" i="189" s="1"/>
  <c r="C41" i="189"/>
  <c r="DF40" i="189"/>
  <c r="DB40" i="189"/>
  <c r="CX40" i="189"/>
  <c r="CT40" i="189"/>
  <c r="CP40" i="189"/>
  <c r="CL40" i="189"/>
  <c r="CH40" i="189"/>
  <c r="CD40" i="189"/>
  <c r="BZ40" i="189"/>
  <c r="BV40" i="189"/>
  <c r="BR40" i="189"/>
  <c r="BN40" i="189"/>
  <c r="BJ40" i="189"/>
  <c r="BF40" i="189"/>
  <c r="BB40" i="189"/>
  <c r="AX40" i="189"/>
  <c r="AT40" i="189"/>
  <c r="AP40" i="189"/>
  <c r="AL40" i="189"/>
  <c r="AH40" i="189"/>
  <c r="AD40" i="189"/>
  <c r="Z40" i="189"/>
  <c r="V40" i="189"/>
  <c r="Q40" i="189"/>
  <c r="J40" i="189"/>
  <c r="D40" i="189"/>
  <c r="C40" i="189"/>
  <c r="DF39" i="189"/>
  <c r="DB39" i="189"/>
  <c r="CX39" i="189"/>
  <c r="CT39" i="189"/>
  <c r="CP39" i="189"/>
  <c r="CL39" i="189"/>
  <c r="CH39" i="189"/>
  <c r="CD39" i="189"/>
  <c r="BZ39" i="189"/>
  <c r="BV39" i="189"/>
  <c r="BR39" i="189"/>
  <c r="BN39" i="189"/>
  <c r="BJ39" i="189"/>
  <c r="BF39" i="189"/>
  <c r="BB39" i="189"/>
  <c r="AX39" i="189"/>
  <c r="AT39" i="189"/>
  <c r="AP39" i="189"/>
  <c r="AL39" i="189"/>
  <c r="AH39" i="189"/>
  <c r="AD39" i="189"/>
  <c r="Z39" i="189"/>
  <c r="V39" i="189"/>
  <c r="Q39" i="189"/>
  <c r="J39" i="189"/>
  <c r="D39" i="189"/>
  <c r="S39" i="189" s="1"/>
  <c r="C39" i="189"/>
  <c r="DF38" i="189"/>
  <c r="DB38" i="189"/>
  <c r="CX38" i="189"/>
  <c r="CT38" i="189"/>
  <c r="CP38" i="189"/>
  <c r="CL38" i="189"/>
  <c r="CH38" i="189"/>
  <c r="CD38" i="189"/>
  <c r="BZ38" i="189"/>
  <c r="BV38" i="189"/>
  <c r="BR38" i="189"/>
  <c r="BN38" i="189"/>
  <c r="BJ38" i="189"/>
  <c r="BF38" i="189"/>
  <c r="BB38" i="189"/>
  <c r="AX38" i="189"/>
  <c r="AT38" i="189"/>
  <c r="AP38" i="189"/>
  <c r="AL38" i="189"/>
  <c r="AH38" i="189"/>
  <c r="AD38" i="189"/>
  <c r="Z38" i="189"/>
  <c r="V38" i="189"/>
  <c r="Q38" i="189"/>
  <c r="J38" i="189"/>
  <c r="D38" i="189"/>
  <c r="C38" i="189"/>
  <c r="DE37" i="189"/>
  <c r="DD37" i="189"/>
  <c r="DC37" i="189"/>
  <c r="DA37" i="189"/>
  <c r="CZ37" i="189"/>
  <c r="CY37" i="189"/>
  <c r="CW37" i="189"/>
  <c r="CV37" i="189"/>
  <c r="CU37" i="189"/>
  <c r="CS37" i="189"/>
  <c r="CR37" i="189"/>
  <c r="CQ37" i="189"/>
  <c r="CO37" i="189"/>
  <c r="CN37" i="189"/>
  <c r="CM37" i="189"/>
  <c r="CK37" i="189"/>
  <c r="CJ37" i="189"/>
  <c r="CI37" i="189"/>
  <c r="CG37" i="189"/>
  <c r="CF37" i="189"/>
  <c r="CE37" i="189"/>
  <c r="CC37" i="189"/>
  <c r="CB37" i="189"/>
  <c r="CA37" i="189"/>
  <c r="BY37" i="189"/>
  <c r="BX37" i="189"/>
  <c r="BW37" i="189"/>
  <c r="BU37" i="189"/>
  <c r="BT37" i="189"/>
  <c r="BS37" i="189"/>
  <c r="BQ37" i="189"/>
  <c r="BP37" i="189"/>
  <c r="BO37" i="189"/>
  <c r="BM37" i="189"/>
  <c r="BL37" i="189"/>
  <c r="BK37" i="189"/>
  <c r="BI37" i="189"/>
  <c r="BH37" i="189"/>
  <c r="BG37" i="189"/>
  <c r="BE37" i="189"/>
  <c r="BD37" i="189"/>
  <c r="BC37" i="189"/>
  <c r="BA37" i="189"/>
  <c r="AZ37" i="189"/>
  <c r="AY37" i="189"/>
  <c r="AW37" i="189"/>
  <c r="AV37" i="189"/>
  <c r="AU37" i="189"/>
  <c r="AS37" i="189"/>
  <c r="AR37" i="189"/>
  <c r="AQ37" i="189"/>
  <c r="AO37" i="189"/>
  <c r="AN37" i="189"/>
  <c r="AM37" i="189"/>
  <c r="AK37" i="189"/>
  <c r="AJ37" i="189"/>
  <c r="AI37" i="189"/>
  <c r="AG37" i="189"/>
  <c r="AF37" i="189"/>
  <c r="AE37" i="189"/>
  <c r="AC37" i="189"/>
  <c r="AB37" i="189"/>
  <c r="AA37" i="189"/>
  <c r="Y37" i="189"/>
  <c r="X37" i="189"/>
  <c r="W37" i="189"/>
  <c r="U37" i="189"/>
  <c r="T37" i="189"/>
  <c r="P37" i="189"/>
  <c r="O37" i="189"/>
  <c r="DF36" i="189"/>
  <c r="DB36" i="189"/>
  <c r="CX36" i="189"/>
  <c r="CT36" i="189"/>
  <c r="CP36" i="189"/>
  <c r="CL36" i="189"/>
  <c r="CH36" i="189"/>
  <c r="CD36" i="189"/>
  <c r="BZ36" i="189"/>
  <c r="BV36" i="189"/>
  <c r="BR36" i="189"/>
  <c r="BN36" i="189"/>
  <c r="BJ36" i="189"/>
  <c r="BF36" i="189"/>
  <c r="BB36" i="189"/>
  <c r="AX36" i="189"/>
  <c r="AT36" i="189"/>
  <c r="AP36" i="189"/>
  <c r="AL36" i="189"/>
  <c r="AH36" i="189"/>
  <c r="AD36" i="189"/>
  <c r="Z36" i="189"/>
  <c r="V36" i="189"/>
  <c r="Q36" i="189"/>
  <c r="J36" i="189"/>
  <c r="D36" i="189"/>
  <c r="S36" i="189" s="1"/>
  <c r="C36" i="189"/>
  <c r="DF35" i="189"/>
  <c r="DB35" i="189"/>
  <c r="CX35" i="189"/>
  <c r="CT35" i="189"/>
  <c r="CP35" i="189"/>
  <c r="CL35" i="189"/>
  <c r="CH35" i="189"/>
  <c r="CD35" i="189"/>
  <c r="BZ35" i="189"/>
  <c r="BV35" i="189"/>
  <c r="BR35" i="189"/>
  <c r="BN35" i="189"/>
  <c r="BJ35" i="189"/>
  <c r="BF35" i="189"/>
  <c r="BB35" i="189"/>
  <c r="AX35" i="189"/>
  <c r="AT35" i="189"/>
  <c r="AP35" i="189"/>
  <c r="AL35" i="189"/>
  <c r="AH35" i="189"/>
  <c r="AD35" i="189"/>
  <c r="Z35" i="189"/>
  <c r="V35" i="189"/>
  <c r="Q35" i="189"/>
  <c r="J35" i="189"/>
  <c r="D35" i="189"/>
  <c r="S35" i="189" s="1"/>
  <c r="C35" i="189"/>
  <c r="DF34" i="189"/>
  <c r="DB34" i="189"/>
  <c r="CX34" i="189"/>
  <c r="CT34" i="189"/>
  <c r="CP34" i="189"/>
  <c r="CL34" i="189"/>
  <c r="CH34" i="189"/>
  <c r="CD34" i="189"/>
  <c r="BZ34" i="189"/>
  <c r="BV34" i="189"/>
  <c r="BR34" i="189"/>
  <c r="BN34" i="189"/>
  <c r="BJ34" i="189"/>
  <c r="BF34" i="189"/>
  <c r="BB34" i="189"/>
  <c r="AX34" i="189"/>
  <c r="AT34" i="189"/>
  <c r="AP34" i="189"/>
  <c r="AL34" i="189"/>
  <c r="AH34" i="189"/>
  <c r="AD34" i="189"/>
  <c r="Z34" i="189"/>
  <c r="V34" i="189"/>
  <c r="Q34" i="189"/>
  <c r="J34" i="189"/>
  <c r="R34" i="189" s="1"/>
  <c r="D34" i="189"/>
  <c r="C34" i="189"/>
  <c r="DF33" i="189"/>
  <c r="DB33" i="189"/>
  <c r="CX33" i="189"/>
  <c r="CT33" i="189"/>
  <c r="CP33" i="189"/>
  <c r="CL33" i="189"/>
  <c r="CH33" i="189"/>
  <c r="CD33" i="189"/>
  <c r="BZ33" i="189"/>
  <c r="BV33" i="189"/>
  <c r="BR33" i="189"/>
  <c r="BN33" i="189"/>
  <c r="BJ33" i="189"/>
  <c r="BF33" i="189"/>
  <c r="BB33" i="189"/>
  <c r="AX33" i="189"/>
  <c r="AT33" i="189"/>
  <c r="AP33" i="189"/>
  <c r="AL33" i="189"/>
  <c r="AH33" i="189"/>
  <c r="AD33" i="189"/>
  <c r="Z33" i="189"/>
  <c r="V33" i="189"/>
  <c r="Q33" i="189"/>
  <c r="J33" i="189"/>
  <c r="D33" i="189"/>
  <c r="C33" i="189"/>
  <c r="DF32" i="189"/>
  <c r="DB32" i="189"/>
  <c r="CX32" i="189"/>
  <c r="CT32" i="189"/>
  <c r="CP32" i="189"/>
  <c r="CL32" i="189"/>
  <c r="CH32" i="189"/>
  <c r="CD32" i="189"/>
  <c r="BZ32" i="189"/>
  <c r="BV32" i="189"/>
  <c r="BR32" i="189"/>
  <c r="BN32" i="189"/>
  <c r="BJ32" i="189"/>
  <c r="BF32" i="189"/>
  <c r="BB32" i="189"/>
  <c r="AX32" i="189"/>
  <c r="AT32" i="189"/>
  <c r="AP32" i="189"/>
  <c r="AL32" i="189"/>
  <c r="AH32" i="189"/>
  <c r="AD32" i="189"/>
  <c r="Z32" i="189"/>
  <c r="V32" i="189"/>
  <c r="Q32" i="189"/>
  <c r="J32" i="189"/>
  <c r="D32" i="189"/>
  <c r="S32" i="189" s="1"/>
  <c r="C32" i="189"/>
  <c r="DF31" i="189"/>
  <c r="DB31" i="189"/>
  <c r="CX31" i="189"/>
  <c r="CT31" i="189"/>
  <c r="CP31" i="189"/>
  <c r="CL31" i="189"/>
  <c r="CH31" i="189"/>
  <c r="CD31" i="189"/>
  <c r="BZ31" i="189"/>
  <c r="BV31" i="189"/>
  <c r="BR31" i="189"/>
  <c r="BN31" i="189"/>
  <c r="BJ31" i="189"/>
  <c r="BF31" i="189"/>
  <c r="BB31" i="189"/>
  <c r="AX31" i="189"/>
  <c r="AT31" i="189"/>
  <c r="AP31" i="189"/>
  <c r="AL31" i="189"/>
  <c r="AH31" i="189"/>
  <c r="AD31" i="189"/>
  <c r="Z31" i="189"/>
  <c r="V31" i="189"/>
  <c r="Q31" i="189"/>
  <c r="J31" i="189"/>
  <c r="N31" i="189" s="1"/>
  <c r="D31" i="189"/>
  <c r="C31" i="189"/>
  <c r="DF30" i="189"/>
  <c r="DB30" i="189"/>
  <c r="CX30" i="189"/>
  <c r="CT30" i="189"/>
  <c r="CP30" i="189"/>
  <c r="CL30" i="189"/>
  <c r="CH30" i="189"/>
  <c r="CD30" i="189"/>
  <c r="BZ30" i="189"/>
  <c r="BV30" i="189"/>
  <c r="BR30" i="189"/>
  <c r="BN30" i="189"/>
  <c r="BJ30" i="189"/>
  <c r="BF30" i="189"/>
  <c r="BB30" i="189"/>
  <c r="AX30" i="189"/>
  <c r="AT30" i="189"/>
  <c r="AP30" i="189"/>
  <c r="AL30" i="189"/>
  <c r="AH30" i="189"/>
  <c r="AD30" i="189"/>
  <c r="Z30" i="189"/>
  <c r="V30" i="189"/>
  <c r="Q30" i="189"/>
  <c r="J30" i="189"/>
  <c r="R30" i="189" s="1"/>
  <c r="D30" i="189"/>
  <c r="S30" i="189" s="1"/>
  <c r="C30" i="189"/>
  <c r="DE29" i="189"/>
  <c r="DD29" i="189"/>
  <c r="DC29" i="189"/>
  <c r="DA29" i="189"/>
  <c r="CZ29" i="189"/>
  <c r="CY29" i="189"/>
  <c r="CW29" i="189"/>
  <c r="CV29" i="189"/>
  <c r="CU29" i="189"/>
  <c r="CS29" i="189"/>
  <c r="CR29" i="189"/>
  <c r="CQ29" i="189"/>
  <c r="CO29" i="189"/>
  <c r="CN29" i="189"/>
  <c r="CM29" i="189"/>
  <c r="CK29" i="189"/>
  <c r="CJ29" i="189"/>
  <c r="CI29" i="189"/>
  <c r="CG29" i="189"/>
  <c r="CF29" i="189"/>
  <c r="CE29" i="189"/>
  <c r="CC29" i="189"/>
  <c r="CB29" i="189"/>
  <c r="CD29" i="189" s="1"/>
  <c r="CA29" i="189"/>
  <c r="BY29" i="189"/>
  <c r="BX29" i="189"/>
  <c r="BW29" i="189"/>
  <c r="BU29" i="189"/>
  <c r="BT29" i="189"/>
  <c r="BS29" i="189"/>
  <c r="BQ29" i="189"/>
  <c r="BP29" i="189"/>
  <c r="BO29" i="189"/>
  <c r="BM29" i="189"/>
  <c r="BL29" i="189"/>
  <c r="BK29" i="189"/>
  <c r="BI29" i="189"/>
  <c r="BH29" i="189"/>
  <c r="BG29" i="189"/>
  <c r="BE29" i="189"/>
  <c r="BD29" i="189"/>
  <c r="BC29" i="189"/>
  <c r="BA29" i="189"/>
  <c r="AZ29" i="189"/>
  <c r="AY29" i="189"/>
  <c r="AW29" i="189"/>
  <c r="AV29" i="189"/>
  <c r="AU29" i="189"/>
  <c r="AS29" i="189"/>
  <c r="AR29" i="189"/>
  <c r="AQ29" i="189"/>
  <c r="AO29" i="189"/>
  <c r="AN29" i="189"/>
  <c r="AM29" i="189"/>
  <c r="AK29" i="189"/>
  <c r="AJ29" i="189"/>
  <c r="AI29" i="189"/>
  <c r="AG29" i="189"/>
  <c r="AF29" i="189"/>
  <c r="AE29" i="189"/>
  <c r="AC29" i="189"/>
  <c r="AB29" i="189"/>
  <c r="AA29" i="189"/>
  <c r="Y29" i="189"/>
  <c r="X29" i="189"/>
  <c r="W29" i="189"/>
  <c r="U29" i="189"/>
  <c r="T29" i="189"/>
  <c r="P29" i="189"/>
  <c r="O29" i="189"/>
  <c r="DF28" i="189"/>
  <c r="DB28" i="189"/>
  <c r="CX28" i="189"/>
  <c r="CT28" i="189"/>
  <c r="CP28" i="189"/>
  <c r="CL28" i="189"/>
  <c r="CH28" i="189"/>
  <c r="CD28" i="189"/>
  <c r="BZ28" i="189"/>
  <c r="BV28" i="189"/>
  <c r="BR28" i="189"/>
  <c r="BN28" i="189"/>
  <c r="BJ28" i="189"/>
  <c r="BF28" i="189"/>
  <c r="BB28" i="189"/>
  <c r="AX28" i="189"/>
  <c r="AT28" i="189"/>
  <c r="AP28" i="189"/>
  <c r="AL28" i="189"/>
  <c r="AH28" i="189"/>
  <c r="AD28" i="189"/>
  <c r="Z28" i="189"/>
  <c r="V28" i="189"/>
  <c r="Q28" i="189"/>
  <c r="J28" i="189"/>
  <c r="D28" i="189"/>
  <c r="C28" i="189"/>
  <c r="DF27" i="189"/>
  <c r="DB27" i="189"/>
  <c r="CX27" i="189"/>
  <c r="CT27" i="189"/>
  <c r="CP27" i="189"/>
  <c r="CL27" i="189"/>
  <c r="CH27" i="189"/>
  <c r="CD27" i="189"/>
  <c r="BZ27" i="189"/>
  <c r="BV27" i="189"/>
  <c r="BR27" i="189"/>
  <c r="BN27" i="189"/>
  <c r="BJ27" i="189"/>
  <c r="BF27" i="189"/>
  <c r="BB27" i="189"/>
  <c r="AX27" i="189"/>
  <c r="AT27" i="189"/>
  <c r="AP27" i="189"/>
  <c r="AL27" i="189"/>
  <c r="AH27" i="189"/>
  <c r="AD27" i="189"/>
  <c r="Z27" i="189"/>
  <c r="V27" i="189"/>
  <c r="Q27" i="189"/>
  <c r="J27" i="189"/>
  <c r="N27" i="189" s="1"/>
  <c r="D27" i="189"/>
  <c r="S27" i="189" s="1"/>
  <c r="C27" i="189"/>
  <c r="DF26" i="189"/>
  <c r="DB26" i="189"/>
  <c r="CX26" i="189"/>
  <c r="CT26" i="189"/>
  <c r="CP26" i="189"/>
  <c r="CL26" i="189"/>
  <c r="CH26" i="189"/>
  <c r="CD26" i="189"/>
  <c r="BZ26" i="189"/>
  <c r="BV26" i="189"/>
  <c r="BR26" i="189"/>
  <c r="BN26" i="189"/>
  <c r="BJ26" i="189"/>
  <c r="BF26" i="189"/>
  <c r="BB26" i="189"/>
  <c r="AX26" i="189"/>
  <c r="AT26" i="189"/>
  <c r="AP26" i="189"/>
  <c r="AL26" i="189"/>
  <c r="AH26" i="189"/>
  <c r="AD26" i="189"/>
  <c r="Z26" i="189"/>
  <c r="V26" i="189"/>
  <c r="Q26" i="189"/>
  <c r="J26" i="189"/>
  <c r="R26" i="189" s="1"/>
  <c r="D26" i="189"/>
  <c r="C26" i="189"/>
  <c r="DF25" i="189"/>
  <c r="DB25" i="189"/>
  <c r="CX25" i="189"/>
  <c r="CT25" i="189"/>
  <c r="CP25" i="189"/>
  <c r="CL25" i="189"/>
  <c r="CH25" i="189"/>
  <c r="CD25" i="189"/>
  <c r="BZ25" i="189"/>
  <c r="BV25" i="189"/>
  <c r="BR25" i="189"/>
  <c r="BN25" i="189"/>
  <c r="BJ25" i="189"/>
  <c r="BF25" i="189"/>
  <c r="BB25" i="189"/>
  <c r="AX25" i="189"/>
  <c r="AT25" i="189"/>
  <c r="AP25" i="189"/>
  <c r="AL25" i="189"/>
  <c r="AH25" i="189"/>
  <c r="AD25" i="189"/>
  <c r="Z25" i="189"/>
  <c r="V25" i="189"/>
  <c r="Q25" i="189"/>
  <c r="J25" i="189"/>
  <c r="D25" i="189"/>
  <c r="C25" i="189"/>
  <c r="DF24" i="189"/>
  <c r="DB24" i="189"/>
  <c r="CX24" i="189"/>
  <c r="CT24" i="189"/>
  <c r="CP24" i="189"/>
  <c r="CL24" i="189"/>
  <c r="CH24" i="189"/>
  <c r="CD24" i="189"/>
  <c r="BZ24" i="189"/>
  <c r="BV24" i="189"/>
  <c r="BR24" i="189"/>
  <c r="BN24" i="189"/>
  <c r="BJ24" i="189"/>
  <c r="BF24" i="189"/>
  <c r="BB24" i="189"/>
  <c r="AX24" i="189"/>
  <c r="AT24" i="189"/>
  <c r="AP24" i="189"/>
  <c r="AL24" i="189"/>
  <c r="AH24" i="189"/>
  <c r="AD24" i="189"/>
  <c r="Z24" i="189"/>
  <c r="V24" i="189"/>
  <c r="Q24" i="189"/>
  <c r="J24" i="189"/>
  <c r="R24" i="189" s="1"/>
  <c r="D24" i="189"/>
  <c r="C24" i="189"/>
  <c r="DF23" i="189"/>
  <c r="DB23" i="189"/>
  <c r="CX23" i="189"/>
  <c r="CT23" i="189"/>
  <c r="CP23" i="189"/>
  <c r="CL23" i="189"/>
  <c r="CH23" i="189"/>
  <c r="CD23" i="189"/>
  <c r="BZ23" i="189"/>
  <c r="BV23" i="189"/>
  <c r="BR23" i="189"/>
  <c r="BN23" i="189"/>
  <c r="BJ23" i="189"/>
  <c r="BF23" i="189"/>
  <c r="BB23" i="189"/>
  <c r="AX23" i="189"/>
  <c r="AT23" i="189"/>
  <c r="AP23" i="189"/>
  <c r="AL23" i="189"/>
  <c r="AH23" i="189"/>
  <c r="AD23" i="189"/>
  <c r="Z23" i="189"/>
  <c r="V23" i="189"/>
  <c r="Q23" i="189"/>
  <c r="J23" i="189"/>
  <c r="D23" i="189"/>
  <c r="S23" i="189" s="1"/>
  <c r="C23" i="189"/>
  <c r="DF22" i="189"/>
  <c r="DB22" i="189"/>
  <c r="CX22" i="189"/>
  <c r="CT22" i="189"/>
  <c r="CP22" i="189"/>
  <c r="CL22" i="189"/>
  <c r="CH22" i="189"/>
  <c r="CD22" i="189"/>
  <c r="BZ22" i="189"/>
  <c r="BV22" i="189"/>
  <c r="BR22" i="189"/>
  <c r="BN22" i="189"/>
  <c r="BJ22" i="189"/>
  <c r="BF22" i="189"/>
  <c r="BB22" i="189"/>
  <c r="AX22" i="189"/>
  <c r="AT22" i="189"/>
  <c r="AP22" i="189"/>
  <c r="AL22" i="189"/>
  <c r="AH22" i="189"/>
  <c r="AD22" i="189"/>
  <c r="Z22" i="189"/>
  <c r="V22" i="189"/>
  <c r="Q22" i="189"/>
  <c r="J22" i="189"/>
  <c r="D22" i="189"/>
  <c r="C22" i="189"/>
  <c r="DE21" i="189"/>
  <c r="DD21" i="189"/>
  <c r="DC21" i="189"/>
  <c r="DA21" i="189"/>
  <c r="CZ21" i="189"/>
  <c r="CY21" i="189"/>
  <c r="CW21" i="189"/>
  <c r="CV21" i="189"/>
  <c r="CU21" i="189"/>
  <c r="CS21" i="189"/>
  <c r="CR21" i="189"/>
  <c r="CQ21" i="189"/>
  <c r="CO21" i="189"/>
  <c r="CN21" i="189"/>
  <c r="CM21" i="189"/>
  <c r="CK21" i="189"/>
  <c r="CJ21" i="189"/>
  <c r="CI21" i="189"/>
  <c r="CG21" i="189"/>
  <c r="CF21" i="189"/>
  <c r="CE21" i="189"/>
  <c r="CC21" i="189"/>
  <c r="CB21" i="189"/>
  <c r="CA21" i="189"/>
  <c r="BY21" i="189"/>
  <c r="BX21" i="189"/>
  <c r="BW21" i="189"/>
  <c r="BU21" i="189"/>
  <c r="BT21" i="189"/>
  <c r="BS21" i="189"/>
  <c r="BQ21" i="189"/>
  <c r="BP21" i="189"/>
  <c r="BO21" i="189"/>
  <c r="BM21" i="189"/>
  <c r="BL21" i="189"/>
  <c r="BK21" i="189"/>
  <c r="BI21" i="189"/>
  <c r="BH21" i="189"/>
  <c r="BG21" i="189"/>
  <c r="BE21" i="189"/>
  <c r="BD21" i="189"/>
  <c r="BC21" i="189"/>
  <c r="BA21" i="189"/>
  <c r="AZ21" i="189"/>
  <c r="AY21" i="189"/>
  <c r="AW21" i="189"/>
  <c r="AV21" i="189"/>
  <c r="AU21" i="189"/>
  <c r="AS21" i="189"/>
  <c r="AR21" i="189"/>
  <c r="AQ21" i="189"/>
  <c r="AO21" i="189"/>
  <c r="AN21" i="189"/>
  <c r="AM21" i="189"/>
  <c r="AK21" i="189"/>
  <c r="AJ21" i="189"/>
  <c r="AI21" i="189"/>
  <c r="AG21" i="189"/>
  <c r="AF21" i="189"/>
  <c r="AE21" i="189"/>
  <c r="AC21" i="189"/>
  <c r="AB21" i="189"/>
  <c r="AA21" i="189"/>
  <c r="Y21" i="189"/>
  <c r="X21" i="189"/>
  <c r="W21" i="189"/>
  <c r="U21" i="189"/>
  <c r="T21" i="189"/>
  <c r="T86" i="189" s="1"/>
  <c r="P21" i="189"/>
  <c r="O21" i="189"/>
  <c r="DF20" i="189"/>
  <c r="DB20" i="189"/>
  <c r="CX20" i="189"/>
  <c r="CT20" i="189"/>
  <c r="CP20" i="189"/>
  <c r="CL20" i="189"/>
  <c r="CH20" i="189"/>
  <c r="CD20" i="189"/>
  <c r="BZ20" i="189"/>
  <c r="BV20" i="189"/>
  <c r="BR20" i="189"/>
  <c r="BN20" i="189"/>
  <c r="BJ20" i="189"/>
  <c r="BF20" i="189"/>
  <c r="BB20" i="189"/>
  <c r="AX20" i="189"/>
  <c r="AT20" i="189"/>
  <c r="AP20" i="189"/>
  <c r="AL20" i="189"/>
  <c r="AH20" i="189"/>
  <c r="AD20" i="189"/>
  <c r="Z20" i="189"/>
  <c r="V20" i="189"/>
  <c r="Q20" i="189"/>
  <c r="J20" i="189"/>
  <c r="D20" i="189"/>
  <c r="S20" i="189" s="1"/>
  <c r="C20" i="189"/>
  <c r="DF19" i="189"/>
  <c r="DB19" i="189"/>
  <c r="CX19" i="189"/>
  <c r="CT19" i="189"/>
  <c r="CP19" i="189"/>
  <c r="CL19" i="189"/>
  <c r="CH19" i="189"/>
  <c r="CD19" i="189"/>
  <c r="BZ19" i="189"/>
  <c r="BV19" i="189"/>
  <c r="BR19" i="189"/>
  <c r="BN19" i="189"/>
  <c r="BJ19" i="189"/>
  <c r="BF19" i="189"/>
  <c r="BB19" i="189"/>
  <c r="AX19" i="189"/>
  <c r="AT19" i="189"/>
  <c r="AP19" i="189"/>
  <c r="AL19" i="189"/>
  <c r="AH19" i="189"/>
  <c r="AD19" i="189"/>
  <c r="Z19" i="189"/>
  <c r="V19" i="189"/>
  <c r="Q19" i="189"/>
  <c r="J19" i="189"/>
  <c r="R19" i="189" s="1"/>
  <c r="D19" i="189"/>
  <c r="C19" i="189"/>
  <c r="DF18" i="189"/>
  <c r="DB18" i="189"/>
  <c r="CX18" i="189"/>
  <c r="CT18" i="189"/>
  <c r="CP18" i="189"/>
  <c r="CL18" i="189"/>
  <c r="CH18" i="189"/>
  <c r="CD18" i="189"/>
  <c r="BZ18" i="189"/>
  <c r="BV18" i="189"/>
  <c r="BR18" i="189"/>
  <c r="BN18" i="189"/>
  <c r="BJ18" i="189"/>
  <c r="BF18" i="189"/>
  <c r="BB18" i="189"/>
  <c r="AX18" i="189"/>
  <c r="AT18" i="189"/>
  <c r="AP18" i="189"/>
  <c r="AL18" i="189"/>
  <c r="AH18" i="189"/>
  <c r="AD18" i="189"/>
  <c r="Z18" i="189"/>
  <c r="V18" i="189"/>
  <c r="Q18" i="189"/>
  <c r="J18" i="189"/>
  <c r="D18" i="189"/>
  <c r="S18" i="189" s="1"/>
  <c r="C18" i="189"/>
  <c r="DF17" i="189"/>
  <c r="DB17" i="189"/>
  <c r="CX17" i="189"/>
  <c r="CT17" i="189"/>
  <c r="CP17" i="189"/>
  <c r="CL17" i="189"/>
  <c r="CH17" i="189"/>
  <c r="CD17" i="189"/>
  <c r="BZ17" i="189"/>
  <c r="BV17" i="189"/>
  <c r="BR17" i="189"/>
  <c r="BN17" i="189"/>
  <c r="BJ17" i="189"/>
  <c r="BF17" i="189"/>
  <c r="BB17" i="189"/>
  <c r="AX17" i="189"/>
  <c r="AT17" i="189"/>
  <c r="AP17" i="189"/>
  <c r="AL17" i="189"/>
  <c r="AH17" i="189"/>
  <c r="AD17" i="189"/>
  <c r="Z17" i="189"/>
  <c r="V17" i="189"/>
  <c r="Q17" i="189"/>
  <c r="J17" i="189"/>
  <c r="D17" i="189"/>
  <c r="C17" i="189"/>
  <c r="DF16" i="189"/>
  <c r="DB16" i="189"/>
  <c r="CX16" i="189"/>
  <c r="CT16" i="189"/>
  <c r="CP16" i="189"/>
  <c r="CL16" i="189"/>
  <c r="CH16" i="189"/>
  <c r="CD16" i="189"/>
  <c r="BZ16" i="189"/>
  <c r="BV16" i="189"/>
  <c r="BR16" i="189"/>
  <c r="BN16" i="189"/>
  <c r="BJ16" i="189"/>
  <c r="BF16" i="189"/>
  <c r="BB16" i="189"/>
  <c r="AX16" i="189"/>
  <c r="AT16" i="189"/>
  <c r="AP16" i="189"/>
  <c r="AL16" i="189"/>
  <c r="AH16" i="189"/>
  <c r="AD16" i="189"/>
  <c r="Z16" i="189"/>
  <c r="V16" i="189"/>
  <c r="Q16" i="189"/>
  <c r="J16" i="189"/>
  <c r="R16" i="189" s="1"/>
  <c r="D16" i="189"/>
  <c r="S16" i="189" s="1"/>
  <c r="C16" i="189"/>
  <c r="DF15" i="189"/>
  <c r="DB15" i="189"/>
  <c r="CX15" i="189"/>
  <c r="CT15" i="189"/>
  <c r="CP15" i="189"/>
  <c r="CL15" i="189"/>
  <c r="CH15" i="189"/>
  <c r="CD15" i="189"/>
  <c r="BZ15" i="189"/>
  <c r="BV15" i="189"/>
  <c r="BR15" i="189"/>
  <c r="BN15" i="189"/>
  <c r="BJ15" i="189"/>
  <c r="BF15" i="189"/>
  <c r="BB15" i="189"/>
  <c r="AX15" i="189"/>
  <c r="AT15" i="189"/>
  <c r="AP15" i="189"/>
  <c r="AL15" i="189"/>
  <c r="AH15" i="189"/>
  <c r="AD15" i="189"/>
  <c r="Z15" i="189"/>
  <c r="V15" i="189"/>
  <c r="Q15" i="189"/>
  <c r="J15" i="189"/>
  <c r="D15" i="189"/>
  <c r="C15" i="189"/>
  <c r="DF14" i="189"/>
  <c r="DB14" i="189"/>
  <c r="CX14" i="189"/>
  <c r="CT14" i="189"/>
  <c r="CP14" i="189"/>
  <c r="CL14" i="189"/>
  <c r="CH14" i="189"/>
  <c r="CD14" i="189"/>
  <c r="BZ14" i="189"/>
  <c r="BV14" i="189"/>
  <c r="BR14" i="189"/>
  <c r="BN14" i="189"/>
  <c r="BJ14" i="189"/>
  <c r="BF14" i="189"/>
  <c r="BB14" i="189"/>
  <c r="AX14" i="189"/>
  <c r="AT14" i="189"/>
  <c r="AP14" i="189"/>
  <c r="AL14" i="189"/>
  <c r="AH14" i="189"/>
  <c r="AD14" i="189"/>
  <c r="Z14" i="189"/>
  <c r="V14" i="189"/>
  <c r="Q14" i="189"/>
  <c r="J14" i="189"/>
  <c r="D14" i="189"/>
  <c r="C14" i="189"/>
  <c r="DE85" i="188"/>
  <c r="DD85" i="188"/>
  <c r="DC85" i="188"/>
  <c r="DA85" i="188"/>
  <c r="CZ85" i="188"/>
  <c r="CY85" i="188"/>
  <c r="CW85" i="188"/>
  <c r="CV85" i="188"/>
  <c r="CU85" i="188"/>
  <c r="CS85" i="188"/>
  <c r="CR85" i="188"/>
  <c r="CQ85" i="188"/>
  <c r="CO85" i="188"/>
  <c r="CN85" i="188"/>
  <c r="CM85" i="188"/>
  <c r="CK85" i="188"/>
  <c r="CJ85" i="188"/>
  <c r="CI85" i="188"/>
  <c r="CG85" i="188"/>
  <c r="CF85" i="188"/>
  <c r="CE85" i="188"/>
  <c r="CC85" i="188"/>
  <c r="CB85" i="188"/>
  <c r="CA85" i="188"/>
  <c r="BY85" i="188"/>
  <c r="BX85" i="188"/>
  <c r="BW85" i="188"/>
  <c r="BU85" i="188"/>
  <c r="BT85" i="188"/>
  <c r="BS85" i="188"/>
  <c r="BQ85" i="188"/>
  <c r="BP85" i="188"/>
  <c r="BO85" i="188"/>
  <c r="BM85" i="188"/>
  <c r="BL85" i="188"/>
  <c r="BK85" i="188"/>
  <c r="BI85" i="188"/>
  <c r="BH85" i="188"/>
  <c r="BG85" i="188"/>
  <c r="BE85" i="188"/>
  <c r="BD85" i="188"/>
  <c r="BC85" i="188"/>
  <c r="BA85" i="188"/>
  <c r="AZ85" i="188"/>
  <c r="AY85" i="188"/>
  <c r="AW85" i="188"/>
  <c r="AV85" i="188"/>
  <c r="AU85" i="188"/>
  <c r="AS85" i="188"/>
  <c r="AR85" i="188"/>
  <c r="AQ85" i="188"/>
  <c r="AT85" i="188" s="1"/>
  <c r="AO85" i="188"/>
  <c r="AN85" i="188"/>
  <c r="AP85" i="188" s="1"/>
  <c r="AM85" i="188"/>
  <c r="AK85" i="188"/>
  <c r="AJ85" i="188"/>
  <c r="AI85" i="188"/>
  <c r="AG85" i="188"/>
  <c r="AF85" i="188"/>
  <c r="AE85" i="188"/>
  <c r="AC85" i="188"/>
  <c r="AB85" i="188"/>
  <c r="AA85" i="188"/>
  <c r="Y85" i="188"/>
  <c r="X85" i="188"/>
  <c r="W85" i="188"/>
  <c r="U85" i="188"/>
  <c r="T85" i="188"/>
  <c r="P85" i="188"/>
  <c r="O85" i="188"/>
  <c r="DF84" i="188"/>
  <c r="DB84" i="188"/>
  <c r="CX84" i="188"/>
  <c r="CT84" i="188"/>
  <c r="CP84" i="188"/>
  <c r="CL84" i="188"/>
  <c r="CH84" i="188"/>
  <c r="CD84" i="188"/>
  <c r="BZ84" i="188"/>
  <c r="BV84" i="188"/>
  <c r="BR84" i="188"/>
  <c r="BN84" i="188"/>
  <c r="BJ84" i="188"/>
  <c r="BF84" i="188"/>
  <c r="BB84" i="188"/>
  <c r="AX84" i="188"/>
  <c r="AT84" i="188"/>
  <c r="AP84" i="188"/>
  <c r="AL84" i="188"/>
  <c r="AH84" i="188"/>
  <c r="AD84" i="188"/>
  <c r="Z84" i="188"/>
  <c r="V84" i="188"/>
  <c r="Q84" i="188"/>
  <c r="J84" i="188"/>
  <c r="D84" i="188"/>
  <c r="S84" i="188" s="1"/>
  <c r="C84" i="188"/>
  <c r="DF83" i="188"/>
  <c r="DB83" i="188"/>
  <c r="CX83" i="188"/>
  <c r="CT83" i="188"/>
  <c r="CP83" i="188"/>
  <c r="CL83" i="188"/>
  <c r="CH83" i="188"/>
  <c r="CD83" i="188"/>
  <c r="BZ83" i="188"/>
  <c r="BV83" i="188"/>
  <c r="BR83" i="188"/>
  <c r="BN83" i="188"/>
  <c r="BJ83" i="188"/>
  <c r="BF83" i="188"/>
  <c r="BB83" i="188"/>
  <c r="AX83" i="188"/>
  <c r="AT83" i="188"/>
  <c r="AP83" i="188"/>
  <c r="AL83" i="188"/>
  <c r="AH83" i="188"/>
  <c r="AD83" i="188"/>
  <c r="Z83" i="188"/>
  <c r="V83" i="188"/>
  <c r="Q83" i="188"/>
  <c r="J83" i="188"/>
  <c r="N83" i="188" s="1"/>
  <c r="D83" i="188"/>
  <c r="S83" i="188" s="1"/>
  <c r="C83" i="188"/>
  <c r="DF82" i="188"/>
  <c r="DB82" i="188"/>
  <c r="CX82" i="188"/>
  <c r="CT82" i="188"/>
  <c r="CP82" i="188"/>
  <c r="CL82" i="188"/>
  <c r="CH82" i="188"/>
  <c r="CD82" i="188"/>
  <c r="BZ82" i="188"/>
  <c r="BV82" i="188"/>
  <c r="BR82" i="188"/>
  <c r="BN82" i="188"/>
  <c r="BJ82" i="188"/>
  <c r="BF82" i="188"/>
  <c r="BB82" i="188"/>
  <c r="AX82" i="188"/>
  <c r="AT82" i="188"/>
  <c r="AP82" i="188"/>
  <c r="AL82" i="188"/>
  <c r="AH82" i="188"/>
  <c r="AD82" i="188"/>
  <c r="Z82" i="188"/>
  <c r="V82" i="188"/>
  <c r="Q82" i="188"/>
  <c r="J82" i="188"/>
  <c r="N82" i="188" s="1"/>
  <c r="D82" i="188"/>
  <c r="S82" i="188" s="1"/>
  <c r="C82" i="188"/>
  <c r="DF81" i="188"/>
  <c r="DB81" i="188"/>
  <c r="CX81" i="188"/>
  <c r="CT81" i="188"/>
  <c r="CP81" i="188"/>
  <c r="CL81" i="188"/>
  <c r="CH81" i="188"/>
  <c r="CD81" i="188"/>
  <c r="BZ81" i="188"/>
  <c r="BV81" i="188"/>
  <c r="BR81" i="188"/>
  <c r="BN81" i="188"/>
  <c r="BJ81" i="188"/>
  <c r="BF81" i="188"/>
  <c r="BB81" i="188"/>
  <c r="AX81" i="188"/>
  <c r="AT81" i="188"/>
  <c r="AP81" i="188"/>
  <c r="AL81" i="188"/>
  <c r="AH81" i="188"/>
  <c r="AD81" i="188"/>
  <c r="Z81" i="188"/>
  <c r="V81" i="188"/>
  <c r="Q81" i="188"/>
  <c r="J81" i="188"/>
  <c r="D81" i="188"/>
  <c r="S81" i="188" s="1"/>
  <c r="C81" i="188"/>
  <c r="DF80" i="188"/>
  <c r="DB80" i="188"/>
  <c r="CX80" i="188"/>
  <c r="CT80" i="188"/>
  <c r="CP80" i="188"/>
  <c r="CL80" i="188"/>
  <c r="CH80" i="188"/>
  <c r="CD80" i="188"/>
  <c r="BZ80" i="188"/>
  <c r="BV80" i="188"/>
  <c r="BR80" i="188"/>
  <c r="BN80" i="188"/>
  <c r="BJ80" i="188"/>
  <c r="BF80" i="188"/>
  <c r="BB80" i="188"/>
  <c r="AX80" i="188"/>
  <c r="AT80" i="188"/>
  <c r="AP80" i="188"/>
  <c r="AL80" i="188"/>
  <c r="AH80" i="188"/>
  <c r="AD80" i="188"/>
  <c r="Z80" i="188"/>
  <c r="V80" i="188"/>
  <c r="Q80" i="188"/>
  <c r="J80" i="188"/>
  <c r="R80" i="188" s="1"/>
  <c r="D80" i="188"/>
  <c r="C80" i="188"/>
  <c r="DF79" i="188"/>
  <c r="DB79" i="188"/>
  <c r="CX79" i="188"/>
  <c r="CT79" i="188"/>
  <c r="CP79" i="188"/>
  <c r="CL79" i="188"/>
  <c r="CH79" i="188"/>
  <c r="CD79" i="188"/>
  <c r="BZ79" i="188"/>
  <c r="BV79" i="188"/>
  <c r="BR79" i="188"/>
  <c r="BN79" i="188"/>
  <c r="BJ79" i="188"/>
  <c r="BF79" i="188"/>
  <c r="BB79" i="188"/>
  <c r="AX79" i="188"/>
  <c r="AT79" i="188"/>
  <c r="AP79" i="188"/>
  <c r="AL79" i="188"/>
  <c r="AH79" i="188"/>
  <c r="AD79" i="188"/>
  <c r="Z79" i="188"/>
  <c r="V79" i="188"/>
  <c r="Q79" i="188"/>
  <c r="J79" i="188"/>
  <c r="N79" i="188" s="1"/>
  <c r="D79" i="188"/>
  <c r="C79" i="188"/>
  <c r="DF78" i="188"/>
  <c r="DB78" i="188"/>
  <c r="CX78" i="188"/>
  <c r="CT78" i="188"/>
  <c r="CP78" i="188"/>
  <c r="CL78" i="188"/>
  <c r="CH78" i="188"/>
  <c r="CD78" i="188"/>
  <c r="BZ78" i="188"/>
  <c r="BV78" i="188"/>
  <c r="BR78" i="188"/>
  <c r="BN78" i="188"/>
  <c r="BJ78" i="188"/>
  <c r="BF78" i="188"/>
  <c r="BB78" i="188"/>
  <c r="AX78" i="188"/>
  <c r="AT78" i="188"/>
  <c r="AP78" i="188"/>
  <c r="AL78" i="188"/>
  <c r="AH78" i="188"/>
  <c r="AD78" i="188"/>
  <c r="Z78" i="188"/>
  <c r="V78" i="188"/>
  <c r="Q78" i="188"/>
  <c r="J78" i="188"/>
  <c r="D78" i="188"/>
  <c r="S78" i="188" s="1"/>
  <c r="C78" i="188"/>
  <c r="DE77" i="188"/>
  <c r="DD77" i="188"/>
  <c r="DC77" i="188"/>
  <c r="DA77" i="188"/>
  <c r="CZ77" i="188"/>
  <c r="CY77" i="188"/>
  <c r="CW77" i="188"/>
  <c r="CV77" i="188"/>
  <c r="CU77" i="188"/>
  <c r="CS77" i="188"/>
  <c r="CR77" i="188"/>
  <c r="CQ77" i="188"/>
  <c r="CO77" i="188"/>
  <c r="CN77" i="188"/>
  <c r="CM77" i="188"/>
  <c r="CK77" i="188"/>
  <c r="CJ77" i="188"/>
  <c r="CI77" i="188"/>
  <c r="CG77" i="188"/>
  <c r="CF77" i="188"/>
  <c r="CE77" i="188"/>
  <c r="CC77" i="188"/>
  <c r="CB77" i="188"/>
  <c r="CA77" i="188"/>
  <c r="BY77" i="188"/>
  <c r="BX77" i="188"/>
  <c r="BW77" i="188"/>
  <c r="BU77" i="188"/>
  <c r="BT77" i="188"/>
  <c r="BS77" i="188"/>
  <c r="BQ77" i="188"/>
  <c r="BP77" i="188"/>
  <c r="BO77" i="188"/>
  <c r="BM77" i="188"/>
  <c r="BL77" i="188"/>
  <c r="BK77" i="188"/>
  <c r="BI77" i="188"/>
  <c r="BH77" i="188"/>
  <c r="BG77" i="188"/>
  <c r="BE77" i="188"/>
  <c r="BD77" i="188"/>
  <c r="BC77" i="188"/>
  <c r="BA77" i="188"/>
  <c r="AZ77" i="188"/>
  <c r="AY77" i="188"/>
  <c r="AW77" i="188"/>
  <c r="AV77" i="188"/>
  <c r="AU77" i="188"/>
  <c r="AS77" i="188"/>
  <c r="AR77" i="188"/>
  <c r="AQ77" i="188"/>
  <c r="AO77" i="188"/>
  <c r="AN77" i="188"/>
  <c r="AM77" i="188"/>
  <c r="AK77" i="188"/>
  <c r="AJ77" i="188"/>
  <c r="AI77" i="188"/>
  <c r="AG77" i="188"/>
  <c r="AF77" i="188"/>
  <c r="AE77" i="188"/>
  <c r="AC77" i="188"/>
  <c r="AB77" i="188"/>
  <c r="AA77" i="188"/>
  <c r="Y77" i="188"/>
  <c r="X77" i="188"/>
  <c r="W77" i="188"/>
  <c r="U77" i="188"/>
  <c r="T77" i="188"/>
  <c r="P77" i="188"/>
  <c r="O77" i="188"/>
  <c r="Q77" i="188" s="1"/>
  <c r="DF76" i="188"/>
  <c r="DB76" i="188"/>
  <c r="CX76" i="188"/>
  <c r="CT76" i="188"/>
  <c r="CP76" i="188"/>
  <c r="CL76" i="188"/>
  <c r="CH76" i="188"/>
  <c r="CD76" i="188"/>
  <c r="BZ76" i="188"/>
  <c r="BV76" i="188"/>
  <c r="BR76" i="188"/>
  <c r="BN76" i="188"/>
  <c r="BJ76" i="188"/>
  <c r="BF76" i="188"/>
  <c r="BB76" i="188"/>
  <c r="AX76" i="188"/>
  <c r="AT76" i="188"/>
  <c r="AP76" i="188"/>
  <c r="AL76" i="188"/>
  <c r="AH76" i="188"/>
  <c r="AD76" i="188"/>
  <c r="Z76" i="188"/>
  <c r="V76" i="188"/>
  <c r="Q76" i="188"/>
  <c r="J76" i="188"/>
  <c r="D76" i="188"/>
  <c r="S76" i="188" s="1"/>
  <c r="C76" i="188"/>
  <c r="DF75" i="188"/>
  <c r="DB75" i="188"/>
  <c r="CX75" i="188"/>
  <c r="CT75" i="188"/>
  <c r="CP75" i="188"/>
  <c r="CL75" i="188"/>
  <c r="CH75" i="188"/>
  <c r="CD75" i="188"/>
  <c r="BZ75" i="188"/>
  <c r="BV75" i="188"/>
  <c r="BR75" i="188"/>
  <c r="BN75" i="188"/>
  <c r="BJ75" i="188"/>
  <c r="BF75" i="188"/>
  <c r="BB75" i="188"/>
  <c r="AX75" i="188"/>
  <c r="AT75" i="188"/>
  <c r="AP75" i="188"/>
  <c r="AL75" i="188"/>
  <c r="AH75" i="188"/>
  <c r="AD75" i="188"/>
  <c r="Z75" i="188"/>
  <c r="V75" i="188"/>
  <c r="Q75" i="188"/>
  <c r="J75" i="188"/>
  <c r="R75" i="188" s="1"/>
  <c r="D75" i="188"/>
  <c r="S75" i="188" s="1"/>
  <c r="C75" i="188"/>
  <c r="DF74" i="188"/>
  <c r="DB74" i="188"/>
  <c r="CX74" i="188"/>
  <c r="CT74" i="188"/>
  <c r="CP74" i="188"/>
  <c r="CL74" i="188"/>
  <c r="CH74" i="188"/>
  <c r="CD74" i="188"/>
  <c r="BZ74" i="188"/>
  <c r="BV74" i="188"/>
  <c r="BR74" i="188"/>
  <c r="BN74" i="188"/>
  <c r="BJ74" i="188"/>
  <c r="BF74" i="188"/>
  <c r="BB74" i="188"/>
  <c r="AX74" i="188"/>
  <c r="AT74" i="188"/>
  <c r="AP74" i="188"/>
  <c r="AL74" i="188"/>
  <c r="AH74" i="188"/>
  <c r="AD74" i="188"/>
  <c r="Z74" i="188"/>
  <c r="V74" i="188"/>
  <c r="Q74" i="188"/>
  <c r="J74" i="188"/>
  <c r="D74" i="188"/>
  <c r="C74" i="188"/>
  <c r="DF73" i="188"/>
  <c r="DB73" i="188"/>
  <c r="CX73" i="188"/>
  <c r="CT73" i="188"/>
  <c r="CP73" i="188"/>
  <c r="CL73" i="188"/>
  <c r="CH73" i="188"/>
  <c r="CD73" i="188"/>
  <c r="BZ73" i="188"/>
  <c r="BV73" i="188"/>
  <c r="BR73" i="188"/>
  <c r="BN73" i="188"/>
  <c r="BJ73" i="188"/>
  <c r="BF73" i="188"/>
  <c r="BB73" i="188"/>
  <c r="AX73" i="188"/>
  <c r="AT73" i="188"/>
  <c r="AP73" i="188"/>
  <c r="AL73" i="188"/>
  <c r="AH73" i="188"/>
  <c r="AD73" i="188"/>
  <c r="Z73" i="188"/>
  <c r="V73" i="188"/>
  <c r="Q73" i="188"/>
  <c r="J73" i="188"/>
  <c r="D73" i="188"/>
  <c r="S73" i="188" s="1"/>
  <c r="C73" i="188"/>
  <c r="DF72" i="188"/>
  <c r="DB72" i="188"/>
  <c r="CX72" i="188"/>
  <c r="CT72" i="188"/>
  <c r="CP72" i="188"/>
  <c r="CL72" i="188"/>
  <c r="CH72" i="188"/>
  <c r="CD72" i="188"/>
  <c r="BZ72" i="188"/>
  <c r="BV72" i="188"/>
  <c r="BR72" i="188"/>
  <c r="BN72" i="188"/>
  <c r="BJ72" i="188"/>
  <c r="BF72" i="188"/>
  <c r="BB72" i="188"/>
  <c r="AX72" i="188"/>
  <c r="AT72" i="188"/>
  <c r="AP72" i="188"/>
  <c r="AL72" i="188"/>
  <c r="AH72" i="188"/>
  <c r="AD72" i="188"/>
  <c r="Z72" i="188"/>
  <c r="V72" i="188"/>
  <c r="Q72" i="188"/>
  <c r="J72" i="188"/>
  <c r="D72" i="188"/>
  <c r="S72" i="188" s="1"/>
  <c r="C72" i="188"/>
  <c r="DF71" i="188"/>
  <c r="DB71" i="188"/>
  <c r="CX71" i="188"/>
  <c r="CT71" i="188"/>
  <c r="CP71" i="188"/>
  <c r="CL71" i="188"/>
  <c r="CH71" i="188"/>
  <c r="CD71" i="188"/>
  <c r="BZ71" i="188"/>
  <c r="BV71" i="188"/>
  <c r="BR71" i="188"/>
  <c r="BN71" i="188"/>
  <c r="BJ71" i="188"/>
  <c r="BF71" i="188"/>
  <c r="BB71" i="188"/>
  <c r="AX71" i="188"/>
  <c r="AT71" i="188"/>
  <c r="AP71" i="188"/>
  <c r="AL71" i="188"/>
  <c r="AH71" i="188"/>
  <c r="AD71" i="188"/>
  <c r="Z71" i="188"/>
  <c r="V71" i="188"/>
  <c r="Q71" i="188"/>
  <c r="J71" i="188"/>
  <c r="R71" i="188" s="1"/>
  <c r="D71" i="188"/>
  <c r="S71" i="188" s="1"/>
  <c r="C71" i="188"/>
  <c r="DF70" i="188"/>
  <c r="DB70" i="188"/>
  <c r="CX70" i="188"/>
  <c r="CT70" i="188"/>
  <c r="CP70" i="188"/>
  <c r="CL70" i="188"/>
  <c r="CH70" i="188"/>
  <c r="CD70" i="188"/>
  <c r="BZ70" i="188"/>
  <c r="BV70" i="188"/>
  <c r="BR70" i="188"/>
  <c r="BN70" i="188"/>
  <c r="BJ70" i="188"/>
  <c r="BF70" i="188"/>
  <c r="BB70" i="188"/>
  <c r="AX70" i="188"/>
  <c r="AT70" i="188"/>
  <c r="AP70" i="188"/>
  <c r="AL70" i="188"/>
  <c r="AH70" i="188"/>
  <c r="AD70" i="188"/>
  <c r="Z70" i="188"/>
  <c r="V70" i="188"/>
  <c r="Q70" i="188"/>
  <c r="J70" i="188"/>
  <c r="R70" i="188" s="1"/>
  <c r="D70" i="188"/>
  <c r="C70" i="188"/>
  <c r="DE69" i="188"/>
  <c r="DD69" i="188"/>
  <c r="DC69" i="188"/>
  <c r="DA69" i="188"/>
  <c r="CZ69" i="188"/>
  <c r="CY69" i="188"/>
  <c r="CW69" i="188"/>
  <c r="CV69" i="188"/>
  <c r="CU69" i="188"/>
  <c r="CS69" i="188"/>
  <c r="CR69" i="188"/>
  <c r="CQ69" i="188"/>
  <c r="CO69" i="188"/>
  <c r="CN69" i="188"/>
  <c r="CM69" i="188"/>
  <c r="CK69" i="188"/>
  <c r="CJ69" i="188"/>
  <c r="CI69" i="188"/>
  <c r="CG69" i="188"/>
  <c r="CF69" i="188"/>
  <c r="CE69" i="188"/>
  <c r="CC69" i="188"/>
  <c r="CB69" i="188"/>
  <c r="CA69" i="188"/>
  <c r="BY69" i="188"/>
  <c r="BX69" i="188"/>
  <c r="BW69" i="188"/>
  <c r="BU69" i="188"/>
  <c r="BT69" i="188"/>
  <c r="BS69" i="188"/>
  <c r="BQ69" i="188"/>
  <c r="BP69" i="188"/>
  <c r="BO69" i="188"/>
  <c r="BM69" i="188"/>
  <c r="BL69" i="188"/>
  <c r="BK69" i="188"/>
  <c r="BI69" i="188"/>
  <c r="BH69" i="188"/>
  <c r="BG69" i="188"/>
  <c r="BE69" i="188"/>
  <c r="BD69" i="188"/>
  <c r="BC69" i="188"/>
  <c r="BA69" i="188"/>
  <c r="AZ69" i="188"/>
  <c r="AY69" i="188"/>
  <c r="AW69" i="188"/>
  <c r="AV69" i="188"/>
  <c r="AU69" i="188"/>
  <c r="AS69" i="188"/>
  <c r="AR69" i="188"/>
  <c r="AQ69" i="188"/>
  <c r="AO69" i="188"/>
  <c r="AN69" i="188"/>
  <c r="AM69" i="188"/>
  <c r="AK69" i="188"/>
  <c r="AJ69" i="188"/>
  <c r="AI69" i="188"/>
  <c r="AG69" i="188"/>
  <c r="AF69" i="188"/>
  <c r="AE69" i="188"/>
  <c r="AC69" i="188"/>
  <c r="AB69" i="188"/>
  <c r="AA69" i="188"/>
  <c r="Y69" i="188"/>
  <c r="X69" i="188"/>
  <c r="W69" i="188"/>
  <c r="U69" i="188"/>
  <c r="T69" i="188"/>
  <c r="P69" i="188"/>
  <c r="O69" i="188"/>
  <c r="DF68" i="188"/>
  <c r="DB68" i="188"/>
  <c r="CX68" i="188"/>
  <c r="CT68" i="188"/>
  <c r="CP68" i="188"/>
  <c r="CL68" i="188"/>
  <c r="CH68" i="188"/>
  <c r="CD68" i="188"/>
  <c r="BZ68" i="188"/>
  <c r="BV68" i="188"/>
  <c r="BR68" i="188"/>
  <c r="BN68" i="188"/>
  <c r="BJ68" i="188"/>
  <c r="BF68" i="188"/>
  <c r="BB68" i="188"/>
  <c r="AX68" i="188"/>
  <c r="AT68" i="188"/>
  <c r="AP68" i="188"/>
  <c r="AL68" i="188"/>
  <c r="AH68" i="188"/>
  <c r="AD68" i="188"/>
  <c r="Z68" i="188"/>
  <c r="V68" i="188"/>
  <c r="Q68" i="188"/>
  <c r="J68" i="188"/>
  <c r="D68" i="188"/>
  <c r="S68" i="188" s="1"/>
  <c r="C68" i="188"/>
  <c r="DF67" i="188"/>
  <c r="DB67" i="188"/>
  <c r="CX67" i="188"/>
  <c r="CT67" i="188"/>
  <c r="CP67" i="188"/>
  <c r="CL67" i="188"/>
  <c r="CH67" i="188"/>
  <c r="CD67" i="188"/>
  <c r="BZ67" i="188"/>
  <c r="BV67" i="188"/>
  <c r="BR67" i="188"/>
  <c r="BN67" i="188"/>
  <c r="BJ67" i="188"/>
  <c r="BF67" i="188"/>
  <c r="BB67" i="188"/>
  <c r="AX67" i="188"/>
  <c r="AT67" i="188"/>
  <c r="AP67" i="188"/>
  <c r="AL67" i="188"/>
  <c r="AH67" i="188"/>
  <c r="AD67" i="188"/>
  <c r="Z67" i="188"/>
  <c r="V67" i="188"/>
  <c r="Q67" i="188"/>
  <c r="J67" i="188"/>
  <c r="D67" i="188"/>
  <c r="C67" i="188"/>
  <c r="DF66" i="188"/>
  <c r="DB66" i="188"/>
  <c r="CX66" i="188"/>
  <c r="CT66" i="188"/>
  <c r="CP66" i="188"/>
  <c r="CL66" i="188"/>
  <c r="CH66" i="188"/>
  <c r="CD66" i="188"/>
  <c r="BZ66" i="188"/>
  <c r="BV66" i="188"/>
  <c r="BR66" i="188"/>
  <c r="BN66" i="188"/>
  <c r="BJ66" i="188"/>
  <c r="BF66" i="188"/>
  <c r="BB66" i="188"/>
  <c r="AX66" i="188"/>
  <c r="AT66" i="188"/>
  <c r="AP66" i="188"/>
  <c r="AL66" i="188"/>
  <c r="AH66" i="188"/>
  <c r="AD66" i="188"/>
  <c r="Z66" i="188"/>
  <c r="V66" i="188"/>
  <c r="Q66" i="188"/>
  <c r="J66" i="188"/>
  <c r="D66" i="188"/>
  <c r="S66" i="188" s="1"/>
  <c r="C66" i="188"/>
  <c r="DF65" i="188"/>
  <c r="DB65" i="188"/>
  <c r="CX65" i="188"/>
  <c r="CT65" i="188"/>
  <c r="CP65" i="188"/>
  <c r="CL65" i="188"/>
  <c r="CH65" i="188"/>
  <c r="CD65" i="188"/>
  <c r="BZ65" i="188"/>
  <c r="BV65" i="188"/>
  <c r="BR65" i="188"/>
  <c r="BN65" i="188"/>
  <c r="BJ65" i="188"/>
  <c r="BF65" i="188"/>
  <c r="BB65" i="188"/>
  <c r="AX65" i="188"/>
  <c r="AT65" i="188"/>
  <c r="AP65" i="188"/>
  <c r="AL65" i="188"/>
  <c r="AH65" i="188"/>
  <c r="AD65" i="188"/>
  <c r="Z65" i="188"/>
  <c r="V65" i="188"/>
  <c r="Q65" i="188"/>
  <c r="J65" i="188"/>
  <c r="N65" i="188" s="1"/>
  <c r="D65" i="188"/>
  <c r="S65" i="188" s="1"/>
  <c r="C65" i="188"/>
  <c r="DF64" i="188"/>
  <c r="DB64" i="188"/>
  <c r="CX64" i="188"/>
  <c r="CT64" i="188"/>
  <c r="CP64" i="188"/>
  <c r="CL64" i="188"/>
  <c r="CH64" i="188"/>
  <c r="CD64" i="188"/>
  <c r="BZ64" i="188"/>
  <c r="BV64" i="188"/>
  <c r="BR64" i="188"/>
  <c r="BN64" i="188"/>
  <c r="BJ64" i="188"/>
  <c r="BF64" i="188"/>
  <c r="BB64" i="188"/>
  <c r="AX64" i="188"/>
  <c r="AT64" i="188"/>
  <c r="AP64" i="188"/>
  <c r="AL64" i="188"/>
  <c r="AH64" i="188"/>
  <c r="AD64" i="188"/>
  <c r="Z64" i="188"/>
  <c r="V64" i="188"/>
  <c r="Q64" i="188"/>
  <c r="J64" i="188"/>
  <c r="D64" i="188"/>
  <c r="S64" i="188" s="1"/>
  <c r="C64" i="188"/>
  <c r="DF63" i="188"/>
  <c r="DB63" i="188"/>
  <c r="CX63" i="188"/>
  <c r="CT63" i="188"/>
  <c r="CP63" i="188"/>
  <c r="CL63" i="188"/>
  <c r="CH63" i="188"/>
  <c r="CD63" i="188"/>
  <c r="BZ63" i="188"/>
  <c r="BV63" i="188"/>
  <c r="BR63" i="188"/>
  <c r="BN63" i="188"/>
  <c r="BJ63" i="188"/>
  <c r="BF63" i="188"/>
  <c r="BB63" i="188"/>
  <c r="AX63" i="188"/>
  <c r="AT63" i="188"/>
  <c r="AP63" i="188"/>
  <c r="AL63" i="188"/>
  <c r="AH63" i="188"/>
  <c r="AD63" i="188"/>
  <c r="Z63" i="188"/>
  <c r="V63" i="188"/>
  <c r="Q63" i="188"/>
  <c r="J63" i="188"/>
  <c r="D63" i="188"/>
  <c r="C63" i="188"/>
  <c r="DF62" i="188"/>
  <c r="DB62" i="188"/>
  <c r="CX62" i="188"/>
  <c r="CT62" i="188"/>
  <c r="CP62" i="188"/>
  <c r="CL62" i="188"/>
  <c r="CH62" i="188"/>
  <c r="CD62" i="188"/>
  <c r="BZ62" i="188"/>
  <c r="BV62" i="188"/>
  <c r="BR62" i="188"/>
  <c r="BN62" i="188"/>
  <c r="BJ62" i="188"/>
  <c r="BF62" i="188"/>
  <c r="BB62" i="188"/>
  <c r="AX62" i="188"/>
  <c r="AT62" i="188"/>
  <c r="AP62" i="188"/>
  <c r="AL62" i="188"/>
  <c r="AH62" i="188"/>
  <c r="AD62" i="188"/>
  <c r="Z62" i="188"/>
  <c r="V62" i="188"/>
  <c r="Q62" i="188"/>
  <c r="J62" i="188"/>
  <c r="D62" i="188"/>
  <c r="S62" i="188" s="1"/>
  <c r="C62" i="188"/>
  <c r="DE61" i="188"/>
  <c r="DD61" i="188"/>
  <c r="DC61" i="188"/>
  <c r="DA61" i="188"/>
  <c r="CZ61" i="188"/>
  <c r="CY61" i="188"/>
  <c r="CW61" i="188"/>
  <c r="CV61" i="188"/>
  <c r="CU61" i="188"/>
  <c r="CS61" i="188"/>
  <c r="CR61" i="188"/>
  <c r="CQ61" i="188"/>
  <c r="CO61" i="188"/>
  <c r="CN61" i="188"/>
  <c r="CM61" i="188"/>
  <c r="CK61" i="188"/>
  <c r="CJ61" i="188"/>
  <c r="CI61" i="188"/>
  <c r="CL61" i="188" s="1"/>
  <c r="CG61" i="188"/>
  <c r="CF61" i="188"/>
  <c r="CE61" i="188"/>
  <c r="CC61" i="188"/>
  <c r="CB61" i="188"/>
  <c r="CA61" i="188"/>
  <c r="BY61" i="188"/>
  <c r="BX61" i="188"/>
  <c r="BW61" i="188"/>
  <c r="BU61" i="188"/>
  <c r="BT61" i="188"/>
  <c r="BS61" i="188"/>
  <c r="BQ61" i="188"/>
  <c r="BP61" i="188"/>
  <c r="BO61" i="188"/>
  <c r="BM61" i="188"/>
  <c r="BL61" i="188"/>
  <c r="BK61" i="188"/>
  <c r="BI61" i="188"/>
  <c r="BH61" i="188"/>
  <c r="BG61" i="188"/>
  <c r="BE61" i="188"/>
  <c r="BD61" i="188"/>
  <c r="BC61" i="188"/>
  <c r="BA61" i="188"/>
  <c r="AZ61" i="188"/>
  <c r="AY61" i="188"/>
  <c r="AW61" i="188"/>
  <c r="AV61" i="188"/>
  <c r="AU61" i="188"/>
  <c r="AS61" i="188"/>
  <c r="AR61" i="188"/>
  <c r="AQ61" i="188"/>
  <c r="AO61" i="188"/>
  <c r="AN61" i="188"/>
  <c r="AM61" i="188"/>
  <c r="AK61" i="188"/>
  <c r="AJ61" i="188"/>
  <c r="AI61" i="188"/>
  <c r="AG61" i="188"/>
  <c r="AF61" i="188"/>
  <c r="AE61" i="188"/>
  <c r="AC61" i="188"/>
  <c r="AB61" i="188"/>
  <c r="AA61" i="188"/>
  <c r="Y61" i="188"/>
  <c r="X61" i="188"/>
  <c r="W61" i="188"/>
  <c r="U61" i="188"/>
  <c r="T61" i="188"/>
  <c r="P61" i="188"/>
  <c r="O61" i="188"/>
  <c r="DF60" i="188"/>
  <c r="DB60" i="188"/>
  <c r="CX60" i="188"/>
  <c r="CT60" i="188"/>
  <c r="CP60" i="188"/>
  <c r="CL60" i="188"/>
  <c r="CH60" i="188"/>
  <c r="CD60" i="188"/>
  <c r="BZ60" i="188"/>
  <c r="BV60" i="188"/>
  <c r="BR60" i="188"/>
  <c r="BN60" i="188"/>
  <c r="BJ60" i="188"/>
  <c r="BF60" i="188"/>
  <c r="BB60" i="188"/>
  <c r="AX60" i="188"/>
  <c r="AT60" i="188"/>
  <c r="AP60" i="188"/>
  <c r="AL60" i="188"/>
  <c r="AH60" i="188"/>
  <c r="AD60" i="188"/>
  <c r="Z60" i="188"/>
  <c r="V60" i="188"/>
  <c r="Q60" i="188"/>
  <c r="J60" i="188"/>
  <c r="J61" i="188" s="1"/>
  <c r="D60" i="188"/>
  <c r="S60" i="188" s="1"/>
  <c r="C60" i="188"/>
  <c r="DF59" i="188"/>
  <c r="DB59" i="188"/>
  <c r="CX59" i="188"/>
  <c r="CT59" i="188"/>
  <c r="CP59" i="188"/>
  <c r="CL59" i="188"/>
  <c r="CH59" i="188"/>
  <c r="CD59" i="188"/>
  <c r="BZ59" i="188"/>
  <c r="BV59" i="188"/>
  <c r="BR59" i="188"/>
  <c r="BN59" i="188"/>
  <c r="BJ59" i="188"/>
  <c r="BF59" i="188"/>
  <c r="BB59" i="188"/>
  <c r="AX59" i="188"/>
  <c r="AT59" i="188"/>
  <c r="AP59" i="188"/>
  <c r="AL59" i="188"/>
  <c r="AH59" i="188"/>
  <c r="AD59" i="188"/>
  <c r="Z59" i="188"/>
  <c r="V59" i="188"/>
  <c r="Q59" i="188"/>
  <c r="J59" i="188"/>
  <c r="D59" i="188"/>
  <c r="S59" i="188" s="1"/>
  <c r="C59" i="188"/>
  <c r="DF58" i="188"/>
  <c r="DB58" i="188"/>
  <c r="CX58" i="188"/>
  <c r="CT58" i="188"/>
  <c r="CP58" i="188"/>
  <c r="CL58" i="188"/>
  <c r="CH58" i="188"/>
  <c r="CD58" i="188"/>
  <c r="BZ58" i="188"/>
  <c r="BV58" i="188"/>
  <c r="BR58" i="188"/>
  <c r="BN58" i="188"/>
  <c r="BJ58" i="188"/>
  <c r="BF58" i="188"/>
  <c r="BB58" i="188"/>
  <c r="AX58" i="188"/>
  <c r="AT58" i="188"/>
  <c r="AP58" i="188"/>
  <c r="AL58" i="188"/>
  <c r="AH58" i="188"/>
  <c r="AD58" i="188"/>
  <c r="Z58" i="188"/>
  <c r="V58" i="188"/>
  <c r="Q58" i="188"/>
  <c r="J58" i="188"/>
  <c r="D58" i="188"/>
  <c r="S58" i="188" s="1"/>
  <c r="C58" i="188"/>
  <c r="DF57" i="188"/>
  <c r="DB57" i="188"/>
  <c r="CX57" i="188"/>
  <c r="CT57" i="188"/>
  <c r="CP57" i="188"/>
  <c r="CL57" i="188"/>
  <c r="CH57" i="188"/>
  <c r="CD57" i="188"/>
  <c r="BZ57" i="188"/>
  <c r="BV57" i="188"/>
  <c r="BR57" i="188"/>
  <c r="BN57" i="188"/>
  <c r="BJ57" i="188"/>
  <c r="BF57" i="188"/>
  <c r="BB57" i="188"/>
  <c r="AX57" i="188"/>
  <c r="AT57" i="188"/>
  <c r="AP57" i="188"/>
  <c r="AL57" i="188"/>
  <c r="AH57" i="188"/>
  <c r="AD57" i="188"/>
  <c r="Z57" i="188"/>
  <c r="V57" i="188"/>
  <c r="Q57" i="188"/>
  <c r="J57" i="188"/>
  <c r="D57" i="188"/>
  <c r="C57" i="188"/>
  <c r="DF56" i="188"/>
  <c r="DB56" i="188"/>
  <c r="CX56" i="188"/>
  <c r="CT56" i="188"/>
  <c r="CP56" i="188"/>
  <c r="CL56" i="188"/>
  <c r="CH56" i="188"/>
  <c r="CD56" i="188"/>
  <c r="BZ56" i="188"/>
  <c r="BV56" i="188"/>
  <c r="BR56" i="188"/>
  <c r="BN56" i="188"/>
  <c r="BJ56" i="188"/>
  <c r="BF56" i="188"/>
  <c r="BB56" i="188"/>
  <c r="AX56" i="188"/>
  <c r="AT56" i="188"/>
  <c r="AP56" i="188"/>
  <c r="AL56" i="188"/>
  <c r="AH56" i="188"/>
  <c r="AD56" i="188"/>
  <c r="Z56" i="188"/>
  <c r="V56" i="188"/>
  <c r="Q56" i="188"/>
  <c r="J56" i="188"/>
  <c r="D56" i="188"/>
  <c r="C56" i="188"/>
  <c r="DF55" i="188"/>
  <c r="DB55" i="188"/>
  <c r="CX55" i="188"/>
  <c r="CT55" i="188"/>
  <c r="CP55" i="188"/>
  <c r="CL55" i="188"/>
  <c r="CH55" i="188"/>
  <c r="CD55" i="188"/>
  <c r="BZ55" i="188"/>
  <c r="BV55" i="188"/>
  <c r="BR55" i="188"/>
  <c r="BN55" i="188"/>
  <c r="BJ55" i="188"/>
  <c r="BF55" i="188"/>
  <c r="BB55" i="188"/>
  <c r="AX55" i="188"/>
  <c r="AT55" i="188"/>
  <c r="AP55" i="188"/>
  <c r="AL55" i="188"/>
  <c r="AH55" i="188"/>
  <c r="AD55" i="188"/>
  <c r="Z55" i="188"/>
  <c r="V55" i="188"/>
  <c r="Q55" i="188"/>
  <c r="J55" i="188"/>
  <c r="D55" i="188"/>
  <c r="C55" i="188"/>
  <c r="DF54" i="188"/>
  <c r="DB54" i="188"/>
  <c r="CX54" i="188"/>
  <c r="CT54" i="188"/>
  <c r="CP54" i="188"/>
  <c r="CL54" i="188"/>
  <c r="CH54" i="188"/>
  <c r="CD54" i="188"/>
  <c r="BZ54" i="188"/>
  <c r="BV54" i="188"/>
  <c r="BR54" i="188"/>
  <c r="BN54" i="188"/>
  <c r="BJ54" i="188"/>
  <c r="BF54" i="188"/>
  <c r="BB54" i="188"/>
  <c r="AX54" i="188"/>
  <c r="AT54" i="188"/>
  <c r="AP54" i="188"/>
  <c r="AL54" i="188"/>
  <c r="AH54" i="188"/>
  <c r="AD54" i="188"/>
  <c r="Z54" i="188"/>
  <c r="V54" i="188"/>
  <c r="Q54" i="188"/>
  <c r="J54" i="188"/>
  <c r="R54" i="188" s="1"/>
  <c r="D54" i="188"/>
  <c r="C54" i="188"/>
  <c r="DE53" i="188"/>
  <c r="DD53" i="188"/>
  <c r="DC53" i="188"/>
  <c r="DA53" i="188"/>
  <c r="CZ53" i="188"/>
  <c r="CY53" i="188"/>
  <c r="CW53" i="188"/>
  <c r="CV53" i="188"/>
  <c r="CU53" i="188"/>
  <c r="CS53" i="188"/>
  <c r="CR53" i="188"/>
  <c r="CQ53" i="188"/>
  <c r="CO53" i="188"/>
  <c r="CN53" i="188"/>
  <c r="CP53" i="188" s="1"/>
  <c r="CM53" i="188"/>
  <c r="CK53" i="188"/>
  <c r="CJ53" i="188"/>
  <c r="CI53" i="188"/>
  <c r="CG53" i="188"/>
  <c r="CF53" i="188"/>
  <c r="CE53" i="188"/>
  <c r="CC53" i="188"/>
  <c r="CB53" i="188"/>
  <c r="CA53" i="188"/>
  <c r="BY53" i="188"/>
  <c r="BX53" i="188"/>
  <c r="BW53" i="188"/>
  <c r="BU53" i="188"/>
  <c r="BT53" i="188"/>
  <c r="BS53" i="188"/>
  <c r="BQ53" i="188"/>
  <c r="BP53" i="188"/>
  <c r="BO53" i="188"/>
  <c r="BM53" i="188"/>
  <c r="BL53" i="188"/>
  <c r="BK53" i="188"/>
  <c r="BI53" i="188"/>
  <c r="BH53" i="188"/>
  <c r="BG53" i="188"/>
  <c r="BE53" i="188"/>
  <c r="BD53" i="188"/>
  <c r="BC53" i="188"/>
  <c r="BA53" i="188"/>
  <c r="AZ53" i="188"/>
  <c r="AY53" i="188"/>
  <c r="AW53" i="188"/>
  <c r="AV53" i="188"/>
  <c r="AU53" i="188"/>
  <c r="AX53" i="188" s="1"/>
  <c r="AS53" i="188"/>
  <c r="AR53" i="188"/>
  <c r="AQ53" i="188"/>
  <c r="AO53" i="188"/>
  <c r="AN53" i="188"/>
  <c r="AM53" i="188"/>
  <c r="AK53" i="188"/>
  <c r="AJ53" i="188"/>
  <c r="AI53" i="188"/>
  <c r="AG53" i="188"/>
  <c r="AF53" i="188"/>
  <c r="AE53" i="188"/>
  <c r="AC53" i="188"/>
  <c r="AB53" i="188"/>
  <c r="AA53" i="188"/>
  <c r="Y53" i="188"/>
  <c r="X53" i="188"/>
  <c r="W53" i="188"/>
  <c r="U53" i="188"/>
  <c r="T53" i="188"/>
  <c r="P53" i="188"/>
  <c r="O53" i="188"/>
  <c r="DF52" i="188"/>
  <c r="DB52" i="188"/>
  <c r="CX52" i="188"/>
  <c r="CT52" i="188"/>
  <c r="CP52" i="188"/>
  <c r="CL52" i="188"/>
  <c r="CH52" i="188"/>
  <c r="CD52" i="188"/>
  <c r="BZ52" i="188"/>
  <c r="BV52" i="188"/>
  <c r="BR52" i="188"/>
  <c r="BN52" i="188"/>
  <c r="BJ52" i="188"/>
  <c r="BF52" i="188"/>
  <c r="BB52" i="188"/>
  <c r="AX52" i="188"/>
  <c r="AT52" i="188"/>
  <c r="AP52" i="188"/>
  <c r="AL52" i="188"/>
  <c r="AH52" i="188"/>
  <c r="AD52" i="188"/>
  <c r="Z52" i="188"/>
  <c r="V52" i="188"/>
  <c r="Q52" i="188"/>
  <c r="J52" i="188"/>
  <c r="R52" i="188" s="1"/>
  <c r="D52" i="188"/>
  <c r="C52" i="188"/>
  <c r="DF51" i="188"/>
  <c r="DB51" i="188"/>
  <c r="CX51" i="188"/>
  <c r="CT51" i="188"/>
  <c r="CP51" i="188"/>
  <c r="CL51" i="188"/>
  <c r="CH51" i="188"/>
  <c r="CD51" i="188"/>
  <c r="BZ51" i="188"/>
  <c r="BV51" i="188"/>
  <c r="BR51" i="188"/>
  <c r="BN51" i="188"/>
  <c r="BJ51" i="188"/>
  <c r="BF51" i="188"/>
  <c r="BB51" i="188"/>
  <c r="AX51" i="188"/>
  <c r="AT51" i="188"/>
  <c r="AP51" i="188"/>
  <c r="AL51" i="188"/>
  <c r="AH51" i="188"/>
  <c r="AD51" i="188"/>
  <c r="Z51" i="188"/>
  <c r="V51" i="188"/>
  <c r="Q51" i="188"/>
  <c r="J51" i="188"/>
  <c r="R51" i="188" s="1"/>
  <c r="D51" i="188"/>
  <c r="C51" i="188"/>
  <c r="DF50" i="188"/>
  <c r="DB50" i="188"/>
  <c r="CX50" i="188"/>
  <c r="CT50" i="188"/>
  <c r="CP50" i="188"/>
  <c r="CL50" i="188"/>
  <c r="CH50" i="188"/>
  <c r="CD50" i="188"/>
  <c r="BZ50" i="188"/>
  <c r="BV50" i="188"/>
  <c r="BR50" i="188"/>
  <c r="BN50" i="188"/>
  <c r="BJ50" i="188"/>
  <c r="BF50" i="188"/>
  <c r="BB50" i="188"/>
  <c r="AX50" i="188"/>
  <c r="AT50" i="188"/>
  <c r="AP50" i="188"/>
  <c r="AL50" i="188"/>
  <c r="AH50" i="188"/>
  <c r="AD50" i="188"/>
  <c r="Z50" i="188"/>
  <c r="V50" i="188"/>
  <c r="Q50" i="188"/>
  <c r="J50" i="188"/>
  <c r="D50" i="188"/>
  <c r="S50" i="188" s="1"/>
  <c r="C50" i="188"/>
  <c r="DF49" i="188"/>
  <c r="DB49" i="188"/>
  <c r="CX49" i="188"/>
  <c r="CT49" i="188"/>
  <c r="CP49" i="188"/>
  <c r="CL49" i="188"/>
  <c r="CH49" i="188"/>
  <c r="CD49" i="188"/>
  <c r="BZ49" i="188"/>
  <c r="BV49" i="188"/>
  <c r="BR49" i="188"/>
  <c r="BN49" i="188"/>
  <c r="BJ49" i="188"/>
  <c r="BF49" i="188"/>
  <c r="BB49" i="188"/>
  <c r="AX49" i="188"/>
  <c r="AT49" i="188"/>
  <c r="AP49" i="188"/>
  <c r="AL49" i="188"/>
  <c r="AH49" i="188"/>
  <c r="AD49" i="188"/>
  <c r="Z49" i="188"/>
  <c r="V49" i="188"/>
  <c r="Q49" i="188"/>
  <c r="J49" i="188"/>
  <c r="R49" i="188" s="1"/>
  <c r="D49" i="188"/>
  <c r="C49" i="188"/>
  <c r="DF48" i="188"/>
  <c r="DB48" i="188"/>
  <c r="CX48" i="188"/>
  <c r="CT48" i="188"/>
  <c r="CP48" i="188"/>
  <c r="CL48" i="188"/>
  <c r="CH48" i="188"/>
  <c r="CD48" i="188"/>
  <c r="BZ48" i="188"/>
  <c r="BV48" i="188"/>
  <c r="BR48" i="188"/>
  <c r="BN48" i="188"/>
  <c r="BJ48" i="188"/>
  <c r="BF48" i="188"/>
  <c r="BB48" i="188"/>
  <c r="AX48" i="188"/>
  <c r="AT48" i="188"/>
  <c r="AP48" i="188"/>
  <c r="AL48" i="188"/>
  <c r="AH48" i="188"/>
  <c r="AD48" i="188"/>
  <c r="Z48" i="188"/>
  <c r="V48" i="188"/>
  <c r="Q48" i="188"/>
  <c r="J48" i="188"/>
  <c r="D48" i="188"/>
  <c r="S48" i="188" s="1"/>
  <c r="C48" i="188"/>
  <c r="DF47" i="188"/>
  <c r="DB47" i="188"/>
  <c r="CX47" i="188"/>
  <c r="CT47" i="188"/>
  <c r="CP47" i="188"/>
  <c r="CL47" i="188"/>
  <c r="CH47" i="188"/>
  <c r="CD47" i="188"/>
  <c r="BZ47" i="188"/>
  <c r="BV47" i="188"/>
  <c r="BR47" i="188"/>
  <c r="BN47" i="188"/>
  <c r="BJ47" i="188"/>
  <c r="BF47" i="188"/>
  <c r="BB47" i="188"/>
  <c r="AX47" i="188"/>
  <c r="AT47" i="188"/>
  <c r="AP47" i="188"/>
  <c r="AL47" i="188"/>
  <c r="AH47" i="188"/>
  <c r="AD47" i="188"/>
  <c r="Z47" i="188"/>
  <c r="V47" i="188"/>
  <c r="Q47" i="188"/>
  <c r="J47" i="188"/>
  <c r="D47" i="188"/>
  <c r="C47" i="188"/>
  <c r="DF46" i="188"/>
  <c r="DB46" i="188"/>
  <c r="CX46" i="188"/>
  <c r="CT46" i="188"/>
  <c r="CP46" i="188"/>
  <c r="CL46" i="188"/>
  <c r="CH46" i="188"/>
  <c r="CD46" i="188"/>
  <c r="BZ46" i="188"/>
  <c r="BV46" i="188"/>
  <c r="BR46" i="188"/>
  <c r="BN46" i="188"/>
  <c r="BJ46" i="188"/>
  <c r="BF46" i="188"/>
  <c r="BB46" i="188"/>
  <c r="AX46" i="188"/>
  <c r="AT46" i="188"/>
  <c r="AP46" i="188"/>
  <c r="AL46" i="188"/>
  <c r="AH46" i="188"/>
  <c r="AD46" i="188"/>
  <c r="Z46" i="188"/>
  <c r="V46" i="188"/>
  <c r="Q46" i="188"/>
  <c r="J46" i="188"/>
  <c r="N46" i="188" s="1"/>
  <c r="D46" i="188"/>
  <c r="S46" i="188" s="1"/>
  <c r="C46" i="188"/>
  <c r="DE45" i="188"/>
  <c r="DD45" i="188"/>
  <c r="DC45" i="188"/>
  <c r="DA45" i="188"/>
  <c r="CZ45" i="188"/>
  <c r="CY45" i="188"/>
  <c r="CW45" i="188"/>
  <c r="CV45" i="188"/>
  <c r="CU45" i="188"/>
  <c r="CS45" i="188"/>
  <c r="CR45" i="188"/>
  <c r="CQ45" i="188"/>
  <c r="CO45" i="188"/>
  <c r="CN45" i="188"/>
  <c r="CM45" i="188"/>
  <c r="CK45" i="188"/>
  <c r="CJ45" i="188"/>
  <c r="CI45" i="188"/>
  <c r="CG45" i="188"/>
  <c r="CF45" i="188"/>
  <c r="CE45" i="188"/>
  <c r="CC45" i="188"/>
  <c r="CB45" i="188"/>
  <c r="CA45" i="188"/>
  <c r="BY45" i="188"/>
  <c r="BX45" i="188"/>
  <c r="BW45" i="188"/>
  <c r="BU45" i="188"/>
  <c r="BT45" i="188"/>
  <c r="BS45" i="188"/>
  <c r="BQ45" i="188"/>
  <c r="BP45" i="188"/>
  <c r="BO45" i="188"/>
  <c r="BM45" i="188"/>
  <c r="BL45" i="188"/>
  <c r="BK45" i="188"/>
  <c r="BI45" i="188"/>
  <c r="BH45" i="188"/>
  <c r="BG45" i="188"/>
  <c r="BE45" i="188"/>
  <c r="BD45" i="188"/>
  <c r="BC45" i="188"/>
  <c r="BA45" i="188"/>
  <c r="AZ45" i="188"/>
  <c r="AY45" i="188"/>
  <c r="AW45" i="188"/>
  <c r="AV45" i="188"/>
  <c r="AU45" i="188"/>
  <c r="AS45" i="188"/>
  <c r="AR45" i="188"/>
  <c r="AQ45" i="188"/>
  <c r="AO45" i="188"/>
  <c r="AN45" i="188"/>
  <c r="AM45" i="188"/>
  <c r="AK45" i="188"/>
  <c r="AJ45" i="188"/>
  <c r="AI45" i="188"/>
  <c r="AG45" i="188"/>
  <c r="AF45" i="188"/>
  <c r="AE45" i="188"/>
  <c r="AC45" i="188"/>
  <c r="AB45" i="188"/>
  <c r="AA45" i="188"/>
  <c r="Y45" i="188"/>
  <c r="X45" i="188"/>
  <c r="W45" i="188"/>
  <c r="U45" i="188"/>
  <c r="T45" i="188"/>
  <c r="P45" i="188"/>
  <c r="O45" i="188"/>
  <c r="DF44" i="188"/>
  <c r="DB44" i="188"/>
  <c r="CX44" i="188"/>
  <c r="CT44" i="188"/>
  <c r="CP44" i="188"/>
  <c r="CL44" i="188"/>
  <c r="CH44" i="188"/>
  <c r="CD44" i="188"/>
  <c r="BZ44" i="188"/>
  <c r="BV44" i="188"/>
  <c r="BR44" i="188"/>
  <c r="BN44" i="188"/>
  <c r="BJ44" i="188"/>
  <c r="BF44" i="188"/>
  <c r="BB44" i="188"/>
  <c r="AX44" i="188"/>
  <c r="AT44" i="188"/>
  <c r="AP44" i="188"/>
  <c r="AL44" i="188"/>
  <c r="AH44" i="188"/>
  <c r="AD44" i="188"/>
  <c r="Z44" i="188"/>
  <c r="V44" i="188"/>
  <c r="Q44" i="188"/>
  <c r="J44" i="188"/>
  <c r="R44" i="188" s="1"/>
  <c r="D44" i="188"/>
  <c r="S44" i="188" s="1"/>
  <c r="C44" i="188"/>
  <c r="DF43" i="188"/>
  <c r="DB43" i="188"/>
  <c r="CX43" i="188"/>
  <c r="CT43" i="188"/>
  <c r="CP43" i="188"/>
  <c r="CL43" i="188"/>
  <c r="CH43" i="188"/>
  <c r="CD43" i="188"/>
  <c r="BZ43" i="188"/>
  <c r="BV43" i="188"/>
  <c r="BR43" i="188"/>
  <c r="BN43" i="188"/>
  <c r="BJ43" i="188"/>
  <c r="BF43" i="188"/>
  <c r="BB43" i="188"/>
  <c r="AX43" i="188"/>
  <c r="AT43" i="188"/>
  <c r="AP43" i="188"/>
  <c r="AL43" i="188"/>
  <c r="AH43" i="188"/>
  <c r="AD43" i="188"/>
  <c r="Z43" i="188"/>
  <c r="V43" i="188"/>
  <c r="Q43" i="188"/>
  <c r="J43" i="188"/>
  <c r="D43" i="188"/>
  <c r="C43" i="188"/>
  <c r="DF42" i="188"/>
  <c r="DB42" i="188"/>
  <c r="CX42" i="188"/>
  <c r="CT42" i="188"/>
  <c r="CP42" i="188"/>
  <c r="CL42" i="188"/>
  <c r="CH42" i="188"/>
  <c r="CD42" i="188"/>
  <c r="BZ42" i="188"/>
  <c r="BV42" i="188"/>
  <c r="BR42" i="188"/>
  <c r="BN42" i="188"/>
  <c r="BJ42" i="188"/>
  <c r="BF42" i="188"/>
  <c r="BB42" i="188"/>
  <c r="AX42" i="188"/>
  <c r="AT42" i="188"/>
  <c r="AP42" i="188"/>
  <c r="AL42" i="188"/>
  <c r="AH42" i="188"/>
  <c r="AD42" i="188"/>
  <c r="Z42" i="188"/>
  <c r="V42" i="188"/>
  <c r="Q42" i="188"/>
  <c r="J42" i="188"/>
  <c r="N42" i="188" s="1"/>
  <c r="D42" i="188"/>
  <c r="S42" i="188" s="1"/>
  <c r="C42" i="188"/>
  <c r="DF41" i="188"/>
  <c r="DB41" i="188"/>
  <c r="CX41" i="188"/>
  <c r="CT41" i="188"/>
  <c r="CP41" i="188"/>
  <c r="CL41" i="188"/>
  <c r="CH41" i="188"/>
  <c r="CD41" i="188"/>
  <c r="BZ41" i="188"/>
  <c r="BV41" i="188"/>
  <c r="BR41" i="188"/>
  <c r="BN41" i="188"/>
  <c r="BJ41" i="188"/>
  <c r="BF41" i="188"/>
  <c r="BB41" i="188"/>
  <c r="AX41" i="188"/>
  <c r="AT41" i="188"/>
  <c r="AP41" i="188"/>
  <c r="AL41" i="188"/>
  <c r="AH41" i="188"/>
  <c r="AD41" i="188"/>
  <c r="Z41" i="188"/>
  <c r="V41" i="188"/>
  <c r="Q41" i="188"/>
  <c r="J41" i="188"/>
  <c r="N41" i="188" s="1"/>
  <c r="D41" i="188"/>
  <c r="S41" i="188" s="1"/>
  <c r="C41" i="188"/>
  <c r="DF40" i="188"/>
  <c r="DB40" i="188"/>
  <c r="CX40" i="188"/>
  <c r="CT40" i="188"/>
  <c r="CP40" i="188"/>
  <c r="CL40" i="188"/>
  <c r="CH40" i="188"/>
  <c r="CD40" i="188"/>
  <c r="BZ40" i="188"/>
  <c r="BV40" i="188"/>
  <c r="BR40" i="188"/>
  <c r="BN40" i="188"/>
  <c r="BJ40" i="188"/>
  <c r="BF40" i="188"/>
  <c r="BB40" i="188"/>
  <c r="AX40" i="188"/>
  <c r="AT40" i="188"/>
  <c r="AP40" i="188"/>
  <c r="AL40" i="188"/>
  <c r="AH40" i="188"/>
  <c r="AD40" i="188"/>
  <c r="Z40" i="188"/>
  <c r="V40" i="188"/>
  <c r="Q40" i="188"/>
  <c r="J40" i="188"/>
  <c r="D40" i="188"/>
  <c r="S40" i="188" s="1"/>
  <c r="C40" i="188"/>
  <c r="DF39" i="188"/>
  <c r="DB39" i="188"/>
  <c r="CX39" i="188"/>
  <c r="CT39" i="188"/>
  <c r="CP39" i="188"/>
  <c r="CL39" i="188"/>
  <c r="CH39" i="188"/>
  <c r="CD39" i="188"/>
  <c r="BZ39" i="188"/>
  <c r="BV39" i="188"/>
  <c r="BR39" i="188"/>
  <c r="BN39" i="188"/>
  <c r="BJ39" i="188"/>
  <c r="BF39" i="188"/>
  <c r="BB39" i="188"/>
  <c r="AX39" i="188"/>
  <c r="AT39" i="188"/>
  <c r="AP39" i="188"/>
  <c r="AL39" i="188"/>
  <c r="AH39" i="188"/>
  <c r="AD39" i="188"/>
  <c r="Z39" i="188"/>
  <c r="V39" i="188"/>
  <c r="Q39" i="188"/>
  <c r="J39" i="188"/>
  <c r="D39" i="188"/>
  <c r="C39" i="188"/>
  <c r="DF38" i="188"/>
  <c r="DB38" i="188"/>
  <c r="CX38" i="188"/>
  <c r="CT38" i="188"/>
  <c r="CP38" i="188"/>
  <c r="CL38" i="188"/>
  <c r="CH38" i="188"/>
  <c r="CD38" i="188"/>
  <c r="BZ38" i="188"/>
  <c r="BV38" i="188"/>
  <c r="BR38" i="188"/>
  <c r="BN38" i="188"/>
  <c r="BJ38" i="188"/>
  <c r="BF38" i="188"/>
  <c r="BB38" i="188"/>
  <c r="AX38" i="188"/>
  <c r="AT38" i="188"/>
  <c r="AP38" i="188"/>
  <c r="AL38" i="188"/>
  <c r="AH38" i="188"/>
  <c r="AD38" i="188"/>
  <c r="Z38" i="188"/>
  <c r="V38" i="188"/>
  <c r="Q38" i="188"/>
  <c r="J38" i="188"/>
  <c r="D38" i="188"/>
  <c r="C38" i="188"/>
  <c r="DE37" i="188"/>
  <c r="DD37" i="188"/>
  <c r="DC37" i="188"/>
  <c r="DA37" i="188"/>
  <c r="CZ37" i="188"/>
  <c r="CY37" i="188"/>
  <c r="CW37" i="188"/>
  <c r="CV37" i="188"/>
  <c r="CU37" i="188"/>
  <c r="CS37" i="188"/>
  <c r="CR37" i="188"/>
  <c r="CQ37" i="188"/>
  <c r="CO37" i="188"/>
  <c r="CN37" i="188"/>
  <c r="CM37" i="188"/>
  <c r="CK37" i="188"/>
  <c r="CJ37" i="188"/>
  <c r="CI37" i="188"/>
  <c r="CG37" i="188"/>
  <c r="CF37" i="188"/>
  <c r="CE37" i="188"/>
  <c r="CC37" i="188"/>
  <c r="CB37" i="188"/>
  <c r="CA37" i="188"/>
  <c r="BY37" i="188"/>
  <c r="BX37" i="188"/>
  <c r="BW37" i="188"/>
  <c r="BU37" i="188"/>
  <c r="BT37" i="188"/>
  <c r="BS37" i="188"/>
  <c r="BQ37" i="188"/>
  <c r="BP37" i="188"/>
  <c r="BO37" i="188"/>
  <c r="BM37" i="188"/>
  <c r="BL37" i="188"/>
  <c r="BK37" i="188"/>
  <c r="BI37" i="188"/>
  <c r="BH37" i="188"/>
  <c r="BG37" i="188"/>
  <c r="BE37" i="188"/>
  <c r="BD37" i="188"/>
  <c r="BC37" i="188"/>
  <c r="BA37" i="188"/>
  <c r="AZ37" i="188"/>
  <c r="AY37" i="188"/>
  <c r="AW37" i="188"/>
  <c r="AV37" i="188"/>
  <c r="AU37" i="188"/>
  <c r="AS37" i="188"/>
  <c r="AR37" i="188"/>
  <c r="AQ37" i="188"/>
  <c r="AO37" i="188"/>
  <c r="AN37" i="188"/>
  <c r="AM37" i="188"/>
  <c r="AK37" i="188"/>
  <c r="AJ37" i="188"/>
  <c r="AI37" i="188"/>
  <c r="AG37" i="188"/>
  <c r="AF37" i="188"/>
  <c r="AE37" i="188"/>
  <c r="AC37" i="188"/>
  <c r="AB37" i="188"/>
  <c r="AA37" i="188"/>
  <c r="Y37" i="188"/>
  <c r="X37" i="188"/>
  <c r="W37" i="188"/>
  <c r="U37" i="188"/>
  <c r="T37" i="188"/>
  <c r="P37" i="188"/>
  <c r="O37" i="188"/>
  <c r="DF36" i="188"/>
  <c r="DB36" i="188"/>
  <c r="CX36" i="188"/>
  <c r="CT36" i="188"/>
  <c r="CP36" i="188"/>
  <c r="CL36" i="188"/>
  <c r="CH36" i="188"/>
  <c r="CD36" i="188"/>
  <c r="BZ36" i="188"/>
  <c r="BV36" i="188"/>
  <c r="BR36" i="188"/>
  <c r="BN36" i="188"/>
  <c r="BJ36" i="188"/>
  <c r="BF36" i="188"/>
  <c r="BB36" i="188"/>
  <c r="AX36" i="188"/>
  <c r="AT36" i="188"/>
  <c r="AP36" i="188"/>
  <c r="AL36" i="188"/>
  <c r="AH36" i="188"/>
  <c r="AD36" i="188"/>
  <c r="Z36" i="188"/>
  <c r="V36" i="188"/>
  <c r="Q36" i="188"/>
  <c r="J36" i="188"/>
  <c r="D36" i="188"/>
  <c r="S36" i="188" s="1"/>
  <c r="C36" i="188"/>
  <c r="DF35" i="188"/>
  <c r="DB35" i="188"/>
  <c r="CX35" i="188"/>
  <c r="CT35" i="188"/>
  <c r="CP35" i="188"/>
  <c r="CL35" i="188"/>
  <c r="CH35" i="188"/>
  <c r="CD35" i="188"/>
  <c r="BZ35" i="188"/>
  <c r="BV35" i="188"/>
  <c r="BR35" i="188"/>
  <c r="BN35" i="188"/>
  <c r="BJ35" i="188"/>
  <c r="BF35" i="188"/>
  <c r="BB35" i="188"/>
  <c r="AX35" i="188"/>
  <c r="AT35" i="188"/>
  <c r="AP35" i="188"/>
  <c r="AL35" i="188"/>
  <c r="AH35" i="188"/>
  <c r="AD35" i="188"/>
  <c r="Z35" i="188"/>
  <c r="V35" i="188"/>
  <c r="Q35" i="188"/>
  <c r="J35" i="188"/>
  <c r="N35" i="188" s="1"/>
  <c r="D35" i="188"/>
  <c r="S35" i="188" s="1"/>
  <c r="C35" i="188"/>
  <c r="DF34" i="188"/>
  <c r="DB34" i="188"/>
  <c r="CX34" i="188"/>
  <c r="CT34" i="188"/>
  <c r="CP34" i="188"/>
  <c r="CL34" i="188"/>
  <c r="CH34" i="188"/>
  <c r="CD34" i="188"/>
  <c r="BZ34" i="188"/>
  <c r="BV34" i="188"/>
  <c r="BR34" i="188"/>
  <c r="BN34" i="188"/>
  <c r="BJ34" i="188"/>
  <c r="BF34" i="188"/>
  <c r="BB34" i="188"/>
  <c r="AX34" i="188"/>
  <c r="AT34" i="188"/>
  <c r="AP34" i="188"/>
  <c r="AL34" i="188"/>
  <c r="AH34" i="188"/>
  <c r="AD34" i="188"/>
  <c r="Z34" i="188"/>
  <c r="V34" i="188"/>
  <c r="Q34" i="188"/>
  <c r="J34" i="188"/>
  <c r="R34" i="188" s="1"/>
  <c r="D34" i="188"/>
  <c r="C34" i="188"/>
  <c r="DF33" i="188"/>
  <c r="DB33" i="188"/>
  <c r="CX33" i="188"/>
  <c r="CT33" i="188"/>
  <c r="CP33" i="188"/>
  <c r="CL33" i="188"/>
  <c r="CH33" i="188"/>
  <c r="CD33" i="188"/>
  <c r="BZ33" i="188"/>
  <c r="BV33" i="188"/>
  <c r="BR33" i="188"/>
  <c r="BN33" i="188"/>
  <c r="BJ33" i="188"/>
  <c r="BF33" i="188"/>
  <c r="BB33" i="188"/>
  <c r="AX33" i="188"/>
  <c r="AT33" i="188"/>
  <c r="AP33" i="188"/>
  <c r="AL33" i="188"/>
  <c r="AH33" i="188"/>
  <c r="AD33" i="188"/>
  <c r="Z33" i="188"/>
  <c r="V33" i="188"/>
  <c r="Q33" i="188"/>
  <c r="J33" i="188"/>
  <c r="D33" i="188"/>
  <c r="C33" i="188"/>
  <c r="DF32" i="188"/>
  <c r="DB32" i="188"/>
  <c r="CX32" i="188"/>
  <c r="CT32" i="188"/>
  <c r="CP32" i="188"/>
  <c r="CL32" i="188"/>
  <c r="CH32" i="188"/>
  <c r="CD32" i="188"/>
  <c r="BZ32" i="188"/>
  <c r="BV32" i="188"/>
  <c r="BR32" i="188"/>
  <c r="BN32" i="188"/>
  <c r="BJ32" i="188"/>
  <c r="BF32" i="188"/>
  <c r="BB32" i="188"/>
  <c r="AX32" i="188"/>
  <c r="AT32" i="188"/>
  <c r="AP32" i="188"/>
  <c r="AL32" i="188"/>
  <c r="AH32" i="188"/>
  <c r="AD32" i="188"/>
  <c r="Z32" i="188"/>
  <c r="V32" i="188"/>
  <c r="Q32" i="188"/>
  <c r="J32" i="188"/>
  <c r="D32" i="188"/>
  <c r="S32" i="188" s="1"/>
  <c r="C32" i="188"/>
  <c r="DF31" i="188"/>
  <c r="DB31" i="188"/>
  <c r="CX31" i="188"/>
  <c r="CT31" i="188"/>
  <c r="CP31" i="188"/>
  <c r="CL31" i="188"/>
  <c r="CH31" i="188"/>
  <c r="CD31" i="188"/>
  <c r="BZ31" i="188"/>
  <c r="BV31" i="188"/>
  <c r="BR31" i="188"/>
  <c r="BN31" i="188"/>
  <c r="BJ31" i="188"/>
  <c r="BF31" i="188"/>
  <c r="BB31" i="188"/>
  <c r="AX31" i="188"/>
  <c r="AT31" i="188"/>
  <c r="AP31" i="188"/>
  <c r="AL31" i="188"/>
  <c r="AH31" i="188"/>
  <c r="AD31" i="188"/>
  <c r="Z31" i="188"/>
  <c r="V31" i="188"/>
  <c r="Q31" i="188"/>
  <c r="J31" i="188"/>
  <c r="R31" i="188" s="1"/>
  <c r="D31" i="188"/>
  <c r="C31" i="188"/>
  <c r="DF30" i="188"/>
  <c r="DB30" i="188"/>
  <c r="CX30" i="188"/>
  <c r="CT30" i="188"/>
  <c r="CP30" i="188"/>
  <c r="CL30" i="188"/>
  <c r="CH30" i="188"/>
  <c r="CD30" i="188"/>
  <c r="BZ30" i="188"/>
  <c r="BV30" i="188"/>
  <c r="BR30" i="188"/>
  <c r="BN30" i="188"/>
  <c r="BJ30" i="188"/>
  <c r="BF30" i="188"/>
  <c r="BB30" i="188"/>
  <c r="AX30" i="188"/>
  <c r="AT30" i="188"/>
  <c r="AP30" i="188"/>
  <c r="AL30" i="188"/>
  <c r="AH30" i="188"/>
  <c r="AD30" i="188"/>
  <c r="Z30" i="188"/>
  <c r="V30" i="188"/>
  <c r="Q30" i="188"/>
  <c r="J30" i="188"/>
  <c r="R30" i="188" s="1"/>
  <c r="D30" i="188"/>
  <c r="C30" i="188"/>
  <c r="DE29" i="188"/>
  <c r="DD29" i="188"/>
  <c r="DC29" i="188"/>
  <c r="DA29" i="188"/>
  <c r="CZ29" i="188"/>
  <c r="CY29" i="188"/>
  <c r="CW29" i="188"/>
  <c r="CV29" i="188"/>
  <c r="CU29" i="188"/>
  <c r="CS29" i="188"/>
  <c r="CR29" i="188"/>
  <c r="CQ29" i="188"/>
  <c r="CO29" i="188"/>
  <c r="CN29" i="188"/>
  <c r="CM29" i="188"/>
  <c r="CK29" i="188"/>
  <c r="CJ29" i="188"/>
  <c r="CI29" i="188"/>
  <c r="CG29" i="188"/>
  <c r="CF29" i="188"/>
  <c r="CE29" i="188"/>
  <c r="CC29" i="188"/>
  <c r="CB29" i="188"/>
  <c r="CA29" i="188"/>
  <c r="BY29" i="188"/>
  <c r="BX29" i="188"/>
  <c r="BW29" i="188"/>
  <c r="BU29" i="188"/>
  <c r="BT29" i="188"/>
  <c r="BS29" i="188"/>
  <c r="BQ29" i="188"/>
  <c r="BP29" i="188"/>
  <c r="BO29" i="188"/>
  <c r="BM29" i="188"/>
  <c r="BL29" i="188"/>
  <c r="BK29" i="188"/>
  <c r="BI29" i="188"/>
  <c r="BH29" i="188"/>
  <c r="BG29" i="188"/>
  <c r="BE29" i="188"/>
  <c r="BD29" i="188"/>
  <c r="BC29" i="188"/>
  <c r="BA29" i="188"/>
  <c r="AZ29" i="188"/>
  <c r="AY29" i="188"/>
  <c r="AW29" i="188"/>
  <c r="AV29" i="188"/>
  <c r="AU29" i="188"/>
  <c r="AS29" i="188"/>
  <c r="AR29" i="188"/>
  <c r="AQ29" i="188"/>
  <c r="AO29" i="188"/>
  <c r="AN29" i="188"/>
  <c r="AM29" i="188"/>
  <c r="AK29" i="188"/>
  <c r="AJ29" i="188"/>
  <c r="AI29" i="188"/>
  <c r="AG29" i="188"/>
  <c r="AF29" i="188"/>
  <c r="AE29" i="188"/>
  <c r="AC29" i="188"/>
  <c r="AB29" i="188"/>
  <c r="AA29" i="188"/>
  <c r="Y29" i="188"/>
  <c r="X29" i="188"/>
  <c r="W29" i="188"/>
  <c r="U29" i="188"/>
  <c r="T29" i="188"/>
  <c r="P29" i="188"/>
  <c r="O29" i="188"/>
  <c r="DF28" i="188"/>
  <c r="DB28" i="188"/>
  <c r="CX28" i="188"/>
  <c r="CT28" i="188"/>
  <c r="CP28" i="188"/>
  <c r="CL28" i="188"/>
  <c r="CH28" i="188"/>
  <c r="CD28" i="188"/>
  <c r="BZ28" i="188"/>
  <c r="BV28" i="188"/>
  <c r="BR28" i="188"/>
  <c r="BN28" i="188"/>
  <c r="BJ28" i="188"/>
  <c r="BF28" i="188"/>
  <c r="BB28" i="188"/>
  <c r="AX28" i="188"/>
  <c r="AT28" i="188"/>
  <c r="AP28" i="188"/>
  <c r="AL28" i="188"/>
  <c r="AH28" i="188"/>
  <c r="AD28" i="188"/>
  <c r="Z28" i="188"/>
  <c r="V28" i="188"/>
  <c r="Q28" i="188"/>
  <c r="J28" i="188"/>
  <c r="R28" i="188" s="1"/>
  <c r="D28" i="188"/>
  <c r="S28" i="188" s="1"/>
  <c r="C28" i="188"/>
  <c r="DF27" i="188"/>
  <c r="DB27" i="188"/>
  <c r="CX27" i="188"/>
  <c r="CT27" i="188"/>
  <c r="CP27" i="188"/>
  <c r="CL27" i="188"/>
  <c r="CH27" i="188"/>
  <c r="CD27" i="188"/>
  <c r="BZ27" i="188"/>
  <c r="BV27" i="188"/>
  <c r="BR27" i="188"/>
  <c r="BN27" i="188"/>
  <c r="BJ27" i="188"/>
  <c r="BF27" i="188"/>
  <c r="BB27" i="188"/>
  <c r="AX27" i="188"/>
  <c r="AT27" i="188"/>
  <c r="AP27" i="188"/>
  <c r="AL27" i="188"/>
  <c r="AH27" i="188"/>
  <c r="AD27" i="188"/>
  <c r="Z27" i="188"/>
  <c r="V27" i="188"/>
  <c r="Q27" i="188"/>
  <c r="J27" i="188"/>
  <c r="N27" i="188" s="1"/>
  <c r="D27" i="188"/>
  <c r="C27" i="188"/>
  <c r="DF26" i="188"/>
  <c r="DB26" i="188"/>
  <c r="CX26" i="188"/>
  <c r="CT26" i="188"/>
  <c r="CP26" i="188"/>
  <c r="CL26" i="188"/>
  <c r="CH26" i="188"/>
  <c r="CD26" i="188"/>
  <c r="BZ26" i="188"/>
  <c r="BV26" i="188"/>
  <c r="BR26" i="188"/>
  <c r="BN26" i="188"/>
  <c r="BJ26" i="188"/>
  <c r="BF26" i="188"/>
  <c r="BB26" i="188"/>
  <c r="AX26" i="188"/>
  <c r="AT26" i="188"/>
  <c r="AP26" i="188"/>
  <c r="AL26" i="188"/>
  <c r="AH26" i="188"/>
  <c r="AD26" i="188"/>
  <c r="Z26" i="188"/>
  <c r="V26" i="188"/>
  <c r="Q26" i="188"/>
  <c r="J26" i="188"/>
  <c r="R26" i="188" s="1"/>
  <c r="D26" i="188"/>
  <c r="C26" i="188"/>
  <c r="DF25" i="188"/>
  <c r="DB25" i="188"/>
  <c r="CX25" i="188"/>
  <c r="CT25" i="188"/>
  <c r="CP25" i="188"/>
  <c r="CL25" i="188"/>
  <c r="CH25" i="188"/>
  <c r="CD25" i="188"/>
  <c r="BZ25" i="188"/>
  <c r="BV25" i="188"/>
  <c r="BR25" i="188"/>
  <c r="BN25" i="188"/>
  <c r="BJ25" i="188"/>
  <c r="BF25" i="188"/>
  <c r="BB25" i="188"/>
  <c r="AX25" i="188"/>
  <c r="AT25" i="188"/>
  <c r="AP25" i="188"/>
  <c r="AL25" i="188"/>
  <c r="AH25" i="188"/>
  <c r="AD25" i="188"/>
  <c r="Z25" i="188"/>
  <c r="V25" i="188"/>
  <c r="Q25" i="188"/>
  <c r="J25" i="188"/>
  <c r="R25" i="188" s="1"/>
  <c r="D25" i="188"/>
  <c r="S25" i="188" s="1"/>
  <c r="C25" i="188"/>
  <c r="DF24" i="188"/>
  <c r="DB24" i="188"/>
  <c r="CX24" i="188"/>
  <c r="CT24" i="188"/>
  <c r="CP24" i="188"/>
  <c r="CL24" i="188"/>
  <c r="CH24" i="188"/>
  <c r="CD24" i="188"/>
  <c r="BZ24" i="188"/>
  <c r="BV24" i="188"/>
  <c r="BR24" i="188"/>
  <c r="BN24" i="188"/>
  <c r="BJ24" i="188"/>
  <c r="BF24" i="188"/>
  <c r="BB24" i="188"/>
  <c r="AX24" i="188"/>
  <c r="AT24" i="188"/>
  <c r="AP24" i="188"/>
  <c r="AL24" i="188"/>
  <c r="AH24" i="188"/>
  <c r="AD24" i="188"/>
  <c r="Z24" i="188"/>
  <c r="V24" i="188"/>
  <c r="Q24" i="188"/>
  <c r="J24" i="188"/>
  <c r="D24" i="188"/>
  <c r="C24" i="188"/>
  <c r="DF23" i="188"/>
  <c r="DB23" i="188"/>
  <c r="CX23" i="188"/>
  <c r="CT23" i="188"/>
  <c r="CP23" i="188"/>
  <c r="CL23" i="188"/>
  <c r="CH23" i="188"/>
  <c r="CD23" i="188"/>
  <c r="BZ23" i="188"/>
  <c r="BV23" i="188"/>
  <c r="BR23" i="188"/>
  <c r="BN23" i="188"/>
  <c r="BJ23" i="188"/>
  <c r="BF23" i="188"/>
  <c r="BB23" i="188"/>
  <c r="AX23" i="188"/>
  <c r="AT23" i="188"/>
  <c r="AP23" i="188"/>
  <c r="AL23" i="188"/>
  <c r="AH23" i="188"/>
  <c r="AD23" i="188"/>
  <c r="Z23" i="188"/>
  <c r="V23" i="188"/>
  <c r="Q23" i="188"/>
  <c r="J23" i="188"/>
  <c r="R23" i="188" s="1"/>
  <c r="D23" i="188"/>
  <c r="S23" i="188" s="1"/>
  <c r="C23" i="188"/>
  <c r="DF22" i="188"/>
  <c r="DB22" i="188"/>
  <c r="CX22" i="188"/>
  <c r="CT22" i="188"/>
  <c r="CP22" i="188"/>
  <c r="CL22" i="188"/>
  <c r="CH22" i="188"/>
  <c r="CD22" i="188"/>
  <c r="BZ22" i="188"/>
  <c r="BV22" i="188"/>
  <c r="BR22" i="188"/>
  <c r="BN22" i="188"/>
  <c r="BJ22" i="188"/>
  <c r="BF22" i="188"/>
  <c r="BB22" i="188"/>
  <c r="AX22" i="188"/>
  <c r="AT22" i="188"/>
  <c r="AP22" i="188"/>
  <c r="AL22" i="188"/>
  <c r="AH22" i="188"/>
  <c r="AD22" i="188"/>
  <c r="Z22" i="188"/>
  <c r="V22" i="188"/>
  <c r="Q22" i="188"/>
  <c r="J22" i="188"/>
  <c r="D22" i="188"/>
  <c r="C22" i="188"/>
  <c r="DE21" i="188"/>
  <c r="DD21" i="188"/>
  <c r="DC21" i="188"/>
  <c r="DA21" i="188"/>
  <c r="CZ21" i="188"/>
  <c r="CY21" i="188"/>
  <c r="CW21" i="188"/>
  <c r="CV21" i="188"/>
  <c r="CU21" i="188"/>
  <c r="CS21" i="188"/>
  <c r="CR21" i="188"/>
  <c r="CQ21" i="188"/>
  <c r="CO21" i="188"/>
  <c r="CN21" i="188"/>
  <c r="CM21" i="188"/>
  <c r="CK21" i="188"/>
  <c r="CJ21" i="188"/>
  <c r="CI21" i="188"/>
  <c r="CG21" i="188"/>
  <c r="CF21" i="188"/>
  <c r="CE21" i="188"/>
  <c r="CC21" i="188"/>
  <c r="CB21" i="188"/>
  <c r="CA21" i="188"/>
  <c r="BY21" i="188"/>
  <c r="BX21" i="188"/>
  <c r="BW21" i="188"/>
  <c r="BU21" i="188"/>
  <c r="BT21" i="188"/>
  <c r="BS21" i="188"/>
  <c r="BQ21" i="188"/>
  <c r="BP21" i="188"/>
  <c r="BO21" i="188"/>
  <c r="BM21" i="188"/>
  <c r="BL21" i="188"/>
  <c r="BK21" i="188"/>
  <c r="BI21" i="188"/>
  <c r="BH21" i="188"/>
  <c r="BG21" i="188"/>
  <c r="BE21" i="188"/>
  <c r="BD21" i="188"/>
  <c r="BC21" i="188"/>
  <c r="BA21" i="188"/>
  <c r="AZ21" i="188"/>
  <c r="AY21" i="188"/>
  <c r="AW21" i="188"/>
  <c r="AV21" i="188"/>
  <c r="AU21" i="188"/>
  <c r="AS21" i="188"/>
  <c r="AR21" i="188"/>
  <c r="AQ21" i="188"/>
  <c r="AO21" i="188"/>
  <c r="AN21" i="188"/>
  <c r="AM21" i="188"/>
  <c r="AK21" i="188"/>
  <c r="AJ21" i="188"/>
  <c r="AI21" i="188"/>
  <c r="AG21" i="188"/>
  <c r="AF21" i="188"/>
  <c r="AE21" i="188"/>
  <c r="AC21" i="188"/>
  <c r="AB21" i="188"/>
  <c r="AA21" i="188"/>
  <c r="Y21" i="188"/>
  <c r="X21" i="188"/>
  <c r="W21" i="188"/>
  <c r="U21" i="188"/>
  <c r="T21" i="188"/>
  <c r="T86" i="188" s="1"/>
  <c r="P21" i="188"/>
  <c r="O21" i="188"/>
  <c r="DF20" i="188"/>
  <c r="DB20" i="188"/>
  <c r="CX20" i="188"/>
  <c r="CT20" i="188"/>
  <c r="CP20" i="188"/>
  <c r="CL20" i="188"/>
  <c r="CH20" i="188"/>
  <c r="CD20" i="188"/>
  <c r="BZ20" i="188"/>
  <c r="BV20" i="188"/>
  <c r="BR20" i="188"/>
  <c r="BN20" i="188"/>
  <c r="BJ20" i="188"/>
  <c r="BF20" i="188"/>
  <c r="BB20" i="188"/>
  <c r="AX20" i="188"/>
  <c r="AT20" i="188"/>
  <c r="AP20" i="188"/>
  <c r="AL20" i="188"/>
  <c r="AH20" i="188"/>
  <c r="AD20" i="188"/>
  <c r="Z20" i="188"/>
  <c r="V20" i="188"/>
  <c r="Q20" i="188"/>
  <c r="J20" i="188"/>
  <c r="D20" i="188"/>
  <c r="C20" i="188"/>
  <c r="DF19" i="188"/>
  <c r="DB19" i="188"/>
  <c r="CX19" i="188"/>
  <c r="CT19" i="188"/>
  <c r="CP19" i="188"/>
  <c r="CL19" i="188"/>
  <c r="CH19" i="188"/>
  <c r="CD19" i="188"/>
  <c r="BZ19" i="188"/>
  <c r="BV19" i="188"/>
  <c r="BR19" i="188"/>
  <c r="BN19" i="188"/>
  <c r="BJ19" i="188"/>
  <c r="BF19" i="188"/>
  <c r="BB19" i="188"/>
  <c r="AX19" i="188"/>
  <c r="AT19" i="188"/>
  <c r="AP19" i="188"/>
  <c r="AL19" i="188"/>
  <c r="AH19" i="188"/>
  <c r="AD19" i="188"/>
  <c r="Z19" i="188"/>
  <c r="V19" i="188"/>
  <c r="Q19" i="188"/>
  <c r="J19" i="188"/>
  <c r="D19" i="188"/>
  <c r="C19" i="188"/>
  <c r="DF18" i="188"/>
  <c r="DB18" i="188"/>
  <c r="CX18" i="188"/>
  <c r="CT18" i="188"/>
  <c r="CP18" i="188"/>
  <c r="CL18" i="188"/>
  <c r="CH18" i="188"/>
  <c r="CD18" i="188"/>
  <c r="BZ18" i="188"/>
  <c r="BV18" i="188"/>
  <c r="BR18" i="188"/>
  <c r="BN18" i="188"/>
  <c r="BJ18" i="188"/>
  <c r="BF18" i="188"/>
  <c r="BB18" i="188"/>
  <c r="AX18" i="188"/>
  <c r="AT18" i="188"/>
  <c r="AP18" i="188"/>
  <c r="AL18" i="188"/>
  <c r="AH18" i="188"/>
  <c r="AD18" i="188"/>
  <c r="Z18" i="188"/>
  <c r="V18" i="188"/>
  <c r="Q18" i="188"/>
  <c r="J18" i="188"/>
  <c r="R18" i="188" s="1"/>
  <c r="D18" i="188"/>
  <c r="S18" i="188" s="1"/>
  <c r="C18" i="188"/>
  <c r="DF17" i="188"/>
  <c r="DB17" i="188"/>
  <c r="CX17" i="188"/>
  <c r="CT17" i="188"/>
  <c r="CP17" i="188"/>
  <c r="CL17" i="188"/>
  <c r="CH17" i="188"/>
  <c r="CD17" i="188"/>
  <c r="BZ17" i="188"/>
  <c r="BV17" i="188"/>
  <c r="BR17" i="188"/>
  <c r="BN17" i="188"/>
  <c r="BJ17" i="188"/>
  <c r="BF17" i="188"/>
  <c r="BB17" i="188"/>
  <c r="AX17" i="188"/>
  <c r="AT17" i="188"/>
  <c r="AP17" i="188"/>
  <c r="AL17" i="188"/>
  <c r="AH17" i="188"/>
  <c r="AD17" i="188"/>
  <c r="Z17" i="188"/>
  <c r="V17" i="188"/>
  <c r="Q17" i="188"/>
  <c r="J17" i="188"/>
  <c r="D17" i="188"/>
  <c r="C17" i="188"/>
  <c r="DF16" i="188"/>
  <c r="DB16" i="188"/>
  <c r="CX16" i="188"/>
  <c r="CT16" i="188"/>
  <c r="CP16" i="188"/>
  <c r="CL16" i="188"/>
  <c r="CH16" i="188"/>
  <c r="CD16" i="188"/>
  <c r="BZ16" i="188"/>
  <c r="BV16" i="188"/>
  <c r="BR16" i="188"/>
  <c r="BN16" i="188"/>
  <c r="BJ16" i="188"/>
  <c r="BF16" i="188"/>
  <c r="BB16" i="188"/>
  <c r="AX16" i="188"/>
  <c r="AT16" i="188"/>
  <c r="AP16" i="188"/>
  <c r="AL16" i="188"/>
  <c r="AH16" i="188"/>
  <c r="AD16" i="188"/>
  <c r="Z16" i="188"/>
  <c r="V16" i="188"/>
  <c r="Q16" i="188"/>
  <c r="J16" i="188"/>
  <c r="N16" i="188" s="1"/>
  <c r="D16" i="188"/>
  <c r="C16" i="188"/>
  <c r="DF15" i="188"/>
  <c r="DB15" i="188"/>
  <c r="CX15" i="188"/>
  <c r="CT15" i="188"/>
  <c r="CP15" i="188"/>
  <c r="CL15" i="188"/>
  <c r="CH15" i="188"/>
  <c r="CD15" i="188"/>
  <c r="BZ15" i="188"/>
  <c r="BV15" i="188"/>
  <c r="BR15" i="188"/>
  <c r="BN15" i="188"/>
  <c r="BJ15" i="188"/>
  <c r="BF15" i="188"/>
  <c r="BB15" i="188"/>
  <c r="AX15" i="188"/>
  <c r="AT15" i="188"/>
  <c r="AP15" i="188"/>
  <c r="AL15" i="188"/>
  <c r="AH15" i="188"/>
  <c r="AD15" i="188"/>
  <c r="Z15" i="188"/>
  <c r="V15" i="188"/>
  <c r="Q15" i="188"/>
  <c r="J15" i="188"/>
  <c r="R15" i="188" s="1"/>
  <c r="D15" i="188"/>
  <c r="S15" i="188" s="1"/>
  <c r="C15" i="188"/>
  <c r="DF14" i="188"/>
  <c r="DB14" i="188"/>
  <c r="CX14" i="188"/>
  <c r="CT14" i="188"/>
  <c r="CP14" i="188"/>
  <c r="CL14" i="188"/>
  <c r="CH14" i="188"/>
  <c r="CD14" i="188"/>
  <c r="BZ14" i="188"/>
  <c r="BV14" i="188"/>
  <c r="BR14" i="188"/>
  <c r="BN14" i="188"/>
  <c r="BJ14" i="188"/>
  <c r="BF14" i="188"/>
  <c r="BB14" i="188"/>
  <c r="AX14" i="188"/>
  <c r="AT14" i="188"/>
  <c r="AP14" i="188"/>
  <c r="AL14" i="188"/>
  <c r="AH14" i="188"/>
  <c r="AD14" i="188"/>
  <c r="Z14" i="188"/>
  <c r="V14" i="188"/>
  <c r="Q14" i="188"/>
  <c r="J14" i="188"/>
  <c r="N14" i="188" s="1"/>
  <c r="D14" i="188"/>
  <c r="C14" i="188"/>
  <c r="DE85" i="187"/>
  <c r="DD85" i="187"/>
  <c r="DC85" i="187"/>
  <c r="DA85" i="187"/>
  <c r="CZ85" i="187"/>
  <c r="CY85" i="187"/>
  <c r="CW85" i="187"/>
  <c r="CV85" i="187"/>
  <c r="CU85" i="187"/>
  <c r="CS85" i="187"/>
  <c r="CR85" i="187"/>
  <c r="CT85" i="187" s="1"/>
  <c r="CQ85" i="187"/>
  <c r="CO85" i="187"/>
  <c r="CN85" i="187"/>
  <c r="CM85" i="187"/>
  <c r="CK85" i="187"/>
  <c r="CJ85" i="187"/>
  <c r="CI85" i="187"/>
  <c r="CG85" i="187"/>
  <c r="CF85" i="187"/>
  <c r="CE85" i="187"/>
  <c r="CC85" i="187"/>
  <c r="CB85" i="187"/>
  <c r="CA85" i="187"/>
  <c r="BY85" i="187"/>
  <c r="BX85" i="187"/>
  <c r="BW85" i="187"/>
  <c r="BU85" i="187"/>
  <c r="BT85" i="187"/>
  <c r="BS85" i="187"/>
  <c r="BQ85" i="187"/>
  <c r="BP85" i="187"/>
  <c r="BO85" i="187"/>
  <c r="BM85" i="187"/>
  <c r="BL85" i="187"/>
  <c r="BN85" i="187" s="1"/>
  <c r="BK85" i="187"/>
  <c r="BI85" i="187"/>
  <c r="BH85" i="187"/>
  <c r="BG85" i="187"/>
  <c r="BE85" i="187"/>
  <c r="BD85" i="187"/>
  <c r="BC85" i="187"/>
  <c r="BA85" i="187"/>
  <c r="AZ85" i="187"/>
  <c r="AY85" i="187"/>
  <c r="AW85" i="187"/>
  <c r="AV85" i="187"/>
  <c r="AU85" i="187"/>
  <c r="AS85" i="187"/>
  <c r="AR85" i="187"/>
  <c r="AQ85" i="187"/>
  <c r="AO85" i="187"/>
  <c r="AN85" i="187"/>
  <c r="AM85" i="187"/>
  <c r="AK85" i="187"/>
  <c r="AJ85" i="187"/>
  <c r="AI85" i="187"/>
  <c r="AG85" i="187"/>
  <c r="AF85" i="187"/>
  <c r="AE85" i="187"/>
  <c r="AC85" i="187"/>
  <c r="AB85" i="187"/>
  <c r="AA85" i="187"/>
  <c r="Y85" i="187"/>
  <c r="X85" i="187"/>
  <c r="W85" i="187"/>
  <c r="U85" i="187"/>
  <c r="T85" i="187"/>
  <c r="P85" i="187"/>
  <c r="O85" i="187"/>
  <c r="DF84" i="187"/>
  <c r="DB84" i="187"/>
  <c r="CX84" i="187"/>
  <c r="CT84" i="187"/>
  <c r="CP84" i="187"/>
  <c r="CL84" i="187"/>
  <c r="CH84" i="187"/>
  <c r="CD84" i="187"/>
  <c r="BZ84" i="187"/>
  <c r="BV84" i="187"/>
  <c r="BR84" i="187"/>
  <c r="BN84" i="187"/>
  <c r="BJ84" i="187"/>
  <c r="BF84" i="187"/>
  <c r="BB84" i="187"/>
  <c r="AX84" i="187"/>
  <c r="AT84" i="187"/>
  <c r="AP84" i="187"/>
  <c r="AL84" i="187"/>
  <c r="AH84" i="187"/>
  <c r="AD84" i="187"/>
  <c r="Z84" i="187"/>
  <c r="V84" i="187"/>
  <c r="Q84" i="187"/>
  <c r="J84" i="187"/>
  <c r="R84" i="187" s="1"/>
  <c r="D84" i="187"/>
  <c r="S84" i="187" s="1"/>
  <c r="C84" i="187"/>
  <c r="DF83" i="187"/>
  <c r="DB83" i="187"/>
  <c r="CX83" i="187"/>
  <c r="CT83" i="187"/>
  <c r="CP83" i="187"/>
  <c r="CL83" i="187"/>
  <c r="CH83" i="187"/>
  <c r="CD83" i="187"/>
  <c r="BZ83" i="187"/>
  <c r="BV83" i="187"/>
  <c r="BR83" i="187"/>
  <c r="BN83" i="187"/>
  <c r="BJ83" i="187"/>
  <c r="BF83" i="187"/>
  <c r="BB83" i="187"/>
  <c r="AX83" i="187"/>
  <c r="AT83" i="187"/>
  <c r="AP83" i="187"/>
  <c r="AL83" i="187"/>
  <c r="AH83" i="187"/>
  <c r="AD83" i="187"/>
  <c r="Z83" i="187"/>
  <c r="V83" i="187"/>
  <c r="Q83" i="187"/>
  <c r="J83" i="187"/>
  <c r="R83" i="187" s="1"/>
  <c r="D83" i="187"/>
  <c r="C83" i="187"/>
  <c r="DF82" i="187"/>
  <c r="DB82" i="187"/>
  <c r="CX82" i="187"/>
  <c r="CT82" i="187"/>
  <c r="CP82" i="187"/>
  <c r="CL82" i="187"/>
  <c r="CH82" i="187"/>
  <c r="CD82" i="187"/>
  <c r="BZ82" i="187"/>
  <c r="BV82" i="187"/>
  <c r="BR82" i="187"/>
  <c r="BN82" i="187"/>
  <c r="BJ82" i="187"/>
  <c r="BF82" i="187"/>
  <c r="BB82" i="187"/>
  <c r="AX82" i="187"/>
  <c r="AT82" i="187"/>
  <c r="AP82" i="187"/>
  <c r="AL82" i="187"/>
  <c r="AH82" i="187"/>
  <c r="AD82" i="187"/>
  <c r="Z82" i="187"/>
  <c r="V82" i="187"/>
  <c r="Q82" i="187"/>
  <c r="J82" i="187"/>
  <c r="N82" i="187" s="1"/>
  <c r="D82" i="187"/>
  <c r="C82" i="187"/>
  <c r="DF81" i="187"/>
  <c r="DB81" i="187"/>
  <c r="CX81" i="187"/>
  <c r="CT81" i="187"/>
  <c r="CP81" i="187"/>
  <c r="CL81" i="187"/>
  <c r="CH81" i="187"/>
  <c r="CD81" i="187"/>
  <c r="BZ81" i="187"/>
  <c r="BV81" i="187"/>
  <c r="BR81" i="187"/>
  <c r="BN81" i="187"/>
  <c r="BJ81" i="187"/>
  <c r="BF81" i="187"/>
  <c r="BB81" i="187"/>
  <c r="AX81" i="187"/>
  <c r="AT81" i="187"/>
  <c r="AP81" i="187"/>
  <c r="AL81" i="187"/>
  <c r="AH81" i="187"/>
  <c r="AD81" i="187"/>
  <c r="Z81" i="187"/>
  <c r="V81" i="187"/>
  <c r="Q81" i="187"/>
  <c r="J81" i="187"/>
  <c r="D81" i="187"/>
  <c r="C81" i="187"/>
  <c r="DF80" i="187"/>
  <c r="DB80" i="187"/>
  <c r="CX80" i="187"/>
  <c r="CT80" i="187"/>
  <c r="CP80" i="187"/>
  <c r="CL80" i="187"/>
  <c r="CH80" i="187"/>
  <c r="CD80" i="187"/>
  <c r="BZ80" i="187"/>
  <c r="BV80" i="187"/>
  <c r="BR80" i="187"/>
  <c r="BN80" i="187"/>
  <c r="BJ80" i="187"/>
  <c r="BF80" i="187"/>
  <c r="BB80" i="187"/>
  <c r="AX80" i="187"/>
  <c r="AT80" i="187"/>
  <c r="AP80" i="187"/>
  <c r="AL80" i="187"/>
  <c r="AH80" i="187"/>
  <c r="AD80" i="187"/>
  <c r="Z80" i="187"/>
  <c r="V80" i="187"/>
  <c r="Q80" i="187"/>
  <c r="J80" i="187"/>
  <c r="R80" i="187" s="1"/>
  <c r="D80" i="187"/>
  <c r="C80" i="187"/>
  <c r="DF79" i="187"/>
  <c r="DB79" i="187"/>
  <c r="CX79" i="187"/>
  <c r="CT79" i="187"/>
  <c r="CP79" i="187"/>
  <c r="CL79" i="187"/>
  <c r="CH79" i="187"/>
  <c r="CD79" i="187"/>
  <c r="BZ79" i="187"/>
  <c r="BV79" i="187"/>
  <c r="BR79" i="187"/>
  <c r="BN79" i="187"/>
  <c r="BJ79" i="187"/>
  <c r="BF79" i="187"/>
  <c r="BB79" i="187"/>
  <c r="AX79" i="187"/>
  <c r="AT79" i="187"/>
  <c r="AP79" i="187"/>
  <c r="AL79" i="187"/>
  <c r="AH79" i="187"/>
  <c r="AD79" i="187"/>
  <c r="Z79" i="187"/>
  <c r="V79" i="187"/>
  <c r="Q79" i="187"/>
  <c r="J79" i="187"/>
  <c r="N79" i="187" s="1"/>
  <c r="D79" i="187"/>
  <c r="C79" i="187"/>
  <c r="DF78" i="187"/>
  <c r="DB78" i="187"/>
  <c r="CX78" i="187"/>
  <c r="CT78" i="187"/>
  <c r="CP78" i="187"/>
  <c r="CL78" i="187"/>
  <c r="CH78" i="187"/>
  <c r="CD78" i="187"/>
  <c r="BZ78" i="187"/>
  <c r="BV78" i="187"/>
  <c r="BR78" i="187"/>
  <c r="BN78" i="187"/>
  <c r="BJ78" i="187"/>
  <c r="BF78" i="187"/>
  <c r="BB78" i="187"/>
  <c r="AX78" i="187"/>
  <c r="AT78" i="187"/>
  <c r="AP78" i="187"/>
  <c r="AL78" i="187"/>
  <c r="AH78" i="187"/>
  <c r="AD78" i="187"/>
  <c r="Z78" i="187"/>
  <c r="V78" i="187"/>
  <c r="Q78" i="187"/>
  <c r="J78" i="187"/>
  <c r="D78" i="187"/>
  <c r="C78" i="187"/>
  <c r="DE77" i="187"/>
  <c r="DD77" i="187"/>
  <c r="DC77" i="187"/>
  <c r="DA77" i="187"/>
  <c r="CZ77" i="187"/>
  <c r="CY77" i="187"/>
  <c r="CW77" i="187"/>
  <c r="CV77" i="187"/>
  <c r="CU77" i="187"/>
  <c r="CS77" i="187"/>
  <c r="CR77" i="187"/>
  <c r="CQ77" i="187"/>
  <c r="CO77" i="187"/>
  <c r="CN77" i="187"/>
  <c r="CM77" i="187"/>
  <c r="CK77" i="187"/>
  <c r="CJ77" i="187"/>
  <c r="CI77" i="187"/>
  <c r="CG77" i="187"/>
  <c r="CF77" i="187"/>
  <c r="CE77" i="187"/>
  <c r="CC77" i="187"/>
  <c r="CB77" i="187"/>
  <c r="CA77" i="187"/>
  <c r="BY77" i="187"/>
  <c r="BX77" i="187"/>
  <c r="BW77" i="187"/>
  <c r="BU77" i="187"/>
  <c r="BT77" i="187"/>
  <c r="BS77" i="187"/>
  <c r="BQ77" i="187"/>
  <c r="BP77" i="187"/>
  <c r="BO77" i="187"/>
  <c r="BM77" i="187"/>
  <c r="BL77" i="187"/>
  <c r="BK77" i="187"/>
  <c r="BI77" i="187"/>
  <c r="BH77" i="187"/>
  <c r="BG77" i="187"/>
  <c r="BE77" i="187"/>
  <c r="BD77" i="187"/>
  <c r="BC77" i="187"/>
  <c r="BA77" i="187"/>
  <c r="AZ77" i="187"/>
  <c r="AY77" i="187"/>
  <c r="AW77" i="187"/>
  <c r="AV77" i="187"/>
  <c r="AU77" i="187"/>
  <c r="AS77" i="187"/>
  <c r="AR77" i="187"/>
  <c r="AQ77" i="187"/>
  <c r="AO77" i="187"/>
  <c r="AN77" i="187"/>
  <c r="AM77" i="187"/>
  <c r="AK77" i="187"/>
  <c r="AJ77" i="187"/>
  <c r="AI77" i="187"/>
  <c r="AG77" i="187"/>
  <c r="AF77" i="187"/>
  <c r="AE77" i="187"/>
  <c r="AC77" i="187"/>
  <c r="AB77" i="187"/>
  <c r="AA77" i="187"/>
  <c r="Y77" i="187"/>
  <c r="X77" i="187"/>
  <c r="W77" i="187"/>
  <c r="U77" i="187"/>
  <c r="T77" i="187"/>
  <c r="P77" i="187"/>
  <c r="O77" i="187"/>
  <c r="DF76" i="187"/>
  <c r="DB76" i="187"/>
  <c r="CX76" i="187"/>
  <c r="CT76" i="187"/>
  <c r="CP76" i="187"/>
  <c r="CL76" i="187"/>
  <c r="CH76" i="187"/>
  <c r="CD76" i="187"/>
  <c r="BZ76" i="187"/>
  <c r="BV76" i="187"/>
  <c r="BR76" i="187"/>
  <c r="BN76" i="187"/>
  <c r="BJ76" i="187"/>
  <c r="BF76" i="187"/>
  <c r="BB76" i="187"/>
  <c r="AX76" i="187"/>
  <c r="AT76" i="187"/>
  <c r="AP76" i="187"/>
  <c r="AL76" i="187"/>
  <c r="AH76" i="187"/>
  <c r="AD76" i="187"/>
  <c r="Z76" i="187"/>
  <c r="V76" i="187"/>
  <c r="Q76" i="187"/>
  <c r="J76" i="187"/>
  <c r="D76" i="187"/>
  <c r="S76" i="187" s="1"/>
  <c r="C76" i="187"/>
  <c r="DF75" i="187"/>
  <c r="DB75" i="187"/>
  <c r="CX75" i="187"/>
  <c r="CT75" i="187"/>
  <c r="CP75" i="187"/>
  <c r="CL75" i="187"/>
  <c r="CH75" i="187"/>
  <c r="CD75" i="187"/>
  <c r="BZ75" i="187"/>
  <c r="BV75" i="187"/>
  <c r="BR75" i="187"/>
  <c r="BN75" i="187"/>
  <c r="BJ75" i="187"/>
  <c r="BF75" i="187"/>
  <c r="BB75" i="187"/>
  <c r="AX75" i="187"/>
  <c r="AT75" i="187"/>
  <c r="AP75" i="187"/>
  <c r="AL75" i="187"/>
  <c r="AH75" i="187"/>
  <c r="AD75" i="187"/>
  <c r="Z75" i="187"/>
  <c r="V75" i="187"/>
  <c r="Q75" i="187"/>
  <c r="J75" i="187"/>
  <c r="D75" i="187"/>
  <c r="C75" i="187"/>
  <c r="DF74" i="187"/>
  <c r="DB74" i="187"/>
  <c r="CX74" i="187"/>
  <c r="CT74" i="187"/>
  <c r="CP74" i="187"/>
  <c r="CL74" i="187"/>
  <c r="CH74" i="187"/>
  <c r="CD74" i="187"/>
  <c r="BZ74" i="187"/>
  <c r="BV74" i="187"/>
  <c r="BR74" i="187"/>
  <c r="BN74" i="187"/>
  <c r="BJ74" i="187"/>
  <c r="BF74" i="187"/>
  <c r="BB74" i="187"/>
  <c r="AX74" i="187"/>
  <c r="AT74" i="187"/>
  <c r="AP74" i="187"/>
  <c r="AL74" i="187"/>
  <c r="AH74" i="187"/>
  <c r="AD74" i="187"/>
  <c r="Z74" i="187"/>
  <c r="V74" i="187"/>
  <c r="Q74" i="187"/>
  <c r="J74" i="187"/>
  <c r="D74" i="187"/>
  <c r="C74" i="187"/>
  <c r="DF73" i="187"/>
  <c r="DB73" i="187"/>
  <c r="CX73" i="187"/>
  <c r="CT73" i="187"/>
  <c r="CP73" i="187"/>
  <c r="CL73" i="187"/>
  <c r="CH73" i="187"/>
  <c r="CD73" i="187"/>
  <c r="BZ73" i="187"/>
  <c r="BV73" i="187"/>
  <c r="BR73" i="187"/>
  <c r="BN73" i="187"/>
  <c r="BJ73" i="187"/>
  <c r="BF73" i="187"/>
  <c r="BB73" i="187"/>
  <c r="AX73" i="187"/>
  <c r="AT73" i="187"/>
  <c r="AP73" i="187"/>
  <c r="AL73" i="187"/>
  <c r="AH73" i="187"/>
  <c r="AD73" i="187"/>
  <c r="Z73" i="187"/>
  <c r="V73" i="187"/>
  <c r="Q73" i="187"/>
  <c r="J73" i="187"/>
  <c r="D73" i="187"/>
  <c r="C73" i="187"/>
  <c r="DF72" i="187"/>
  <c r="DB72" i="187"/>
  <c r="CX72" i="187"/>
  <c r="CT72" i="187"/>
  <c r="CP72" i="187"/>
  <c r="CL72" i="187"/>
  <c r="CH72" i="187"/>
  <c r="CD72" i="187"/>
  <c r="BZ72" i="187"/>
  <c r="BV72" i="187"/>
  <c r="BR72" i="187"/>
  <c r="BN72" i="187"/>
  <c r="BJ72" i="187"/>
  <c r="BF72" i="187"/>
  <c r="BB72" i="187"/>
  <c r="AX72" i="187"/>
  <c r="AT72" i="187"/>
  <c r="AP72" i="187"/>
  <c r="AL72" i="187"/>
  <c r="AH72" i="187"/>
  <c r="AD72" i="187"/>
  <c r="Z72" i="187"/>
  <c r="V72" i="187"/>
  <c r="Q72" i="187"/>
  <c r="J72" i="187"/>
  <c r="D72" i="187"/>
  <c r="C72" i="187"/>
  <c r="DF71" i="187"/>
  <c r="DB71" i="187"/>
  <c r="CX71" i="187"/>
  <c r="CT71" i="187"/>
  <c r="CP71" i="187"/>
  <c r="CL71" i="187"/>
  <c r="CH71" i="187"/>
  <c r="CD71" i="187"/>
  <c r="BZ71" i="187"/>
  <c r="BV71" i="187"/>
  <c r="BR71" i="187"/>
  <c r="BN71" i="187"/>
  <c r="BJ71" i="187"/>
  <c r="BF71" i="187"/>
  <c r="BB71" i="187"/>
  <c r="AX71" i="187"/>
  <c r="AT71" i="187"/>
  <c r="AP71" i="187"/>
  <c r="AL71" i="187"/>
  <c r="AH71" i="187"/>
  <c r="AD71" i="187"/>
  <c r="Z71" i="187"/>
  <c r="V71" i="187"/>
  <c r="Q71" i="187"/>
  <c r="J71" i="187"/>
  <c r="R71" i="187" s="1"/>
  <c r="D71" i="187"/>
  <c r="C71" i="187"/>
  <c r="DF70" i="187"/>
  <c r="DB70" i="187"/>
  <c r="CX70" i="187"/>
  <c r="CT70" i="187"/>
  <c r="CP70" i="187"/>
  <c r="CL70" i="187"/>
  <c r="CH70" i="187"/>
  <c r="CD70" i="187"/>
  <c r="BZ70" i="187"/>
  <c r="BV70" i="187"/>
  <c r="BR70" i="187"/>
  <c r="BN70" i="187"/>
  <c r="BJ70" i="187"/>
  <c r="BF70" i="187"/>
  <c r="BB70" i="187"/>
  <c r="AX70" i="187"/>
  <c r="AT70" i="187"/>
  <c r="AP70" i="187"/>
  <c r="AL70" i="187"/>
  <c r="AH70" i="187"/>
  <c r="AD70" i="187"/>
  <c r="Z70" i="187"/>
  <c r="V70" i="187"/>
  <c r="Q70" i="187"/>
  <c r="J70" i="187"/>
  <c r="D70" i="187"/>
  <c r="C70" i="187"/>
  <c r="DE69" i="187"/>
  <c r="DD69" i="187"/>
  <c r="DC69" i="187"/>
  <c r="DA69" i="187"/>
  <c r="CZ69" i="187"/>
  <c r="CY69" i="187"/>
  <c r="CW69" i="187"/>
  <c r="CV69" i="187"/>
  <c r="CU69" i="187"/>
  <c r="CS69" i="187"/>
  <c r="CR69" i="187"/>
  <c r="CQ69" i="187"/>
  <c r="CO69" i="187"/>
  <c r="CN69" i="187"/>
  <c r="CM69" i="187"/>
  <c r="CK69" i="187"/>
  <c r="CJ69" i="187"/>
  <c r="CI69" i="187"/>
  <c r="CG69" i="187"/>
  <c r="CF69" i="187"/>
  <c r="CE69" i="187"/>
  <c r="CC69" i="187"/>
  <c r="CB69" i="187"/>
  <c r="CA69" i="187"/>
  <c r="BY69" i="187"/>
  <c r="BX69" i="187"/>
  <c r="BW69" i="187"/>
  <c r="BU69" i="187"/>
  <c r="BT69" i="187"/>
  <c r="BS69" i="187"/>
  <c r="BQ69" i="187"/>
  <c r="BP69" i="187"/>
  <c r="BO69" i="187"/>
  <c r="BM69" i="187"/>
  <c r="BL69" i="187"/>
  <c r="BK69" i="187"/>
  <c r="BI69" i="187"/>
  <c r="BH69" i="187"/>
  <c r="BG69" i="187"/>
  <c r="BE69" i="187"/>
  <c r="BD69" i="187"/>
  <c r="BC69" i="187"/>
  <c r="BA69" i="187"/>
  <c r="AZ69" i="187"/>
  <c r="AY69" i="187"/>
  <c r="AW69" i="187"/>
  <c r="AV69" i="187"/>
  <c r="AU69" i="187"/>
  <c r="AS69" i="187"/>
  <c r="AR69" i="187"/>
  <c r="AQ69" i="187"/>
  <c r="AO69" i="187"/>
  <c r="AN69" i="187"/>
  <c r="AM69" i="187"/>
  <c r="AK69" i="187"/>
  <c r="AJ69" i="187"/>
  <c r="AI69" i="187"/>
  <c r="AG69" i="187"/>
  <c r="AF69" i="187"/>
  <c r="AE69" i="187"/>
  <c r="AC69" i="187"/>
  <c r="AB69" i="187"/>
  <c r="AA69" i="187"/>
  <c r="Y69" i="187"/>
  <c r="X69" i="187"/>
  <c r="W69" i="187"/>
  <c r="U69" i="187"/>
  <c r="T69" i="187"/>
  <c r="P69" i="187"/>
  <c r="O69" i="187"/>
  <c r="DF68" i="187"/>
  <c r="DB68" i="187"/>
  <c r="CX68" i="187"/>
  <c r="CT68" i="187"/>
  <c r="CP68" i="187"/>
  <c r="CL68" i="187"/>
  <c r="CH68" i="187"/>
  <c r="CD68" i="187"/>
  <c r="BZ68" i="187"/>
  <c r="BV68" i="187"/>
  <c r="BR68" i="187"/>
  <c r="BN68" i="187"/>
  <c r="BJ68" i="187"/>
  <c r="BF68" i="187"/>
  <c r="BB68" i="187"/>
  <c r="AX68" i="187"/>
  <c r="AT68" i="187"/>
  <c r="AP68" i="187"/>
  <c r="AL68" i="187"/>
  <c r="AH68" i="187"/>
  <c r="AD68" i="187"/>
  <c r="Z68" i="187"/>
  <c r="V68" i="187"/>
  <c r="Q68" i="187"/>
  <c r="J68" i="187"/>
  <c r="D68" i="187"/>
  <c r="S68" i="187" s="1"/>
  <c r="C68" i="187"/>
  <c r="DF67" i="187"/>
  <c r="DB67" i="187"/>
  <c r="CX67" i="187"/>
  <c r="CT67" i="187"/>
  <c r="CP67" i="187"/>
  <c r="CL67" i="187"/>
  <c r="CH67" i="187"/>
  <c r="CD67" i="187"/>
  <c r="BZ67" i="187"/>
  <c r="BV67" i="187"/>
  <c r="BR67" i="187"/>
  <c r="BN67" i="187"/>
  <c r="BJ67" i="187"/>
  <c r="BF67" i="187"/>
  <c r="BB67" i="187"/>
  <c r="AX67" i="187"/>
  <c r="AT67" i="187"/>
  <c r="AP67" i="187"/>
  <c r="AL67" i="187"/>
  <c r="AH67" i="187"/>
  <c r="AD67" i="187"/>
  <c r="Z67" i="187"/>
  <c r="V67" i="187"/>
  <c r="Q67" i="187"/>
  <c r="J67" i="187"/>
  <c r="D67" i="187"/>
  <c r="C67" i="187"/>
  <c r="DF66" i="187"/>
  <c r="DB66" i="187"/>
  <c r="CX66" i="187"/>
  <c r="CT66" i="187"/>
  <c r="CP66" i="187"/>
  <c r="CL66" i="187"/>
  <c r="CH66" i="187"/>
  <c r="CD66" i="187"/>
  <c r="BZ66" i="187"/>
  <c r="BV66" i="187"/>
  <c r="BR66" i="187"/>
  <c r="BN66" i="187"/>
  <c r="BJ66" i="187"/>
  <c r="BF66" i="187"/>
  <c r="BB66" i="187"/>
  <c r="AX66" i="187"/>
  <c r="AT66" i="187"/>
  <c r="AP66" i="187"/>
  <c r="AL66" i="187"/>
  <c r="AH66" i="187"/>
  <c r="AD66" i="187"/>
  <c r="Z66" i="187"/>
  <c r="V66" i="187"/>
  <c r="Q66" i="187"/>
  <c r="J66" i="187"/>
  <c r="R66" i="187" s="1"/>
  <c r="D66" i="187"/>
  <c r="C66" i="187"/>
  <c r="DF65" i="187"/>
  <c r="DB65" i="187"/>
  <c r="CX65" i="187"/>
  <c r="CT65" i="187"/>
  <c r="CP65" i="187"/>
  <c r="CL65" i="187"/>
  <c r="CH65" i="187"/>
  <c r="CD65" i="187"/>
  <c r="BZ65" i="187"/>
  <c r="BV65" i="187"/>
  <c r="BR65" i="187"/>
  <c r="BN65" i="187"/>
  <c r="BJ65" i="187"/>
  <c r="BF65" i="187"/>
  <c r="BB65" i="187"/>
  <c r="AX65" i="187"/>
  <c r="AT65" i="187"/>
  <c r="AP65" i="187"/>
  <c r="AL65" i="187"/>
  <c r="AH65" i="187"/>
  <c r="AD65" i="187"/>
  <c r="Z65" i="187"/>
  <c r="V65" i="187"/>
  <c r="Q65" i="187"/>
  <c r="J65" i="187"/>
  <c r="R65" i="187" s="1"/>
  <c r="D65" i="187"/>
  <c r="S65" i="187" s="1"/>
  <c r="C65" i="187"/>
  <c r="DF64" i="187"/>
  <c r="DB64" i="187"/>
  <c r="CX64" i="187"/>
  <c r="CT64" i="187"/>
  <c r="CP64" i="187"/>
  <c r="CL64" i="187"/>
  <c r="CH64" i="187"/>
  <c r="CD64" i="187"/>
  <c r="BZ64" i="187"/>
  <c r="BV64" i="187"/>
  <c r="BR64" i="187"/>
  <c r="BN64" i="187"/>
  <c r="BJ64" i="187"/>
  <c r="BF64" i="187"/>
  <c r="BB64" i="187"/>
  <c r="AX64" i="187"/>
  <c r="AT64" i="187"/>
  <c r="AP64" i="187"/>
  <c r="AL64" i="187"/>
  <c r="AH64" i="187"/>
  <c r="AD64" i="187"/>
  <c r="Z64" i="187"/>
  <c r="V64" i="187"/>
  <c r="Q64" i="187"/>
  <c r="J64" i="187"/>
  <c r="D64" i="187"/>
  <c r="C64" i="187"/>
  <c r="DF63" i="187"/>
  <c r="DB63" i="187"/>
  <c r="CX63" i="187"/>
  <c r="CT63" i="187"/>
  <c r="CP63" i="187"/>
  <c r="CL63" i="187"/>
  <c r="CH63" i="187"/>
  <c r="CD63" i="187"/>
  <c r="BZ63" i="187"/>
  <c r="BV63" i="187"/>
  <c r="BR63" i="187"/>
  <c r="BN63" i="187"/>
  <c r="BJ63" i="187"/>
  <c r="BF63" i="187"/>
  <c r="BB63" i="187"/>
  <c r="AX63" i="187"/>
  <c r="AT63" i="187"/>
  <c r="AP63" i="187"/>
  <c r="AL63" i="187"/>
  <c r="AH63" i="187"/>
  <c r="AD63" i="187"/>
  <c r="Z63" i="187"/>
  <c r="V63" i="187"/>
  <c r="Q63" i="187"/>
  <c r="J63" i="187"/>
  <c r="D63" i="187"/>
  <c r="C63" i="187"/>
  <c r="DF62" i="187"/>
  <c r="DB62" i="187"/>
  <c r="CX62" i="187"/>
  <c r="CT62" i="187"/>
  <c r="CP62" i="187"/>
  <c r="CL62" i="187"/>
  <c r="CH62" i="187"/>
  <c r="CD62" i="187"/>
  <c r="BZ62" i="187"/>
  <c r="BV62" i="187"/>
  <c r="BR62" i="187"/>
  <c r="BN62" i="187"/>
  <c r="BJ62" i="187"/>
  <c r="BF62" i="187"/>
  <c r="BB62" i="187"/>
  <c r="AX62" i="187"/>
  <c r="AT62" i="187"/>
  <c r="AP62" i="187"/>
  <c r="AL62" i="187"/>
  <c r="AH62" i="187"/>
  <c r="AD62" i="187"/>
  <c r="Z62" i="187"/>
  <c r="V62" i="187"/>
  <c r="Q62" i="187"/>
  <c r="J62" i="187"/>
  <c r="D62" i="187"/>
  <c r="C62" i="187"/>
  <c r="DE61" i="187"/>
  <c r="DD61" i="187"/>
  <c r="DC61" i="187"/>
  <c r="DA61" i="187"/>
  <c r="CZ61" i="187"/>
  <c r="CY61" i="187"/>
  <c r="CW61" i="187"/>
  <c r="CV61" i="187"/>
  <c r="CU61" i="187"/>
  <c r="CS61" i="187"/>
  <c r="CR61" i="187"/>
  <c r="CQ61" i="187"/>
  <c r="CO61" i="187"/>
  <c r="CN61" i="187"/>
  <c r="CM61" i="187"/>
  <c r="CK61" i="187"/>
  <c r="CJ61" i="187"/>
  <c r="CI61" i="187"/>
  <c r="CG61" i="187"/>
  <c r="CF61" i="187"/>
  <c r="CE61" i="187"/>
  <c r="CC61" i="187"/>
  <c r="CB61" i="187"/>
  <c r="CA61" i="187"/>
  <c r="BY61" i="187"/>
  <c r="BX61" i="187"/>
  <c r="BW61" i="187"/>
  <c r="BU61" i="187"/>
  <c r="BT61" i="187"/>
  <c r="BS61" i="187"/>
  <c r="BQ61" i="187"/>
  <c r="BP61" i="187"/>
  <c r="BO61" i="187"/>
  <c r="BM61" i="187"/>
  <c r="BL61" i="187"/>
  <c r="BK61" i="187"/>
  <c r="BI61" i="187"/>
  <c r="BH61" i="187"/>
  <c r="BG61" i="187"/>
  <c r="BE61" i="187"/>
  <c r="BD61" i="187"/>
  <c r="BC61" i="187"/>
  <c r="BA61" i="187"/>
  <c r="AZ61" i="187"/>
  <c r="AY61" i="187"/>
  <c r="AW61" i="187"/>
  <c r="AV61" i="187"/>
  <c r="AU61" i="187"/>
  <c r="AS61" i="187"/>
  <c r="AR61" i="187"/>
  <c r="AQ61" i="187"/>
  <c r="AO61" i="187"/>
  <c r="AN61" i="187"/>
  <c r="AM61" i="187"/>
  <c r="AK61" i="187"/>
  <c r="AJ61" i="187"/>
  <c r="AI61" i="187"/>
  <c r="AG61" i="187"/>
  <c r="AF61" i="187"/>
  <c r="AE61" i="187"/>
  <c r="AC61" i="187"/>
  <c r="AB61" i="187"/>
  <c r="AA61" i="187"/>
  <c r="Y61" i="187"/>
  <c r="X61" i="187"/>
  <c r="W61" i="187"/>
  <c r="U61" i="187"/>
  <c r="T61" i="187"/>
  <c r="P61" i="187"/>
  <c r="O61" i="187"/>
  <c r="DF60" i="187"/>
  <c r="DB60" i="187"/>
  <c r="CX60" i="187"/>
  <c r="CT60" i="187"/>
  <c r="CP60" i="187"/>
  <c r="CL60" i="187"/>
  <c r="CH60" i="187"/>
  <c r="CD60" i="187"/>
  <c r="BZ60" i="187"/>
  <c r="BV60" i="187"/>
  <c r="BR60" i="187"/>
  <c r="BN60" i="187"/>
  <c r="BJ60" i="187"/>
  <c r="BF60" i="187"/>
  <c r="BB60" i="187"/>
  <c r="AX60" i="187"/>
  <c r="AT60" i="187"/>
  <c r="AP60" i="187"/>
  <c r="AL60" i="187"/>
  <c r="AH60" i="187"/>
  <c r="AD60" i="187"/>
  <c r="Z60" i="187"/>
  <c r="V60" i="187"/>
  <c r="Q60" i="187"/>
  <c r="J60" i="187"/>
  <c r="J61" i="187" s="1"/>
  <c r="D60" i="187"/>
  <c r="S60" i="187" s="1"/>
  <c r="C60" i="187"/>
  <c r="DF59" i="187"/>
  <c r="DB59" i="187"/>
  <c r="CX59" i="187"/>
  <c r="CT59" i="187"/>
  <c r="CP59" i="187"/>
  <c r="CL59" i="187"/>
  <c r="CH59" i="187"/>
  <c r="CD59" i="187"/>
  <c r="BZ59" i="187"/>
  <c r="BV59" i="187"/>
  <c r="BR59" i="187"/>
  <c r="BN59" i="187"/>
  <c r="BJ59" i="187"/>
  <c r="BF59" i="187"/>
  <c r="BB59" i="187"/>
  <c r="AX59" i="187"/>
  <c r="AT59" i="187"/>
  <c r="AP59" i="187"/>
  <c r="AL59" i="187"/>
  <c r="AH59" i="187"/>
  <c r="AD59" i="187"/>
  <c r="Z59" i="187"/>
  <c r="V59" i="187"/>
  <c r="Q59" i="187"/>
  <c r="J59" i="187"/>
  <c r="D59" i="187"/>
  <c r="C59" i="187"/>
  <c r="DF58" i="187"/>
  <c r="DB58" i="187"/>
  <c r="CX58" i="187"/>
  <c r="CT58" i="187"/>
  <c r="CP58" i="187"/>
  <c r="CL58" i="187"/>
  <c r="CH58" i="187"/>
  <c r="CD58" i="187"/>
  <c r="BZ58" i="187"/>
  <c r="BV58" i="187"/>
  <c r="BR58" i="187"/>
  <c r="BN58" i="187"/>
  <c r="BJ58" i="187"/>
  <c r="BF58" i="187"/>
  <c r="BB58" i="187"/>
  <c r="AX58" i="187"/>
  <c r="AT58" i="187"/>
  <c r="AP58" i="187"/>
  <c r="AL58" i="187"/>
  <c r="AH58" i="187"/>
  <c r="AD58" i="187"/>
  <c r="Z58" i="187"/>
  <c r="V58" i="187"/>
  <c r="Q58" i="187"/>
  <c r="J58" i="187"/>
  <c r="D58" i="187"/>
  <c r="C58" i="187"/>
  <c r="DF57" i="187"/>
  <c r="DB57" i="187"/>
  <c r="CX57" i="187"/>
  <c r="CT57" i="187"/>
  <c r="CP57" i="187"/>
  <c r="CL57" i="187"/>
  <c r="CH57" i="187"/>
  <c r="CD57" i="187"/>
  <c r="BZ57" i="187"/>
  <c r="BV57" i="187"/>
  <c r="BR57" i="187"/>
  <c r="BN57" i="187"/>
  <c r="BJ57" i="187"/>
  <c r="BF57" i="187"/>
  <c r="BB57" i="187"/>
  <c r="AX57" i="187"/>
  <c r="AT57" i="187"/>
  <c r="AP57" i="187"/>
  <c r="AL57" i="187"/>
  <c r="AH57" i="187"/>
  <c r="AD57" i="187"/>
  <c r="Z57" i="187"/>
  <c r="V57" i="187"/>
  <c r="Q57" i="187"/>
  <c r="J57" i="187"/>
  <c r="R57" i="187" s="1"/>
  <c r="D57" i="187"/>
  <c r="S57" i="187" s="1"/>
  <c r="C57" i="187"/>
  <c r="DF56" i="187"/>
  <c r="DB56" i="187"/>
  <c r="CX56" i="187"/>
  <c r="CT56" i="187"/>
  <c r="CP56" i="187"/>
  <c r="CL56" i="187"/>
  <c r="CH56" i="187"/>
  <c r="CD56" i="187"/>
  <c r="BZ56" i="187"/>
  <c r="BV56" i="187"/>
  <c r="BR56" i="187"/>
  <c r="BN56" i="187"/>
  <c r="BJ56" i="187"/>
  <c r="BF56" i="187"/>
  <c r="BB56" i="187"/>
  <c r="AX56" i="187"/>
  <c r="AT56" i="187"/>
  <c r="AP56" i="187"/>
  <c r="AL56" i="187"/>
  <c r="AH56" i="187"/>
  <c r="AD56" i="187"/>
  <c r="Z56" i="187"/>
  <c r="V56" i="187"/>
  <c r="Q56" i="187"/>
  <c r="J56" i="187"/>
  <c r="D56" i="187"/>
  <c r="C56" i="187"/>
  <c r="DF55" i="187"/>
  <c r="DB55" i="187"/>
  <c r="CX55" i="187"/>
  <c r="CT55" i="187"/>
  <c r="CP55" i="187"/>
  <c r="CL55" i="187"/>
  <c r="CH55" i="187"/>
  <c r="CD55" i="187"/>
  <c r="BZ55" i="187"/>
  <c r="BV55" i="187"/>
  <c r="BR55" i="187"/>
  <c r="BN55" i="187"/>
  <c r="BJ55" i="187"/>
  <c r="BF55" i="187"/>
  <c r="BB55" i="187"/>
  <c r="AX55" i="187"/>
  <c r="AT55" i="187"/>
  <c r="AP55" i="187"/>
  <c r="AL55" i="187"/>
  <c r="AH55" i="187"/>
  <c r="AD55" i="187"/>
  <c r="Z55" i="187"/>
  <c r="V55" i="187"/>
  <c r="Q55" i="187"/>
  <c r="J55" i="187"/>
  <c r="D55" i="187"/>
  <c r="S55" i="187" s="1"/>
  <c r="C55" i="187"/>
  <c r="DF54" i="187"/>
  <c r="DB54" i="187"/>
  <c r="CX54" i="187"/>
  <c r="CT54" i="187"/>
  <c r="CP54" i="187"/>
  <c r="CL54" i="187"/>
  <c r="CH54" i="187"/>
  <c r="CD54" i="187"/>
  <c r="BZ54" i="187"/>
  <c r="BV54" i="187"/>
  <c r="BR54" i="187"/>
  <c r="BN54" i="187"/>
  <c r="BJ54" i="187"/>
  <c r="BF54" i="187"/>
  <c r="BB54" i="187"/>
  <c r="AX54" i="187"/>
  <c r="AT54" i="187"/>
  <c r="AP54" i="187"/>
  <c r="AL54" i="187"/>
  <c r="AH54" i="187"/>
  <c r="AD54" i="187"/>
  <c r="Z54" i="187"/>
  <c r="V54" i="187"/>
  <c r="Q54" i="187"/>
  <c r="J54" i="187"/>
  <c r="D54" i="187"/>
  <c r="C54" i="187"/>
  <c r="DE53" i="187"/>
  <c r="DD53" i="187"/>
  <c r="DC53" i="187"/>
  <c r="DA53" i="187"/>
  <c r="CZ53" i="187"/>
  <c r="CY53" i="187"/>
  <c r="CW53" i="187"/>
  <c r="CV53" i="187"/>
  <c r="CU53" i="187"/>
  <c r="CS53" i="187"/>
  <c r="CR53" i="187"/>
  <c r="CQ53" i="187"/>
  <c r="CO53" i="187"/>
  <c r="CN53" i="187"/>
  <c r="CM53" i="187"/>
  <c r="CK53" i="187"/>
  <c r="CJ53" i="187"/>
  <c r="CI53" i="187"/>
  <c r="CG53" i="187"/>
  <c r="CF53" i="187"/>
  <c r="CE53" i="187"/>
  <c r="CC53" i="187"/>
  <c r="CB53" i="187"/>
  <c r="CA53" i="187"/>
  <c r="BY53" i="187"/>
  <c r="BX53" i="187"/>
  <c r="BW53" i="187"/>
  <c r="BZ53" i="187" s="1"/>
  <c r="BU53" i="187"/>
  <c r="BT53" i="187"/>
  <c r="BS53" i="187"/>
  <c r="BQ53" i="187"/>
  <c r="BP53" i="187"/>
  <c r="BO53" i="187"/>
  <c r="BM53" i="187"/>
  <c r="BL53" i="187"/>
  <c r="BK53" i="187"/>
  <c r="BI53" i="187"/>
  <c r="BH53" i="187"/>
  <c r="BG53" i="187"/>
  <c r="BE53" i="187"/>
  <c r="BD53" i="187"/>
  <c r="BC53" i="187"/>
  <c r="BA53" i="187"/>
  <c r="AZ53" i="187"/>
  <c r="AY53" i="187"/>
  <c r="AW53" i="187"/>
  <c r="AV53" i="187"/>
  <c r="AU53" i="187"/>
  <c r="AS53" i="187"/>
  <c r="AR53" i="187"/>
  <c r="AQ53" i="187"/>
  <c r="AO53" i="187"/>
  <c r="AN53" i="187"/>
  <c r="AM53" i="187"/>
  <c r="AK53" i="187"/>
  <c r="AJ53" i="187"/>
  <c r="AI53" i="187"/>
  <c r="AG53" i="187"/>
  <c r="AF53" i="187"/>
  <c r="AE53" i="187"/>
  <c r="AC53" i="187"/>
  <c r="AB53" i="187"/>
  <c r="AA53" i="187"/>
  <c r="Y53" i="187"/>
  <c r="X53" i="187"/>
  <c r="W53" i="187"/>
  <c r="U53" i="187"/>
  <c r="T53" i="187"/>
  <c r="P53" i="187"/>
  <c r="O53" i="187"/>
  <c r="DF52" i="187"/>
  <c r="DB52" i="187"/>
  <c r="CX52" i="187"/>
  <c r="CT52" i="187"/>
  <c r="CP52" i="187"/>
  <c r="CL52" i="187"/>
  <c r="CH52" i="187"/>
  <c r="CD52" i="187"/>
  <c r="BZ52" i="187"/>
  <c r="BV52" i="187"/>
  <c r="BR52" i="187"/>
  <c r="BN52" i="187"/>
  <c r="BJ52" i="187"/>
  <c r="BF52" i="187"/>
  <c r="BB52" i="187"/>
  <c r="AX52" i="187"/>
  <c r="AT52" i="187"/>
  <c r="AP52" i="187"/>
  <c r="AL52" i="187"/>
  <c r="AH52" i="187"/>
  <c r="AD52" i="187"/>
  <c r="Z52" i="187"/>
  <c r="V52" i="187"/>
  <c r="Q52" i="187"/>
  <c r="J52" i="187"/>
  <c r="R52" i="187" s="1"/>
  <c r="D52" i="187"/>
  <c r="S52" i="187" s="1"/>
  <c r="C52" i="187"/>
  <c r="DF51" i="187"/>
  <c r="DB51" i="187"/>
  <c r="CX51" i="187"/>
  <c r="CT51" i="187"/>
  <c r="CP51" i="187"/>
  <c r="CL51" i="187"/>
  <c r="CH51" i="187"/>
  <c r="CD51" i="187"/>
  <c r="BZ51" i="187"/>
  <c r="BV51" i="187"/>
  <c r="BR51" i="187"/>
  <c r="BN51" i="187"/>
  <c r="BJ51" i="187"/>
  <c r="BF51" i="187"/>
  <c r="BB51" i="187"/>
  <c r="AX51" i="187"/>
  <c r="AT51" i="187"/>
  <c r="AP51" i="187"/>
  <c r="AL51" i="187"/>
  <c r="AH51" i="187"/>
  <c r="AD51" i="187"/>
  <c r="Z51" i="187"/>
  <c r="V51" i="187"/>
  <c r="Q51" i="187"/>
  <c r="J51" i="187"/>
  <c r="N51" i="187" s="1"/>
  <c r="D51" i="187"/>
  <c r="C51" i="187"/>
  <c r="DF50" i="187"/>
  <c r="DB50" i="187"/>
  <c r="CX50" i="187"/>
  <c r="CT50" i="187"/>
  <c r="CP50" i="187"/>
  <c r="CL50" i="187"/>
  <c r="CH50" i="187"/>
  <c r="CD50" i="187"/>
  <c r="BZ50" i="187"/>
  <c r="BV50" i="187"/>
  <c r="BR50" i="187"/>
  <c r="BN50" i="187"/>
  <c r="BJ50" i="187"/>
  <c r="BF50" i="187"/>
  <c r="BB50" i="187"/>
  <c r="AX50" i="187"/>
  <c r="AT50" i="187"/>
  <c r="AP50" i="187"/>
  <c r="AL50" i="187"/>
  <c r="AH50" i="187"/>
  <c r="AD50" i="187"/>
  <c r="Z50" i="187"/>
  <c r="V50" i="187"/>
  <c r="Q50" i="187"/>
  <c r="J50" i="187"/>
  <c r="D50" i="187"/>
  <c r="S50" i="187" s="1"/>
  <c r="C50" i="187"/>
  <c r="DF49" i="187"/>
  <c r="DB49" i="187"/>
  <c r="CX49" i="187"/>
  <c r="CT49" i="187"/>
  <c r="CP49" i="187"/>
  <c r="CL49" i="187"/>
  <c r="CH49" i="187"/>
  <c r="CD49" i="187"/>
  <c r="BZ49" i="187"/>
  <c r="BV49" i="187"/>
  <c r="BR49" i="187"/>
  <c r="BN49" i="187"/>
  <c r="BJ49" i="187"/>
  <c r="BF49" i="187"/>
  <c r="BB49" i="187"/>
  <c r="AX49" i="187"/>
  <c r="AT49" i="187"/>
  <c r="AP49" i="187"/>
  <c r="AL49" i="187"/>
  <c r="AH49" i="187"/>
  <c r="AD49" i="187"/>
  <c r="Z49" i="187"/>
  <c r="V49" i="187"/>
  <c r="Q49" i="187"/>
  <c r="J49" i="187"/>
  <c r="D49" i="187"/>
  <c r="C49" i="187"/>
  <c r="DF48" i="187"/>
  <c r="DB48" i="187"/>
  <c r="CX48" i="187"/>
  <c r="CT48" i="187"/>
  <c r="CP48" i="187"/>
  <c r="CL48" i="187"/>
  <c r="CH48" i="187"/>
  <c r="CD48" i="187"/>
  <c r="BZ48" i="187"/>
  <c r="BV48" i="187"/>
  <c r="BR48" i="187"/>
  <c r="BN48" i="187"/>
  <c r="BJ48" i="187"/>
  <c r="BF48" i="187"/>
  <c r="BB48" i="187"/>
  <c r="AX48" i="187"/>
  <c r="AT48" i="187"/>
  <c r="AP48" i="187"/>
  <c r="AL48" i="187"/>
  <c r="AH48" i="187"/>
  <c r="AD48" i="187"/>
  <c r="Z48" i="187"/>
  <c r="V48" i="187"/>
  <c r="Q48" i="187"/>
  <c r="J48" i="187"/>
  <c r="R48" i="187" s="1"/>
  <c r="D48" i="187"/>
  <c r="S48" i="187" s="1"/>
  <c r="C48" i="187"/>
  <c r="DF47" i="187"/>
  <c r="DB47" i="187"/>
  <c r="CX47" i="187"/>
  <c r="CT47" i="187"/>
  <c r="CP47" i="187"/>
  <c r="CL47" i="187"/>
  <c r="CH47" i="187"/>
  <c r="CD47" i="187"/>
  <c r="BZ47" i="187"/>
  <c r="BV47" i="187"/>
  <c r="BR47" i="187"/>
  <c r="BN47" i="187"/>
  <c r="BJ47" i="187"/>
  <c r="BF47" i="187"/>
  <c r="BB47" i="187"/>
  <c r="AX47" i="187"/>
  <c r="AT47" i="187"/>
  <c r="AP47" i="187"/>
  <c r="AL47" i="187"/>
  <c r="AH47" i="187"/>
  <c r="AD47" i="187"/>
  <c r="Z47" i="187"/>
  <c r="V47" i="187"/>
  <c r="Q47" i="187"/>
  <c r="J47" i="187"/>
  <c r="R47" i="187" s="1"/>
  <c r="D47" i="187"/>
  <c r="S47" i="187" s="1"/>
  <c r="C47" i="187"/>
  <c r="DF46" i="187"/>
  <c r="DB46" i="187"/>
  <c r="CX46" i="187"/>
  <c r="CT46" i="187"/>
  <c r="CP46" i="187"/>
  <c r="CL46" i="187"/>
  <c r="CH46" i="187"/>
  <c r="CD46" i="187"/>
  <c r="BZ46" i="187"/>
  <c r="BV46" i="187"/>
  <c r="BR46" i="187"/>
  <c r="BN46" i="187"/>
  <c r="BJ46" i="187"/>
  <c r="BF46" i="187"/>
  <c r="BB46" i="187"/>
  <c r="AX46" i="187"/>
  <c r="AT46" i="187"/>
  <c r="AP46" i="187"/>
  <c r="AL46" i="187"/>
  <c r="AH46" i="187"/>
  <c r="AD46" i="187"/>
  <c r="Z46" i="187"/>
  <c r="V46" i="187"/>
  <c r="Q46" i="187"/>
  <c r="J46" i="187"/>
  <c r="D46" i="187"/>
  <c r="C46" i="187"/>
  <c r="DE45" i="187"/>
  <c r="DD45" i="187"/>
  <c r="DC45" i="187"/>
  <c r="DA45" i="187"/>
  <c r="CZ45" i="187"/>
  <c r="CY45" i="187"/>
  <c r="CW45" i="187"/>
  <c r="CV45" i="187"/>
  <c r="CU45" i="187"/>
  <c r="CS45" i="187"/>
  <c r="CR45" i="187"/>
  <c r="CQ45" i="187"/>
  <c r="CO45" i="187"/>
  <c r="CN45" i="187"/>
  <c r="CM45" i="187"/>
  <c r="CK45" i="187"/>
  <c r="CJ45" i="187"/>
  <c r="CI45" i="187"/>
  <c r="CG45" i="187"/>
  <c r="CF45" i="187"/>
  <c r="CE45" i="187"/>
  <c r="CC45" i="187"/>
  <c r="CB45" i="187"/>
  <c r="CA45" i="187"/>
  <c r="BY45" i="187"/>
  <c r="BX45" i="187"/>
  <c r="BW45" i="187"/>
  <c r="BU45" i="187"/>
  <c r="BT45" i="187"/>
  <c r="BS45" i="187"/>
  <c r="BQ45" i="187"/>
  <c r="BP45" i="187"/>
  <c r="BO45" i="187"/>
  <c r="BM45" i="187"/>
  <c r="BL45" i="187"/>
  <c r="BK45" i="187"/>
  <c r="BI45" i="187"/>
  <c r="BH45" i="187"/>
  <c r="BG45" i="187"/>
  <c r="BE45" i="187"/>
  <c r="BD45" i="187"/>
  <c r="BC45" i="187"/>
  <c r="BA45" i="187"/>
  <c r="AZ45" i="187"/>
  <c r="AY45" i="187"/>
  <c r="AW45" i="187"/>
  <c r="AV45" i="187"/>
  <c r="AU45" i="187"/>
  <c r="AS45" i="187"/>
  <c r="AR45" i="187"/>
  <c r="AQ45" i="187"/>
  <c r="AO45" i="187"/>
  <c r="AN45" i="187"/>
  <c r="AM45" i="187"/>
  <c r="AK45" i="187"/>
  <c r="AJ45" i="187"/>
  <c r="AI45" i="187"/>
  <c r="AG45" i="187"/>
  <c r="AF45" i="187"/>
  <c r="AE45" i="187"/>
  <c r="AC45" i="187"/>
  <c r="AB45" i="187"/>
  <c r="AA45" i="187"/>
  <c r="Y45" i="187"/>
  <c r="X45" i="187"/>
  <c r="W45" i="187"/>
  <c r="U45" i="187"/>
  <c r="T45" i="187"/>
  <c r="P45" i="187"/>
  <c r="O45" i="187"/>
  <c r="DF44" i="187"/>
  <c r="DB44" i="187"/>
  <c r="CX44" i="187"/>
  <c r="CT44" i="187"/>
  <c r="CP44" i="187"/>
  <c r="CL44" i="187"/>
  <c r="CH44" i="187"/>
  <c r="CD44" i="187"/>
  <c r="BZ44" i="187"/>
  <c r="BV44" i="187"/>
  <c r="BR44" i="187"/>
  <c r="BN44" i="187"/>
  <c r="BJ44" i="187"/>
  <c r="BF44" i="187"/>
  <c r="BB44" i="187"/>
  <c r="AX44" i="187"/>
  <c r="AT44" i="187"/>
  <c r="AP44" i="187"/>
  <c r="AL44" i="187"/>
  <c r="AH44" i="187"/>
  <c r="AD44" i="187"/>
  <c r="Z44" i="187"/>
  <c r="V44" i="187"/>
  <c r="Q44" i="187"/>
  <c r="J44" i="187"/>
  <c r="R44" i="187" s="1"/>
  <c r="D44" i="187"/>
  <c r="C44" i="187"/>
  <c r="DF43" i="187"/>
  <c r="DB43" i="187"/>
  <c r="CX43" i="187"/>
  <c r="CT43" i="187"/>
  <c r="CP43" i="187"/>
  <c r="CL43" i="187"/>
  <c r="CH43" i="187"/>
  <c r="CD43" i="187"/>
  <c r="BZ43" i="187"/>
  <c r="BV43" i="187"/>
  <c r="BR43" i="187"/>
  <c r="BN43" i="187"/>
  <c r="BJ43" i="187"/>
  <c r="BF43" i="187"/>
  <c r="BB43" i="187"/>
  <c r="AX43" i="187"/>
  <c r="AT43" i="187"/>
  <c r="AP43" i="187"/>
  <c r="AL43" i="187"/>
  <c r="AH43" i="187"/>
  <c r="AD43" i="187"/>
  <c r="Z43" i="187"/>
  <c r="V43" i="187"/>
  <c r="Q43" i="187"/>
  <c r="J43" i="187"/>
  <c r="D43" i="187"/>
  <c r="C43" i="187"/>
  <c r="DF42" i="187"/>
  <c r="DB42" i="187"/>
  <c r="CX42" i="187"/>
  <c r="CT42" i="187"/>
  <c r="CP42" i="187"/>
  <c r="CL42" i="187"/>
  <c r="CH42" i="187"/>
  <c r="CD42" i="187"/>
  <c r="BZ42" i="187"/>
  <c r="BV42" i="187"/>
  <c r="BR42" i="187"/>
  <c r="BN42" i="187"/>
  <c r="BJ42" i="187"/>
  <c r="BF42" i="187"/>
  <c r="BB42" i="187"/>
  <c r="AX42" i="187"/>
  <c r="AT42" i="187"/>
  <c r="AP42" i="187"/>
  <c r="AL42" i="187"/>
  <c r="AH42" i="187"/>
  <c r="AD42" i="187"/>
  <c r="Z42" i="187"/>
  <c r="V42" i="187"/>
  <c r="Q42" i="187"/>
  <c r="J42" i="187"/>
  <c r="R42" i="187" s="1"/>
  <c r="D42" i="187"/>
  <c r="C42" i="187"/>
  <c r="DF41" i="187"/>
  <c r="DB41" i="187"/>
  <c r="CX41" i="187"/>
  <c r="CT41" i="187"/>
  <c r="CP41" i="187"/>
  <c r="CL41" i="187"/>
  <c r="CH41" i="187"/>
  <c r="CD41" i="187"/>
  <c r="BZ41" i="187"/>
  <c r="BV41" i="187"/>
  <c r="BR41" i="187"/>
  <c r="BN41" i="187"/>
  <c r="BJ41" i="187"/>
  <c r="BF41" i="187"/>
  <c r="BB41" i="187"/>
  <c r="AX41" i="187"/>
  <c r="AT41" i="187"/>
  <c r="AP41" i="187"/>
  <c r="AL41" i="187"/>
  <c r="AH41" i="187"/>
  <c r="AD41" i="187"/>
  <c r="Z41" i="187"/>
  <c r="V41" i="187"/>
  <c r="Q41" i="187"/>
  <c r="J41" i="187"/>
  <c r="D41" i="187"/>
  <c r="C41" i="187"/>
  <c r="DF40" i="187"/>
  <c r="DB40" i="187"/>
  <c r="CX40" i="187"/>
  <c r="CT40" i="187"/>
  <c r="CP40" i="187"/>
  <c r="CL40" i="187"/>
  <c r="CH40" i="187"/>
  <c r="CD40" i="187"/>
  <c r="BZ40" i="187"/>
  <c r="BV40" i="187"/>
  <c r="BR40" i="187"/>
  <c r="BN40" i="187"/>
  <c r="BJ40" i="187"/>
  <c r="BF40" i="187"/>
  <c r="BB40" i="187"/>
  <c r="AX40" i="187"/>
  <c r="AT40" i="187"/>
  <c r="AP40" i="187"/>
  <c r="AL40" i="187"/>
  <c r="AH40" i="187"/>
  <c r="AD40" i="187"/>
  <c r="Z40" i="187"/>
  <c r="V40" i="187"/>
  <c r="Q40" i="187"/>
  <c r="J40" i="187"/>
  <c r="N40" i="187" s="1"/>
  <c r="D40" i="187"/>
  <c r="S40" i="187" s="1"/>
  <c r="C40" i="187"/>
  <c r="DF39" i="187"/>
  <c r="DB39" i="187"/>
  <c r="CX39" i="187"/>
  <c r="CT39" i="187"/>
  <c r="CP39" i="187"/>
  <c r="CL39" i="187"/>
  <c r="CH39" i="187"/>
  <c r="CD39" i="187"/>
  <c r="BZ39" i="187"/>
  <c r="BV39" i="187"/>
  <c r="BR39" i="187"/>
  <c r="BN39" i="187"/>
  <c r="BJ39" i="187"/>
  <c r="BF39" i="187"/>
  <c r="BB39" i="187"/>
  <c r="AX39" i="187"/>
  <c r="AT39" i="187"/>
  <c r="AP39" i="187"/>
  <c r="AL39" i="187"/>
  <c r="AH39" i="187"/>
  <c r="AD39" i="187"/>
  <c r="Z39" i="187"/>
  <c r="V39" i="187"/>
  <c r="Q39" i="187"/>
  <c r="J39" i="187"/>
  <c r="R39" i="187" s="1"/>
  <c r="D39" i="187"/>
  <c r="C39" i="187"/>
  <c r="DF38" i="187"/>
  <c r="DB38" i="187"/>
  <c r="CX38" i="187"/>
  <c r="CT38" i="187"/>
  <c r="CP38" i="187"/>
  <c r="CL38" i="187"/>
  <c r="CH38" i="187"/>
  <c r="CD38" i="187"/>
  <c r="BZ38" i="187"/>
  <c r="BV38" i="187"/>
  <c r="BR38" i="187"/>
  <c r="BN38" i="187"/>
  <c r="BJ38" i="187"/>
  <c r="BF38" i="187"/>
  <c r="BB38" i="187"/>
  <c r="AX38" i="187"/>
  <c r="AT38" i="187"/>
  <c r="AP38" i="187"/>
  <c r="AL38" i="187"/>
  <c r="AH38" i="187"/>
  <c r="AD38" i="187"/>
  <c r="Z38" i="187"/>
  <c r="V38" i="187"/>
  <c r="Q38" i="187"/>
  <c r="J38" i="187"/>
  <c r="D38" i="187"/>
  <c r="C38" i="187"/>
  <c r="DE37" i="187"/>
  <c r="DD37" i="187"/>
  <c r="DC37" i="187"/>
  <c r="DA37" i="187"/>
  <c r="CZ37" i="187"/>
  <c r="CY37" i="187"/>
  <c r="CW37" i="187"/>
  <c r="CV37" i="187"/>
  <c r="CU37" i="187"/>
  <c r="CS37" i="187"/>
  <c r="CR37" i="187"/>
  <c r="CQ37" i="187"/>
  <c r="CO37" i="187"/>
  <c r="CN37" i="187"/>
  <c r="CM37" i="187"/>
  <c r="CK37" i="187"/>
  <c r="CJ37" i="187"/>
  <c r="CI37" i="187"/>
  <c r="CG37" i="187"/>
  <c r="CF37" i="187"/>
  <c r="CE37" i="187"/>
  <c r="CC37" i="187"/>
  <c r="CB37" i="187"/>
  <c r="CA37" i="187"/>
  <c r="BY37" i="187"/>
  <c r="BX37" i="187"/>
  <c r="BW37" i="187"/>
  <c r="BU37" i="187"/>
  <c r="BT37" i="187"/>
  <c r="BS37" i="187"/>
  <c r="BQ37" i="187"/>
  <c r="BP37" i="187"/>
  <c r="BO37" i="187"/>
  <c r="BM37" i="187"/>
  <c r="BL37" i="187"/>
  <c r="BK37" i="187"/>
  <c r="BI37" i="187"/>
  <c r="BH37" i="187"/>
  <c r="BG37" i="187"/>
  <c r="BE37" i="187"/>
  <c r="BD37" i="187"/>
  <c r="BC37" i="187"/>
  <c r="BA37" i="187"/>
  <c r="AZ37" i="187"/>
  <c r="AY37" i="187"/>
  <c r="AW37" i="187"/>
  <c r="AV37" i="187"/>
  <c r="AU37" i="187"/>
  <c r="AS37" i="187"/>
  <c r="AR37" i="187"/>
  <c r="AQ37" i="187"/>
  <c r="AO37" i="187"/>
  <c r="AN37" i="187"/>
  <c r="AM37" i="187"/>
  <c r="AK37" i="187"/>
  <c r="AJ37" i="187"/>
  <c r="AI37" i="187"/>
  <c r="AG37" i="187"/>
  <c r="AF37" i="187"/>
  <c r="AE37" i="187"/>
  <c r="AC37" i="187"/>
  <c r="AB37" i="187"/>
  <c r="AA37" i="187"/>
  <c r="Y37" i="187"/>
  <c r="X37" i="187"/>
  <c r="W37" i="187"/>
  <c r="U37" i="187"/>
  <c r="T37" i="187"/>
  <c r="P37" i="187"/>
  <c r="O37" i="187"/>
  <c r="DF36" i="187"/>
  <c r="DB36" i="187"/>
  <c r="CX36" i="187"/>
  <c r="CT36" i="187"/>
  <c r="CP36" i="187"/>
  <c r="CL36" i="187"/>
  <c r="CH36" i="187"/>
  <c r="CD36" i="187"/>
  <c r="BZ36" i="187"/>
  <c r="BV36" i="187"/>
  <c r="BR36" i="187"/>
  <c r="BN36" i="187"/>
  <c r="BJ36" i="187"/>
  <c r="BF36" i="187"/>
  <c r="BB36" i="187"/>
  <c r="AX36" i="187"/>
  <c r="AT36" i="187"/>
  <c r="AP36" i="187"/>
  <c r="AL36" i="187"/>
  <c r="AH36" i="187"/>
  <c r="AD36" i="187"/>
  <c r="Z36" i="187"/>
  <c r="V36" i="187"/>
  <c r="Q36" i="187"/>
  <c r="J36" i="187"/>
  <c r="D36" i="187"/>
  <c r="C36" i="187"/>
  <c r="DF35" i="187"/>
  <c r="DB35" i="187"/>
  <c r="CX35" i="187"/>
  <c r="CT35" i="187"/>
  <c r="CP35" i="187"/>
  <c r="CL35" i="187"/>
  <c r="CH35" i="187"/>
  <c r="CD35" i="187"/>
  <c r="BZ35" i="187"/>
  <c r="BV35" i="187"/>
  <c r="BR35" i="187"/>
  <c r="BN35" i="187"/>
  <c r="BJ35" i="187"/>
  <c r="BF35" i="187"/>
  <c r="BB35" i="187"/>
  <c r="AX35" i="187"/>
  <c r="AT35" i="187"/>
  <c r="AP35" i="187"/>
  <c r="AL35" i="187"/>
  <c r="AH35" i="187"/>
  <c r="AD35" i="187"/>
  <c r="Z35" i="187"/>
  <c r="V35" i="187"/>
  <c r="Q35" i="187"/>
  <c r="J35" i="187"/>
  <c r="N35" i="187" s="1"/>
  <c r="D35" i="187"/>
  <c r="C35" i="187"/>
  <c r="DF34" i="187"/>
  <c r="DB34" i="187"/>
  <c r="CX34" i="187"/>
  <c r="CT34" i="187"/>
  <c r="CP34" i="187"/>
  <c r="CL34" i="187"/>
  <c r="CH34" i="187"/>
  <c r="CD34" i="187"/>
  <c r="BZ34" i="187"/>
  <c r="BV34" i="187"/>
  <c r="BR34" i="187"/>
  <c r="BN34" i="187"/>
  <c r="BJ34" i="187"/>
  <c r="BF34" i="187"/>
  <c r="BB34" i="187"/>
  <c r="AX34" i="187"/>
  <c r="AT34" i="187"/>
  <c r="AP34" i="187"/>
  <c r="AL34" i="187"/>
  <c r="AH34" i="187"/>
  <c r="AD34" i="187"/>
  <c r="Z34" i="187"/>
  <c r="V34" i="187"/>
  <c r="Q34" i="187"/>
  <c r="J34" i="187"/>
  <c r="R34" i="187" s="1"/>
  <c r="D34" i="187"/>
  <c r="S34" i="187" s="1"/>
  <c r="C34" i="187"/>
  <c r="DF33" i="187"/>
  <c r="DB33" i="187"/>
  <c r="CX33" i="187"/>
  <c r="CT33" i="187"/>
  <c r="CP33" i="187"/>
  <c r="CL33" i="187"/>
  <c r="CH33" i="187"/>
  <c r="CD33" i="187"/>
  <c r="BZ33" i="187"/>
  <c r="BV33" i="187"/>
  <c r="BR33" i="187"/>
  <c r="BN33" i="187"/>
  <c r="BJ33" i="187"/>
  <c r="BF33" i="187"/>
  <c r="BB33" i="187"/>
  <c r="AX33" i="187"/>
  <c r="AT33" i="187"/>
  <c r="AP33" i="187"/>
  <c r="AL33" i="187"/>
  <c r="AH33" i="187"/>
  <c r="AD33" i="187"/>
  <c r="Z33" i="187"/>
  <c r="V33" i="187"/>
  <c r="Q33" i="187"/>
  <c r="J33" i="187"/>
  <c r="D33" i="187"/>
  <c r="C33" i="187"/>
  <c r="DF32" i="187"/>
  <c r="DB32" i="187"/>
  <c r="CX32" i="187"/>
  <c r="CT32" i="187"/>
  <c r="CP32" i="187"/>
  <c r="CL32" i="187"/>
  <c r="CH32" i="187"/>
  <c r="CD32" i="187"/>
  <c r="BZ32" i="187"/>
  <c r="BV32" i="187"/>
  <c r="BR32" i="187"/>
  <c r="BN32" i="187"/>
  <c r="BJ32" i="187"/>
  <c r="BF32" i="187"/>
  <c r="BB32" i="187"/>
  <c r="AX32" i="187"/>
  <c r="AT32" i="187"/>
  <c r="AP32" i="187"/>
  <c r="AL32" i="187"/>
  <c r="AH32" i="187"/>
  <c r="AD32" i="187"/>
  <c r="Z32" i="187"/>
  <c r="V32" i="187"/>
  <c r="Q32" i="187"/>
  <c r="J32" i="187"/>
  <c r="D32" i="187"/>
  <c r="S32" i="187" s="1"/>
  <c r="C32" i="187"/>
  <c r="DF31" i="187"/>
  <c r="DB31" i="187"/>
  <c r="CX31" i="187"/>
  <c r="CT31" i="187"/>
  <c r="CP31" i="187"/>
  <c r="CL31" i="187"/>
  <c r="CH31" i="187"/>
  <c r="CD31" i="187"/>
  <c r="BZ31" i="187"/>
  <c r="BV31" i="187"/>
  <c r="BR31" i="187"/>
  <c r="BN31" i="187"/>
  <c r="BJ31" i="187"/>
  <c r="BF31" i="187"/>
  <c r="BB31" i="187"/>
  <c r="AX31" i="187"/>
  <c r="AT31" i="187"/>
  <c r="AP31" i="187"/>
  <c r="AL31" i="187"/>
  <c r="AH31" i="187"/>
  <c r="AD31" i="187"/>
  <c r="Z31" i="187"/>
  <c r="V31" i="187"/>
  <c r="Q31" i="187"/>
  <c r="J31" i="187"/>
  <c r="N31" i="187" s="1"/>
  <c r="D31" i="187"/>
  <c r="C31" i="187"/>
  <c r="DF30" i="187"/>
  <c r="DB30" i="187"/>
  <c r="CX30" i="187"/>
  <c r="CT30" i="187"/>
  <c r="CP30" i="187"/>
  <c r="CL30" i="187"/>
  <c r="CH30" i="187"/>
  <c r="CD30" i="187"/>
  <c r="BZ30" i="187"/>
  <c r="BV30" i="187"/>
  <c r="BR30" i="187"/>
  <c r="BN30" i="187"/>
  <c r="BJ30" i="187"/>
  <c r="BF30" i="187"/>
  <c r="BB30" i="187"/>
  <c r="AX30" i="187"/>
  <c r="AT30" i="187"/>
  <c r="AP30" i="187"/>
  <c r="AL30" i="187"/>
  <c r="AH30" i="187"/>
  <c r="AD30" i="187"/>
  <c r="Z30" i="187"/>
  <c r="V30" i="187"/>
  <c r="Q30" i="187"/>
  <c r="J30" i="187"/>
  <c r="N30" i="187" s="1"/>
  <c r="D30" i="187"/>
  <c r="C30" i="187"/>
  <c r="DE29" i="187"/>
  <c r="DD29" i="187"/>
  <c r="DC29" i="187"/>
  <c r="DA29" i="187"/>
  <c r="CZ29" i="187"/>
  <c r="CY29" i="187"/>
  <c r="CW29" i="187"/>
  <c r="CV29" i="187"/>
  <c r="CU29" i="187"/>
  <c r="CS29" i="187"/>
  <c r="CR29" i="187"/>
  <c r="CQ29" i="187"/>
  <c r="CO29" i="187"/>
  <c r="CN29" i="187"/>
  <c r="CM29" i="187"/>
  <c r="CK29" i="187"/>
  <c r="CJ29" i="187"/>
  <c r="CI29" i="187"/>
  <c r="CG29" i="187"/>
  <c r="CF29" i="187"/>
  <c r="CE29" i="187"/>
  <c r="CC29" i="187"/>
  <c r="CB29" i="187"/>
  <c r="CA29" i="187"/>
  <c r="BY29" i="187"/>
  <c r="BX29" i="187"/>
  <c r="BW29" i="187"/>
  <c r="BU29" i="187"/>
  <c r="BT29" i="187"/>
  <c r="BS29" i="187"/>
  <c r="BQ29" i="187"/>
  <c r="BP29" i="187"/>
  <c r="BO29" i="187"/>
  <c r="BM29" i="187"/>
  <c r="BL29" i="187"/>
  <c r="BK29" i="187"/>
  <c r="BI29" i="187"/>
  <c r="BH29" i="187"/>
  <c r="BG29" i="187"/>
  <c r="BE29" i="187"/>
  <c r="BD29" i="187"/>
  <c r="BC29" i="187"/>
  <c r="BA29" i="187"/>
  <c r="AZ29" i="187"/>
  <c r="AY29" i="187"/>
  <c r="AW29" i="187"/>
  <c r="AV29" i="187"/>
  <c r="AU29" i="187"/>
  <c r="AS29" i="187"/>
  <c r="AR29" i="187"/>
  <c r="AQ29" i="187"/>
  <c r="AO29" i="187"/>
  <c r="AN29" i="187"/>
  <c r="AM29" i="187"/>
  <c r="AK29" i="187"/>
  <c r="AJ29" i="187"/>
  <c r="AI29" i="187"/>
  <c r="AG29" i="187"/>
  <c r="AF29" i="187"/>
  <c r="AE29" i="187"/>
  <c r="AC29" i="187"/>
  <c r="AB29" i="187"/>
  <c r="AA29" i="187"/>
  <c r="Y29" i="187"/>
  <c r="X29" i="187"/>
  <c r="W29" i="187"/>
  <c r="U29" i="187"/>
  <c r="T29" i="187"/>
  <c r="P29" i="187"/>
  <c r="O29" i="187"/>
  <c r="DF28" i="187"/>
  <c r="DB28" i="187"/>
  <c r="CX28" i="187"/>
  <c r="CT28" i="187"/>
  <c r="CP28" i="187"/>
  <c r="CL28" i="187"/>
  <c r="CH28" i="187"/>
  <c r="CD28" i="187"/>
  <c r="BZ28" i="187"/>
  <c r="BV28" i="187"/>
  <c r="BR28" i="187"/>
  <c r="BN28" i="187"/>
  <c r="BJ28" i="187"/>
  <c r="BF28" i="187"/>
  <c r="BB28" i="187"/>
  <c r="AX28" i="187"/>
  <c r="AT28" i="187"/>
  <c r="AP28" i="187"/>
  <c r="AL28" i="187"/>
  <c r="AH28" i="187"/>
  <c r="AD28" i="187"/>
  <c r="Z28" i="187"/>
  <c r="V28" i="187"/>
  <c r="Q28" i="187"/>
  <c r="J28" i="187"/>
  <c r="R28" i="187" s="1"/>
  <c r="D28" i="187"/>
  <c r="C28" i="187"/>
  <c r="DF27" i="187"/>
  <c r="DB27" i="187"/>
  <c r="CX27" i="187"/>
  <c r="CT27" i="187"/>
  <c r="CP27" i="187"/>
  <c r="CL27" i="187"/>
  <c r="CH27" i="187"/>
  <c r="CD27" i="187"/>
  <c r="BZ27" i="187"/>
  <c r="BV27" i="187"/>
  <c r="BR27" i="187"/>
  <c r="BN27" i="187"/>
  <c r="BJ27" i="187"/>
  <c r="BF27" i="187"/>
  <c r="BB27" i="187"/>
  <c r="AX27" i="187"/>
  <c r="AT27" i="187"/>
  <c r="AP27" i="187"/>
  <c r="AL27" i="187"/>
  <c r="AH27" i="187"/>
  <c r="AD27" i="187"/>
  <c r="Z27" i="187"/>
  <c r="V27" i="187"/>
  <c r="Q27" i="187"/>
  <c r="J27" i="187"/>
  <c r="N27" i="187" s="1"/>
  <c r="D27" i="187"/>
  <c r="C27" i="187"/>
  <c r="DF26" i="187"/>
  <c r="DB26" i="187"/>
  <c r="CX26" i="187"/>
  <c r="CT26" i="187"/>
  <c r="CP26" i="187"/>
  <c r="CL26" i="187"/>
  <c r="CH26" i="187"/>
  <c r="CD26" i="187"/>
  <c r="BZ26" i="187"/>
  <c r="BV26" i="187"/>
  <c r="BR26" i="187"/>
  <c r="BN26" i="187"/>
  <c r="BJ26" i="187"/>
  <c r="BF26" i="187"/>
  <c r="BB26" i="187"/>
  <c r="AX26" i="187"/>
  <c r="AT26" i="187"/>
  <c r="AP26" i="187"/>
  <c r="AL26" i="187"/>
  <c r="AH26" i="187"/>
  <c r="AD26" i="187"/>
  <c r="Z26" i="187"/>
  <c r="V26" i="187"/>
  <c r="Q26" i="187"/>
  <c r="J26" i="187"/>
  <c r="D26" i="187"/>
  <c r="S26" i="187" s="1"/>
  <c r="C26" i="187"/>
  <c r="DF25" i="187"/>
  <c r="DB25" i="187"/>
  <c r="CX25" i="187"/>
  <c r="CT25" i="187"/>
  <c r="CP25" i="187"/>
  <c r="CL25" i="187"/>
  <c r="CH25" i="187"/>
  <c r="CD25" i="187"/>
  <c r="BZ25" i="187"/>
  <c r="BV25" i="187"/>
  <c r="BR25" i="187"/>
  <c r="BN25" i="187"/>
  <c r="BJ25" i="187"/>
  <c r="BF25" i="187"/>
  <c r="BB25" i="187"/>
  <c r="AX25" i="187"/>
  <c r="AT25" i="187"/>
  <c r="AP25" i="187"/>
  <c r="AL25" i="187"/>
  <c r="AH25" i="187"/>
  <c r="AD25" i="187"/>
  <c r="Z25" i="187"/>
  <c r="V25" i="187"/>
  <c r="Q25" i="187"/>
  <c r="J25" i="187"/>
  <c r="D25" i="187"/>
  <c r="C25" i="187"/>
  <c r="DF24" i="187"/>
  <c r="DB24" i="187"/>
  <c r="CX24" i="187"/>
  <c r="CT24" i="187"/>
  <c r="CP24" i="187"/>
  <c r="CL24" i="187"/>
  <c r="CH24" i="187"/>
  <c r="CD24" i="187"/>
  <c r="BZ24" i="187"/>
  <c r="BV24" i="187"/>
  <c r="BR24" i="187"/>
  <c r="BN24" i="187"/>
  <c r="BJ24" i="187"/>
  <c r="BF24" i="187"/>
  <c r="BB24" i="187"/>
  <c r="AX24" i="187"/>
  <c r="AT24" i="187"/>
  <c r="AP24" i="187"/>
  <c r="AL24" i="187"/>
  <c r="AH24" i="187"/>
  <c r="AD24" i="187"/>
  <c r="Z24" i="187"/>
  <c r="V24" i="187"/>
  <c r="Q24" i="187"/>
  <c r="J24" i="187"/>
  <c r="R24" i="187" s="1"/>
  <c r="D24" i="187"/>
  <c r="S24" i="187" s="1"/>
  <c r="C24" i="187"/>
  <c r="DF23" i="187"/>
  <c r="DB23" i="187"/>
  <c r="CX23" i="187"/>
  <c r="CT23" i="187"/>
  <c r="CP23" i="187"/>
  <c r="CL23" i="187"/>
  <c r="CH23" i="187"/>
  <c r="CD23" i="187"/>
  <c r="BZ23" i="187"/>
  <c r="BV23" i="187"/>
  <c r="BR23" i="187"/>
  <c r="BN23" i="187"/>
  <c r="BJ23" i="187"/>
  <c r="BF23" i="187"/>
  <c r="BB23" i="187"/>
  <c r="AX23" i="187"/>
  <c r="AT23" i="187"/>
  <c r="AP23" i="187"/>
  <c r="AL23" i="187"/>
  <c r="AH23" i="187"/>
  <c r="AD23" i="187"/>
  <c r="Z23" i="187"/>
  <c r="V23" i="187"/>
  <c r="Q23" i="187"/>
  <c r="J23" i="187"/>
  <c r="D23" i="187"/>
  <c r="S23" i="187" s="1"/>
  <c r="C23" i="187"/>
  <c r="DF22" i="187"/>
  <c r="DB22" i="187"/>
  <c r="CX22" i="187"/>
  <c r="CT22" i="187"/>
  <c r="CP22" i="187"/>
  <c r="CL22" i="187"/>
  <c r="CH22" i="187"/>
  <c r="CD22" i="187"/>
  <c r="BZ22" i="187"/>
  <c r="BV22" i="187"/>
  <c r="BR22" i="187"/>
  <c r="BN22" i="187"/>
  <c r="BJ22" i="187"/>
  <c r="BF22" i="187"/>
  <c r="BB22" i="187"/>
  <c r="AX22" i="187"/>
  <c r="AT22" i="187"/>
  <c r="AP22" i="187"/>
  <c r="AL22" i="187"/>
  <c r="AH22" i="187"/>
  <c r="AD22" i="187"/>
  <c r="Z22" i="187"/>
  <c r="V22" i="187"/>
  <c r="Q22" i="187"/>
  <c r="J22" i="187"/>
  <c r="D22" i="187"/>
  <c r="C22" i="187"/>
  <c r="DE21" i="187"/>
  <c r="DD21" i="187"/>
  <c r="DC21" i="187"/>
  <c r="DA21" i="187"/>
  <c r="CZ21" i="187"/>
  <c r="CY21" i="187"/>
  <c r="CW21" i="187"/>
  <c r="CV21" i="187"/>
  <c r="CU21" i="187"/>
  <c r="CS21" i="187"/>
  <c r="CR21" i="187"/>
  <c r="CQ21" i="187"/>
  <c r="CO21" i="187"/>
  <c r="CN21" i="187"/>
  <c r="CM21" i="187"/>
  <c r="CK21" i="187"/>
  <c r="CJ21" i="187"/>
  <c r="CI21" i="187"/>
  <c r="CG21" i="187"/>
  <c r="CF21" i="187"/>
  <c r="CE21" i="187"/>
  <c r="CC21" i="187"/>
  <c r="CB21" i="187"/>
  <c r="CA21" i="187"/>
  <c r="BY21" i="187"/>
  <c r="BX21" i="187"/>
  <c r="BW21" i="187"/>
  <c r="BU21" i="187"/>
  <c r="BT21" i="187"/>
  <c r="BS21" i="187"/>
  <c r="BQ21" i="187"/>
  <c r="BP21" i="187"/>
  <c r="BO21" i="187"/>
  <c r="BM21" i="187"/>
  <c r="BL21" i="187"/>
  <c r="BK21" i="187"/>
  <c r="BI21" i="187"/>
  <c r="BH21" i="187"/>
  <c r="BG21" i="187"/>
  <c r="BE21" i="187"/>
  <c r="BD21" i="187"/>
  <c r="BC21" i="187"/>
  <c r="BA21" i="187"/>
  <c r="AZ21" i="187"/>
  <c r="AY21" i="187"/>
  <c r="AW21" i="187"/>
  <c r="AV21" i="187"/>
  <c r="AU21" i="187"/>
  <c r="AS21" i="187"/>
  <c r="AR21" i="187"/>
  <c r="AQ21" i="187"/>
  <c r="AO21" i="187"/>
  <c r="AN21" i="187"/>
  <c r="AM21" i="187"/>
  <c r="AK21" i="187"/>
  <c r="AJ21" i="187"/>
  <c r="AI21" i="187"/>
  <c r="AG21" i="187"/>
  <c r="AF21" i="187"/>
  <c r="AE21" i="187"/>
  <c r="AC21" i="187"/>
  <c r="AB21" i="187"/>
  <c r="AA21" i="187"/>
  <c r="Y21" i="187"/>
  <c r="X21" i="187"/>
  <c r="W21" i="187"/>
  <c r="U21" i="187"/>
  <c r="T21" i="187"/>
  <c r="T86" i="187" s="1"/>
  <c r="P21" i="187"/>
  <c r="O21" i="187"/>
  <c r="DF20" i="187"/>
  <c r="DB20" i="187"/>
  <c r="CX20" i="187"/>
  <c r="CT20" i="187"/>
  <c r="CP20" i="187"/>
  <c r="CL20" i="187"/>
  <c r="CH20" i="187"/>
  <c r="CD20" i="187"/>
  <c r="BZ20" i="187"/>
  <c r="BV20" i="187"/>
  <c r="BR20" i="187"/>
  <c r="BN20" i="187"/>
  <c r="BJ20" i="187"/>
  <c r="BF20" i="187"/>
  <c r="BB20" i="187"/>
  <c r="AX20" i="187"/>
  <c r="AT20" i="187"/>
  <c r="AP20" i="187"/>
  <c r="AL20" i="187"/>
  <c r="AH20" i="187"/>
  <c r="AD20" i="187"/>
  <c r="Z20" i="187"/>
  <c r="V20" i="187"/>
  <c r="Q20" i="187"/>
  <c r="J20" i="187"/>
  <c r="D20" i="187"/>
  <c r="S20" i="187" s="1"/>
  <c r="C20" i="187"/>
  <c r="DF19" i="187"/>
  <c r="DB19" i="187"/>
  <c r="CX19" i="187"/>
  <c r="CT19" i="187"/>
  <c r="CP19" i="187"/>
  <c r="CL19" i="187"/>
  <c r="CH19" i="187"/>
  <c r="CD19" i="187"/>
  <c r="BZ19" i="187"/>
  <c r="BV19" i="187"/>
  <c r="BR19" i="187"/>
  <c r="BN19" i="187"/>
  <c r="BJ19" i="187"/>
  <c r="BF19" i="187"/>
  <c r="BB19" i="187"/>
  <c r="AX19" i="187"/>
  <c r="AT19" i="187"/>
  <c r="AP19" i="187"/>
  <c r="AL19" i="187"/>
  <c r="AH19" i="187"/>
  <c r="AD19" i="187"/>
  <c r="Z19" i="187"/>
  <c r="V19" i="187"/>
  <c r="Q19" i="187"/>
  <c r="J19" i="187"/>
  <c r="R19" i="187" s="1"/>
  <c r="D19" i="187"/>
  <c r="S19" i="187" s="1"/>
  <c r="C19" i="187"/>
  <c r="DF18" i="187"/>
  <c r="DB18" i="187"/>
  <c r="CX18" i="187"/>
  <c r="CT18" i="187"/>
  <c r="CP18" i="187"/>
  <c r="CL18" i="187"/>
  <c r="CH18" i="187"/>
  <c r="CD18" i="187"/>
  <c r="BZ18" i="187"/>
  <c r="BV18" i="187"/>
  <c r="BR18" i="187"/>
  <c r="BN18" i="187"/>
  <c r="BJ18" i="187"/>
  <c r="BF18" i="187"/>
  <c r="BB18" i="187"/>
  <c r="AX18" i="187"/>
  <c r="AT18" i="187"/>
  <c r="AP18" i="187"/>
  <c r="AL18" i="187"/>
  <c r="AH18" i="187"/>
  <c r="AD18" i="187"/>
  <c r="Z18" i="187"/>
  <c r="V18" i="187"/>
  <c r="Q18" i="187"/>
  <c r="J18" i="187"/>
  <c r="D18" i="187"/>
  <c r="S18" i="187" s="1"/>
  <c r="C18" i="187"/>
  <c r="DF17" i="187"/>
  <c r="DB17" i="187"/>
  <c r="CX17" i="187"/>
  <c r="CT17" i="187"/>
  <c r="CP17" i="187"/>
  <c r="CL17" i="187"/>
  <c r="CH17" i="187"/>
  <c r="CD17" i="187"/>
  <c r="BZ17" i="187"/>
  <c r="BV17" i="187"/>
  <c r="BR17" i="187"/>
  <c r="BN17" i="187"/>
  <c r="BJ17" i="187"/>
  <c r="BF17" i="187"/>
  <c r="BB17" i="187"/>
  <c r="AX17" i="187"/>
  <c r="AT17" i="187"/>
  <c r="AP17" i="187"/>
  <c r="AL17" i="187"/>
  <c r="AH17" i="187"/>
  <c r="AD17" i="187"/>
  <c r="Z17" i="187"/>
  <c r="V17" i="187"/>
  <c r="Q17" i="187"/>
  <c r="J17" i="187"/>
  <c r="N17" i="187" s="1"/>
  <c r="D17" i="187"/>
  <c r="C17" i="187"/>
  <c r="DF16" i="187"/>
  <c r="DB16" i="187"/>
  <c r="CX16" i="187"/>
  <c r="CT16" i="187"/>
  <c r="CP16" i="187"/>
  <c r="CL16" i="187"/>
  <c r="CH16" i="187"/>
  <c r="CD16" i="187"/>
  <c r="BZ16" i="187"/>
  <c r="BV16" i="187"/>
  <c r="BR16" i="187"/>
  <c r="BN16" i="187"/>
  <c r="BJ16" i="187"/>
  <c r="BF16" i="187"/>
  <c r="BB16" i="187"/>
  <c r="AX16" i="187"/>
  <c r="AT16" i="187"/>
  <c r="AP16" i="187"/>
  <c r="AL16" i="187"/>
  <c r="AH16" i="187"/>
  <c r="AD16" i="187"/>
  <c r="Z16" i="187"/>
  <c r="V16" i="187"/>
  <c r="Q16" i="187"/>
  <c r="J16" i="187"/>
  <c r="R16" i="187" s="1"/>
  <c r="D16" i="187"/>
  <c r="S16" i="187" s="1"/>
  <c r="C16" i="187"/>
  <c r="DF15" i="187"/>
  <c r="DB15" i="187"/>
  <c r="CX15" i="187"/>
  <c r="CT15" i="187"/>
  <c r="CP15" i="187"/>
  <c r="CL15" i="187"/>
  <c r="CH15" i="187"/>
  <c r="CD15" i="187"/>
  <c r="BZ15" i="187"/>
  <c r="BV15" i="187"/>
  <c r="BR15" i="187"/>
  <c r="BN15" i="187"/>
  <c r="BJ15" i="187"/>
  <c r="BF15" i="187"/>
  <c r="BB15" i="187"/>
  <c r="AX15" i="187"/>
  <c r="AT15" i="187"/>
  <c r="AP15" i="187"/>
  <c r="AL15" i="187"/>
  <c r="AH15" i="187"/>
  <c r="AD15" i="187"/>
  <c r="Z15" i="187"/>
  <c r="V15" i="187"/>
  <c r="Q15" i="187"/>
  <c r="J15" i="187"/>
  <c r="R15" i="187" s="1"/>
  <c r="D15" i="187"/>
  <c r="C15" i="187"/>
  <c r="DF14" i="187"/>
  <c r="DB14" i="187"/>
  <c r="CX14" i="187"/>
  <c r="CT14" i="187"/>
  <c r="CP14" i="187"/>
  <c r="CL14" i="187"/>
  <c r="CH14" i="187"/>
  <c r="CD14" i="187"/>
  <c r="BZ14" i="187"/>
  <c r="BV14" i="187"/>
  <c r="BR14" i="187"/>
  <c r="BN14" i="187"/>
  <c r="BJ14" i="187"/>
  <c r="BF14" i="187"/>
  <c r="BB14" i="187"/>
  <c r="AX14" i="187"/>
  <c r="AT14" i="187"/>
  <c r="AP14" i="187"/>
  <c r="AL14" i="187"/>
  <c r="AH14" i="187"/>
  <c r="AD14" i="187"/>
  <c r="Z14" i="187"/>
  <c r="V14" i="187"/>
  <c r="R14" i="187"/>
  <c r="Q14" i="187"/>
  <c r="J14" i="187"/>
  <c r="D14" i="187"/>
  <c r="C14" i="187"/>
  <c r="DE85" i="186"/>
  <c r="DD85" i="186"/>
  <c r="DC85" i="186"/>
  <c r="DA85" i="186"/>
  <c r="CZ85" i="186"/>
  <c r="CY85" i="186"/>
  <c r="CW85" i="186"/>
  <c r="CV85" i="186"/>
  <c r="CU85" i="186"/>
  <c r="CS85" i="186"/>
  <c r="CR85" i="186"/>
  <c r="CQ85" i="186"/>
  <c r="CO85" i="186"/>
  <c r="CN85" i="186"/>
  <c r="CM85" i="186"/>
  <c r="CK85" i="186"/>
  <c r="CJ85" i="186"/>
  <c r="CI85" i="186"/>
  <c r="CG85" i="186"/>
  <c r="CF85" i="186"/>
  <c r="CE85" i="186"/>
  <c r="CC85" i="186"/>
  <c r="CB85" i="186"/>
  <c r="CA85" i="186"/>
  <c r="BY85" i="186"/>
  <c r="BX85" i="186"/>
  <c r="BW85" i="186"/>
  <c r="BU85" i="186"/>
  <c r="BT85" i="186"/>
  <c r="BV85" i="186" s="1"/>
  <c r="BS85" i="186"/>
  <c r="BQ85" i="186"/>
  <c r="BP85" i="186"/>
  <c r="BO85" i="186"/>
  <c r="BM85" i="186"/>
  <c r="BL85" i="186"/>
  <c r="BK85" i="186"/>
  <c r="BI85" i="186"/>
  <c r="BH85" i="186"/>
  <c r="BG85" i="186"/>
  <c r="BE85" i="186"/>
  <c r="BD85" i="186"/>
  <c r="BC85" i="186"/>
  <c r="BA85" i="186"/>
  <c r="AZ85" i="186"/>
  <c r="AY85" i="186"/>
  <c r="AW85" i="186"/>
  <c r="AV85" i="186"/>
  <c r="AU85" i="186"/>
  <c r="AS85" i="186"/>
  <c r="AR85" i="186"/>
  <c r="AQ85" i="186"/>
  <c r="AO85" i="186"/>
  <c r="AN85" i="186"/>
  <c r="AP85" i="186" s="1"/>
  <c r="AM85" i="186"/>
  <c r="AK85" i="186"/>
  <c r="AJ85" i="186"/>
  <c r="AI85" i="186"/>
  <c r="AG85" i="186"/>
  <c r="AF85" i="186"/>
  <c r="AE85" i="186"/>
  <c r="AC85" i="186"/>
  <c r="AB85" i="186"/>
  <c r="AA85" i="186"/>
  <c r="Y85" i="186"/>
  <c r="X85" i="186"/>
  <c r="W85" i="186"/>
  <c r="U85" i="186"/>
  <c r="T85" i="186"/>
  <c r="P85" i="186"/>
  <c r="O85" i="186"/>
  <c r="DF84" i="186"/>
  <c r="DB84" i="186"/>
  <c r="CX84" i="186"/>
  <c r="CT84" i="186"/>
  <c r="CP84" i="186"/>
  <c r="CL84" i="186"/>
  <c r="CH84" i="186"/>
  <c r="CD84" i="186"/>
  <c r="BZ84" i="186"/>
  <c r="BV84" i="186"/>
  <c r="BR84" i="186"/>
  <c r="BN84" i="186"/>
  <c r="BJ84" i="186"/>
  <c r="BF84" i="186"/>
  <c r="BB84" i="186"/>
  <c r="AX84" i="186"/>
  <c r="AT84" i="186"/>
  <c r="AP84" i="186"/>
  <c r="AL84" i="186"/>
  <c r="AH84" i="186"/>
  <c r="AD84" i="186"/>
  <c r="Z84" i="186"/>
  <c r="V84" i="186"/>
  <c r="Q84" i="186"/>
  <c r="J84" i="186"/>
  <c r="D84" i="186"/>
  <c r="C84" i="186"/>
  <c r="DF83" i="186"/>
  <c r="DB83" i="186"/>
  <c r="CX83" i="186"/>
  <c r="CT83" i="186"/>
  <c r="CP83" i="186"/>
  <c r="CL83" i="186"/>
  <c r="CH83" i="186"/>
  <c r="CD83" i="186"/>
  <c r="BZ83" i="186"/>
  <c r="BV83" i="186"/>
  <c r="BR83" i="186"/>
  <c r="BN83" i="186"/>
  <c r="BJ83" i="186"/>
  <c r="BF83" i="186"/>
  <c r="BB83" i="186"/>
  <c r="AX83" i="186"/>
  <c r="AT83" i="186"/>
  <c r="AP83" i="186"/>
  <c r="AL83" i="186"/>
  <c r="AH83" i="186"/>
  <c r="AD83" i="186"/>
  <c r="Z83" i="186"/>
  <c r="V83" i="186"/>
  <c r="Q83" i="186"/>
  <c r="J83" i="186"/>
  <c r="R83" i="186" s="1"/>
  <c r="D83" i="186"/>
  <c r="S83" i="186" s="1"/>
  <c r="C83" i="186"/>
  <c r="DF82" i="186"/>
  <c r="DB82" i="186"/>
  <c r="CX82" i="186"/>
  <c r="CT82" i="186"/>
  <c r="CP82" i="186"/>
  <c r="CL82" i="186"/>
  <c r="CH82" i="186"/>
  <c r="CD82" i="186"/>
  <c r="BZ82" i="186"/>
  <c r="BV82" i="186"/>
  <c r="BR82" i="186"/>
  <c r="BN82" i="186"/>
  <c r="BJ82" i="186"/>
  <c r="BF82" i="186"/>
  <c r="BB82" i="186"/>
  <c r="AX82" i="186"/>
  <c r="AT82" i="186"/>
  <c r="AP82" i="186"/>
  <c r="AL82" i="186"/>
  <c r="AH82" i="186"/>
  <c r="AD82" i="186"/>
  <c r="Z82" i="186"/>
  <c r="V82" i="186"/>
  <c r="Q82" i="186"/>
  <c r="J82" i="186"/>
  <c r="D82" i="186"/>
  <c r="C82" i="186"/>
  <c r="DF81" i="186"/>
  <c r="DB81" i="186"/>
  <c r="CX81" i="186"/>
  <c r="CT81" i="186"/>
  <c r="CP81" i="186"/>
  <c r="CL81" i="186"/>
  <c r="CH81" i="186"/>
  <c r="CD81" i="186"/>
  <c r="BZ81" i="186"/>
  <c r="BV81" i="186"/>
  <c r="BR81" i="186"/>
  <c r="BN81" i="186"/>
  <c r="BJ81" i="186"/>
  <c r="BF81" i="186"/>
  <c r="BB81" i="186"/>
  <c r="AX81" i="186"/>
  <c r="AT81" i="186"/>
  <c r="AP81" i="186"/>
  <c r="AL81" i="186"/>
  <c r="AH81" i="186"/>
  <c r="AD81" i="186"/>
  <c r="Z81" i="186"/>
  <c r="V81" i="186"/>
  <c r="Q81" i="186"/>
  <c r="J81" i="186"/>
  <c r="R81" i="186" s="1"/>
  <c r="D81" i="186"/>
  <c r="C81" i="186"/>
  <c r="DF80" i="186"/>
  <c r="DB80" i="186"/>
  <c r="CX80" i="186"/>
  <c r="CT80" i="186"/>
  <c r="CP80" i="186"/>
  <c r="CL80" i="186"/>
  <c r="CH80" i="186"/>
  <c r="CD80" i="186"/>
  <c r="BZ80" i="186"/>
  <c r="BV80" i="186"/>
  <c r="BR80" i="186"/>
  <c r="BN80" i="186"/>
  <c r="BJ80" i="186"/>
  <c r="BF80" i="186"/>
  <c r="BB80" i="186"/>
  <c r="AX80" i="186"/>
  <c r="AT80" i="186"/>
  <c r="AP80" i="186"/>
  <c r="AL80" i="186"/>
  <c r="AH80" i="186"/>
  <c r="AD80" i="186"/>
  <c r="Z80" i="186"/>
  <c r="V80" i="186"/>
  <c r="Q80" i="186"/>
  <c r="J80" i="186"/>
  <c r="R80" i="186" s="1"/>
  <c r="D80" i="186"/>
  <c r="S80" i="186" s="1"/>
  <c r="C80" i="186"/>
  <c r="DF79" i="186"/>
  <c r="DB79" i="186"/>
  <c r="CX79" i="186"/>
  <c r="CT79" i="186"/>
  <c r="CP79" i="186"/>
  <c r="CL79" i="186"/>
  <c r="CH79" i="186"/>
  <c r="CD79" i="186"/>
  <c r="BZ79" i="186"/>
  <c r="BV79" i="186"/>
  <c r="BR79" i="186"/>
  <c r="BN79" i="186"/>
  <c r="BJ79" i="186"/>
  <c r="BF79" i="186"/>
  <c r="BB79" i="186"/>
  <c r="AX79" i="186"/>
  <c r="AT79" i="186"/>
  <c r="AP79" i="186"/>
  <c r="AL79" i="186"/>
  <c r="AH79" i="186"/>
  <c r="AD79" i="186"/>
  <c r="Z79" i="186"/>
  <c r="V79" i="186"/>
  <c r="Q79" i="186"/>
  <c r="J79" i="186"/>
  <c r="R79" i="186" s="1"/>
  <c r="D79" i="186"/>
  <c r="S79" i="186" s="1"/>
  <c r="C79" i="186"/>
  <c r="DF78" i="186"/>
  <c r="DB78" i="186"/>
  <c r="CX78" i="186"/>
  <c r="CT78" i="186"/>
  <c r="CP78" i="186"/>
  <c r="CL78" i="186"/>
  <c r="CH78" i="186"/>
  <c r="CD78" i="186"/>
  <c r="BZ78" i="186"/>
  <c r="BV78" i="186"/>
  <c r="BR78" i="186"/>
  <c r="BN78" i="186"/>
  <c r="BJ78" i="186"/>
  <c r="BF78" i="186"/>
  <c r="BB78" i="186"/>
  <c r="AX78" i="186"/>
  <c r="AT78" i="186"/>
  <c r="AP78" i="186"/>
  <c r="AL78" i="186"/>
  <c r="AH78" i="186"/>
  <c r="AD78" i="186"/>
  <c r="Z78" i="186"/>
  <c r="V78" i="186"/>
  <c r="Q78" i="186"/>
  <c r="J78" i="186"/>
  <c r="D78" i="186"/>
  <c r="C78" i="186"/>
  <c r="DE77" i="186"/>
  <c r="DD77" i="186"/>
  <c r="DC77" i="186"/>
  <c r="DA77" i="186"/>
  <c r="CZ77" i="186"/>
  <c r="CY77" i="186"/>
  <c r="CW77" i="186"/>
  <c r="CV77" i="186"/>
  <c r="CU77" i="186"/>
  <c r="CS77" i="186"/>
  <c r="CR77" i="186"/>
  <c r="CQ77" i="186"/>
  <c r="CO77" i="186"/>
  <c r="CN77" i="186"/>
  <c r="CM77" i="186"/>
  <c r="CK77" i="186"/>
  <c r="CJ77" i="186"/>
  <c r="CI77" i="186"/>
  <c r="CG77" i="186"/>
  <c r="CF77" i="186"/>
  <c r="CE77" i="186"/>
  <c r="CC77" i="186"/>
  <c r="CB77" i="186"/>
  <c r="CA77" i="186"/>
  <c r="BY77" i="186"/>
  <c r="BX77" i="186"/>
  <c r="BW77" i="186"/>
  <c r="BU77" i="186"/>
  <c r="BT77" i="186"/>
  <c r="BS77" i="186"/>
  <c r="BQ77" i="186"/>
  <c r="BP77" i="186"/>
  <c r="BO77" i="186"/>
  <c r="BM77" i="186"/>
  <c r="BL77" i="186"/>
  <c r="BK77" i="186"/>
  <c r="BI77" i="186"/>
  <c r="BH77" i="186"/>
  <c r="BG77" i="186"/>
  <c r="BE77" i="186"/>
  <c r="BD77" i="186"/>
  <c r="BC77" i="186"/>
  <c r="BA77" i="186"/>
  <c r="AZ77" i="186"/>
  <c r="AY77" i="186"/>
  <c r="AW77" i="186"/>
  <c r="AV77" i="186"/>
  <c r="AU77" i="186"/>
  <c r="AS77" i="186"/>
  <c r="AR77" i="186"/>
  <c r="AQ77" i="186"/>
  <c r="AO77" i="186"/>
  <c r="AN77" i="186"/>
  <c r="AM77" i="186"/>
  <c r="AK77" i="186"/>
  <c r="AJ77" i="186"/>
  <c r="AI77" i="186"/>
  <c r="AG77" i="186"/>
  <c r="AF77" i="186"/>
  <c r="AE77" i="186"/>
  <c r="AC77" i="186"/>
  <c r="AB77" i="186"/>
  <c r="AA77" i="186"/>
  <c r="Y77" i="186"/>
  <c r="X77" i="186"/>
  <c r="W77" i="186"/>
  <c r="U77" i="186"/>
  <c r="T77" i="186"/>
  <c r="P77" i="186"/>
  <c r="O77" i="186"/>
  <c r="DF76" i="186"/>
  <c r="DB76" i="186"/>
  <c r="CX76" i="186"/>
  <c r="CT76" i="186"/>
  <c r="CP76" i="186"/>
  <c r="CL76" i="186"/>
  <c r="CH76" i="186"/>
  <c r="CD76" i="186"/>
  <c r="BZ76" i="186"/>
  <c r="BV76" i="186"/>
  <c r="BR76" i="186"/>
  <c r="BN76" i="186"/>
  <c r="BJ76" i="186"/>
  <c r="BF76" i="186"/>
  <c r="BB76" i="186"/>
  <c r="AX76" i="186"/>
  <c r="AT76" i="186"/>
  <c r="AP76" i="186"/>
  <c r="AL76" i="186"/>
  <c r="AH76" i="186"/>
  <c r="AD76" i="186"/>
  <c r="Z76" i="186"/>
  <c r="V76" i="186"/>
  <c r="Q76" i="186"/>
  <c r="J76" i="186"/>
  <c r="R76" i="186" s="1"/>
  <c r="D76" i="186"/>
  <c r="S76" i="186" s="1"/>
  <c r="C76" i="186"/>
  <c r="DF75" i="186"/>
  <c r="DB75" i="186"/>
  <c r="CX75" i="186"/>
  <c r="CT75" i="186"/>
  <c r="CP75" i="186"/>
  <c r="CL75" i="186"/>
  <c r="CH75" i="186"/>
  <c r="CD75" i="186"/>
  <c r="BZ75" i="186"/>
  <c r="BV75" i="186"/>
  <c r="BR75" i="186"/>
  <c r="BN75" i="186"/>
  <c r="BJ75" i="186"/>
  <c r="BF75" i="186"/>
  <c r="BB75" i="186"/>
  <c r="AX75" i="186"/>
  <c r="AT75" i="186"/>
  <c r="AP75" i="186"/>
  <c r="AL75" i="186"/>
  <c r="AH75" i="186"/>
  <c r="AD75" i="186"/>
  <c r="Z75" i="186"/>
  <c r="V75" i="186"/>
  <c r="Q75" i="186"/>
  <c r="J75" i="186"/>
  <c r="D75" i="186"/>
  <c r="S75" i="186" s="1"/>
  <c r="C75" i="186"/>
  <c r="DF74" i="186"/>
  <c r="DB74" i="186"/>
  <c r="CX74" i="186"/>
  <c r="CT74" i="186"/>
  <c r="CP74" i="186"/>
  <c r="CL74" i="186"/>
  <c r="CH74" i="186"/>
  <c r="CD74" i="186"/>
  <c r="BZ74" i="186"/>
  <c r="BV74" i="186"/>
  <c r="BR74" i="186"/>
  <c r="BN74" i="186"/>
  <c r="BJ74" i="186"/>
  <c r="BF74" i="186"/>
  <c r="BB74" i="186"/>
  <c r="AX74" i="186"/>
  <c r="AT74" i="186"/>
  <c r="AP74" i="186"/>
  <c r="AL74" i="186"/>
  <c r="AH74" i="186"/>
  <c r="AD74" i="186"/>
  <c r="Z74" i="186"/>
  <c r="V74" i="186"/>
  <c r="Q74" i="186"/>
  <c r="J74" i="186"/>
  <c r="R74" i="186" s="1"/>
  <c r="D74" i="186"/>
  <c r="S74" i="186" s="1"/>
  <c r="C74" i="186"/>
  <c r="DF73" i="186"/>
  <c r="DB73" i="186"/>
  <c r="CX73" i="186"/>
  <c r="CT73" i="186"/>
  <c r="CP73" i="186"/>
  <c r="CL73" i="186"/>
  <c r="CH73" i="186"/>
  <c r="CD73" i="186"/>
  <c r="BZ73" i="186"/>
  <c r="BV73" i="186"/>
  <c r="BR73" i="186"/>
  <c r="BN73" i="186"/>
  <c r="BJ73" i="186"/>
  <c r="BF73" i="186"/>
  <c r="BB73" i="186"/>
  <c r="AX73" i="186"/>
  <c r="AT73" i="186"/>
  <c r="AP73" i="186"/>
  <c r="AL73" i="186"/>
  <c r="AH73" i="186"/>
  <c r="AD73" i="186"/>
  <c r="Z73" i="186"/>
  <c r="V73" i="186"/>
  <c r="Q73" i="186"/>
  <c r="J73" i="186"/>
  <c r="N73" i="186" s="1"/>
  <c r="D73" i="186"/>
  <c r="C73" i="186"/>
  <c r="DF72" i="186"/>
  <c r="DB72" i="186"/>
  <c r="CX72" i="186"/>
  <c r="CT72" i="186"/>
  <c r="CP72" i="186"/>
  <c r="CL72" i="186"/>
  <c r="CH72" i="186"/>
  <c r="CD72" i="186"/>
  <c r="BZ72" i="186"/>
  <c r="BV72" i="186"/>
  <c r="BR72" i="186"/>
  <c r="BN72" i="186"/>
  <c r="BJ72" i="186"/>
  <c r="BF72" i="186"/>
  <c r="BB72" i="186"/>
  <c r="AX72" i="186"/>
  <c r="AT72" i="186"/>
  <c r="AP72" i="186"/>
  <c r="AL72" i="186"/>
  <c r="AH72" i="186"/>
  <c r="AD72" i="186"/>
  <c r="Z72" i="186"/>
  <c r="V72" i="186"/>
  <c r="Q72" i="186"/>
  <c r="J72" i="186"/>
  <c r="R72" i="186" s="1"/>
  <c r="D72" i="186"/>
  <c r="C72" i="186"/>
  <c r="DF71" i="186"/>
  <c r="DB71" i="186"/>
  <c r="CX71" i="186"/>
  <c r="CT71" i="186"/>
  <c r="CP71" i="186"/>
  <c r="CL71" i="186"/>
  <c r="CH71" i="186"/>
  <c r="CD71" i="186"/>
  <c r="BZ71" i="186"/>
  <c r="BV71" i="186"/>
  <c r="BR71" i="186"/>
  <c r="BN71" i="186"/>
  <c r="BJ71" i="186"/>
  <c r="BF71" i="186"/>
  <c r="BB71" i="186"/>
  <c r="AX71" i="186"/>
  <c r="AT71" i="186"/>
  <c r="AP71" i="186"/>
  <c r="AL71" i="186"/>
  <c r="AH71" i="186"/>
  <c r="AD71" i="186"/>
  <c r="Z71" i="186"/>
  <c r="V71" i="186"/>
  <c r="Q71" i="186"/>
  <c r="J71" i="186"/>
  <c r="D71" i="186"/>
  <c r="C71" i="186"/>
  <c r="DF70" i="186"/>
  <c r="DB70" i="186"/>
  <c r="CX70" i="186"/>
  <c r="CT70" i="186"/>
  <c r="CP70" i="186"/>
  <c r="CL70" i="186"/>
  <c r="CH70" i="186"/>
  <c r="CD70" i="186"/>
  <c r="BZ70" i="186"/>
  <c r="BV70" i="186"/>
  <c r="BR70" i="186"/>
  <c r="BN70" i="186"/>
  <c r="BJ70" i="186"/>
  <c r="BF70" i="186"/>
  <c r="BB70" i="186"/>
  <c r="AX70" i="186"/>
  <c r="AT70" i="186"/>
  <c r="AP70" i="186"/>
  <c r="AL70" i="186"/>
  <c r="AH70" i="186"/>
  <c r="AD70" i="186"/>
  <c r="Z70" i="186"/>
  <c r="V70" i="186"/>
  <c r="Q70" i="186"/>
  <c r="J70" i="186"/>
  <c r="D70" i="186"/>
  <c r="S70" i="186" s="1"/>
  <c r="C70" i="186"/>
  <c r="DE69" i="186"/>
  <c r="DD69" i="186"/>
  <c r="DC69" i="186"/>
  <c r="DA69" i="186"/>
  <c r="CZ69" i="186"/>
  <c r="CY69" i="186"/>
  <c r="CW69" i="186"/>
  <c r="CV69" i="186"/>
  <c r="CU69" i="186"/>
  <c r="CS69" i="186"/>
  <c r="CR69" i="186"/>
  <c r="CQ69" i="186"/>
  <c r="CO69" i="186"/>
  <c r="CN69" i="186"/>
  <c r="CM69" i="186"/>
  <c r="CK69" i="186"/>
  <c r="CJ69" i="186"/>
  <c r="CI69" i="186"/>
  <c r="CG69" i="186"/>
  <c r="CF69" i="186"/>
  <c r="CE69" i="186"/>
  <c r="CC69" i="186"/>
  <c r="CB69" i="186"/>
  <c r="CA69" i="186"/>
  <c r="CD69" i="186" s="1"/>
  <c r="BY69" i="186"/>
  <c r="BX69" i="186"/>
  <c r="BW69" i="186"/>
  <c r="BU69" i="186"/>
  <c r="BT69" i="186"/>
  <c r="BS69" i="186"/>
  <c r="BQ69" i="186"/>
  <c r="BP69" i="186"/>
  <c r="BO69" i="186"/>
  <c r="BM69" i="186"/>
  <c r="BL69" i="186"/>
  <c r="BK69" i="186"/>
  <c r="BI69" i="186"/>
  <c r="BH69" i="186"/>
  <c r="BG69" i="186"/>
  <c r="BE69" i="186"/>
  <c r="BD69" i="186"/>
  <c r="BF69" i="186" s="1"/>
  <c r="BC69" i="186"/>
  <c r="BA69" i="186"/>
  <c r="AZ69" i="186"/>
  <c r="BB69" i="186" s="1"/>
  <c r="AY69" i="186"/>
  <c r="AW69" i="186"/>
  <c r="AV69" i="186"/>
  <c r="AU69" i="186"/>
  <c r="AS69" i="186"/>
  <c r="AR69" i="186"/>
  <c r="AQ69" i="186"/>
  <c r="AO69" i="186"/>
  <c r="AN69" i="186"/>
  <c r="AM69" i="186"/>
  <c r="AK69" i="186"/>
  <c r="AJ69" i="186"/>
  <c r="AI69" i="186"/>
  <c r="AG69" i="186"/>
  <c r="AF69" i="186"/>
  <c r="AE69" i="186"/>
  <c r="AC69" i="186"/>
  <c r="AB69" i="186"/>
  <c r="AA69" i="186"/>
  <c r="Y69" i="186"/>
  <c r="X69" i="186"/>
  <c r="W69" i="186"/>
  <c r="U69" i="186"/>
  <c r="T69" i="186"/>
  <c r="P69" i="186"/>
  <c r="O69" i="186"/>
  <c r="DF68" i="186"/>
  <c r="DB68" i="186"/>
  <c r="CX68" i="186"/>
  <c r="CT68" i="186"/>
  <c r="CP68" i="186"/>
  <c r="CL68" i="186"/>
  <c r="CH68" i="186"/>
  <c r="CD68" i="186"/>
  <c r="BZ68" i="186"/>
  <c r="BV68" i="186"/>
  <c r="BR68" i="186"/>
  <c r="BN68" i="186"/>
  <c r="BJ68" i="186"/>
  <c r="BF68" i="186"/>
  <c r="BB68" i="186"/>
  <c r="AX68" i="186"/>
  <c r="AT68" i="186"/>
  <c r="AP68" i="186"/>
  <c r="AL68" i="186"/>
  <c r="AH68" i="186"/>
  <c r="AD68" i="186"/>
  <c r="Z68" i="186"/>
  <c r="V68" i="186"/>
  <c r="Q68" i="186"/>
  <c r="J68" i="186"/>
  <c r="D68" i="186"/>
  <c r="S68" i="186" s="1"/>
  <c r="C68" i="186"/>
  <c r="DF67" i="186"/>
  <c r="DB67" i="186"/>
  <c r="CX67" i="186"/>
  <c r="CT67" i="186"/>
  <c r="CP67" i="186"/>
  <c r="CL67" i="186"/>
  <c r="CH67" i="186"/>
  <c r="CD67" i="186"/>
  <c r="BZ67" i="186"/>
  <c r="BV67" i="186"/>
  <c r="BR67" i="186"/>
  <c r="BN67" i="186"/>
  <c r="BJ67" i="186"/>
  <c r="BF67" i="186"/>
  <c r="BB67" i="186"/>
  <c r="AX67" i="186"/>
  <c r="AT67" i="186"/>
  <c r="AP67" i="186"/>
  <c r="AL67" i="186"/>
  <c r="AH67" i="186"/>
  <c r="AD67" i="186"/>
  <c r="Z67" i="186"/>
  <c r="V67" i="186"/>
  <c r="Q67" i="186"/>
  <c r="J67" i="186"/>
  <c r="R67" i="186" s="1"/>
  <c r="D67" i="186"/>
  <c r="C67" i="186"/>
  <c r="DF66" i="186"/>
  <c r="DB66" i="186"/>
  <c r="CX66" i="186"/>
  <c r="CT66" i="186"/>
  <c r="CP66" i="186"/>
  <c r="CL66" i="186"/>
  <c r="CH66" i="186"/>
  <c r="CD66" i="186"/>
  <c r="BZ66" i="186"/>
  <c r="BV66" i="186"/>
  <c r="BR66" i="186"/>
  <c r="BN66" i="186"/>
  <c r="BJ66" i="186"/>
  <c r="BF66" i="186"/>
  <c r="BB66" i="186"/>
  <c r="AX66" i="186"/>
  <c r="AT66" i="186"/>
  <c r="AP66" i="186"/>
  <c r="AL66" i="186"/>
  <c r="AH66" i="186"/>
  <c r="AD66" i="186"/>
  <c r="Z66" i="186"/>
  <c r="V66" i="186"/>
  <c r="Q66" i="186"/>
  <c r="J66" i="186"/>
  <c r="D66" i="186"/>
  <c r="S66" i="186" s="1"/>
  <c r="C66" i="186"/>
  <c r="DF65" i="186"/>
  <c r="DB65" i="186"/>
  <c r="CX65" i="186"/>
  <c r="CT65" i="186"/>
  <c r="CP65" i="186"/>
  <c r="CL65" i="186"/>
  <c r="CH65" i="186"/>
  <c r="CD65" i="186"/>
  <c r="BZ65" i="186"/>
  <c r="BV65" i="186"/>
  <c r="BR65" i="186"/>
  <c r="BN65" i="186"/>
  <c r="BJ65" i="186"/>
  <c r="BF65" i="186"/>
  <c r="BB65" i="186"/>
  <c r="AX65" i="186"/>
  <c r="AT65" i="186"/>
  <c r="AP65" i="186"/>
  <c r="AL65" i="186"/>
  <c r="AH65" i="186"/>
  <c r="AD65" i="186"/>
  <c r="Z65" i="186"/>
  <c r="V65" i="186"/>
  <c r="Q65" i="186"/>
  <c r="J65" i="186"/>
  <c r="D65" i="186"/>
  <c r="S65" i="186" s="1"/>
  <c r="C65" i="186"/>
  <c r="DF64" i="186"/>
  <c r="DB64" i="186"/>
  <c r="CX64" i="186"/>
  <c r="CT64" i="186"/>
  <c r="CP64" i="186"/>
  <c r="CL64" i="186"/>
  <c r="CH64" i="186"/>
  <c r="CD64" i="186"/>
  <c r="BZ64" i="186"/>
  <c r="BV64" i="186"/>
  <c r="BR64" i="186"/>
  <c r="BN64" i="186"/>
  <c r="BJ64" i="186"/>
  <c r="BF64" i="186"/>
  <c r="BB64" i="186"/>
  <c r="AX64" i="186"/>
  <c r="AT64" i="186"/>
  <c r="AP64" i="186"/>
  <c r="AL64" i="186"/>
  <c r="AH64" i="186"/>
  <c r="AD64" i="186"/>
  <c r="Z64" i="186"/>
  <c r="V64" i="186"/>
  <c r="Q64" i="186"/>
  <c r="J64" i="186"/>
  <c r="R64" i="186" s="1"/>
  <c r="D64" i="186"/>
  <c r="C64" i="186"/>
  <c r="DF63" i="186"/>
  <c r="DB63" i="186"/>
  <c r="CX63" i="186"/>
  <c r="CT63" i="186"/>
  <c r="CP63" i="186"/>
  <c r="CL63" i="186"/>
  <c r="CH63" i="186"/>
  <c r="CD63" i="186"/>
  <c r="BZ63" i="186"/>
  <c r="BV63" i="186"/>
  <c r="BR63" i="186"/>
  <c r="BN63" i="186"/>
  <c r="BJ63" i="186"/>
  <c r="BF63" i="186"/>
  <c r="BB63" i="186"/>
  <c r="AX63" i="186"/>
  <c r="AT63" i="186"/>
  <c r="AP63" i="186"/>
  <c r="AL63" i="186"/>
  <c r="AH63" i="186"/>
  <c r="AD63" i="186"/>
  <c r="Z63" i="186"/>
  <c r="V63" i="186"/>
  <c r="Q63" i="186"/>
  <c r="J63" i="186"/>
  <c r="R63" i="186" s="1"/>
  <c r="D63" i="186"/>
  <c r="C63" i="186"/>
  <c r="DF62" i="186"/>
  <c r="DB62" i="186"/>
  <c r="CX62" i="186"/>
  <c r="CT62" i="186"/>
  <c r="CP62" i="186"/>
  <c r="CL62" i="186"/>
  <c r="CH62" i="186"/>
  <c r="CD62" i="186"/>
  <c r="BZ62" i="186"/>
  <c r="BV62" i="186"/>
  <c r="BR62" i="186"/>
  <c r="BN62" i="186"/>
  <c r="BJ62" i="186"/>
  <c r="BF62" i="186"/>
  <c r="BB62" i="186"/>
  <c r="AX62" i="186"/>
  <c r="AT62" i="186"/>
  <c r="AP62" i="186"/>
  <c r="AL62" i="186"/>
  <c r="AH62" i="186"/>
  <c r="AD62" i="186"/>
  <c r="Z62" i="186"/>
  <c r="V62" i="186"/>
  <c r="Q62" i="186"/>
  <c r="N62" i="186"/>
  <c r="J62" i="186"/>
  <c r="D62" i="186"/>
  <c r="S62" i="186" s="1"/>
  <c r="C62" i="186"/>
  <c r="DE61" i="186"/>
  <c r="DD61" i="186"/>
  <c r="DC61" i="186"/>
  <c r="DA61" i="186"/>
  <c r="CZ61" i="186"/>
  <c r="CY61" i="186"/>
  <c r="CW61" i="186"/>
  <c r="CV61" i="186"/>
  <c r="CU61" i="186"/>
  <c r="CS61" i="186"/>
  <c r="CR61" i="186"/>
  <c r="CQ61" i="186"/>
  <c r="CO61" i="186"/>
  <c r="CN61" i="186"/>
  <c r="CM61" i="186"/>
  <c r="CK61" i="186"/>
  <c r="CJ61" i="186"/>
  <c r="CI61" i="186"/>
  <c r="CG61" i="186"/>
  <c r="CF61" i="186"/>
  <c r="CE61" i="186"/>
  <c r="CC61" i="186"/>
  <c r="CB61" i="186"/>
  <c r="CA61" i="186"/>
  <c r="BY61" i="186"/>
  <c r="BX61" i="186"/>
  <c r="BZ61" i="186" s="1"/>
  <c r="BW61" i="186"/>
  <c r="BU61" i="186"/>
  <c r="BT61" i="186"/>
  <c r="BS61" i="186"/>
  <c r="BQ61" i="186"/>
  <c r="BP61" i="186"/>
  <c r="BO61" i="186"/>
  <c r="BM61" i="186"/>
  <c r="BL61" i="186"/>
  <c r="BK61" i="186"/>
  <c r="BI61" i="186"/>
  <c r="BH61" i="186"/>
  <c r="BG61" i="186"/>
  <c r="BE61" i="186"/>
  <c r="BD61" i="186"/>
  <c r="BC61" i="186"/>
  <c r="BA61" i="186"/>
  <c r="AZ61" i="186"/>
  <c r="AY61" i="186"/>
  <c r="AW61" i="186"/>
  <c r="AV61" i="186"/>
  <c r="AU61" i="186"/>
  <c r="AS61" i="186"/>
  <c r="AR61" i="186"/>
  <c r="AQ61" i="186"/>
  <c r="AO61" i="186"/>
  <c r="AN61" i="186"/>
  <c r="AM61" i="186"/>
  <c r="AK61" i="186"/>
  <c r="AJ61" i="186"/>
  <c r="AI61" i="186"/>
  <c r="AG61" i="186"/>
  <c r="AF61" i="186"/>
  <c r="AE61" i="186"/>
  <c r="AC61" i="186"/>
  <c r="AB61" i="186"/>
  <c r="AA61" i="186"/>
  <c r="Y61" i="186"/>
  <c r="X61" i="186"/>
  <c r="W61" i="186"/>
  <c r="U61" i="186"/>
  <c r="T61" i="186"/>
  <c r="P61" i="186"/>
  <c r="O61" i="186"/>
  <c r="DF60" i="186"/>
  <c r="DB60" i="186"/>
  <c r="CX60" i="186"/>
  <c r="CT60" i="186"/>
  <c r="CP60" i="186"/>
  <c r="CL60" i="186"/>
  <c r="CH60" i="186"/>
  <c r="CD60" i="186"/>
  <c r="BZ60" i="186"/>
  <c r="BV60" i="186"/>
  <c r="BR60" i="186"/>
  <c r="BN60" i="186"/>
  <c r="BJ60" i="186"/>
  <c r="BF60" i="186"/>
  <c r="BB60" i="186"/>
  <c r="AX60" i="186"/>
  <c r="AT60" i="186"/>
  <c r="AP60" i="186"/>
  <c r="AL60" i="186"/>
  <c r="AH60" i="186"/>
  <c r="AD60" i="186"/>
  <c r="Z60" i="186"/>
  <c r="V60" i="186"/>
  <c r="Q60" i="186"/>
  <c r="J60" i="186"/>
  <c r="D60" i="186"/>
  <c r="C60" i="186"/>
  <c r="DF59" i="186"/>
  <c r="DB59" i="186"/>
  <c r="CX59" i="186"/>
  <c r="CT59" i="186"/>
  <c r="CP59" i="186"/>
  <c r="CL59" i="186"/>
  <c r="CH59" i="186"/>
  <c r="CD59" i="186"/>
  <c r="BZ59" i="186"/>
  <c r="BV59" i="186"/>
  <c r="BR59" i="186"/>
  <c r="BN59" i="186"/>
  <c r="BJ59" i="186"/>
  <c r="BF59" i="186"/>
  <c r="BB59" i="186"/>
  <c r="AX59" i="186"/>
  <c r="AT59" i="186"/>
  <c r="AP59" i="186"/>
  <c r="AL59" i="186"/>
  <c r="AH59" i="186"/>
  <c r="AD59" i="186"/>
  <c r="Z59" i="186"/>
  <c r="V59" i="186"/>
  <c r="Q59" i="186"/>
  <c r="J59" i="186"/>
  <c r="R59" i="186" s="1"/>
  <c r="D59" i="186"/>
  <c r="S59" i="186" s="1"/>
  <c r="C59" i="186"/>
  <c r="DF58" i="186"/>
  <c r="DB58" i="186"/>
  <c r="CX58" i="186"/>
  <c r="CT58" i="186"/>
  <c r="CP58" i="186"/>
  <c r="CL58" i="186"/>
  <c r="CH58" i="186"/>
  <c r="CD58" i="186"/>
  <c r="BZ58" i="186"/>
  <c r="BV58" i="186"/>
  <c r="BR58" i="186"/>
  <c r="BN58" i="186"/>
  <c r="BJ58" i="186"/>
  <c r="BF58" i="186"/>
  <c r="BB58" i="186"/>
  <c r="AX58" i="186"/>
  <c r="AT58" i="186"/>
  <c r="AP58" i="186"/>
  <c r="AL58" i="186"/>
  <c r="AH58" i="186"/>
  <c r="AD58" i="186"/>
  <c r="Z58" i="186"/>
  <c r="V58" i="186"/>
  <c r="Q58" i="186"/>
  <c r="J58" i="186"/>
  <c r="D58" i="186"/>
  <c r="C58" i="186"/>
  <c r="DF57" i="186"/>
  <c r="DB57" i="186"/>
  <c r="CX57" i="186"/>
  <c r="CT57" i="186"/>
  <c r="CP57" i="186"/>
  <c r="CL57" i="186"/>
  <c r="CH57" i="186"/>
  <c r="CD57" i="186"/>
  <c r="BZ57" i="186"/>
  <c r="BV57" i="186"/>
  <c r="BR57" i="186"/>
  <c r="BN57" i="186"/>
  <c r="BJ57" i="186"/>
  <c r="BF57" i="186"/>
  <c r="BB57" i="186"/>
  <c r="AX57" i="186"/>
  <c r="AT57" i="186"/>
  <c r="AP57" i="186"/>
  <c r="AL57" i="186"/>
  <c r="AH57" i="186"/>
  <c r="AD57" i="186"/>
  <c r="Z57" i="186"/>
  <c r="V57" i="186"/>
  <c r="Q57" i="186"/>
  <c r="J57" i="186"/>
  <c r="R57" i="186" s="1"/>
  <c r="D57" i="186"/>
  <c r="S57" i="186" s="1"/>
  <c r="C57" i="186"/>
  <c r="DF56" i="186"/>
  <c r="DB56" i="186"/>
  <c r="CX56" i="186"/>
  <c r="CT56" i="186"/>
  <c r="CP56" i="186"/>
  <c r="CL56" i="186"/>
  <c r="CH56" i="186"/>
  <c r="CD56" i="186"/>
  <c r="BZ56" i="186"/>
  <c r="BV56" i="186"/>
  <c r="BR56" i="186"/>
  <c r="BN56" i="186"/>
  <c r="BJ56" i="186"/>
  <c r="BF56" i="186"/>
  <c r="BB56" i="186"/>
  <c r="AX56" i="186"/>
  <c r="AT56" i="186"/>
  <c r="AP56" i="186"/>
  <c r="AL56" i="186"/>
  <c r="AH56" i="186"/>
  <c r="AD56" i="186"/>
  <c r="Z56" i="186"/>
  <c r="V56" i="186"/>
  <c r="Q56" i="186"/>
  <c r="J56" i="186"/>
  <c r="D56" i="186"/>
  <c r="S56" i="186" s="1"/>
  <c r="C56" i="186"/>
  <c r="DF55" i="186"/>
  <c r="DB55" i="186"/>
  <c r="CX55" i="186"/>
  <c r="CT55" i="186"/>
  <c r="CP55" i="186"/>
  <c r="CL55" i="186"/>
  <c r="CH55" i="186"/>
  <c r="CD55" i="186"/>
  <c r="BZ55" i="186"/>
  <c r="BV55" i="186"/>
  <c r="BR55" i="186"/>
  <c r="BN55" i="186"/>
  <c r="BJ55" i="186"/>
  <c r="BF55" i="186"/>
  <c r="BB55" i="186"/>
  <c r="AX55" i="186"/>
  <c r="AT55" i="186"/>
  <c r="AP55" i="186"/>
  <c r="AL55" i="186"/>
  <c r="AH55" i="186"/>
  <c r="AD55" i="186"/>
  <c r="Z55" i="186"/>
  <c r="V55" i="186"/>
  <c r="Q55" i="186"/>
  <c r="J55" i="186"/>
  <c r="D55" i="186"/>
  <c r="S55" i="186" s="1"/>
  <c r="C55" i="186"/>
  <c r="DF54" i="186"/>
  <c r="DB54" i="186"/>
  <c r="CX54" i="186"/>
  <c r="CT54" i="186"/>
  <c r="CP54" i="186"/>
  <c r="CL54" i="186"/>
  <c r="CH54" i="186"/>
  <c r="CD54" i="186"/>
  <c r="BZ54" i="186"/>
  <c r="BV54" i="186"/>
  <c r="BR54" i="186"/>
  <c r="BN54" i="186"/>
  <c r="BJ54" i="186"/>
  <c r="BF54" i="186"/>
  <c r="BB54" i="186"/>
  <c r="AX54" i="186"/>
  <c r="AT54" i="186"/>
  <c r="AP54" i="186"/>
  <c r="AL54" i="186"/>
  <c r="AH54" i="186"/>
  <c r="AD54" i="186"/>
  <c r="Z54" i="186"/>
  <c r="V54" i="186"/>
  <c r="Q54" i="186"/>
  <c r="J54" i="186"/>
  <c r="R54" i="186" s="1"/>
  <c r="D54" i="186"/>
  <c r="C54" i="186"/>
  <c r="DE53" i="186"/>
  <c r="DD53" i="186"/>
  <c r="DC53" i="186"/>
  <c r="DA53" i="186"/>
  <c r="CZ53" i="186"/>
  <c r="CY53" i="186"/>
  <c r="CW53" i="186"/>
  <c r="CV53" i="186"/>
  <c r="CU53" i="186"/>
  <c r="CS53" i="186"/>
  <c r="CR53" i="186"/>
  <c r="CQ53" i="186"/>
  <c r="CO53" i="186"/>
  <c r="CN53" i="186"/>
  <c r="CM53" i="186"/>
  <c r="CK53" i="186"/>
  <c r="CJ53" i="186"/>
  <c r="CI53" i="186"/>
  <c r="CG53" i="186"/>
  <c r="CF53" i="186"/>
  <c r="CE53" i="186"/>
  <c r="CC53" i="186"/>
  <c r="CB53" i="186"/>
  <c r="CA53" i="186"/>
  <c r="BY53" i="186"/>
  <c r="BX53" i="186"/>
  <c r="BW53" i="186"/>
  <c r="BU53" i="186"/>
  <c r="BT53" i="186"/>
  <c r="BS53" i="186"/>
  <c r="BQ53" i="186"/>
  <c r="BP53" i="186"/>
  <c r="BO53" i="186"/>
  <c r="BM53" i="186"/>
  <c r="BL53" i="186"/>
  <c r="BK53" i="186"/>
  <c r="BI53" i="186"/>
  <c r="BH53" i="186"/>
  <c r="BG53" i="186"/>
  <c r="BE53" i="186"/>
  <c r="BD53" i="186"/>
  <c r="BC53" i="186"/>
  <c r="BA53" i="186"/>
  <c r="AZ53" i="186"/>
  <c r="AY53" i="186"/>
  <c r="AW53" i="186"/>
  <c r="AV53" i="186"/>
  <c r="AU53" i="186"/>
  <c r="AS53" i="186"/>
  <c r="AR53" i="186"/>
  <c r="AQ53" i="186"/>
  <c r="AO53" i="186"/>
  <c r="AN53" i="186"/>
  <c r="AM53" i="186"/>
  <c r="AK53" i="186"/>
  <c r="AJ53" i="186"/>
  <c r="AI53" i="186"/>
  <c r="AG53" i="186"/>
  <c r="AF53" i="186"/>
  <c r="AE53" i="186"/>
  <c r="AC53" i="186"/>
  <c r="AB53" i="186"/>
  <c r="AD53" i="186" s="1"/>
  <c r="AA53" i="186"/>
  <c r="Y53" i="186"/>
  <c r="X53" i="186"/>
  <c r="W53" i="186"/>
  <c r="U53" i="186"/>
  <c r="T53" i="186"/>
  <c r="P53" i="186"/>
  <c r="O53" i="186"/>
  <c r="DF52" i="186"/>
  <c r="DB52" i="186"/>
  <c r="CX52" i="186"/>
  <c r="CT52" i="186"/>
  <c r="CP52" i="186"/>
  <c r="CL52" i="186"/>
  <c r="CH52" i="186"/>
  <c r="CD52" i="186"/>
  <c r="BZ52" i="186"/>
  <c r="BV52" i="186"/>
  <c r="BR52" i="186"/>
  <c r="BN52" i="186"/>
  <c r="BJ52" i="186"/>
  <c r="BF52" i="186"/>
  <c r="BB52" i="186"/>
  <c r="AX52" i="186"/>
  <c r="AT52" i="186"/>
  <c r="AP52" i="186"/>
  <c r="AL52" i="186"/>
  <c r="AH52" i="186"/>
  <c r="AD52" i="186"/>
  <c r="Z52" i="186"/>
  <c r="V52" i="186"/>
  <c r="Q52" i="186"/>
  <c r="J52" i="186"/>
  <c r="R52" i="186" s="1"/>
  <c r="D52" i="186"/>
  <c r="C52" i="186"/>
  <c r="DF51" i="186"/>
  <c r="DB51" i="186"/>
  <c r="CX51" i="186"/>
  <c r="CT51" i="186"/>
  <c r="CP51" i="186"/>
  <c r="CL51" i="186"/>
  <c r="CH51" i="186"/>
  <c r="CD51" i="186"/>
  <c r="BZ51" i="186"/>
  <c r="BV51" i="186"/>
  <c r="BR51" i="186"/>
  <c r="BN51" i="186"/>
  <c r="BJ51" i="186"/>
  <c r="BF51" i="186"/>
  <c r="BB51" i="186"/>
  <c r="AX51" i="186"/>
  <c r="AT51" i="186"/>
  <c r="AP51" i="186"/>
  <c r="AL51" i="186"/>
  <c r="AH51" i="186"/>
  <c r="AD51" i="186"/>
  <c r="Z51" i="186"/>
  <c r="V51" i="186"/>
  <c r="Q51" i="186"/>
  <c r="J51" i="186"/>
  <c r="R51" i="186" s="1"/>
  <c r="D51" i="186"/>
  <c r="S51" i="186" s="1"/>
  <c r="C51" i="186"/>
  <c r="DF50" i="186"/>
  <c r="DB50" i="186"/>
  <c r="CX50" i="186"/>
  <c r="CT50" i="186"/>
  <c r="CP50" i="186"/>
  <c r="CL50" i="186"/>
  <c r="CH50" i="186"/>
  <c r="CD50" i="186"/>
  <c r="BZ50" i="186"/>
  <c r="BV50" i="186"/>
  <c r="BR50" i="186"/>
  <c r="BN50" i="186"/>
  <c r="BJ50" i="186"/>
  <c r="BF50" i="186"/>
  <c r="BB50" i="186"/>
  <c r="AX50" i="186"/>
  <c r="AT50" i="186"/>
  <c r="AP50" i="186"/>
  <c r="AL50" i="186"/>
  <c r="AH50" i="186"/>
  <c r="AD50" i="186"/>
  <c r="Z50" i="186"/>
  <c r="V50" i="186"/>
  <c r="Q50" i="186"/>
  <c r="J50" i="186"/>
  <c r="D50" i="186"/>
  <c r="C50" i="186"/>
  <c r="DF49" i="186"/>
  <c r="DB49" i="186"/>
  <c r="CX49" i="186"/>
  <c r="CT49" i="186"/>
  <c r="CP49" i="186"/>
  <c r="CL49" i="186"/>
  <c r="CH49" i="186"/>
  <c r="CD49" i="186"/>
  <c r="BZ49" i="186"/>
  <c r="BV49" i="186"/>
  <c r="BR49" i="186"/>
  <c r="BN49" i="186"/>
  <c r="BJ49" i="186"/>
  <c r="BF49" i="186"/>
  <c r="BB49" i="186"/>
  <c r="AX49" i="186"/>
  <c r="AT49" i="186"/>
  <c r="AP49" i="186"/>
  <c r="AL49" i="186"/>
  <c r="AH49" i="186"/>
  <c r="AD49" i="186"/>
  <c r="Z49" i="186"/>
  <c r="V49" i="186"/>
  <c r="Q49" i="186"/>
  <c r="J49" i="186"/>
  <c r="D49" i="186"/>
  <c r="C49" i="186"/>
  <c r="DF48" i="186"/>
  <c r="DB48" i="186"/>
  <c r="CX48" i="186"/>
  <c r="CT48" i="186"/>
  <c r="CP48" i="186"/>
  <c r="CL48" i="186"/>
  <c r="CH48" i="186"/>
  <c r="CD48" i="186"/>
  <c r="BZ48" i="186"/>
  <c r="BV48" i="186"/>
  <c r="BR48" i="186"/>
  <c r="BN48" i="186"/>
  <c r="BJ48" i="186"/>
  <c r="BF48" i="186"/>
  <c r="BB48" i="186"/>
  <c r="AX48" i="186"/>
  <c r="AT48" i="186"/>
  <c r="AP48" i="186"/>
  <c r="AL48" i="186"/>
  <c r="AH48" i="186"/>
  <c r="AD48" i="186"/>
  <c r="Z48" i="186"/>
  <c r="V48" i="186"/>
  <c r="Q48" i="186"/>
  <c r="J48" i="186"/>
  <c r="N48" i="186" s="1"/>
  <c r="D48" i="186"/>
  <c r="S48" i="186" s="1"/>
  <c r="C48" i="186"/>
  <c r="DF47" i="186"/>
  <c r="DB47" i="186"/>
  <c r="CX47" i="186"/>
  <c r="CT47" i="186"/>
  <c r="CP47" i="186"/>
  <c r="CL47" i="186"/>
  <c r="CH47" i="186"/>
  <c r="CD47" i="186"/>
  <c r="BZ47" i="186"/>
  <c r="BV47" i="186"/>
  <c r="BR47" i="186"/>
  <c r="BN47" i="186"/>
  <c r="BJ47" i="186"/>
  <c r="BF47" i="186"/>
  <c r="BB47" i="186"/>
  <c r="AX47" i="186"/>
  <c r="AT47" i="186"/>
  <c r="AP47" i="186"/>
  <c r="AL47" i="186"/>
  <c r="AH47" i="186"/>
  <c r="AD47" i="186"/>
  <c r="Z47" i="186"/>
  <c r="V47" i="186"/>
  <c r="Q47" i="186"/>
  <c r="J47" i="186"/>
  <c r="D47" i="186"/>
  <c r="C47" i="186"/>
  <c r="DF46" i="186"/>
  <c r="DB46" i="186"/>
  <c r="CX46" i="186"/>
  <c r="CT46" i="186"/>
  <c r="CP46" i="186"/>
  <c r="CL46" i="186"/>
  <c r="CH46" i="186"/>
  <c r="CD46" i="186"/>
  <c r="BZ46" i="186"/>
  <c r="BV46" i="186"/>
  <c r="BR46" i="186"/>
  <c r="BN46" i="186"/>
  <c r="BJ46" i="186"/>
  <c r="BF46" i="186"/>
  <c r="BB46" i="186"/>
  <c r="AX46" i="186"/>
  <c r="AT46" i="186"/>
  <c r="AP46" i="186"/>
  <c r="AL46" i="186"/>
  <c r="AH46" i="186"/>
  <c r="AD46" i="186"/>
  <c r="Z46" i="186"/>
  <c r="V46" i="186"/>
  <c r="Q46" i="186"/>
  <c r="J46" i="186"/>
  <c r="R46" i="186" s="1"/>
  <c r="D46" i="186"/>
  <c r="S46" i="186" s="1"/>
  <c r="C46" i="186"/>
  <c r="DE45" i="186"/>
  <c r="DD45" i="186"/>
  <c r="DC45" i="186"/>
  <c r="DA45" i="186"/>
  <c r="CZ45" i="186"/>
  <c r="CY45" i="186"/>
  <c r="CW45" i="186"/>
  <c r="CV45" i="186"/>
  <c r="CU45" i="186"/>
  <c r="CS45" i="186"/>
  <c r="CR45" i="186"/>
  <c r="CQ45" i="186"/>
  <c r="CO45" i="186"/>
  <c r="CN45" i="186"/>
  <c r="CM45" i="186"/>
  <c r="CK45" i="186"/>
  <c r="CJ45" i="186"/>
  <c r="CI45" i="186"/>
  <c r="CG45" i="186"/>
  <c r="CF45" i="186"/>
  <c r="CE45" i="186"/>
  <c r="CC45" i="186"/>
  <c r="CB45" i="186"/>
  <c r="CA45" i="186"/>
  <c r="BY45" i="186"/>
  <c r="BX45" i="186"/>
  <c r="BW45" i="186"/>
  <c r="BU45" i="186"/>
  <c r="BT45" i="186"/>
  <c r="BS45" i="186"/>
  <c r="BQ45" i="186"/>
  <c r="BP45" i="186"/>
  <c r="BO45" i="186"/>
  <c r="BM45" i="186"/>
  <c r="BL45" i="186"/>
  <c r="BK45" i="186"/>
  <c r="BI45" i="186"/>
  <c r="BH45" i="186"/>
  <c r="BG45" i="186"/>
  <c r="BE45" i="186"/>
  <c r="BD45" i="186"/>
  <c r="BC45" i="186"/>
  <c r="BA45" i="186"/>
  <c r="AZ45" i="186"/>
  <c r="AY45" i="186"/>
  <c r="AW45" i="186"/>
  <c r="AV45" i="186"/>
  <c r="AU45" i="186"/>
  <c r="AS45" i="186"/>
  <c r="AR45" i="186"/>
  <c r="AQ45" i="186"/>
  <c r="AO45" i="186"/>
  <c r="AN45" i="186"/>
  <c r="AM45" i="186"/>
  <c r="AK45" i="186"/>
  <c r="AJ45" i="186"/>
  <c r="AI45" i="186"/>
  <c r="AG45" i="186"/>
  <c r="AF45" i="186"/>
  <c r="AE45" i="186"/>
  <c r="AC45" i="186"/>
  <c r="AB45" i="186"/>
  <c r="AA45" i="186"/>
  <c r="Y45" i="186"/>
  <c r="X45" i="186"/>
  <c r="W45" i="186"/>
  <c r="U45" i="186"/>
  <c r="T45" i="186"/>
  <c r="P45" i="186"/>
  <c r="O45" i="186"/>
  <c r="DF44" i="186"/>
  <c r="DB44" i="186"/>
  <c r="CX44" i="186"/>
  <c r="CT44" i="186"/>
  <c r="CP44" i="186"/>
  <c r="CL44" i="186"/>
  <c r="CH44" i="186"/>
  <c r="CD44" i="186"/>
  <c r="BZ44" i="186"/>
  <c r="BV44" i="186"/>
  <c r="BR44" i="186"/>
  <c r="BN44" i="186"/>
  <c r="BJ44" i="186"/>
  <c r="BF44" i="186"/>
  <c r="BB44" i="186"/>
  <c r="AX44" i="186"/>
  <c r="AT44" i="186"/>
  <c r="AP44" i="186"/>
  <c r="AL44" i="186"/>
  <c r="AH44" i="186"/>
  <c r="AD44" i="186"/>
  <c r="Z44" i="186"/>
  <c r="V44" i="186"/>
  <c r="Q44" i="186"/>
  <c r="J44" i="186"/>
  <c r="R44" i="186" s="1"/>
  <c r="D44" i="186"/>
  <c r="C44" i="186"/>
  <c r="DF43" i="186"/>
  <c r="DB43" i="186"/>
  <c r="CX43" i="186"/>
  <c r="CT43" i="186"/>
  <c r="CP43" i="186"/>
  <c r="CL43" i="186"/>
  <c r="CH43" i="186"/>
  <c r="CD43" i="186"/>
  <c r="BZ43" i="186"/>
  <c r="BV43" i="186"/>
  <c r="BR43" i="186"/>
  <c r="BN43" i="186"/>
  <c r="BJ43" i="186"/>
  <c r="BF43" i="186"/>
  <c r="BB43" i="186"/>
  <c r="AX43" i="186"/>
  <c r="AT43" i="186"/>
  <c r="AP43" i="186"/>
  <c r="AL43" i="186"/>
  <c r="AH43" i="186"/>
  <c r="AD43" i="186"/>
  <c r="Z43" i="186"/>
  <c r="V43" i="186"/>
  <c r="Q43" i="186"/>
  <c r="J43" i="186"/>
  <c r="D43" i="186"/>
  <c r="S43" i="186" s="1"/>
  <c r="C43" i="186"/>
  <c r="DF42" i="186"/>
  <c r="DB42" i="186"/>
  <c r="CX42" i="186"/>
  <c r="CT42" i="186"/>
  <c r="CP42" i="186"/>
  <c r="CL42" i="186"/>
  <c r="CH42" i="186"/>
  <c r="CD42" i="186"/>
  <c r="BZ42" i="186"/>
  <c r="BV42" i="186"/>
  <c r="BR42" i="186"/>
  <c r="BN42" i="186"/>
  <c r="BJ42" i="186"/>
  <c r="BF42" i="186"/>
  <c r="BB42" i="186"/>
  <c r="AX42" i="186"/>
  <c r="AT42" i="186"/>
  <c r="AP42" i="186"/>
  <c r="AL42" i="186"/>
  <c r="AH42" i="186"/>
  <c r="AD42" i="186"/>
  <c r="Z42" i="186"/>
  <c r="V42" i="186"/>
  <c r="Q42" i="186"/>
  <c r="J42" i="186"/>
  <c r="R42" i="186" s="1"/>
  <c r="D42" i="186"/>
  <c r="S42" i="186" s="1"/>
  <c r="C42" i="186"/>
  <c r="DF41" i="186"/>
  <c r="DB41" i="186"/>
  <c r="CX41" i="186"/>
  <c r="CT41" i="186"/>
  <c r="CP41" i="186"/>
  <c r="CL41" i="186"/>
  <c r="CH41" i="186"/>
  <c r="CD41" i="186"/>
  <c r="BZ41" i="186"/>
  <c r="BV41" i="186"/>
  <c r="BR41" i="186"/>
  <c r="BN41" i="186"/>
  <c r="BJ41" i="186"/>
  <c r="BF41" i="186"/>
  <c r="BB41" i="186"/>
  <c r="AX41" i="186"/>
  <c r="AT41" i="186"/>
  <c r="AP41" i="186"/>
  <c r="AL41" i="186"/>
  <c r="AH41" i="186"/>
  <c r="AD41" i="186"/>
  <c r="Z41" i="186"/>
  <c r="V41" i="186"/>
  <c r="Q41" i="186"/>
  <c r="J41" i="186"/>
  <c r="R41" i="186" s="1"/>
  <c r="D41" i="186"/>
  <c r="S41" i="186" s="1"/>
  <c r="C41" i="186"/>
  <c r="DF40" i="186"/>
  <c r="DB40" i="186"/>
  <c r="CX40" i="186"/>
  <c r="CT40" i="186"/>
  <c r="CP40" i="186"/>
  <c r="CL40" i="186"/>
  <c r="CH40" i="186"/>
  <c r="CD40" i="186"/>
  <c r="BZ40" i="186"/>
  <c r="BV40" i="186"/>
  <c r="BR40" i="186"/>
  <c r="BN40" i="186"/>
  <c r="BJ40" i="186"/>
  <c r="BF40" i="186"/>
  <c r="BB40" i="186"/>
  <c r="AX40" i="186"/>
  <c r="AT40" i="186"/>
  <c r="AP40" i="186"/>
  <c r="AL40" i="186"/>
  <c r="AH40" i="186"/>
  <c r="AD40" i="186"/>
  <c r="Z40" i="186"/>
  <c r="V40" i="186"/>
  <c r="Q40" i="186"/>
  <c r="J40" i="186"/>
  <c r="D40" i="186"/>
  <c r="C40" i="186"/>
  <c r="DF39" i="186"/>
  <c r="DB39" i="186"/>
  <c r="CX39" i="186"/>
  <c r="CT39" i="186"/>
  <c r="CP39" i="186"/>
  <c r="CL39" i="186"/>
  <c r="CH39" i="186"/>
  <c r="CD39" i="186"/>
  <c r="BZ39" i="186"/>
  <c r="BV39" i="186"/>
  <c r="BR39" i="186"/>
  <c r="BN39" i="186"/>
  <c r="BJ39" i="186"/>
  <c r="BF39" i="186"/>
  <c r="BB39" i="186"/>
  <c r="AX39" i="186"/>
  <c r="AT39" i="186"/>
  <c r="AP39" i="186"/>
  <c r="AL39" i="186"/>
  <c r="AH39" i="186"/>
  <c r="AD39" i="186"/>
  <c r="Z39" i="186"/>
  <c r="V39" i="186"/>
  <c r="Q39" i="186"/>
  <c r="N39" i="186"/>
  <c r="J39" i="186"/>
  <c r="R39" i="186" s="1"/>
  <c r="D39" i="186"/>
  <c r="S39" i="186" s="1"/>
  <c r="C39" i="186"/>
  <c r="DF38" i="186"/>
  <c r="DB38" i="186"/>
  <c r="CX38" i="186"/>
  <c r="CT38" i="186"/>
  <c r="CP38" i="186"/>
  <c r="CL38" i="186"/>
  <c r="CH38" i="186"/>
  <c r="CD38" i="186"/>
  <c r="BZ38" i="186"/>
  <c r="BV38" i="186"/>
  <c r="BR38" i="186"/>
  <c r="BN38" i="186"/>
  <c r="BJ38" i="186"/>
  <c r="BF38" i="186"/>
  <c r="BB38" i="186"/>
  <c r="AX38" i="186"/>
  <c r="AT38" i="186"/>
  <c r="AP38" i="186"/>
  <c r="AL38" i="186"/>
  <c r="AH38" i="186"/>
  <c r="AD38" i="186"/>
  <c r="Z38" i="186"/>
  <c r="V38" i="186"/>
  <c r="Q38" i="186"/>
  <c r="J38" i="186"/>
  <c r="N38" i="186" s="1"/>
  <c r="D38" i="186"/>
  <c r="S38" i="186" s="1"/>
  <c r="C38" i="186"/>
  <c r="DE37" i="186"/>
  <c r="DD37" i="186"/>
  <c r="DC37" i="186"/>
  <c r="DA37" i="186"/>
  <c r="CZ37" i="186"/>
  <c r="CY37" i="186"/>
  <c r="CW37" i="186"/>
  <c r="CV37" i="186"/>
  <c r="CU37" i="186"/>
  <c r="CS37" i="186"/>
  <c r="CR37" i="186"/>
  <c r="CQ37" i="186"/>
  <c r="CO37" i="186"/>
  <c r="CN37" i="186"/>
  <c r="CM37" i="186"/>
  <c r="CK37" i="186"/>
  <c r="CJ37" i="186"/>
  <c r="CI37" i="186"/>
  <c r="CG37" i="186"/>
  <c r="CF37" i="186"/>
  <c r="CE37" i="186"/>
  <c r="CC37" i="186"/>
  <c r="CB37" i="186"/>
  <c r="CD37" i="186" s="1"/>
  <c r="CA37" i="186"/>
  <c r="BY37" i="186"/>
  <c r="BX37" i="186"/>
  <c r="BW37" i="186"/>
  <c r="BU37" i="186"/>
  <c r="BT37" i="186"/>
  <c r="BS37" i="186"/>
  <c r="BQ37" i="186"/>
  <c r="BP37" i="186"/>
  <c r="BO37" i="186"/>
  <c r="BM37" i="186"/>
  <c r="BL37" i="186"/>
  <c r="BK37" i="186"/>
  <c r="BI37" i="186"/>
  <c r="BH37" i="186"/>
  <c r="BG37" i="186"/>
  <c r="BE37" i="186"/>
  <c r="BD37" i="186"/>
  <c r="BC37" i="186"/>
  <c r="BA37" i="186"/>
  <c r="AZ37" i="186"/>
  <c r="AY37" i="186"/>
  <c r="AW37" i="186"/>
  <c r="AV37" i="186"/>
  <c r="AX37" i="186" s="1"/>
  <c r="AU37" i="186"/>
  <c r="AS37" i="186"/>
  <c r="AR37" i="186"/>
  <c r="AQ37" i="186"/>
  <c r="AO37" i="186"/>
  <c r="AN37" i="186"/>
  <c r="AM37" i="186"/>
  <c r="AK37" i="186"/>
  <c r="AJ37" i="186"/>
  <c r="AI37" i="186"/>
  <c r="AG37" i="186"/>
  <c r="AF37" i="186"/>
  <c r="AE37" i="186"/>
  <c r="AC37" i="186"/>
  <c r="AB37" i="186"/>
  <c r="AA37" i="186"/>
  <c r="Y37" i="186"/>
  <c r="X37" i="186"/>
  <c r="W37" i="186"/>
  <c r="U37" i="186"/>
  <c r="T37" i="186"/>
  <c r="P37" i="186"/>
  <c r="O37" i="186"/>
  <c r="DF36" i="186"/>
  <c r="DB36" i="186"/>
  <c r="CX36" i="186"/>
  <c r="CT36" i="186"/>
  <c r="CP36" i="186"/>
  <c r="CL36" i="186"/>
  <c r="CH36" i="186"/>
  <c r="CD36" i="186"/>
  <c r="BZ36" i="186"/>
  <c r="BV36" i="186"/>
  <c r="BR36" i="186"/>
  <c r="BN36" i="186"/>
  <c r="BJ36" i="186"/>
  <c r="BF36" i="186"/>
  <c r="BB36" i="186"/>
  <c r="AX36" i="186"/>
  <c r="AT36" i="186"/>
  <c r="AP36" i="186"/>
  <c r="AL36" i="186"/>
  <c r="AH36" i="186"/>
  <c r="AD36" i="186"/>
  <c r="Z36" i="186"/>
  <c r="V36" i="186"/>
  <c r="Q36" i="186"/>
  <c r="J36" i="186"/>
  <c r="R36" i="186" s="1"/>
  <c r="D36" i="186"/>
  <c r="S36" i="186" s="1"/>
  <c r="C36" i="186"/>
  <c r="DF35" i="186"/>
  <c r="DB35" i="186"/>
  <c r="CX35" i="186"/>
  <c r="CT35" i="186"/>
  <c r="CP35" i="186"/>
  <c r="CL35" i="186"/>
  <c r="CH35" i="186"/>
  <c r="CD35" i="186"/>
  <c r="BZ35" i="186"/>
  <c r="BV35" i="186"/>
  <c r="BR35" i="186"/>
  <c r="BN35" i="186"/>
  <c r="BJ35" i="186"/>
  <c r="BF35" i="186"/>
  <c r="BB35" i="186"/>
  <c r="AX35" i="186"/>
  <c r="AT35" i="186"/>
  <c r="AP35" i="186"/>
  <c r="AL35" i="186"/>
  <c r="AH35" i="186"/>
  <c r="AD35" i="186"/>
  <c r="Z35" i="186"/>
  <c r="V35" i="186"/>
  <c r="Q35" i="186"/>
  <c r="J35" i="186"/>
  <c r="D35" i="186"/>
  <c r="C35" i="186"/>
  <c r="DF34" i="186"/>
  <c r="DB34" i="186"/>
  <c r="CX34" i="186"/>
  <c r="CT34" i="186"/>
  <c r="CP34" i="186"/>
  <c r="CL34" i="186"/>
  <c r="CH34" i="186"/>
  <c r="CD34" i="186"/>
  <c r="BZ34" i="186"/>
  <c r="BV34" i="186"/>
  <c r="BR34" i="186"/>
  <c r="BN34" i="186"/>
  <c r="BJ34" i="186"/>
  <c r="BF34" i="186"/>
  <c r="BB34" i="186"/>
  <c r="AX34" i="186"/>
  <c r="AT34" i="186"/>
  <c r="AP34" i="186"/>
  <c r="AL34" i="186"/>
  <c r="AH34" i="186"/>
  <c r="AD34" i="186"/>
  <c r="Z34" i="186"/>
  <c r="V34" i="186"/>
  <c r="Q34" i="186"/>
  <c r="J34" i="186"/>
  <c r="R34" i="186" s="1"/>
  <c r="D34" i="186"/>
  <c r="S34" i="186" s="1"/>
  <c r="C34" i="186"/>
  <c r="DF33" i="186"/>
  <c r="DB33" i="186"/>
  <c r="CX33" i="186"/>
  <c r="CT33" i="186"/>
  <c r="CP33" i="186"/>
  <c r="CL33" i="186"/>
  <c r="CH33" i="186"/>
  <c r="CD33" i="186"/>
  <c r="BZ33" i="186"/>
  <c r="BV33" i="186"/>
  <c r="BR33" i="186"/>
  <c r="BN33" i="186"/>
  <c r="BJ33" i="186"/>
  <c r="BF33" i="186"/>
  <c r="BB33" i="186"/>
  <c r="AX33" i="186"/>
  <c r="AT33" i="186"/>
  <c r="AP33" i="186"/>
  <c r="AL33" i="186"/>
  <c r="AH33" i="186"/>
  <c r="AD33" i="186"/>
  <c r="Z33" i="186"/>
  <c r="V33" i="186"/>
  <c r="Q33" i="186"/>
  <c r="J33" i="186"/>
  <c r="R33" i="186" s="1"/>
  <c r="D33" i="186"/>
  <c r="S33" i="186" s="1"/>
  <c r="C33" i="186"/>
  <c r="DF32" i="186"/>
  <c r="DB32" i="186"/>
  <c r="CX32" i="186"/>
  <c r="CT32" i="186"/>
  <c r="CP32" i="186"/>
  <c r="CL32" i="186"/>
  <c r="CH32" i="186"/>
  <c r="CD32" i="186"/>
  <c r="BZ32" i="186"/>
  <c r="BV32" i="186"/>
  <c r="BR32" i="186"/>
  <c r="BN32" i="186"/>
  <c r="BJ32" i="186"/>
  <c r="BF32" i="186"/>
  <c r="BB32" i="186"/>
  <c r="AX32" i="186"/>
  <c r="AT32" i="186"/>
  <c r="AP32" i="186"/>
  <c r="AL32" i="186"/>
  <c r="AH32" i="186"/>
  <c r="AD32" i="186"/>
  <c r="Z32" i="186"/>
  <c r="V32" i="186"/>
  <c r="Q32" i="186"/>
  <c r="J32" i="186"/>
  <c r="D32" i="186"/>
  <c r="S32" i="186" s="1"/>
  <c r="C32" i="186"/>
  <c r="DF31" i="186"/>
  <c r="DB31" i="186"/>
  <c r="CX31" i="186"/>
  <c r="CT31" i="186"/>
  <c r="CP31" i="186"/>
  <c r="CL31" i="186"/>
  <c r="CH31" i="186"/>
  <c r="CD31" i="186"/>
  <c r="BZ31" i="186"/>
  <c r="BV31" i="186"/>
  <c r="BR31" i="186"/>
  <c r="BN31" i="186"/>
  <c r="BJ31" i="186"/>
  <c r="BF31" i="186"/>
  <c r="BB31" i="186"/>
  <c r="AX31" i="186"/>
  <c r="AT31" i="186"/>
  <c r="AP31" i="186"/>
  <c r="AL31" i="186"/>
  <c r="AH31" i="186"/>
  <c r="AD31" i="186"/>
  <c r="Z31" i="186"/>
  <c r="V31" i="186"/>
  <c r="Q31" i="186"/>
  <c r="J31" i="186"/>
  <c r="R31" i="186" s="1"/>
  <c r="D31" i="186"/>
  <c r="C31" i="186"/>
  <c r="DF30" i="186"/>
  <c r="DB30" i="186"/>
  <c r="CX30" i="186"/>
  <c r="CT30" i="186"/>
  <c r="CP30" i="186"/>
  <c r="CL30" i="186"/>
  <c r="CH30" i="186"/>
  <c r="CD30" i="186"/>
  <c r="BZ30" i="186"/>
  <c r="BV30" i="186"/>
  <c r="BR30" i="186"/>
  <c r="BN30" i="186"/>
  <c r="BJ30" i="186"/>
  <c r="BF30" i="186"/>
  <c r="BB30" i="186"/>
  <c r="AX30" i="186"/>
  <c r="AT30" i="186"/>
  <c r="AP30" i="186"/>
  <c r="AL30" i="186"/>
  <c r="AH30" i="186"/>
  <c r="AD30" i="186"/>
  <c r="Z30" i="186"/>
  <c r="V30" i="186"/>
  <c r="Q30" i="186"/>
  <c r="J30" i="186"/>
  <c r="R30" i="186" s="1"/>
  <c r="D30" i="186"/>
  <c r="C30" i="186"/>
  <c r="DE29" i="186"/>
  <c r="DD29" i="186"/>
  <c r="DC29" i="186"/>
  <c r="DA29" i="186"/>
  <c r="CZ29" i="186"/>
  <c r="CY29" i="186"/>
  <c r="CW29" i="186"/>
  <c r="CV29" i="186"/>
  <c r="CU29" i="186"/>
  <c r="CS29" i="186"/>
  <c r="CR29" i="186"/>
  <c r="CQ29" i="186"/>
  <c r="CO29" i="186"/>
  <c r="CN29" i="186"/>
  <c r="CM29" i="186"/>
  <c r="CK29" i="186"/>
  <c r="CJ29" i="186"/>
  <c r="CL29" i="186" s="1"/>
  <c r="CI29" i="186"/>
  <c r="CG29" i="186"/>
  <c r="CF29" i="186"/>
  <c r="CE29" i="186"/>
  <c r="CC29" i="186"/>
  <c r="CB29" i="186"/>
  <c r="CA29" i="186"/>
  <c r="BY29" i="186"/>
  <c r="BX29" i="186"/>
  <c r="BW29" i="186"/>
  <c r="BU29" i="186"/>
  <c r="BT29" i="186"/>
  <c r="BS29" i="186"/>
  <c r="BQ29" i="186"/>
  <c r="BP29" i="186"/>
  <c r="BO29" i="186"/>
  <c r="BM29" i="186"/>
  <c r="BL29" i="186"/>
  <c r="BK29" i="186"/>
  <c r="BI29" i="186"/>
  <c r="BH29" i="186"/>
  <c r="BG29" i="186"/>
  <c r="BE29" i="186"/>
  <c r="BD29" i="186"/>
  <c r="BC29" i="186"/>
  <c r="BA29" i="186"/>
  <c r="AZ29" i="186"/>
  <c r="AY29" i="186"/>
  <c r="AW29" i="186"/>
  <c r="AV29" i="186"/>
  <c r="AU29" i="186"/>
  <c r="AS29" i="186"/>
  <c r="AR29" i="186"/>
  <c r="AQ29" i="186"/>
  <c r="AO29" i="186"/>
  <c r="AN29" i="186"/>
  <c r="AM29" i="186"/>
  <c r="AK29" i="186"/>
  <c r="AJ29" i="186"/>
  <c r="AI29" i="186"/>
  <c r="AG29" i="186"/>
  <c r="AF29" i="186"/>
  <c r="AE29" i="186"/>
  <c r="AC29" i="186"/>
  <c r="AB29" i="186"/>
  <c r="AA29" i="186"/>
  <c r="Y29" i="186"/>
  <c r="X29" i="186"/>
  <c r="Z29" i="186" s="1"/>
  <c r="W29" i="186"/>
  <c r="U29" i="186"/>
  <c r="T29" i="186"/>
  <c r="P29" i="186"/>
  <c r="O29" i="186"/>
  <c r="DF28" i="186"/>
  <c r="DB28" i="186"/>
  <c r="CX28" i="186"/>
  <c r="CT28" i="186"/>
  <c r="CP28" i="186"/>
  <c r="CL28" i="186"/>
  <c r="CH28" i="186"/>
  <c r="CD28" i="186"/>
  <c r="BZ28" i="186"/>
  <c r="BV28" i="186"/>
  <c r="BR28" i="186"/>
  <c r="BN28" i="186"/>
  <c r="BJ28" i="186"/>
  <c r="BF28" i="186"/>
  <c r="BB28" i="186"/>
  <c r="AX28" i="186"/>
  <c r="AT28" i="186"/>
  <c r="AP28" i="186"/>
  <c r="AL28" i="186"/>
  <c r="AH28" i="186"/>
  <c r="AD28" i="186"/>
  <c r="Z28" i="186"/>
  <c r="V28" i="186"/>
  <c r="Q28" i="186"/>
  <c r="J28" i="186"/>
  <c r="R28" i="186" s="1"/>
  <c r="D28" i="186"/>
  <c r="C28" i="186"/>
  <c r="DF27" i="186"/>
  <c r="DB27" i="186"/>
  <c r="CX27" i="186"/>
  <c r="CT27" i="186"/>
  <c r="CP27" i="186"/>
  <c r="CL27" i="186"/>
  <c r="CH27" i="186"/>
  <c r="CD27" i="186"/>
  <c r="BZ27" i="186"/>
  <c r="BV27" i="186"/>
  <c r="BR27" i="186"/>
  <c r="BN27" i="186"/>
  <c r="BJ27" i="186"/>
  <c r="BF27" i="186"/>
  <c r="BB27" i="186"/>
  <c r="AX27" i="186"/>
  <c r="AT27" i="186"/>
  <c r="AP27" i="186"/>
  <c r="AL27" i="186"/>
  <c r="AH27" i="186"/>
  <c r="AD27" i="186"/>
  <c r="Z27" i="186"/>
  <c r="V27" i="186"/>
  <c r="Q27" i="186"/>
  <c r="J27" i="186"/>
  <c r="R27" i="186" s="1"/>
  <c r="D27" i="186"/>
  <c r="C27" i="186"/>
  <c r="DF26" i="186"/>
  <c r="DB26" i="186"/>
  <c r="CX26" i="186"/>
  <c r="CT26" i="186"/>
  <c r="CP26" i="186"/>
  <c r="CL26" i="186"/>
  <c r="CH26" i="186"/>
  <c r="CD26" i="186"/>
  <c r="BZ26" i="186"/>
  <c r="BV26" i="186"/>
  <c r="BR26" i="186"/>
  <c r="BN26" i="186"/>
  <c r="BJ26" i="186"/>
  <c r="BF26" i="186"/>
  <c r="BB26" i="186"/>
  <c r="AX26" i="186"/>
  <c r="AT26" i="186"/>
  <c r="AP26" i="186"/>
  <c r="AL26" i="186"/>
  <c r="AH26" i="186"/>
  <c r="AD26" i="186"/>
  <c r="Z26" i="186"/>
  <c r="V26" i="186"/>
  <c r="Q26" i="186"/>
  <c r="J26" i="186"/>
  <c r="R26" i="186" s="1"/>
  <c r="D26" i="186"/>
  <c r="S26" i="186" s="1"/>
  <c r="C26" i="186"/>
  <c r="DF25" i="186"/>
  <c r="DB25" i="186"/>
  <c r="CX25" i="186"/>
  <c r="CT25" i="186"/>
  <c r="CP25" i="186"/>
  <c r="CL25" i="186"/>
  <c r="CH25" i="186"/>
  <c r="CD25" i="186"/>
  <c r="BZ25" i="186"/>
  <c r="BV25" i="186"/>
  <c r="BR25" i="186"/>
  <c r="BN25" i="186"/>
  <c r="BJ25" i="186"/>
  <c r="BF25" i="186"/>
  <c r="BB25" i="186"/>
  <c r="AX25" i="186"/>
  <c r="AT25" i="186"/>
  <c r="AP25" i="186"/>
  <c r="AL25" i="186"/>
  <c r="AH25" i="186"/>
  <c r="AD25" i="186"/>
  <c r="Z25" i="186"/>
  <c r="V25" i="186"/>
  <c r="Q25" i="186"/>
  <c r="J25" i="186"/>
  <c r="N25" i="186" s="1"/>
  <c r="D25" i="186"/>
  <c r="C25" i="186"/>
  <c r="DF24" i="186"/>
  <c r="DB24" i="186"/>
  <c r="CX24" i="186"/>
  <c r="CT24" i="186"/>
  <c r="CP24" i="186"/>
  <c r="CL24" i="186"/>
  <c r="CH24" i="186"/>
  <c r="CD24" i="186"/>
  <c r="BZ24" i="186"/>
  <c r="BV24" i="186"/>
  <c r="BR24" i="186"/>
  <c r="BN24" i="186"/>
  <c r="BJ24" i="186"/>
  <c r="BF24" i="186"/>
  <c r="BB24" i="186"/>
  <c r="AX24" i="186"/>
  <c r="AT24" i="186"/>
  <c r="AP24" i="186"/>
  <c r="AL24" i="186"/>
  <c r="AH24" i="186"/>
  <c r="AD24" i="186"/>
  <c r="Z24" i="186"/>
  <c r="V24" i="186"/>
  <c r="S24" i="186"/>
  <c r="Q24" i="186"/>
  <c r="J24" i="186"/>
  <c r="R24" i="186" s="1"/>
  <c r="D24" i="186"/>
  <c r="C24" i="186"/>
  <c r="DF23" i="186"/>
  <c r="DB23" i="186"/>
  <c r="CX23" i="186"/>
  <c r="CT23" i="186"/>
  <c r="CP23" i="186"/>
  <c r="CL23" i="186"/>
  <c r="CH23" i="186"/>
  <c r="CD23" i="186"/>
  <c r="BZ23" i="186"/>
  <c r="BV23" i="186"/>
  <c r="BR23" i="186"/>
  <c r="BN23" i="186"/>
  <c r="BJ23" i="186"/>
  <c r="BF23" i="186"/>
  <c r="BB23" i="186"/>
  <c r="AX23" i="186"/>
  <c r="AT23" i="186"/>
  <c r="AP23" i="186"/>
  <c r="AL23" i="186"/>
  <c r="AH23" i="186"/>
  <c r="AD23" i="186"/>
  <c r="Z23" i="186"/>
  <c r="V23" i="186"/>
  <c r="Q23" i="186"/>
  <c r="J23" i="186"/>
  <c r="R23" i="186" s="1"/>
  <c r="D23" i="186"/>
  <c r="S23" i="186" s="1"/>
  <c r="C23" i="186"/>
  <c r="DF22" i="186"/>
  <c r="DB22" i="186"/>
  <c r="CX22" i="186"/>
  <c r="CT22" i="186"/>
  <c r="CP22" i="186"/>
  <c r="CL22" i="186"/>
  <c r="CH22" i="186"/>
  <c r="CD22" i="186"/>
  <c r="BZ22" i="186"/>
  <c r="BV22" i="186"/>
  <c r="BR22" i="186"/>
  <c r="BN22" i="186"/>
  <c r="BJ22" i="186"/>
  <c r="BF22" i="186"/>
  <c r="BB22" i="186"/>
  <c r="AX22" i="186"/>
  <c r="AT22" i="186"/>
  <c r="AP22" i="186"/>
  <c r="AL22" i="186"/>
  <c r="AH22" i="186"/>
  <c r="AD22" i="186"/>
  <c r="Z22" i="186"/>
  <c r="V22" i="186"/>
  <c r="Q22" i="186"/>
  <c r="J22" i="186"/>
  <c r="R22" i="186" s="1"/>
  <c r="D22" i="186"/>
  <c r="S22" i="186" s="1"/>
  <c r="C22" i="186"/>
  <c r="DE21" i="186"/>
  <c r="DD21" i="186"/>
  <c r="DC21" i="186"/>
  <c r="DA21" i="186"/>
  <c r="CZ21" i="186"/>
  <c r="CY21" i="186"/>
  <c r="CW21" i="186"/>
  <c r="CV21" i="186"/>
  <c r="CU21" i="186"/>
  <c r="CS21" i="186"/>
  <c r="CR21" i="186"/>
  <c r="CQ21" i="186"/>
  <c r="CO21" i="186"/>
  <c r="CN21" i="186"/>
  <c r="CM21" i="186"/>
  <c r="CK21" i="186"/>
  <c r="CJ21" i="186"/>
  <c r="CI21" i="186"/>
  <c r="CG21" i="186"/>
  <c r="CF21" i="186"/>
  <c r="CE21" i="186"/>
  <c r="CC21" i="186"/>
  <c r="CB21" i="186"/>
  <c r="CA21" i="186"/>
  <c r="BY21" i="186"/>
  <c r="BX21" i="186"/>
  <c r="BW21" i="186"/>
  <c r="BU21" i="186"/>
  <c r="BT21" i="186"/>
  <c r="BS21" i="186"/>
  <c r="BQ21" i="186"/>
  <c r="BP21" i="186"/>
  <c r="BO21" i="186"/>
  <c r="BM21" i="186"/>
  <c r="BL21" i="186"/>
  <c r="BK21" i="186"/>
  <c r="BI21" i="186"/>
  <c r="BH21" i="186"/>
  <c r="BG21" i="186"/>
  <c r="BE21" i="186"/>
  <c r="BD21" i="186"/>
  <c r="BC21" i="186"/>
  <c r="BA21" i="186"/>
  <c r="AZ21" i="186"/>
  <c r="AY21" i="186"/>
  <c r="AW21" i="186"/>
  <c r="AV21" i="186"/>
  <c r="AU21" i="186"/>
  <c r="AS21" i="186"/>
  <c r="AR21" i="186"/>
  <c r="AQ21" i="186"/>
  <c r="AO21" i="186"/>
  <c r="AN21" i="186"/>
  <c r="AM21" i="186"/>
  <c r="AK21" i="186"/>
  <c r="AJ21" i="186"/>
  <c r="AI21" i="186"/>
  <c r="AG21" i="186"/>
  <c r="AF21" i="186"/>
  <c r="AE21" i="186"/>
  <c r="AH21" i="186" s="1"/>
  <c r="AC21" i="186"/>
  <c r="AB21" i="186"/>
  <c r="AA21" i="186"/>
  <c r="Y21" i="186"/>
  <c r="X21" i="186"/>
  <c r="W21" i="186"/>
  <c r="U21" i="186"/>
  <c r="T21" i="186"/>
  <c r="T86" i="186" s="1"/>
  <c r="P21" i="186"/>
  <c r="O21" i="186"/>
  <c r="DF20" i="186"/>
  <c r="DB20" i="186"/>
  <c r="CX20" i="186"/>
  <c r="CT20" i="186"/>
  <c r="CP20" i="186"/>
  <c r="CL20" i="186"/>
  <c r="CH20" i="186"/>
  <c r="CD20" i="186"/>
  <c r="BZ20" i="186"/>
  <c r="BV20" i="186"/>
  <c r="BR20" i="186"/>
  <c r="BN20" i="186"/>
  <c r="BJ20" i="186"/>
  <c r="BF20" i="186"/>
  <c r="BB20" i="186"/>
  <c r="AX20" i="186"/>
  <c r="AT20" i="186"/>
  <c r="AP20" i="186"/>
  <c r="AL20" i="186"/>
  <c r="AH20" i="186"/>
  <c r="AD20" i="186"/>
  <c r="Z20" i="186"/>
  <c r="V20" i="186"/>
  <c r="Q20" i="186"/>
  <c r="J20" i="186"/>
  <c r="M20" i="186" s="1"/>
  <c r="D20" i="186"/>
  <c r="S20" i="186" s="1"/>
  <c r="C20" i="186"/>
  <c r="DF19" i="186"/>
  <c r="DB19" i="186"/>
  <c r="CX19" i="186"/>
  <c r="CT19" i="186"/>
  <c r="CP19" i="186"/>
  <c r="CL19" i="186"/>
  <c r="CH19" i="186"/>
  <c r="CD19" i="186"/>
  <c r="BZ19" i="186"/>
  <c r="BV19" i="186"/>
  <c r="BR19" i="186"/>
  <c r="BN19" i="186"/>
  <c r="BJ19" i="186"/>
  <c r="BF19" i="186"/>
  <c r="BB19" i="186"/>
  <c r="AX19" i="186"/>
  <c r="AT19" i="186"/>
  <c r="AP19" i="186"/>
  <c r="AL19" i="186"/>
  <c r="AH19" i="186"/>
  <c r="AD19" i="186"/>
  <c r="Z19" i="186"/>
  <c r="V19" i="186"/>
  <c r="Q19" i="186"/>
  <c r="J19" i="186"/>
  <c r="R19" i="186" s="1"/>
  <c r="D19" i="186"/>
  <c r="S19" i="186" s="1"/>
  <c r="C19" i="186"/>
  <c r="DF18" i="186"/>
  <c r="DB18" i="186"/>
  <c r="CX18" i="186"/>
  <c r="CT18" i="186"/>
  <c r="CP18" i="186"/>
  <c r="CL18" i="186"/>
  <c r="CH18" i="186"/>
  <c r="CD18" i="186"/>
  <c r="BZ18" i="186"/>
  <c r="BV18" i="186"/>
  <c r="BR18" i="186"/>
  <c r="BN18" i="186"/>
  <c r="BJ18" i="186"/>
  <c r="BF18" i="186"/>
  <c r="BB18" i="186"/>
  <c r="AX18" i="186"/>
  <c r="AT18" i="186"/>
  <c r="AP18" i="186"/>
  <c r="AL18" i="186"/>
  <c r="AH18" i="186"/>
  <c r="AD18" i="186"/>
  <c r="Z18" i="186"/>
  <c r="V18" i="186"/>
  <c r="Q18" i="186"/>
  <c r="J18" i="186"/>
  <c r="R18" i="186" s="1"/>
  <c r="D18" i="186"/>
  <c r="S18" i="186" s="1"/>
  <c r="C18" i="186"/>
  <c r="DF17" i="186"/>
  <c r="DB17" i="186"/>
  <c r="CX17" i="186"/>
  <c r="CT17" i="186"/>
  <c r="CP17" i="186"/>
  <c r="CL17" i="186"/>
  <c r="CH17" i="186"/>
  <c r="CD17" i="186"/>
  <c r="BZ17" i="186"/>
  <c r="BV17" i="186"/>
  <c r="BR17" i="186"/>
  <c r="BN17" i="186"/>
  <c r="BJ17" i="186"/>
  <c r="BF17" i="186"/>
  <c r="BB17" i="186"/>
  <c r="AX17" i="186"/>
  <c r="AT17" i="186"/>
  <c r="AP17" i="186"/>
  <c r="AL17" i="186"/>
  <c r="AH17" i="186"/>
  <c r="AD17" i="186"/>
  <c r="Z17" i="186"/>
  <c r="V17" i="186"/>
  <c r="S17" i="186"/>
  <c r="Q17" i="186"/>
  <c r="J17" i="186"/>
  <c r="R17" i="186" s="1"/>
  <c r="D17" i="186"/>
  <c r="C17" i="186"/>
  <c r="DF16" i="186"/>
  <c r="DB16" i="186"/>
  <c r="CX16" i="186"/>
  <c r="CT16" i="186"/>
  <c r="CP16" i="186"/>
  <c r="CL16" i="186"/>
  <c r="CH16" i="186"/>
  <c r="CD16" i="186"/>
  <c r="BZ16" i="186"/>
  <c r="BV16" i="186"/>
  <c r="BR16" i="186"/>
  <c r="BN16" i="186"/>
  <c r="BJ16" i="186"/>
  <c r="BF16" i="186"/>
  <c r="BB16" i="186"/>
  <c r="AX16" i="186"/>
  <c r="AT16" i="186"/>
  <c r="AP16" i="186"/>
  <c r="AL16" i="186"/>
  <c r="AH16" i="186"/>
  <c r="AD16" i="186"/>
  <c r="Z16" i="186"/>
  <c r="V16" i="186"/>
  <c r="Q16" i="186"/>
  <c r="J16" i="186"/>
  <c r="R16" i="186" s="1"/>
  <c r="D16" i="186"/>
  <c r="S16" i="186" s="1"/>
  <c r="C16" i="186"/>
  <c r="DF15" i="186"/>
  <c r="DB15" i="186"/>
  <c r="CX15" i="186"/>
  <c r="CT15" i="186"/>
  <c r="CP15" i="186"/>
  <c r="CL15" i="186"/>
  <c r="CH15" i="186"/>
  <c r="CD15" i="186"/>
  <c r="BZ15" i="186"/>
  <c r="BV15" i="186"/>
  <c r="BR15" i="186"/>
  <c r="BN15" i="186"/>
  <c r="BJ15" i="186"/>
  <c r="BF15" i="186"/>
  <c r="BB15" i="186"/>
  <c r="AX15" i="186"/>
  <c r="AT15" i="186"/>
  <c r="AP15" i="186"/>
  <c r="AL15" i="186"/>
  <c r="AH15" i="186"/>
  <c r="AD15" i="186"/>
  <c r="Z15" i="186"/>
  <c r="V15" i="186"/>
  <c r="Q15" i="186"/>
  <c r="J15" i="186"/>
  <c r="R15" i="186" s="1"/>
  <c r="D15" i="186"/>
  <c r="C15" i="186"/>
  <c r="DF14" i="186"/>
  <c r="DB14" i="186"/>
  <c r="CX14" i="186"/>
  <c r="CT14" i="186"/>
  <c r="CP14" i="186"/>
  <c r="CL14" i="186"/>
  <c r="CH14" i="186"/>
  <c r="CD14" i="186"/>
  <c r="BZ14" i="186"/>
  <c r="BV14" i="186"/>
  <c r="BR14" i="186"/>
  <c r="BN14" i="186"/>
  <c r="BJ14" i="186"/>
  <c r="BF14" i="186"/>
  <c r="BB14" i="186"/>
  <c r="AX14" i="186"/>
  <c r="AT14" i="186"/>
  <c r="AP14" i="186"/>
  <c r="AL14" i="186"/>
  <c r="AH14" i="186"/>
  <c r="AD14" i="186"/>
  <c r="Z14" i="186"/>
  <c r="V14" i="186"/>
  <c r="Q14" i="186"/>
  <c r="J14" i="186"/>
  <c r="D14" i="186"/>
  <c r="C14" i="186"/>
  <c r="DE85" i="185"/>
  <c r="DD85" i="185"/>
  <c r="DC85" i="185"/>
  <c r="DA85" i="185"/>
  <c r="CZ85" i="185"/>
  <c r="CY85" i="185"/>
  <c r="CW85" i="185"/>
  <c r="CV85" i="185"/>
  <c r="CU85" i="185"/>
  <c r="CS85" i="185"/>
  <c r="CR85" i="185"/>
  <c r="CQ85" i="185"/>
  <c r="CO85" i="185"/>
  <c r="CN85" i="185"/>
  <c r="CM85" i="185"/>
  <c r="CK85" i="185"/>
  <c r="CJ85" i="185"/>
  <c r="CI85" i="185"/>
  <c r="CG85" i="185"/>
  <c r="CF85" i="185"/>
  <c r="CE85" i="185"/>
  <c r="CC85" i="185"/>
  <c r="CB85" i="185"/>
  <c r="CA85" i="185"/>
  <c r="BY85" i="185"/>
  <c r="BX85" i="185"/>
  <c r="BW85" i="185"/>
  <c r="BU85" i="185"/>
  <c r="BT85" i="185"/>
  <c r="BS85" i="185"/>
  <c r="BQ85" i="185"/>
  <c r="BP85" i="185"/>
  <c r="BO85" i="185"/>
  <c r="BM85" i="185"/>
  <c r="BL85" i="185"/>
  <c r="BK85" i="185"/>
  <c r="BI85" i="185"/>
  <c r="BH85" i="185"/>
  <c r="BG85" i="185"/>
  <c r="BE85" i="185"/>
  <c r="BD85" i="185"/>
  <c r="BC85" i="185"/>
  <c r="BA85" i="185"/>
  <c r="AZ85" i="185"/>
  <c r="AY85" i="185"/>
  <c r="AW85" i="185"/>
  <c r="AV85" i="185"/>
  <c r="AU85" i="185"/>
  <c r="AS85" i="185"/>
  <c r="AR85" i="185"/>
  <c r="AQ85" i="185"/>
  <c r="AO85" i="185"/>
  <c r="AN85" i="185"/>
  <c r="AM85" i="185"/>
  <c r="AK85" i="185"/>
  <c r="AJ85" i="185"/>
  <c r="AI85" i="185"/>
  <c r="AG85" i="185"/>
  <c r="AF85" i="185"/>
  <c r="AE85" i="185"/>
  <c r="AC85" i="185"/>
  <c r="AB85" i="185"/>
  <c r="AA85" i="185"/>
  <c r="Y85" i="185"/>
  <c r="X85" i="185"/>
  <c r="W85" i="185"/>
  <c r="U85" i="185"/>
  <c r="T85" i="185"/>
  <c r="P85" i="185"/>
  <c r="O85" i="185"/>
  <c r="DF84" i="185"/>
  <c r="DB84" i="185"/>
  <c r="CX84" i="185"/>
  <c r="CT84" i="185"/>
  <c r="CP84" i="185"/>
  <c r="CL84" i="185"/>
  <c r="CH84" i="185"/>
  <c r="CD84" i="185"/>
  <c r="BZ84" i="185"/>
  <c r="BV84" i="185"/>
  <c r="BR84" i="185"/>
  <c r="BN84" i="185"/>
  <c r="BJ84" i="185"/>
  <c r="BF84" i="185"/>
  <c r="BB84" i="185"/>
  <c r="AX84" i="185"/>
  <c r="AT84" i="185"/>
  <c r="AP84" i="185"/>
  <c r="AL84" i="185"/>
  <c r="AH84" i="185"/>
  <c r="AD84" i="185"/>
  <c r="Z84" i="185"/>
  <c r="V84" i="185"/>
  <c r="Q84" i="185"/>
  <c r="J84" i="185"/>
  <c r="D84" i="185"/>
  <c r="C84" i="185"/>
  <c r="DF83" i="185"/>
  <c r="DB83" i="185"/>
  <c r="CX83" i="185"/>
  <c r="CT83" i="185"/>
  <c r="CP83" i="185"/>
  <c r="CL83" i="185"/>
  <c r="CH83" i="185"/>
  <c r="CD83" i="185"/>
  <c r="BZ83" i="185"/>
  <c r="BV83" i="185"/>
  <c r="BR83" i="185"/>
  <c r="BN83" i="185"/>
  <c r="BJ83" i="185"/>
  <c r="BF83" i="185"/>
  <c r="BB83" i="185"/>
  <c r="AX83" i="185"/>
  <c r="AT83" i="185"/>
  <c r="AP83" i="185"/>
  <c r="AL83" i="185"/>
  <c r="AH83" i="185"/>
  <c r="AD83" i="185"/>
  <c r="Z83" i="185"/>
  <c r="V83" i="185"/>
  <c r="Q83" i="185"/>
  <c r="J83" i="185"/>
  <c r="R83" i="185" s="1"/>
  <c r="D83" i="185"/>
  <c r="S83" i="185" s="1"/>
  <c r="C83" i="185"/>
  <c r="DF82" i="185"/>
  <c r="DB82" i="185"/>
  <c r="CX82" i="185"/>
  <c r="CT82" i="185"/>
  <c r="CP82" i="185"/>
  <c r="CL82" i="185"/>
  <c r="CH82" i="185"/>
  <c r="CD82" i="185"/>
  <c r="BZ82" i="185"/>
  <c r="BV82" i="185"/>
  <c r="BR82" i="185"/>
  <c r="BN82" i="185"/>
  <c r="BJ82" i="185"/>
  <c r="BF82" i="185"/>
  <c r="BB82" i="185"/>
  <c r="AX82" i="185"/>
  <c r="AT82" i="185"/>
  <c r="AP82" i="185"/>
  <c r="AL82" i="185"/>
  <c r="AH82" i="185"/>
  <c r="AD82" i="185"/>
  <c r="Z82" i="185"/>
  <c r="V82" i="185"/>
  <c r="Q82" i="185"/>
  <c r="J82" i="185"/>
  <c r="R82" i="185" s="1"/>
  <c r="D82" i="185"/>
  <c r="C82" i="185"/>
  <c r="DF81" i="185"/>
  <c r="DB81" i="185"/>
  <c r="CX81" i="185"/>
  <c r="CT81" i="185"/>
  <c r="CP81" i="185"/>
  <c r="CL81" i="185"/>
  <c r="CH81" i="185"/>
  <c r="CD81" i="185"/>
  <c r="BZ81" i="185"/>
  <c r="BV81" i="185"/>
  <c r="BR81" i="185"/>
  <c r="BN81" i="185"/>
  <c r="BJ81" i="185"/>
  <c r="BF81" i="185"/>
  <c r="BB81" i="185"/>
  <c r="AX81" i="185"/>
  <c r="AT81" i="185"/>
  <c r="AP81" i="185"/>
  <c r="AL81" i="185"/>
  <c r="AH81" i="185"/>
  <c r="AD81" i="185"/>
  <c r="Z81" i="185"/>
  <c r="V81" i="185"/>
  <c r="Q81" i="185"/>
  <c r="J81" i="185"/>
  <c r="R81" i="185" s="1"/>
  <c r="D81" i="185"/>
  <c r="C81" i="185"/>
  <c r="DF80" i="185"/>
  <c r="DB80" i="185"/>
  <c r="CX80" i="185"/>
  <c r="CT80" i="185"/>
  <c r="CP80" i="185"/>
  <c r="CL80" i="185"/>
  <c r="CH80" i="185"/>
  <c r="CD80" i="185"/>
  <c r="BZ80" i="185"/>
  <c r="BV80" i="185"/>
  <c r="BR80" i="185"/>
  <c r="BN80" i="185"/>
  <c r="BJ80" i="185"/>
  <c r="BF80" i="185"/>
  <c r="BB80" i="185"/>
  <c r="AX80" i="185"/>
  <c r="AT80" i="185"/>
  <c r="AP80" i="185"/>
  <c r="AL80" i="185"/>
  <c r="AH80" i="185"/>
  <c r="AD80" i="185"/>
  <c r="Z80" i="185"/>
  <c r="V80" i="185"/>
  <c r="Q80" i="185"/>
  <c r="J80" i="185"/>
  <c r="R80" i="185" s="1"/>
  <c r="D80" i="185"/>
  <c r="S80" i="185" s="1"/>
  <c r="C80" i="185"/>
  <c r="DF79" i="185"/>
  <c r="DB79" i="185"/>
  <c r="CX79" i="185"/>
  <c r="CT79" i="185"/>
  <c r="CP79" i="185"/>
  <c r="CL79" i="185"/>
  <c r="CH79" i="185"/>
  <c r="CD79" i="185"/>
  <c r="BZ79" i="185"/>
  <c r="BV79" i="185"/>
  <c r="BR79" i="185"/>
  <c r="BN79" i="185"/>
  <c r="BJ79" i="185"/>
  <c r="BF79" i="185"/>
  <c r="BB79" i="185"/>
  <c r="AX79" i="185"/>
  <c r="AT79" i="185"/>
  <c r="AP79" i="185"/>
  <c r="AL79" i="185"/>
  <c r="AH79" i="185"/>
  <c r="AD79" i="185"/>
  <c r="Z79" i="185"/>
  <c r="V79" i="185"/>
  <c r="Q79" i="185"/>
  <c r="J79" i="185"/>
  <c r="D79" i="185"/>
  <c r="C79" i="185"/>
  <c r="DF78" i="185"/>
  <c r="DB78" i="185"/>
  <c r="CX78" i="185"/>
  <c r="CT78" i="185"/>
  <c r="CP78" i="185"/>
  <c r="CL78" i="185"/>
  <c r="CH78" i="185"/>
  <c r="CD78" i="185"/>
  <c r="BZ78" i="185"/>
  <c r="BV78" i="185"/>
  <c r="BR78" i="185"/>
  <c r="BN78" i="185"/>
  <c r="BJ78" i="185"/>
  <c r="BF78" i="185"/>
  <c r="BB78" i="185"/>
  <c r="AX78" i="185"/>
  <c r="AT78" i="185"/>
  <c r="AP78" i="185"/>
  <c r="AL78" i="185"/>
  <c r="AH78" i="185"/>
  <c r="AD78" i="185"/>
  <c r="Z78" i="185"/>
  <c r="V78" i="185"/>
  <c r="Q78" i="185"/>
  <c r="J78" i="185"/>
  <c r="R78" i="185" s="1"/>
  <c r="D78" i="185"/>
  <c r="S78" i="185" s="1"/>
  <c r="C78" i="185"/>
  <c r="DE77" i="185"/>
  <c r="DD77" i="185"/>
  <c r="DC77" i="185"/>
  <c r="DA77" i="185"/>
  <c r="CZ77" i="185"/>
  <c r="CY77" i="185"/>
  <c r="CW77" i="185"/>
  <c r="CV77" i="185"/>
  <c r="CU77" i="185"/>
  <c r="CS77" i="185"/>
  <c r="CR77" i="185"/>
  <c r="CQ77" i="185"/>
  <c r="CO77" i="185"/>
  <c r="CN77" i="185"/>
  <c r="CM77" i="185"/>
  <c r="CK77" i="185"/>
  <c r="CJ77" i="185"/>
  <c r="CI77" i="185"/>
  <c r="CG77" i="185"/>
  <c r="CF77" i="185"/>
  <c r="CE77" i="185"/>
  <c r="CC77" i="185"/>
  <c r="CB77" i="185"/>
  <c r="CA77" i="185"/>
  <c r="BY77" i="185"/>
  <c r="BX77" i="185"/>
  <c r="BW77" i="185"/>
  <c r="BU77" i="185"/>
  <c r="BT77" i="185"/>
  <c r="BS77" i="185"/>
  <c r="BQ77" i="185"/>
  <c r="BP77" i="185"/>
  <c r="BO77" i="185"/>
  <c r="BM77" i="185"/>
  <c r="BL77" i="185"/>
  <c r="BK77" i="185"/>
  <c r="BI77" i="185"/>
  <c r="BH77" i="185"/>
  <c r="BG77" i="185"/>
  <c r="BE77" i="185"/>
  <c r="BD77" i="185"/>
  <c r="BC77" i="185"/>
  <c r="BA77" i="185"/>
  <c r="AZ77" i="185"/>
  <c r="AY77" i="185"/>
  <c r="AW77" i="185"/>
  <c r="AV77" i="185"/>
  <c r="AU77" i="185"/>
  <c r="AS77" i="185"/>
  <c r="AR77" i="185"/>
  <c r="AQ77" i="185"/>
  <c r="AO77" i="185"/>
  <c r="AN77" i="185"/>
  <c r="AM77" i="185"/>
  <c r="AK77" i="185"/>
  <c r="AJ77" i="185"/>
  <c r="AI77" i="185"/>
  <c r="AG77" i="185"/>
  <c r="AF77" i="185"/>
  <c r="AE77" i="185"/>
  <c r="AC77" i="185"/>
  <c r="AB77" i="185"/>
  <c r="AA77" i="185"/>
  <c r="Y77" i="185"/>
  <c r="X77" i="185"/>
  <c r="W77" i="185"/>
  <c r="U77" i="185"/>
  <c r="T77" i="185"/>
  <c r="O77" i="185"/>
  <c r="DF76" i="185"/>
  <c r="DB76" i="185"/>
  <c r="CX76" i="185"/>
  <c r="CT76" i="185"/>
  <c r="CP76" i="185"/>
  <c r="CL76" i="185"/>
  <c r="CH76" i="185"/>
  <c r="CD76" i="185"/>
  <c r="BZ76" i="185"/>
  <c r="BV76" i="185"/>
  <c r="BR76" i="185"/>
  <c r="BN76" i="185"/>
  <c r="BJ76" i="185"/>
  <c r="BF76" i="185"/>
  <c r="BB76" i="185"/>
  <c r="AX76" i="185"/>
  <c r="AT76" i="185"/>
  <c r="AP76" i="185"/>
  <c r="AL76" i="185"/>
  <c r="AH76" i="185"/>
  <c r="AD76" i="185"/>
  <c r="Z76" i="185"/>
  <c r="V76" i="185"/>
  <c r="Q76" i="185"/>
  <c r="J76" i="185"/>
  <c r="R76" i="185" s="1"/>
  <c r="D76" i="185"/>
  <c r="C76" i="185"/>
  <c r="DF75" i="185"/>
  <c r="DB75" i="185"/>
  <c r="CX75" i="185"/>
  <c r="CT75" i="185"/>
  <c r="CP75" i="185"/>
  <c r="CL75" i="185"/>
  <c r="CH75" i="185"/>
  <c r="CD75" i="185"/>
  <c r="BZ75" i="185"/>
  <c r="BV75" i="185"/>
  <c r="BR75" i="185"/>
  <c r="BN75" i="185"/>
  <c r="BJ75" i="185"/>
  <c r="BF75" i="185"/>
  <c r="BB75" i="185"/>
  <c r="AX75" i="185"/>
  <c r="AT75" i="185"/>
  <c r="AP75" i="185"/>
  <c r="AL75" i="185"/>
  <c r="AH75" i="185"/>
  <c r="AD75" i="185"/>
  <c r="Z75" i="185"/>
  <c r="V75" i="185"/>
  <c r="Q75" i="185"/>
  <c r="J75" i="185"/>
  <c r="R75" i="185" s="1"/>
  <c r="D75" i="185"/>
  <c r="S75" i="185" s="1"/>
  <c r="C75" i="185"/>
  <c r="DF74" i="185"/>
  <c r="DB74" i="185"/>
  <c r="CX74" i="185"/>
  <c r="CT74" i="185"/>
  <c r="CP74" i="185"/>
  <c r="CL74" i="185"/>
  <c r="CH74" i="185"/>
  <c r="CD74" i="185"/>
  <c r="BZ74" i="185"/>
  <c r="BV74" i="185"/>
  <c r="BR74" i="185"/>
  <c r="BN74" i="185"/>
  <c r="BJ74" i="185"/>
  <c r="BF74" i="185"/>
  <c r="BB74" i="185"/>
  <c r="AX74" i="185"/>
  <c r="AT74" i="185"/>
  <c r="AP74" i="185"/>
  <c r="AL74" i="185"/>
  <c r="AH74" i="185"/>
  <c r="AD74" i="185"/>
  <c r="Z74" i="185"/>
  <c r="V74" i="185"/>
  <c r="J74" i="185"/>
  <c r="N74" i="185" s="1"/>
  <c r="D74" i="185"/>
  <c r="C74" i="185"/>
  <c r="DF73" i="185"/>
  <c r="DB73" i="185"/>
  <c r="CX73" i="185"/>
  <c r="CT73" i="185"/>
  <c r="CP73" i="185"/>
  <c r="CL73" i="185"/>
  <c r="CH73" i="185"/>
  <c r="CD73" i="185"/>
  <c r="BZ73" i="185"/>
  <c r="BV73" i="185"/>
  <c r="BR73" i="185"/>
  <c r="BN73" i="185"/>
  <c r="BJ73" i="185"/>
  <c r="BF73" i="185"/>
  <c r="BB73" i="185"/>
  <c r="AX73" i="185"/>
  <c r="AT73" i="185"/>
  <c r="AP73" i="185"/>
  <c r="AL73" i="185"/>
  <c r="AH73" i="185"/>
  <c r="AD73" i="185"/>
  <c r="Z73" i="185"/>
  <c r="V73" i="185"/>
  <c r="J73" i="185"/>
  <c r="R73" i="185" s="1"/>
  <c r="D73" i="185"/>
  <c r="C73" i="185"/>
  <c r="DF72" i="185"/>
  <c r="DB72" i="185"/>
  <c r="CX72" i="185"/>
  <c r="CT72" i="185"/>
  <c r="CP72" i="185"/>
  <c r="CL72" i="185"/>
  <c r="CH72" i="185"/>
  <c r="CD72" i="185"/>
  <c r="BZ72" i="185"/>
  <c r="BV72" i="185"/>
  <c r="BR72" i="185"/>
  <c r="BN72" i="185"/>
  <c r="BJ72" i="185"/>
  <c r="BF72" i="185"/>
  <c r="BB72" i="185"/>
  <c r="AX72" i="185"/>
  <c r="AT72" i="185"/>
  <c r="AP72" i="185"/>
  <c r="AL72" i="185"/>
  <c r="AH72" i="185"/>
  <c r="AD72" i="185"/>
  <c r="Z72" i="185"/>
  <c r="V72" i="185"/>
  <c r="J72" i="185"/>
  <c r="R72" i="185" s="1"/>
  <c r="D72" i="185"/>
  <c r="C72" i="185"/>
  <c r="DF71" i="185"/>
  <c r="DB71" i="185"/>
  <c r="CX71" i="185"/>
  <c r="CT71" i="185"/>
  <c r="CP71" i="185"/>
  <c r="CL71" i="185"/>
  <c r="CH71" i="185"/>
  <c r="CD71" i="185"/>
  <c r="BZ71" i="185"/>
  <c r="BV71" i="185"/>
  <c r="BR71" i="185"/>
  <c r="BN71" i="185"/>
  <c r="BJ71" i="185"/>
  <c r="BF71" i="185"/>
  <c r="BB71" i="185"/>
  <c r="AX71" i="185"/>
  <c r="AT71" i="185"/>
  <c r="AP71" i="185"/>
  <c r="AL71" i="185"/>
  <c r="AH71" i="185"/>
  <c r="AD71" i="185"/>
  <c r="Z71" i="185"/>
  <c r="V71" i="185"/>
  <c r="Q71" i="185"/>
  <c r="J71" i="185"/>
  <c r="D71" i="185"/>
  <c r="C71" i="185"/>
  <c r="DF70" i="185"/>
  <c r="DB70" i="185"/>
  <c r="CX70" i="185"/>
  <c r="CT70" i="185"/>
  <c r="CP70" i="185"/>
  <c r="CL70" i="185"/>
  <c r="CH70" i="185"/>
  <c r="CD70" i="185"/>
  <c r="BZ70" i="185"/>
  <c r="BV70" i="185"/>
  <c r="BR70" i="185"/>
  <c r="BN70" i="185"/>
  <c r="BJ70" i="185"/>
  <c r="BF70" i="185"/>
  <c r="BB70" i="185"/>
  <c r="AX70" i="185"/>
  <c r="AT70" i="185"/>
  <c r="AP70" i="185"/>
  <c r="AL70" i="185"/>
  <c r="AH70" i="185"/>
  <c r="AD70" i="185"/>
  <c r="Z70" i="185"/>
  <c r="V70" i="185"/>
  <c r="Q70" i="185"/>
  <c r="J70" i="185"/>
  <c r="D70" i="185"/>
  <c r="C70" i="185"/>
  <c r="DE69" i="185"/>
  <c r="DD69" i="185"/>
  <c r="DC69" i="185"/>
  <c r="DA69" i="185"/>
  <c r="CZ69" i="185"/>
  <c r="CY69" i="185"/>
  <c r="CW69" i="185"/>
  <c r="CV69" i="185"/>
  <c r="CU69" i="185"/>
  <c r="CS69" i="185"/>
  <c r="CR69" i="185"/>
  <c r="CQ69" i="185"/>
  <c r="CO69" i="185"/>
  <c r="CN69" i="185"/>
  <c r="CM69" i="185"/>
  <c r="CK69" i="185"/>
  <c r="CJ69" i="185"/>
  <c r="CI69" i="185"/>
  <c r="CG69" i="185"/>
  <c r="CF69" i="185"/>
  <c r="CE69" i="185"/>
  <c r="CC69" i="185"/>
  <c r="CB69" i="185"/>
  <c r="CA69" i="185"/>
  <c r="BY69" i="185"/>
  <c r="BX69" i="185"/>
  <c r="BW69" i="185"/>
  <c r="BU69" i="185"/>
  <c r="BT69" i="185"/>
  <c r="BS69" i="185"/>
  <c r="BQ69" i="185"/>
  <c r="BP69" i="185"/>
  <c r="BO69" i="185"/>
  <c r="BM69" i="185"/>
  <c r="BL69" i="185"/>
  <c r="BK69" i="185"/>
  <c r="BI69" i="185"/>
  <c r="BH69" i="185"/>
  <c r="BG69" i="185"/>
  <c r="BE69" i="185"/>
  <c r="BD69" i="185"/>
  <c r="BC69" i="185"/>
  <c r="BA69" i="185"/>
  <c r="AZ69" i="185"/>
  <c r="AY69" i="185"/>
  <c r="AW69" i="185"/>
  <c r="AV69" i="185"/>
  <c r="AU69" i="185"/>
  <c r="AS69" i="185"/>
  <c r="AR69" i="185"/>
  <c r="AQ69" i="185"/>
  <c r="AO69" i="185"/>
  <c r="AN69" i="185"/>
  <c r="AM69" i="185"/>
  <c r="AK69" i="185"/>
  <c r="AJ69" i="185"/>
  <c r="AI69" i="185"/>
  <c r="AG69" i="185"/>
  <c r="AF69" i="185"/>
  <c r="AE69" i="185"/>
  <c r="AC69" i="185"/>
  <c r="AB69" i="185"/>
  <c r="AA69" i="185"/>
  <c r="Y69" i="185"/>
  <c r="X69" i="185"/>
  <c r="W69" i="185"/>
  <c r="U69" i="185"/>
  <c r="T69" i="185"/>
  <c r="O69" i="185"/>
  <c r="DF68" i="185"/>
  <c r="DB68" i="185"/>
  <c r="CX68" i="185"/>
  <c r="CT68" i="185"/>
  <c r="CP68" i="185"/>
  <c r="CL68" i="185"/>
  <c r="CH68" i="185"/>
  <c r="CD68" i="185"/>
  <c r="BZ68" i="185"/>
  <c r="BV68" i="185"/>
  <c r="BR68" i="185"/>
  <c r="BN68" i="185"/>
  <c r="BJ68" i="185"/>
  <c r="BF68" i="185"/>
  <c r="BB68" i="185"/>
  <c r="AX68" i="185"/>
  <c r="AT68" i="185"/>
  <c r="AP68" i="185"/>
  <c r="AL68" i="185"/>
  <c r="AH68" i="185"/>
  <c r="AD68" i="185"/>
  <c r="Z68" i="185"/>
  <c r="V68" i="185"/>
  <c r="Q68" i="185"/>
  <c r="J68" i="185"/>
  <c r="R68" i="185" s="1"/>
  <c r="D68" i="185"/>
  <c r="S68" i="185" s="1"/>
  <c r="C68" i="185"/>
  <c r="DF67" i="185"/>
  <c r="DB67" i="185"/>
  <c r="CX67" i="185"/>
  <c r="CT67" i="185"/>
  <c r="CP67" i="185"/>
  <c r="CL67" i="185"/>
  <c r="CH67" i="185"/>
  <c r="CD67" i="185"/>
  <c r="BZ67" i="185"/>
  <c r="BV67" i="185"/>
  <c r="BR67" i="185"/>
  <c r="BN67" i="185"/>
  <c r="BJ67" i="185"/>
  <c r="BF67" i="185"/>
  <c r="BB67" i="185"/>
  <c r="AX67" i="185"/>
  <c r="AT67" i="185"/>
  <c r="AP67" i="185"/>
  <c r="AL67" i="185"/>
  <c r="AH67" i="185"/>
  <c r="AD67" i="185"/>
  <c r="Z67" i="185"/>
  <c r="V67" i="185"/>
  <c r="Q67" i="185"/>
  <c r="J67" i="185"/>
  <c r="R67" i="185" s="1"/>
  <c r="D67" i="185"/>
  <c r="C67" i="185"/>
  <c r="DF66" i="185"/>
  <c r="DB66" i="185"/>
  <c r="CX66" i="185"/>
  <c r="CT66" i="185"/>
  <c r="CP66" i="185"/>
  <c r="CL66" i="185"/>
  <c r="CH66" i="185"/>
  <c r="CD66" i="185"/>
  <c r="BZ66" i="185"/>
  <c r="BV66" i="185"/>
  <c r="BR66" i="185"/>
  <c r="BN66" i="185"/>
  <c r="BJ66" i="185"/>
  <c r="BF66" i="185"/>
  <c r="BB66" i="185"/>
  <c r="AX66" i="185"/>
  <c r="AT66" i="185"/>
  <c r="AP66" i="185"/>
  <c r="AL66" i="185"/>
  <c r="AH66" i="185"/>
  <c r="AD66" i="185"/>
  <c r="Z66" i="185"/>
  <c r="V66" i="185"/>
  <c r="Q66" i="185"/>
  <c r="J66" i="185"/>
  <c r="D66" i="185"/>
  <c r="C66" i="185"/>
  <c r="DF65" i="185"/>
  <c r="DB65" i="185"/>
  <c r="CX65" i="185"/>
  <c r="CT65" i="185"/>
  <c r="CP65" i="185"/>
  <c r="CL65" i="185"/>
  <c r="CH65" i="185"/>
  <c r="CD65" i="185"/>
  <c r="BZ65" i="185"/>
  <c r="BV65" i="185"/>
  <c r="BR65" i="185"/>
  <c r="BN65" i="185"/>
  <c r="BJ65" i="185"/>
  <c r="BF65" i="185"/>
  <c r="BB65" i="185"/>
  <c r="AX65" i="185"/>
  <c r="AT65" i="185"/>
  <c r="AP65" i="185"/>
  <c r="AL65" i="185"/>
  <c r="AH65" i="185"/>
  <c r="AD65" i="185"/>
  <c r="Z65" i="185"/>
  <c r="V65" i="185"/>
  <c r="Q65" i="185"/>
  <c r="J65" i="185"/>
  <c r="R65" i="185" s="1"/>
  <c r="D65" i="185"/>
  <c r="C65" i="185"/>
  <c r="DF64" i="185"/>
  <c r="DB64" i="185"/>
  <c r="CX64" i="185"/>
  <c r="CT64" i="185"/>
  <c r="CP64" i="185"/>
  <c r="CL64" i="185"/>
  <c r="CH64" i="185"/>
  <c r="CD64" i="185"/>
  <c r="BZ64" i="185"/>
  <c r="BV64" i="185"/>
  <c r="BR64" i="185"/>
  <c r="BN64" i="185"/>
  <c r="BJ64" i="185"/>
  <c r="BF64" i="185"/>
  <c r="BB64" i="185"/>
  <c r="AX64" i="185"/>
  <c r="AT64" i="185"/>
  <c r="AP64" i="185"/>
  <c r="AL64" i="185"/>
  <c r="AH64" i="185"/>
  <c r="AD64" i="185"/>
  <c r="Z64" i="185"/>
  <c r="V64" i="185"/>
  <c r="J64" i="185"/>
  <c r="D64" i="185"/>
  <c r="C64" i="185"/>
  <c r="DF63" i="185"/>
  <c r="DB63" i="185"/>
  <c r="CX63" i="185"/>
  <c r="CT63" i="185"/>
  <c r="CP63" i="185"/>
  <c r="CL63" i="185"/>
  <c r="CH63" i="185"/>
  <c r="CD63" i="185"/>
  <c r="BZ63" i="185"/>
  <c r="BV63" i="185"/>
  <c r="BR63" i="185"/>
  <c r="BN63" i="185"/>
  <c r="BJ63" i="185"/>
  <c r="BF63" i="185"/>
  <c r="BB63" i="185"/>
  <c r="AX63" i="185"/>
  <c r="AT63" i="185"/>
  <c r="AP63" i="185"/>
  <c r="AL63" i="185"/>
  <c r="AH63" i="185"/>
  <c r="AD63" i="185"/>
  <c r="Z63" i="185"/>
  <c r="V63" i="185"/>
  <c r="Q63" i="185"/>
  <c r="J63" i="185"/>
  <c r="R63" i="185" s="1"/>
  <c r="D63" i="185"/>
  <c r="C63" i="185"/>
  <c r="DF62" i="185"/>
  <c r="DB62" i="185"/>
  <c r="CX62" i="185"/>
  <c r="CT62" i="185"/>
  <c r="CP62" i="185"/>
  <c r="CL62" i="185"/>
  <c r="CH62" i="185"/>
  <c r="CD62" i="185"/>
  <c r="BZ62" i="185"/>
  <c r="BV62" i="185"/>
  <c r="BR62" i="185"/>
  <c r="BN62" i="185"/>
  <c r="BJ62" i="185"/>
  <c r="BF62" i="185"/>
  <c r="BB62" i="185"/>
  <c r="AX62" i="185"/>
  <c r="AT62" i="185"/>
  <c r="AP62" i="185"/>
  <c r="AL62" i="185"/>
  <c r="AH62" i="185"/>
  <c r="AD62" i="185"/>
  <c r="Z62" i="185"/>
  <c r="V62" i="185"/>
  <c r="J62" i="185"/>
  <c r="D62" i="185"/>
  <c r="S62" i="185" s="1"/>
  <c r="C62" i="185"/>
  <c r="DE61" i="185"/>
  <c r="DD61" i="185"/>
  <c r="DC61" i="185"/>
  <c r="DA61" i="185"/>
  <c r="CZ61" i="185"/>
  <c r="CY61" i="185"/>
  <c r="CW61" i="185"/>
  <c r="CV61" i="185"/>
  <c r="CU61" i="185"/>
  <c r="CS61" i="185"/>
  <c r="CR61" i="185"/>
  <c r="CQ61" i="185"/>
  <c r="CO61" i="185"/>
  <c r="CN61" i="185"/>
  <c r="CM61" i="185"/>
  <c r="CK61" i="185"/>
  <c r="CJ61" i="185"/>
  <c r="CI61" i="185"/>
  <c r="CG61" i="185"/>
  <c r="CF61" i="185"/>
  <c r="CE61" i="185"/>
  <c r="CC61" i="185"/>
  <c r="CB61" i="185"/>
  <c r="CA61" i="185"/>
  <c r="BY61" i="185"/>
  <c r="BX61" i="185"/>
  <c r="BW61" i="185"/>
  <c r="BU61" i="185"/>
  <c r="BT61" i="185"/>
  <c r="BS61" i="185"/>
  <c r="BQ61" i="185"/>
  <c r="BP61" i="185"/>
  <c r="BO61" i="185"/>
  <c r="BM61" i="185"/>
  <c r="BL61" i="185"/>
  <c r="BK61" i="185"/>
  <c r="BI61" i="185"/>
  <c r="BH61" i="185"/>
  <c r="BG61" i="185"/>
  <c r="BE61" i="185"/>
  <c r="BD61" i="185"/>
  <c r="BC61" i="185"/>
  <c r="BA61" i="185"/>
  <c r="AZ61" i="185"/>
  <c r="AY61" i="185"/>
  <c r="AW61" i="185"/>
  <c r="AV61" i="185"/>
  <c r="AU61" i="185"/>
  <c r="AS61" i="185"/>
  <c r="AR61" i="185"/>
  <c r="AQ61" i="185"/>
  <c r="AO61" i="185"/>
  <c r="AN61" i="185"/>
  <c r="AM61" i="185"/>
  <c r="AK61" i="185"/>
  <c r="AJ61" i="185"/>
  <c r="AI61" i="185"/>
  <c r="AG61" i="185"/>
  <c r="AF61" i="185"/>
  <c r="AE61" i="185"/>
  <c r="AC61" i="185"/>
  <c r="AB61" i="185"/>
  <c r="AA61" i="185"/>
  <c r="Y61" i="185"/>
  <c r="X61" i="185"/>
  <c r="W61" i="185"/>
  <c r="U61" i="185"/>
  <c r="T61" i="185"/>
  <c r="O61" i="185"/>
  <c r="DF60" i="185"/>
  <c r="DB60" i="185"/>
  <c r="CX60" i="185"/>
  <c r="CT60" i="185"/>
  <c r="CP60" i="185"/>
  <c r="CL60" i="185"/>
  <c r="CH60" i="185"/>
  <c r="CD60" i="185"/>
  <c r="BZ60" i="185"/>
  <c r="BV60" i="185"/>
  <c r="BR60" i="185"/>
  <c r="BN60" i="185"/>
  <c r="BJ60" i="185"/>
  <c r="BF60" i="185"/>
  <c r="BB60" i="185"/>
  <c r="AX60" i="185"/>
  <c r="AT60" i="185"/>
  <c r="AP60" i="185"/>
  <c r="AL60" i="185"/>
  <c r="AH60" i="185"/>
  <c r="AD60" i="185"/>
  <c r="Z60" i="185"/>
  <c r="V60" i="185"/>
  <c r="Q60" i="185"/>
  <c r="J60" i="185"/>
  <c r="J61" i="185" s="1"/>
  <c r="D60" i="185"/>
  <c r="C60" i="185"/>
  <c r="DF59" i="185"/>
  <c r="DB59" i="185"/>
  <c r="CX59" i="185"/>
  <c r="CT59" i="185"/>
  <c r="CP59" i="185"/>
  <c r="CL59" i="185"/>
  <c r="CH59" i="185"/>
  <c r="CD59" i="185"/>
  <c r="BZ59" i="185"/>
  <c r="BV59" i="185"/>
  <c r="BR59" i="185"/>
  <c r="BN59" i="185"/>
  <c r="BJ59" i="185"/>
  <c r="BF59" i="185"/>
  <c r="BB59" i="185"/>
  <c r="AX59" i="185"/>
  <c r="AT59" i="185"/>
  <c r="AP59" i="185"/>
  <c r="AL59" i="185"/>
  <c r="AH59" i="185"/>
  <c r="AD59" i="185"/>
  <c r="Z59" i="185"/>
  <c r="V59" i="185"/>
  <c r="J59" i="185"/>
  <c r="D59" i="185"/>
  <c r="C59" i="185"/>
  <c r="DF58" i="185"/>
  <c r="DB58" i="185"/>
  <c r="CX58" i="185"/>
  <c r="CT58" i="185"/>
  <c r="CP58" i="185"/>
  <c r="CL58" i="185"/>
  <c r="CH58" i="185"/>
  <c r="CD58" i="185"/>
  <c r="BZ58" i="185"/>
  <c r="BV58" i="185"/>
  <c r="BR58" i="185"/>
  <c r="BN58" i="185"/>
  <c r="BJ58" i="185"/>
  <c r="BF58" i="185"/>
  <c r="BB58" i="185"/>
  <c r="AX58" i="185"/>
  <c r="AT58" i="185"/>
  <c r="AP58" i="185"/>
  <c r="AL58" i="185"/>
  <c r="AH58" i="185"/>
  <c r="AD58" i="185"/>
  <c r="Z58" i="185"/>
  <c r="V58" i="185"/>
  <c r="Q58" i="185"/>
  <c r="J58" i="185"/>
  <c r="N58" i="185" s="1"/>
  <c r="D58" i="185"/>
  <c r="C58" i="185"/>
  <c r="DF57" i="185"/>
  <c r="DB57" i="185"/>
  <c r="CX57" i="185"/>
  <c r="CT57" i="185"/>
  <c r="CP57" i="185"/>
  <c r="CL57" i="185"/>
  <c r="CH57" i="185"/>
  <c r="CD57" i="185"/>
  <c r="BZ57" i="185"/>
  <c r="BV57" i="185"/>
  <c r="BR57" i="185"/>
  <c r="BN57" i="185"/>
  <c r="BJ57" i="185"/>
  <c r="BF57" i="185"/>
  <c r="BB57" i="185"/>
  <c r="AX57" i="185"/>
  <c r="AT57" i="185"/>
  <c r="AP57" i="185"/>
  <c r="AL57" i="185"/>
  <c r="AH57" i="185"/>
  <c r="AD57" i="185"/>
  <c r="Z57" i="185"/>
  <c r="V57" i="185"/>
  <c r="Q57" i="185"/>
  <c r="J57" i="185"/>
  <c r="R57" i="185" s="1"/>
  <c r="D57" i="185"/>
  <c r="S57" i="185" s="1"/>
  <c r="C57" i="185"/>
  <c r="DF56" i="185"/>
  <c r="DB56" i="185"/>
  <c r="CX56" i="185"/>
  <c r="CT56" i="185"/>
  <c r="CP56" i="185"/>
  <c r="CL56" i="185"/>
  <c r="CH56" i="185"/>
  <c r="CD56" i="185"/>
  <c r="BZ56" i="185"/>
  <c r="BV56" i="185"/>
  <c r="BR56" i="185"/>
  <c r="BN56" i="185"/>
  <c r="BJ56" i="185"/>
  <c r="BF56" i="185"/>
  <c r="BB56" i="185"/>
  <c r="AX56" i="185"/>
  <c r="AT56" i="185"/>
  <c r="AP56" i="185"/>
  <c r="AL56" i="185"/>
  <c r="AH56" i="185"/>
  <c r="AD56" i="185"/>
  <c r="Z56" i="185"/>
  <c r="V56" i="185"/>
  <c r="J56" i="185"/>
  <c r="D56" i="185"/>
  <c r="C56" i="185"/>
  <c r="DF55" i="185"/>
  <c r="DB55" i="185"/>
  <c r="CX55" i="185"/>
  <c r="CT55" i="185"/>
  <c r="CP55" i="185"/>
  <c r="CL55" i="185"/>
  <c r="CH55" i="185"/>
  <c r="CD55" i="185"/>
  <c r="BZ55" i="185"/>
  <c r="BV55" i="185"/>
  <c r="BR55" i="185"/>
  <c r="BN55" i="185"/>
  <c r="BJ55" i="185"/>
  <c r="BF55" i="185"/>
  <c r="BB55" i="185"/>
  <c r="AX55" i="185"/>
  <c r="AT55" i="185"/>
  <c r="AP55" i="185"/>
  <c r="AL55" i="185"/>
  <c r="AH55" i="185"/>
  <c r="AD55" i="185"/>
  <c r="Z55" i="185"/>
  <c r="V55" i="185"/>
  <c r="Q55" i="185"/>
  <c r="J55" i="185"/>
  <c r="N55" i="185" s="1"/>
  <c r="D55" i="185"/>
  <c r="S55" i="185" s="1"/>
  <c r="C55" i="185"/>
  <c r="DF54" i="185"/>
  <c r="DB54" i="185"/>
  <c r="CX54" i="185"/>
  <c r="CT54" i="185"/>
  <c r="CP54" i="185"/>
  <c r="CL54" i="185"/>
  <c r="CH54" i="185"/>
  <c r="CD54" i="185"/>
  <c r="BZ54" i="185"/>
  <c r="BV54" i="185"/>
  <c r="BR54" i="185"/>
  <c r="BN54" i="185"/>
  <c r="BJ54" i="185"/>
  <c r="BF54" i="185"/>
  <c r="BB54" i="185"/>
  <c r="AX54" i="185"/>
  <c r="AT54" i="185"/>
  <c r="AP54" i="185"/>
  <c r="AL54" i="185"/>
  <c r="AH54" i="185"/>
  <c r="AD54" i="185"/>
  <c r="Z54" i="185"/>
  <c r="V54" i="185"/>
  <c r="Q54" i="185"/>
  <c r="J54" i="185"/>
  <c r="N54" i="185" s="1"/>
  <c r="D54" i="185"/>
  <c r="C54" i="185"/>
  <c r="DE53" i="185"/>
  <c r="DD53" i="185"/>
  <c r="DC53" i="185"/>
  <c r="DA53" i="185"/>
  <c r="CZ53" i="185"/>
  <c r="CY53" i="185"/>
  <c r="CW53" i="185"/>
  <c r="CV53" i="185"/>
  <c r="CU53" i="185"/>
  <c r="CS53" i="185"/>
  <c r="CR53" i="185"/>
  <c r="CQ53" i="185"/>
  <c r="CO53" i="185"/>
  <c r="CN53" i="185"/>
  <c r="CM53" i="185"/>
  <c r="CK53" i="185"/>
  <c r="CJ53" i="185"/>
  <c r="CI53" i="185"/>
  <c r="CG53" i="185"/>
  <c r="CF53" i="185"/>
  <c r="CE53" i="185"/>
  <c r="CC53" i="185"/>
  <c r="CB53" i="185"/>
  <c r="CA53" i="185"/>
  <c r="BY53" i="185"/>
  <c r="BX53" i="185"/>
  <c r="BW53" i="185"/>
  <c r="BU53" i="185"/>
  <c r="BT53" i="185"/>
  <c r="BS53" i="185"/>
  <c r="BQ53" i="185"/>
  <c r="BP53" i="185"/>
  <c r="BO53" i="185"/>
  <c r="BM53" i="185"/>
  <c r="BL53" i="185"/>
  <c r="BK53" i="185"/>
  <c r="BI53" i="185"/>
  <c r="BH53" i="185"/>
  <c r="BG53" i="185"/>
  <c r="BE53" i="185"/>
  <c r="BD53" i="185"/>
  <c r="BC53" i="185"/>
  <c r="BA53" i="185"/>
  <c r="AZ53" i="185"/>
  <c r="AY53" i="185"/>
  <c r="AW53" i="185"/>
  <c r="AV53" i="185"/>
  <c r="AU53" i="185"/>
  <c r="AS53" i="185"/>
  <c r="AR53" i="185"/>
  <c r="AQ53" i="185"/>
  <c r="AO53" i="185"/>
  <c r="AN53" i="185"/>
  <c r="AM53" i="185"/>
  <c r="AK53" i="185"/>
  <c r="AJ53" i="185"/>
  <c r="AI53" i="185"/>
  <c r="AG53" i="185"/>
  <c r="AF53" i="185"/>
  <c r="AE53" i="185"/>
  <c r="AC53" i="185"/>
  <c r="AB53" i="185"/>
  <c r="AA53" i="185"/>
  <c r="Y53" i="185"/>
  <c r="X53" i="185"/>
  <c r="W53" i="185"/>
  <c r="U53" i="185"/>
  <c r="T53" i="185"/>
  <c r="O53" i="185"/>
  <c r="DF52" i="185"/>
  <c r="DB52" i="185"/>
  <c r="CX52" i="185"/>
  <c r="CT52" i="185"/>
  <c r="CP52" i="185"/>
  <c r="CL52" i="185"/>
  <c r="CH52" i="185"/>
  <c r="CD52" i="185"/>
  <c r="BZ52" i="185"/>
  <c r="BV52" i="185"/>
  <c r="BR52" i="185"/>
  <c r="BN52" i="185"/>
  <c r="BJ52" i="185"/>
  <c r="BF52" i="185"/>
  <c r="BB52" i="185"/>
  <c r="AX52" i="185"/>
  <c r="AT52" i="185"/>
  <c r="AP52" i="185"/>
  <c r="AL52" i="185"/>
  <c r="AH52" i="185"/>
  <c r="AD52" i="185"/>
  <c r="Z52" i="185"/>
  <c r="V52" i="185"/>
  <c r="Q52" i="185"/>
  <c r="J52" i="185"/>
  <c r="R52" i="185" s="1"/>
  <c r="D52" i="185"/>
  <c r="S52" i="185" s="1"/>
  <c r="C52" i="185"/>
  <c r="DF51" i="185"/>
  <c r="DB51" i="185"/>
  <c r="CX51" i="185"/>
  <c r="CT51" i="185"/>
  <c r="CP51" i="185"/>
  <c r="CL51" i="185"/>
  <c r="CH51" i="185"/>
  <c r="CD51" i="185"/>
  <c r="BZ51" i="185"/>
  <c r="BV51" i="185"/>
  <c r="BR51" i="185"/>
  <c r="BN51" i="185"/>
  <c r="BJ51" i="185"/>
  <c r="BF51" i="185"/>
  <c r="BB51" i="185"/>
  <c r="AX51" i="185"/>
  <c r="AT51" i="185"/>
  <c r="AP51" i="185"/>
  <c r="AL51" i="185"/>
  <c r="AH51" i="185"/>
  <c r="AD51" i="185"/>
  <c r="Z51" i="185"/>
  <c r="V51" i="185"/>
  <c r="J51" i="185"/>
  <c r="D51" i="185"/>
  <c r="S51" i="185" s="1"/>
  <c r="C51" i="185"/>
  <c r="DF50" i="185"/>
  <c r="DB50" i="185"/>
  <c r="CX50" i="185"/>
  <c r="CT50" i="185"/>
  <c r="CP50" i="185"/>
  <c r="CL50" i="185"/>
  <c r="CH50" i="185"/>
  <c r="CD50" i="185"/>
  <c r="BZ50" i="185"/>
  <c r="BV50" i="185"/>
  <c r="BR50" i="185"/>
  <c r="BN50" i="185"/>
  <c r="BJ50" i="185"/>
  <c r="BF50" i="185"/>
  <c r="BB50" i="185"/>
  <c r="AX50" i="185"/>
  <c r="AT50" i="185"/>
  <c r="AP50" i="185"/>
  <c r="AL50" i="185"/>
  <c r="AH50" i="185"/>
  <c r="AD50" i="185"/>
  <c r="Z50" i="185"/>
  <c r="V50" i="185"/>
  <c r="Q50" i="185"/>
  <c r="J50" i="185"/>
  <c r="R50" i="185" s="1"/>
  <c r="D50" i="185"/>
  <c r="S50" i="185" s="1"/>
  <c r="C50" i="185"/>
  <c r="DF49" i="185"/>
  <c r="DB49" i="185"/>
  <c r="CX49" i="185"/>
  <c r="CT49" i="185"/>
  <c r="CP49" i="185"/>
  <c r="CL49" i="185"/>
  <c r="CH49" i="185"/>
  <c r="CD49" i="185"/>
  <c r="BZ49" i="185"/>
  <c r="BV49" i="185"/>
  <c r="BR49" i="185"/>
  <c r="BN49" i="185"/>
  <c r="BJ49" i="185"/>
  <c r="BF49" i="185"/>
  <c r="BB49" i="185"/>
  <c r="AX49" i="185"/>
  <c r="AT49" i="185"/>
  <c r="AP49" i="185"/>
  <c r="AL49" i="185"/>
  <c r="AH49" i="185"/>
  <c r="AD49" i="185"/>
  <c r="Z49" i="185"/>
  <c r="V49" i="185"/>
  <c r="J49" i="185"/>
  <c r="R49" i="185" s="1"/>
  <c r="D49" i="185"/>
  <c r="C49" i="185"/>
  <c r="DF48" i="185"/>
  <c r="DB48" i="185"/>
  <c r="CX48" i="185"/>
  <c r="CT48" i="185"/>
  <c r="CP48" i="185"/>
  <c r="CL48" i="185"/>
  <c r="CH48" i="185"/>
  <c r="CD48" i="185"/>
  <c r="BZ48" i="185"/>
  <c r="BV48" i="185"/>
  <c r="BR48" i="185"/>
  <c r="BN48" i="185"/>
  <c r="BJ48" i="185"/>
  <c r="BF48" i="185"/>
  <c r="BB48" i="185"/>
  <c r="AX48" i="185"/>
  <c r="AT48" i="185"/>
  <c r="AP48" i="185"/>
  <c r="AL48" i="185"/>
  <c r="AH48" i="185"/>
  <c r="AD48" i="185"/>
  <c r="Z48" i="185"/>
  <c r="V48" i="185"/>
  <c r="Q48" i="185"/>
  <c r="J48" i="185"/>
  <c r="D48" i="185"/>
  <c r="S48" i="185" s="1"/>
  <c r="C48" i="185"/>
  <c r="DF47" i="185"/>
  <c r="DB47" i="185"/>
  <c r="CX47" i="185"/>
  <c r="CT47" i="185"/>
  <c r="CP47" i="185"/>
  <c r="CL47" i="185"/>
  <c r="CH47" i="185"/>
  <c r="CD47" i="185"/>
  <c r="BZ47" i="185"/>
  <c r="BV47" i="185"/>
  <c r="BR47" i="185"/>
  <c r="BN47" i="185"/>
  <c r="BJ47" i="185"/>
  <c r="BF47" i="185"/>
  <c r="BB47" i="185"/>
  <c r="AX47" i="185"/>
  <c r="AT47" i="185"/>
  <c r="AP47" i="185"/>
  <c r="AL47" i="185"/>
  <c r="AH47" i="185"/>
  <c r="AD47" i="185"/>
  <c r="Z47" i="185"/>
  <c r="V47" i="185"/>
  <c r="J47" i="185"/>
  <c r="R47" i="185" s="1"/>
  <c r="D47" i="185"/>
  <c r="C47" i="185"/>
  <c r="DF46" i="185"/>
  <c r="DB46" i="185"/>
  <c r="CX46" i="185"/>
  <c r="CT46" i="185"/>
  <c r="CP46" i="185"/>
  <c r="CL46" i="185"/>
  <c r="CH46" i="185"/>
  <c r="CD46" i="185"/>
  <c r="BZ46" i="185"/>
  <c r="BV46" i="185"/>
  <c r="BR46" i="185"/>
  <c r="BN46" i="185"/>
  <c r="BJ46" i="185"/>
  <c r="BF46" i="185"/>
  <c r="BB46" i="185"/>
  <c r="AX46" i="185"/>
  <c r="AT46" i="185"/>
  <c r="AP46" i="185"/>
  <c r="AL46" i="185"/>
  <c r="AH46" i="185"/>
  <c r="AD46" i="185"/>
  <c r="Z46" i="185"/>
  <c r="V46" i="185"/>
  <c r="Q46" i="185"/>
  <c r="J46" i="185"/>
  <c r="R46" i="185" s="1"/>
  <c r="D46" i="185"/>
  <c r="C46" i="185"/>
  <c r="DE45" i="185"/>
  <c r="DD45" i="185"/>
  <c r="DC45" i="185"/>
  <c r="DA45" i="185"/>
  <c r="CZ45" i="185"/>
  <c r="CY45" i="185"/>
  <c r="CW45" i="185"/>
  <c r="CV45" i="185"/>
  <c r="CU45" i="185"/>
  <c r="CS45" i="185"/>
  <c r="CR45" i="185"/>
  <c r="CQ45" i="185"/>
  <c r="CO45" i="185"/>
  <c r="CN45" i="185"/>
  <c r="CM45" i="185"/>
  <c r="CK45" i="185"/>
  <c r="CJ45" i="185"/>
  <c r="CI45" i="185"/>
  <c r="CG45" i="185"/>
  <c r="CF45" i="185"/>
  <c r="CE45" i="185"/>
  <c r="CC45" i="185"/>
  <c r="CB45" i="185"/>
  <c r="CA45" i="185"/>
  <c r="BY45" i="185"/>
  <c r="BX45" i="185"/>
  <c r="BW45" i="185"/>
  <c r="BU45" i="185"/>
  <c r="BT45" i="185"/>
  <c r="BS45" i="185"/>
  <c r="BQ45" i="185"/>
  <c r="BP45" i="185"/>
  <c r="BO45" i="185"/>
  <c r="BM45" i="185"/>
  <c r="BL45" i="185"/>
  <c r="BK45" i="185"/>
  <c r="BI45" i="185"/>
  <c r="BH45" i="185"/>
  <c r="BG45" i="185"/>
  <c r="BE45" i="185"/>
  <c r="BD45" i="185"/>
  <c r="BC45" i="185"/>
  <c r="BA45" i="185"/>
  <c r="AZ45" i="185"/>
  <c r="AY45" i="185"/>
  <c r="AW45" i="185"/>
  <c r="AV45" i="185"/>
  <c r="AU45" i="185"/>
  <c r="AS45" i="185"/>
  <c r="AR45" i="185"/>
  <c r="AQ45" i="185"/>
  <c r="AO45" i="185"/>
  <c r="AN45" i="185"/>
  <c r="AM45" i="185"/>
  <c r="AK45" i="185"/>
  <c r="AJ45" i="185"/>
  <c r="AI45" i="185"/>
  <c r="AG45" i="185"/>
  <c r="AF45" i="185"/>
  <c r="AE45" i="185"/>
  <c r="AC45" i="185"/>
  <c r="AB45" i="185"/>
  <c r="AA45" i="185"/>
  <c r="Y45" i="185"/>
  <c r="X45" i="185"/>
  <c r="W45" i="185"/>
  <c r="U45" i="185"/>
  <c r="T45" i="185"/>
  <c r="O45" i="185"/>
  <c r="DF44" i="185"/>
  <c r="DB44" i="185"/>
  <c r="CX44" i="185"/>
  <c r="CT44" i="185"/>
  <c r="CP44" i="185"/>
  <c r="CL44" i="185"/>
  <c r="CH44" i="185"/>
  <c r="CD44" i="185"/>
  <c r="BZ44" i="185"/>
  <c r="BV44" i="185"/>
  <c r="BR44" i="185"/>
  <c r="BN44" i="185"/>
  <c r="BJ44" i="185"/>
  <c r="BF44" i="185"/>
  <c r="BB44" i="185"/>
  <c r="AX44" i="185"/>
  <c r="AT44" i="185"/>
  <c r="AP44" i="185"/>
  <c r="AL44" i="185"/>
  <c r="AH44" i="185"/>
  <c r="AD44" i="185"/>
  <c r="Z44" i="185"/>
  <c r="V44" i="185"/>
  <c r="Q44" i="185"/>
  <c r="J44" i="185"/>
  <c r="R44" i="185" s="1"/>
  <c r="D44" i="185"/>
  <c r="C44" i="185"/>
  <c r="DF43" i="185"/>
  <c r="DB43" i="185"/>
  <c r="CX43" i="185"/>
  <c r="CT43" i="185"/>
  <c r="CP43" i="185"/>
  <c r="CL43" i="185"/>
  <c r="CH43" i="185"/>
  <c r="CD43" i="185"/>
  <c r="BZ43" i="185"/>
  <c r="BV43" i="185"/>
  <c r="BR43" i="185"/>
  <c r="BN43" i="185"/>
  <c r="BJ43" i="185"/>
  <c r="BF43" i="185"/>
  <c r="BB43" i="185"/>
  <c r="AX43" i="185"/>
  <c r="AT43" i="185"/>
  <c r="AP43" i="185"/>
  <c r="AL43" i="185"/>
  <c r="AH43" i="185"/>
  <c r="AD43" i="185"/>
  <c r="Z43" i="185"/>
  <c r="V43" i="185"/>
  <c r="Q43" i="185"/>
  <c r="J43" i="185"/>
  <c r="D43" i="185"/>
  <c r="S43" i="185" s="1"/>
  <c r="C43" i="185"/>
  <c r="DF42" i="185"/>
  <c r="DB42" i="185"/>
  <c r="CX42" i="185"/>
  <c r="CT42" i="185"/>
  <c r="CP42" i="185"/>
  <c r="CL42" i="185"/>
  <c r="CH42" i="185"/>
  <c r="CD42" i="185"/>
  <c r="BZ42" i="185"/>
  <c r="BV42" i="185"/>
  <c r="BR42" i="185"/>
  <c r="BN42" i="185"/>
  <c r="BJ42" i="185"/>
  <c r="BF42" i="185"/>
  <c r="BB42" i="185"/>
  <c r="AX42" i="185"/>
  <c r="AT42" i="185"/>
  <c r="AP42" i="185"/>
  <c r="AL42" i="185"/>
  <c r="AH42" i="185"/>
  <c r="AD42" i="185"/>
  <c r="Z42" i="185"/>
  <c r="V42" i="185"/>
  <c r="Q42" i="185"/>
  <c r="J42" i="185"/>
  <c r="R42" i="185" s="1"/>
  <c r="D42" i="185"/>
  <c r="S42" i="185" s="1"/>
  <c r="C42" i="185"/>
  <c r="DF41" i="185"/>
  <c r="DB41" i="185"/>
  <c r="CX41" i="185"/>
  <c r="CT41" i="185"/>
  <c r="CP41" i="185"/>
  <c r="CL41" i="185"/>
  <c r="CH41" i="185"/>
  <c r="CD41" i="185"/>
  <c r="BZ41" i="185"/>
  <c r="BV41" i="185"/>
  <c r="BR41" i="185"/>
  <c r="BN41" i="185"/>
  <c r="BJ41" i="185"/>
  <c r="BF41" i="185"/>
  <c r="BB41" i="185"/>
  <c r="AX41" i="185"/>
  <c r="AT41" i="185"/>
  <c r="AP41" i="185"/>
  <c r="AL41" i="185"/>
  <c r="AH41" i="185"/>
  <c r="AD41" i="185"/>
  <c r="Z41" i="185"/>
  <c r="V41" i="185"/>
  <c r="J41" i="185"/>
  <c r="R41" i="185" s="1"/>
  <c r="D41" i="185"/>
  <c r="C41" i="185"/>
  <c r="DF40" i="185"/>
  <c r="DB40" i="185"/>
  <c r="CX40" i="185"/>
  <c r="CT40" i="185"/>
  <c r="CP40" i="185"/>
  <c r="CL40" i="185"/>
  <c r="CH40" i="185"/>
  <c r="CD40" i="185"/>
  <c r="BZ40" i="185"/>
  <c r="BV40" i="185"/>
  <c r="BR40" i="185"/>
  <c r="BN40" i="185"/>
  <c r="BJ40" i="185"/>
  <c r="BF40" i="185"/>
  <c r="BB40" i="185"/>
  <c r="AX40" i="185"/>
  <c r="AT40" i="185"/>
  <c r="AP40" i="185"/>
  <c r="AL40" i="185"/>
  <c r="AH40" i="185"/>
  <c r="AD40" i="185"/>
  <c r="Z40" i="185"/>
  <c r="V40" i="185"/>
  <c r="Q40" i="185"/>
  <c r="J40" i="185"/>
  <c r="R40" i="185" s="1"/>
  <c r="D40" i="185"/>
  <c r="S40" i="185" s="1"/>
  <c r="C40" i="185"/>
  <c r="DF39" i="185"/>
  <c r="DB39" i="185"/>
  <c r="CX39" i="185"/>
  <c r="CT39" i="185"/>
  <c r="CP39" i="185"/>
  <c r="CL39" i="185"/>
  <c r="CH39" i="185"/>
  <c r="CD39" i="185"/>
  <c r="BZ39" i="185"/>
  <c r="BV39" i="185"/>
  <c r="BR39" i="185"/>
  <c r="BN39" i="185"/>
  <c r="BJ39" i="185"/>
  <c r="BF39" i="185"/>
  <c r="BB39" i="185"/>
  <c r="AX39" i="185"/>
  <c r="AT39" i="185"/>
  <c r="AP39" i="185"/>
  <c r="AL39" i="185"/>
  <c r="AH39" i="185"/>
  <c r="AD39" i="185"/>
  <c r="Z39" i="185"/>
  <c r="Q39" i="185"/>
  <c r="J39" i="185"/>
  <c r="R39" i="185" s="1"/>
  <c r="D39" i="185"/>
  <c r="S39" i="185" s="1"/>
  <c r="C39" i="185"/>
  <c r="DF38" i="185"/>
  <c r="DB38" i="185"/>
  <c r="CX38" i="185"/>
  <c r="CT38" i="185"/>
  <c r="CP38" i="185"/>
  <c r="CL38" i="185"/>
  <c r="CH38" i="185"/>
  <c r="CD38" i="185"/>
  <c r="BZ38" i="185"/>
  <c r="BV38" i="185"/>
  <c r="BR38" i="185"/>
  <c r="BN38" i="185"/>
  <c r="BJ38" i="185"/>
  <c r="BF38" i="185"/>
  <c r="BB38" i="185"/>
  <c r="AX38" i="185"/>
  <c r="AT38" i="185"/>
  <c r="AP38" i="185"/>
  <c r="AL38" i="185"/>
  <c r="AH38" i="185"/>
  <c r="AD38" i="185"/>
  <c r="Z38" i="185"/>
  <c r="Q38" i="185"/>
  <c r="J38" i="185"/>
  <c r="D38" i="185"/>
  <c r="C38" i="185"/>
  <c r="DE37" i="185"/>
  <c r="DD37" i="185"/>
  <c r="DC37" i="185"/>
  <c r="DF37" i="185" s="1"/>
  <c r="DA37" i="185"/>
  <c r="CZ37" i="185"/>
  <c r="CY37" i="185"/>
  <c r="CW37" i="185"/>
  <c r="CV37" i="185"/>
  <c r="CU37" i="185"/>
  <c r="CS37" i="185"/>
  <c r="CR37" i="185"/>
  <c r="CQ37" i="185"/>
  <c r="CO37" i="185"/>
  <c r="CN37" i="185"/>
  <c r="CM37" i="185"/>
  <c r="CK37" i="185"/>
  <c r="CJ37" i="185"/>
  <c r="CI37" i="185"/>
  <c r="CG37" i="185"/>
  <c r="CF37" i="185"/>
  <c r="CE37" i="185"/>
  <c r="CC37" i="185"/>
  <c r="CB37" i="185"/>
  <c r="CA37" i="185"/>
  <c r="BY37" i="185"/>
  <c r="BX37" i="185"/>
  <c r="BW37" i="185"/>
  <c r="BZ37" i="185" s="1"/>
  <c r="BU37" i="185"/>
  <c r="BT37" i="185"/>
  <c r="BS37" i="185"/>
  <c r="BQ37" i="185"/>
  <c r="BP37" i="185"/>
  <c r="BO37" i="185"/>
  <c r="BM37" i="185"/>
  <c r="BL37" i="185"/>
  <c r="BK37" i="185"/>
  <c r="BI37" i="185"/>
  <c r="BH37" i="185"/>
  <c r="BG37" i="185"/>
  <c r="BE37" i="185"/>
  <c r="BD37" i="185"/>
  <c r="BC37" i="185"/>
  <c r="BA37" i="185"/>
  <c r="AZ37" i="185"/>
  <c r="AY37" i="185"/>
  <c r="AW37" i="185"/>
  <c r="AV37" i="185"/>
  <c r="AU37" i="185"/>
  <c r="AS37" i="185"/>
  <c r="AR37" i="185"/>
  <c r="AQ37" i="185"/>
  <c r="AO37" i="185"/>
  <c r="AN37" i="185"/>
  <c r="AM37" i="185"/>
  <c r="AK37" i="185"/>
  <c r="AJ37" i="185"/>
  <c r="AI37" i="185"/>
  <c r="AG37" i="185"/>
  <c r="AF37" i="185"/>
  <c r="AE37" i="185"/>
  <c r="AC37" i="185"/>
  <c r="AB37" i="185"/>
  <c r="AA37" i="185"/>
  <c r="Y37" i="185"/>
  <c r="X37" i="185"/>
  <c r="W37" i="185"/>
  <c r="U37" i="185"/>
  <c r="T37" i="185"/>
  <c r="O37" i="185"/>
  <c r="DF36" i="185"/>
  <c r="DB36" i="185"/>
  <c r="CX36" i="185"/>
  <c r="CT36" i="185"/>
  <c r="CP36" i="185"/>
  <c r="CL36" i="185"/>
  <c r="CH36" i="185"/>
  <c r="CD36" i="185"/>
  <c r="BZ36" i="185"/>
  <c r="BV36" i="185"/>
  <c r="BR36" i="185"/>
  <c r="BN36" i="185"/>
  <c r="BJ36" i="185"/>
  <c r="BF36" i="185"/>
  <c r="BB36" i="185"/>
  <c r="AX36" i="185"/>
  <c r="AT36" i="185"/>
  <c r="AP36" i="185"/>
  <c r="AL36" i="185"/>
  <c r="AH36" i="185"/>
  <c r="AD36" i="185"/>
  <c r="Z36" i="185"/>
  <c r="J36" i="185"/>
  <c r="R36" i="185" s="1"/>
  <c r="D36" i="185"/>
  <c r="C36" i="185"/>
  <c r="DF35" i="185"/>
  <c r="DB35" i="185"/>
  <c r="CX35" i="185"/>
  <c r="CT35" i="185"/>
  <c r="CP35" i="185"/>
  <c r="CL35" i="185"/>
  <c r="CH35" i="185"/>
  <c r="CD35" i="185"/>
  <c r="BZ35" i="185"/>
  <c r="BV35" i="185"/>
  <c r="BR35" i="185"/>
  <c r="BN35" i="185"/>
  <c r="BJ35" i="185"/>
  <c r="BF35" i="185"/>
  <c r="BB35" i="185"/>
  <c r="AX35" i="185"/>
  <c r="AT35" i="185"/>
  <c r="AP35" i="185"/>
  <c r="AL35" i="185"/>
  <c r="AH35" i="185"/>
  <c r="AD35" i="185"/>
  <c r="Z35" i="185"/>
  <c r="Q35" i="185"/>
  <c r="J35" i="185"/>
  <c r="R35" i="185" s="1"/>
  <c r="D35" i="185"/>
  <c r="S35" i="185" s="1"/>
  <c r="C35" i="185"/>
  <c r="DF34" i="185"/>
  <c r="DB34" i="185"/>
  <c r="CX34" i="185"/>
  <c r="CT34" i="185"/>
  <c r="CP34" i="185"/>
  <c r="CL34" i="185"/>
  <c r="CH34" i="185"/>
  <c r="CD34" i="185"/>
  <c r="BZ34" i="185"/>
  <c r="BV34" i="185"/>
  <c r="BR34" i="185"/>
  <c r="BN34" i="185"/>
  <c r="BJ34" i="185"/>
  <c r="BF34" i="185"/>
  <c r="BB34" i="185"/>
  <c r="AX34" i="185"/>
  <c r="AT34" i="185"/>
  <c r="AP34" i="185"/>
  <c r="AL34" i="185"/>
  <c r="AH34" i="185"/>
  <c r="AD34" i="185"/>
  <c r="Z34" i="185"/>
  <c r="V34" i="185"/>
  <c r="Q34" i="185"/>
  <c r="J34" i="185"/>
  <c r="R34" i="185" s="1"/>
  <c r="D34" i="185"/>
  <c r="S34" i="185" s="1"/>
  <c r="C34" i="185"/>
  <c r="DF33" i="185"/>
  <c r="DB33" i="185"/>
  <c r="CX33" i="185"/>
  <c r="CT33" i="185"/>
  <c r="CP33" i="185"/>
  <c r="CL33" i="185"/>
  <c r="CH33" i="185"/>
  <c r="CD33" i="185"/>
  <c r="BZ33" i="185"/>
  <c r="BV33" i="185"/>
  <c r="BR33" i="185"/>
  <c r="BN33" i="185"/>
  <c r="BJ33" i="185"/>
  <c r="BF33" i="185"/>
  <c r="BB33" i="185"/>
  <c r="AX33" i="185"/>
  <c r="AT33" i="185"/>
  <c r="AP33" i="185"/>
  <c r="AL33" i="185"/>
  <c r="AH33" i="185"/>
  <c r="AD33" i="185"/>
  <c r="Z33" i="185"/>
  <c r="V33" i="185"/>
  <c r="Q33" i="185"/>
  <c r="J33" i="185"/>
  <c r="N33" i="185" s="1"/>
  <c r="D33" i="185"/>
  <c r="C33" i="185"/>
  <c r="DF32" i="185"/>
  <c r="DB32" i="185"/>
  <c r="CX32" i="185"/>
  <c r="CT32" i="185"/>
  <c r="CP32" i="185"/>
  <c r="CL32" i="185"/>
  <c r="CH32" i="185"/>
  <c r="CD32" i="185"/>
  <c r="BZ32" i="185"/>
  <c r="BV32" i="185"/>
  <c r="BR32" i="185"/>
  <c r="BN32" i="185"/>
  <c r="BJ32" i="185"/>
  <c r="BF32" i="185"/>
  <c r="BB32" i="185"/>
  <c r="AX32" i="185"/>
  <c r="AT32" i="185"/>
  <c r="AP32" i="185"/>
  <c r="AL32" i="185"/>
  <c r="AH32" i="185"/>
  <c r="AD32" i="185"/>
  <c r="Z32" i="185"/>
  <c r="V32" i="185"/>
  <c r="Q32" i="185"/>
  <c r="J32" i="185"/>
  <c r="R32" i="185" s="1"/>
  <c r="D32" i="185"/>
  <c r="S32" i="185" s="1"/>
  <c r="C32" i="185"/>
  <c r="DF31" i="185"/>
  <c r="DB31" i="185"/>
  <c r="CX31" i="185"/>
  <c r="CT31" i="185"/>
  <c r="CP31" i="185"/>
  <c r="CL31" i="185"/>
  <c r="CH31" i="185"/>
  <c r="CD31" i="185"/>
  <c r="BZ31" i="185"/>
  <c r="BV31" i="185"/>
  <c r="BR31" i="185"/>
  <c r="BN31" i="185"/>
  <c r="BJ31" i="185"/>
  <c r="BF31" i="185"/>
  <c r="BB31" i="185"/>
  <c r="AX31" i="185"/>
  <c r="AT31" i="185"/>
  <c r="AP31" i="185"/>
  <c r="AL31" i="185"/>
  <c r="AH31" i="185"/>
  <c r="AD31" i="185"/>
  <c r="Z31" i="185"/>
  <c r="V31" i="185"/>
  <c r="Q31" i="185"/>
  <c r="J31" i="185"/>
  <c r="R31" i="185" s="1"/>
  <c r="D31" i="185"/>
  <c r="C31" i="185"/>
  <c r="DF30" i="185"/>
  <c r="DB30" i="185"/>
  <c r="CX30" i="185"/>
  <c r="CT30" i="185"/>
  <c r="CP30" i="185"/>
  <c r="CL30" i="185"/>
  <c r="CH30" i="185"/>
  <c r="CD30" i="185"/>
  <c r="BZ30" i="185"/>
  <c r="BV30" i="185"/>
  <c r="BR30" i="185"/>
  <c r="BN30" i="185"/>
  <c r="BJ30" i="185"/>
  <c r="BF30" i="185"/>
  <c r="BB30" i="185"/>
  <c r="AX30" i="185"/>
  <c r="AT30" i="185"/>
  <c r="AP30" i="185"/>
  <c r="AL30" i="185"/>
  <c r="AH30" i="185"/>
  <c r="AD30" i="185"/>
  <c r="Z30" i="185"/>
  <c r="V30" i="185"/>
  <c r="Q30" i="185"/>
  <c r="J30" i="185"/>
  <c r="D30" i="185"/>
  <c r="C30" i="185"/>
  <c r="DE29" i="185"/>
  <c r="DD29" i="185"/>
  <c r="DC29" i="185"/>
  <c r="DA29" i="185"/>
  <c r="CZ29" i="185"/>
  <c r="CY29" i="185"/>
  <c r="CW29" i="185"/>
  <c r="CV29" i="185"/>
  <c r="CU29" i="185"/>
  <c r="CS29" i="185"/>
  <c r="CR29" i="185"/>
  <c r="CQ29" i="185"/>
  <c r="CO29" i="185"/>
  <c r="CN29" i="185"/>
  <c r="CM29" i="185"/>
  <c r="CK29" i="185"/>
  <c r="CJ29" i="185"/>
  <c r="CI29" i="185"/>
  <c r="CG29" i="185"/>
  <c r="CF29" i="185"/>
  <c r="CE29" i="185"/>
  <c r="CC29" i="185"/>
  <c r="CB29" i="185"/>
  <c r="CA29" i="185"/>
  <c r="BY29" i="185"/>
  <c r="BX29" i="185"/>
  <c r="BW29" i="185"/>
  <c r="BU29" i="185"/>
  <c r="BT29" i="185"/>
  <c r="BS29" i="185"/>
  <c r="BQ29" i="185"/>
  <c r="BP29" i="185"/>
  <c r="BO29" i="185"/>
  <c r="BM29" i="185"/>
  <c r="BL29" i="185"/>
  <c r="BK29" i="185"/>
  <c r="BI29" i="185"/>
  <c r="BH29" i="185"/>
  <c r="BG29" i="185"/>
  <c r="BE29" i="185"/>
  <c r="BD29" i="185"/>
  <c r="BC29" i="185"/>
  <c r="BA29" i="185"/>
  <c r="AZ29" i="185"/>
  <c r="AY29" i="185"/>
  <c r="AW29" i="185"/>
  <c r="AV29" i="185"/>
  <c r="AU29" i="185"/>
  <c r="AS29" i="185"/>
  <c r="AR29" i="185"/>
  <c r="AQ29" i="185"/>
  <c r="AO29" i="185"/>
  <c r="AN29" i="185"/>
  <c r="AM29" i="185"/>
  <c r="AK29" i="185"/>
  <c r="AJ29" i="185"/>
  <c r="AI29" i="185"/>
  <c r="AG29" i="185"/>
  <c r="AF29" i="185"/>
  <c r="AE29" i="185"/>
  <c r="AC29" i="185"/>
  <c r="AB29" i="185"/>
  <c r="AA29" i="185"/>
  <c r="Y29" i="185"/>
  <c r="X29" i="185"/>
  <c r="W29" i="185"/>
  <c r="U29" i="185"/>
  <c r="T29" i="185"/>
  <c r="P29" i="185"/>
  <c r="O29" i="185"/>
  <c r="DF28" i="185"/>
  <c r="DB28" i="185"/>
  <c r="CX28" i="185"/>
  <c r="CT28" i="185"/>
  <c r="CP28" i="185"/>
  <c r="CL28" i="185"/>
  <c r="CH28" i="185"/>
  <c r="CD28" i="185"/>
  <c r="BZ28" i="185"/>
  <c r="BV28" i="185"/>
  <c r="BR28" i="185"/>
  <c r="BN28" i="185"/>
  <c r="BJ28" i="185"/>
  <c r="BF28" i="185"/>
  <c r="BB28" i="185"/>
  <c r="AX28" i="185"/>
  <c r="AT28" i="185"/>
  <c r="AP28" i="185"/>
  <c r="AL28" i="185"/>
  <c r="AH28" i="185"/>
  <c r="AD28" i="185"/>
  <c r="Z28" i="185"/>
  <c r="V28" i="185"/>
  <c r="Q28" i="185"/>
  <c r="J28" i="185"/>
  <c r="N28" i="185" s="1"/>
  <c r="D28" i="185"/>
  <c r="S28" i="185" s="1"/>
  <c r="C28" i="185"/>
  <c r="DF27" i="185"/>
  <c r="DB27" i="185"/>
  <c r="CX27" i="185"/>
  <c r="CT27" i="185"/>
  <c r="CP27" i="185"/>
  <c r="CL27" i="185"/>
  <c r="CH27" i="185"/>
  <c r="CD27" i="185"/>
  <c r="BZ27" i="185"/>
  <c r="BV27" i="185"/>
  <c r="BR27" i="185"/>
  <c r="BN27" i="185"/>
  <c r="BJ27" i="185"/>
  <c r="BF27" i="185"/>
  <c r="BB27" i="185"/>
  <c r="AX27" i="185"/>
  <c r="AT27" i="185"/>
  <c r="AP27" i="185"/>
  <c r="AL27" i="185"/>
  <c r="AH27" i="185"/>
  <c r="AD27" i="185"/>
  <c r="Z27" i="185"/>
  <c r="V27" i="185"/>
  <c r="Q27" i="185"/>
  <c r="J27" i="185"/>
  <c r="R27" i="185" s="1"/>
  <c r="D27" i="185"/>
  <c r="C27" i="185"/>
  <c r="DF26" i="185"/>
  <c r="DB26" i="185"/>
  <c r="CX26" i="185"/>
  <c r="CT26" i="185"/>
  <c r="CP26" i="185"/>
  <c r="CL26" i="185"/>
  <c r="CH26" i="185"/>
  <c r="CD26" i="185"/>
  <c r="BZ26" i="185"/>
  <c r="BV26" i="185"/>
  <c r="BR26" i="185"/>
  <c r="BN26" i="185"/>
  <c r="BJ26" i="185"/>
  <c r="BF26" i="185"/>
  <c r="BB26" i="185"/>
  <c r="AX26" i="185"/>
  <c r="AT26" i="185"/>
  <c r="AP26" i="185"/>
  <c r="AL26" i="185"/>
  <c r="AH26" i="185"/>
  <c r="AD26" i="185"/>
  <c r="Z26" i="185"/>
  <c r="V26" i="185"/>
  <c r="Q26" i="185"/>
  <c r="J26" i="185"/>
  <c r="N26" i="185" s="1"/>
  <c r="D26" i="185"/>
  <c r="S26" i="185" s="1"/>
  <c r="C26" i="185"/>
  <c r="DF25" i="185"/>
  <c r="DB25" i="185"/>
  <c r="CX25" i="185"/>
  <c r="CT25" i="185"/>
  <c r="CP25" i="185"/>
  <c r="CL25" i="185"/>
  <c r="CH25" i="185"/>
  <c r="CD25" i="185"/>
  <c r="BZ25" i="185"/>
  <c r="BV25" i="185"/>
  <c r="BR25" i="185"/>
  <c r="BN25" i="185"/>
  <c r="BJ25" i="185"/>
  <c r="BF25" i="185"/>
  <c r="BB25" i="185"/>
  <c r="AX25" i="185"/>
  <c r="AT25" i="185"/>
  <c r="AP25" i="185"/>
  <c r="AL25" i="185"/>
  <c r="AH25" i="185"/>
  <c r="AD25" i="185"/>
  <c r="Z25" i="185"/>
  <c r="V25" i="185"/>
  <c r="Q25" i="185"/>
  <c r="J25" i="185"/>
  <c r="R25" i="185" s="1"/>
  <c r="D25" i="185"/>
  <c r="S25" i="185" s="1"/>
  <c r="C25" i="185"/>
  <c r="DF24" i="185"/>
  <c r="DB24" i="185"/>
  <c r="CX24" i="185"/>
  <c r="CT24" i="185"/>
  <c r="CP24" i="185"/>
  <c r="CL24" i="185"/>
  <c r="CH24" i="185"/>
  <c r="CD24" i="185"/>
  <c r="BZ24" i="185"/>
  <c r="BV24" i="185"/>
  <c r="BR24" i="185"/>
  <c r="BN24" i="185"/>
  <c r="BJ24" i="185"/>
  <c r="BF24" i="185"/>
  <c r="BB24" i="185"/>
  <c r="AX24" i="185"/>
  <c r="AT24" i="185"/>
  <c r="AP24" i="185"/>
  <c r="AL24" i="185"/>
  <c r="AH24" i="185"/>
  <c r="AD24" i="185"/>
  <c r="Z24" i="185"/>
  <c r="V24" i="185"/>
  <c r="Q24" i="185"/>
  <c r="J24" i="185"/>
  <c r="N24" i="185" s="1"/>
  <c r="D24" i="185"/>
  <c r="C24" i="185"/>
  <c r="DF23" i="185"/>
  <c r="DB23" i="185"/>
  <c r="CX23" i="185"/>
  <c r="CT23" i="185"/>
  <c r="CP23" i="185"/>
  <c r="CL23" i="185"/>
  <c r="CH23" i="185"/>
  <c r="CD23" i="185"/>
  <c r="BZ23" i="185"/>
  <c r="BV23" i="185"/>
  <c r="BR23" i="185"/>
  <c r="BN23" i="185"/>
  <c r="BJ23" i="185"/>
  <c r="BF23" i="185"/>
  <c r="BB23" i="185"/>
  <c r="AX23" i="185"/>
  <c r="AT23" i="185"/>
  <c r="AP23" i="185"/>
  <c r="AL23" i="185"/>
  <c r="AH23" i="185"/>
  <c r="AD23" i="185"/>
  <c r="Z23" i="185"/>
  <c r="V23" i="185"/>
  <c r="Q23" i="185"/>
  <c r="J23" i="185"/>
  <c r="R23" i="185" s="1"/>
  <c r="D23" i="185"/>
  <c r="S23" i="185" s="1"/>
  <c r="C23" i="185"/>
  <c r="DF22" i="185"/>
  <c r="DB22" i="185"/>
  <c r="CX22" i="185"/>
  <c r="CT22" i="185"/>
  <c r="CP22" i="185"/>
  <c r="CL22" i="185"/>
  <c r="CH22" i="185"/>
  <c r="CD22" i="185"/>
  <c r="BZ22" i="185"/>
  <c r="BV22" i="185"/>
  <c r="BR22" i="185"/>
  <c r="BN22" i="185"/>
  <c r="BJ22" i="185"/>
  <c r="BF22" i="185"/>
  <c r="BB22" i="185"/>
  <c r="AX22" i="185"/>
  <c r="AT22" i="185"/>
  <c r="AP22" i="185"/>
  <c r="AL22" i="185"/>
  <c r="AH22" i="185"/>
  <c r="AD22" i="185"/>
  <c r="Z22" i="185"/>
  <c r="V22" i="185"/>
  <c r="Q22" i="185"/>
  <c r="J22" i="185"/>
  <c r="R22" i="185" s="1"/>
  <c r="D22" i="185"/>
  <c r="C22" i="185"/>
  <c r="DE21" i="185"/>
  <c r="DD21" i="185"/>
  <c r="DC21" i="185"/>
  <c r="DA21" i="185"/>
  <c r="CZ21" i="185"/>
  <c r="CY21" i="185"/>
  <c r="CW21" i="185"/>
  <c r="CV21" i="185"/>
  <c r="CU21" i="185"/>
  <c r="CS21" i="185"/>
  <c r="CR21" i="185"/>
  <c r="CQ21" i="185"/>
  <c r="CO21" i="185"/>
  <c r="CN21" i="185"/>
  <c r="CM21" i="185"/>
  <c r="CK21" i="185"/>
  <c r="CJ21" i="185"/>
  <c r="CI21" i="185"/>
  <c r="CG21" i="185"/>
  <c r="CF21" i="185"/>
  <c r="CE21" i="185"/>
  <c r="CC21" i="185"/>
  <c r="CB21" i="185"/>
  <c r="CA21" i="185"/>
  <c r="BY21" i="185"/>
  <c r="BX21" i="185"/>
  <c r="BW21" i="185"/>
  <c r="BU21" i="185"/>
  <c r="BT21" i="185"/>
  <c r="BS21" i="185"/>
  <c r="BQ21" i="185"/>
  <c r="BP21" i="185"/>
  <c r="BO21" i="185"/>
  <c r="BM21" i="185"/>
  <c r="BL21" i="185"/>
  <c r="BK21" i="185"/>
  <c r="BI21" i="185"/>
  <c r="BH21" i="185"/>
  <c r="BG21" i="185"/>
  <c r="BE21" i="185"/>
  <c r="BD21" i="185"/>
  <c r="BC21" i="185"/>
  <c r="BA21" i="185"/>
  <c r="AZ21" i="185"/>
  <c r="AY21" i="185"/>
  <c r="AW21" i="185"/>
  <c r="AV21" i="185"/>
  <c r="AU21" i="185"/>
  <c r="AS21" i="185"/>
  <c r="AR21" i="185"/>
  <c r="AT21" i="185" s="1"/>
  <c r="AQ21" i="185"/>
  <c r="AO21" i="185"/>
  <c r="AN21" i="185"/>
  <c r="AM21" i="185"/>
  <c r="AK21" i="185"/>
  <c r="AJ21" i="185"/>
  <c r="AI21" i="185"/>
  <c r="AG21" i="185"/>
  <c r="AF21" i="185"/>
  <c r="AE21" i="185"/>
  <c r="AC21" i="185"/>
  <c r="AB21" i="185"/>
  <c r="AA21" i="185"/>
  <c r="Y21" i="185"/>
  <c r="X21" i="185"/>
  <c r="W21" i="185"/>
  <c r="U21" i="185"/>
  <c r="T21" i="185"/>
  <c r="P21" i="185"/>
  <c r="O21" i="185"/>
  <c r="DF20" i="185"/>
  <c r="DB20" i="185"/>
  <c r="CX20" i="185"/>
  <c r="CT20" i="185"/>
  <c r="CP20" i="185"/>
  <c r="CL20" i="185"/>
  <c r="CH20" i="185"/>
  <c r="CD20" i="185"/>
  <c r="BZ20" i="185"/>
  <c r="BV20" i="185"/>
  <c r="BR20" i="185"/>
  <c r="BN20" i="185"/>
  <c r="BJ20" i="185"/>
  <c r="BF20" i="185"/>
  <c r="BB20" i="185"/>
  <c r="AX20" i="185"/>
  <c r="AT20" i="185"/>
  <c r="AP20" i="185"/>
  <c r="AL20" i="185"/>
  <c r="AH20" i="185"/>
  <c r="AD20" i="185"/>
  <c r="Z20" i="185"/>
  <c r="V20" i="185"/>
  <c r="Q20" i="185"/>
  <c r="J20" i="185"/>
  <c r="R20" i="185" s="1"/>
  <c r="D20" i="185"/>
  <c r="S20" i="185" s="1"/>
  <c r="C20" i="185"/>
  <c r="DF19" i="185"/>
  <c r="DB19" i="185"/>
  <c r="CX19" i="185"/>
  <c r="CT19" i="185"/>
  <c r="CP19" i="185"/>
  <c r="CL19" i="185"/>
  <c r="CH19" i="185"/>
  <c r="CD19" i="185"/>
  <c r="BZ19" i="185"/>
  <c r="BV19" i="185"/>
  <c r="BR19" i="185"/>
  <c r="BN19" i="185"/>
  <c r="BJ19" i="185"/>
  <c r="BF19" i="185"/>
  <c r="BB19" i="185"/>
  <c r="AX19" i="185"/>
  <c r="AT19" i="185"/>
  <c r="AP19" i="185"/>
  <c r="AL19" i="185"/>
  <c r="AH19" i="185"/>
  <c r="AD19" i="185"/>
  <c r="Z19" i="185"/>
  <c r="V19" i="185"/>
  <c r="Q19" i="185"/>
  <c r="J19" i="185"/>
  <c r="D19" i="185"/>
  <c r="C19" i="185"/>
  <c r="DF18" i="185"/>
  <c r="DB18" i="185"/>
  <c r="CX18" i="185"/>
  <c r="CT18" i="185"/>
  <c r="CP18" i="185"/>
  <c r="CL18" i="185"/>
  <c r="CH18" i="185"/>
  <c r="CD18" i="185"/>
  <c r="BZ18" i="185"/>
  <c r="BV18" i="185"/>
  <c r="BR18" i="185"/>
  <c r="BN18" i="185"/>
  <c r="BJ18" i="185"/>
  <c r="BF18" i="185"/>
  <c r="BB18" i="185"/>
  <c r="AX18" i="185"/>
  <c r="AT18" i="185"/>
  <c r="AP18" i="185"/>
  <c r="AL18" i="185"/>
  <c r="AH18" i="185"/>
  <c r="AD18" i="185"/>
  <c r="Z18" i="185"/>
  <c r="V18" i="185"/>
  <c r="Q18" i="185"/>
  <c r="J18" i="185"/>
  <c r="R18" i="185" s="1"/>
  <c r="D18" i="185"/>
  <c r="C18" i="185"/>
  <c r="DF17" i="185"/>
  <c r="DB17" i="185"/>
  <c r="CX17" i="185"/>
  <c r="CT17" i="185"/>
  <c r="CP17" i="185"/>
  <c r="CL17" i="185"/>
  <c r="CH17" i="185"/>
  <c r="CD17" i="185"/>
  <c r="BZ17" i="185"/>
  <c r="BV17" i="185"/>
  <c r="BR17" i="185"/>
  <c r="BN17" i="185"/>
  <c r="BJ17" i="185"/>
  <c r="BF17" i="185"/>
  <c r="BB17" i="185"/>
  <c r="AX17" i="185"/>
  <c r="AT17" i="185"/>
  <c r="AP17" i="185"/>
  <c r="AL17" i="185"/>
  <c r="AH17" i="185"/>
  <c r="AD17" i="185"/>
  <c r="Z17" i="185"/>
  <c r="V17" i="185"/>
  <c r="Q17" i="185"/>
  <c r="J17" i="185"/>
  <c r="R17" i="185" s="1"/>
  <c r="D17" i="185"/>
  <c r="S17" i="185" s="1"/>
  <c r="C17" i="185"/>
  <c r="DF16" i="185"/>
  <c r="DB16" i="185"/>
  <c r="CX16" i="185"/>
  <c r="CT16" i="185"/>
  <c r="CP16" i="185"/>
  <c r="CL16" i="185"/>
  <c r="CH16" i="185"/>
  <c r="CD16" i="185"/>
  <c r="BZ16" i="185"/>
  <c r="BV16" i="185"/>
  <c r="BR16" i="185"/>
  <c r="BN16" i="185"/>
  <c r="BJ16" i="185"/>
  <c r="BF16" i="185"/>
  <c r="BB16" i="185"/>
  <c r="AX16" i="185"/>
  <c r="AT16" i="185"/>
  <c r="AP16" i="185"/>
  <c r="AL16" i="185"/>
  <c r="AH16" i="185"/>
  <c r="AD16" i="185"/>
  <c r="Z16" i="185"/>
  <c r="V16" i="185"/>
  <c r="Q16" i="185"/>
  <c r="J16" i="185"/>
  <c r="N16" i="185" s="1"/>
  <c r="D16" i="185"/>
  <c r="C16" i="185"/>
  <c r="DF15" i="185"/>
  <c r="DB15" i="185"/>
  <c r="CX15" i="185"/>
  <c r="CT15" i="185"/>
  <c r="CP15" i="185"/>
  <c r="CL15" i="185"/>
  <c r="CH15" i="185"/>
  <c r="CD15" i="185"/>
  <c r="BZ15" i="185"/>
  <c r="BV15" i="185"/>
  <c r="BR15" i="185"/>
  <c r="BN15" i="185"/>
  <c r="BJ15" i="185"/>
  <c r="BF15" i="185"/>
  <c r="BB15" i="185"/>
  <c r="AX15" i="185"/>
  <c r="AT15" i="185"/>
  <c r="AP15" i="185"/>
  <c r="AL15" i="185"/>
  <c r="AH15" i="185"/>
  <c r="AD15" i="185"/>
  <c r="Z15" i="185"/>
  <c r="V15" i="185"/>
  <c r="Q15" i="185"/>
  <c r="J15" i="185"/>
  <c r="D15" i="185"/>
  <c r="C15" i="185"/>
  <c r="DF14" i="185"/>
  <c r="DB14" i="185"/>
  <c r="CX14" i="185"/>
  <c r="CT14" i="185"/>
  <c r="CP14" i="185"/>
  <c r="CL14" i="185"/>
  <c r="CH14" i="185"/>
  <c r="CD14" i="185"/>
  <c r="BZ14" i="185"/>
  <c r="BV14" i="185"/>
  <c r="BR14" i="185"/>
  <c r="BN14" i="185"/>
  <c r="BJ14" i="185"/>
  <c r="BF14" i="185"/>
  <c r="BB14" i="185"/>
  <c r="AX14" i="185"/>
  <c r="AT14" i="185"/>
  <c r="AP14" i="185"/>
  <c r="AL14" i="185"/>
  <c r="AH14" i="185"/>
  <c r="AD14" i="185"/>
  <c r="Z14" i="185"/>
  <c r="V14" i="185"/>
  <c r="Q14" i="185"/>
  <c r="J14" i="185"/>
  <c r="R14" i="185" s="1"/>
  <c r="D14" i="185"/>
  <c r="C14" i="185"/>
  <c r="DE85" i="184"/>
  <c r="DD85" i="184"/>
  <c r="DC85" i="184"/>
  <c r="DA85" i="184"/>
  <c r="CZ85" i="184"/>
  <c r="CY85" i="184"/>
  <c r="CW85" i="184"/>
  <c r="CV85" i="184"/>
  <c r="CU85" i="184"/>
  <c r="CS85" i="184"/>
  <c r="CR85" i="184"/>
  <c r="CQ85" i="184"/>
  <c r="CO85" i="184"/>
  <c r="CN85" i="184"/>
  <c r="CM85" i="184"/>
  <c r="CK85" i="184"/>
  <c r="CJ85" i="184"/>
  <c r="CI85" i="184"/>
  <c r="CG85" i="184"/>
  <c r="CF85" i="184"/>
  <c r="CE85" i="184"/>
  <c r="CC85" i="184"/>
  <c r="CB85" i="184"/>
  <c r="CA85" i="184"/>
  <c r="BY85" i="184"/>
  <c r="BX85" i="184"/>
  <c r="BW85" i="184"/>
  <c r="BU85" i="184"/>
  <c r="BT85" i="184"/>
  <c r="BS85" i="184"/>
  <c r="BQ85" i="184"/>
  <c r="BP85" i="184"/>
  <c r="BO85" i="184"/>
  <c r="BM85" i="184"/>
  <c r="BL85" i="184"/>
  <c r="BK85" i="184"/>
  <c r="BI85" i="184"/>
  <c r="BH85" i="184"/>
  <c r="BG85" i="184"/>
  <c r="BE85" i="184"/>
  <c r="BD85" i="184"/>
  <c r="BC85" i="184"/>
  <c r="BA85" i="184"/>
  <c r="AZ85" i="184"/>
  <c r="AY85" i="184"/>
  <c r="AW85" i="184"/>
  <c r="AV85" i="184"/>
  <c r="AU85" i="184"/>
  <c r="AS85" i="184"/>
  <c r="AR85" i="184"/>
  <c r="AQ85" i="184"/>
  <c r="AO85" i="184"/>
  <c r="AN85" i="184"/>
  <c r="AM85" i="184"/>
  <c r="AK85" i="184"/>
  <c r="AJ85" i="184"/>
  <c r="AI85" i="184"/>
  <c r="AG85" i="184"/>
  <c r="AF85" i="184"/>
  <c r="AE85" i="184"/>
  <c r="AC85" i="184"/>
  <c r="AB85" i="184"/>
  <c r="AA85" i="184"/>
  <c r="Y85" i="184"/>
  <c r="X85" i="184"/>
  <c r="W85" i="184"/>
  <c r="U85" i="184"/>
  <c r="T85" i="184"/>
  <c r="P85" i="184"/>
  <c r="O85" i="184"/>
  <c r="DF84" i="184"/>
  <c r="DB84" i="184"/>
  <c r="CX84" i="184"/>
  <c r="CT84" i="184"/>
  <c r="CP84" i="184"/>
  <c r="CL84" i="184"/>
  <c r="CH84" i="184"/>
  <c r="CD84" i="184"/>
  <c r="BZ84" i="184"/>
  <c r="BV84" i="184"/>
  <c r="BR84" i="184"/>
  <c r="BN84" i="184"/>
  <c r="BJ84" i="184"/>
  <c r="BF84" i="184"/>
  <c r="BB84" i="184"/>
  <c r="AX84" i="184"/>
  <c r="AT84" i="184"/>
  <c r="AP84" i="184"/>
  <c r="AL84" i="184"/>
  <c r="AH84" i="184"/>
  <c r="AD84" i="184"/>
  <c r="Z84" i="184"/>
  <c r="Q84" i="184"/>
  <c r="J84" i="184"/>
  <c r="R84" i="184" s="1"/>
  <c r="D84" i="184"/>
  <c r="C84" i="184"/>
  <c r="DF83" i="184"/>
  <c r="DB83" i="184"/>
  <c r="CX83" i="184"/>
  <c r="CT83" i="184"/>
  <c r="CP83" i="184"/>
  <c r="CL83" i="184"/>
  <c r="CH83" i="184"/>
  <c r="CD83" i="184"/>
  <c r="BZ83" i="184"/>
  <c r="BV83" i="184"/>
  <c r="BR83" i="184"/>
  <c r="BN83" i="184"/>
  <c r="BJ83" i="184"/>
  <c r="BF83" i="184"/>
  <c r="BB83" i="184"/>
  <c r="AX83" i="184"/>
  <c r="AT83" i="184"/>
  <c r="AP83" i="184"/>
  <c r="AL83" i="184"/>
  <c r="AH83" i="184"/>
  <c r="AD83" i="184"/>
  <c r="Z83" i="184"/>
  <c r="Q83" i="184"/>
  <c r="J83" i="184"/>
  <c r="R83" i="184" s="1"/>
  <c r="D83" i="184"/>
  <c r="C83" i="184"/>
  <c r="DF82" i="184"/>
  <c r="DB82" i="184"/>
  <c r="CX82" i="184"/>
  <c r="CT82" i="184"/>
  <c r="CP82" i="184"/>
  <c r="CL82" i="184"/>
  <c r="CH82" i="184"/>
  <c r="CD82" i="184"/>
  <c r="BZ82" i="184"/>
  <c r="BV82" i="184"/>
  <c r="BR82" i="184"/>
  <c r="BN82" i="184"/>
  <c r="BJ82" i="184"/>
  <c r="BF82" i="184"/>
  <c r="BB82" i="184"/>
  <c r="AX82" i="184"/>
  <c r="AT82" i="184"/>
  <c r="AP82" i="184"/>
  <c r="AL82" i="184"/>
  <c r="AH82" i="184"/>
  <c r="AD82" i="184"/>
  <c r="Z82" i="184"/>
  <c r="Q82" i="184"/>
  <c r="J82" i="184"/>
  <c r="R82" i="184" s="1"/>
  <c r="D82" i="184"/>
  <c r="C82" i="184"/>
  <c r="DF81" i="184"/>
  <c r="DB81" i="184"/>
  <c r="CX81" i="184"/>
  <c r="CT81" i="184"/>
  <c r="CP81" i="184"/>
  <c r="CL81" i="184"/>
  <c r="CH81" i="184"/>
  <c r="CD81" i="184"/>
  <c r="BZ81" i="184"/>
  <c r="BV81" i="184"/>
  <c r="BR81" i="184"/>
  <c r="BN81" i="184"/>
  <c r="BJ81" i="184"/>
  <c r="BF81" i="184"/>
  <c r="BB81" i="184"/>
  <c r="AX81" i="184"/>
  <c r="AT81" i="184"/>
  <c r="AP81" i="184"/>
  <c r="AL81" i="184"/>
  <c r="AH81" i="184"/>
  <c r="AD81" i="184"/>
  <c r="Z81" i="184"/>
  <c r="Q81" i="184"/>
  <c r="J81" i="184"/>
  <c r="D81" i="184"/>
  <c r="C81" i="184"/>
  <c r="DF80" i="184"/>
  <c r="DB80" i="184"/>
  <c r="CX80" i="184"/>
  <c r="CT80" i="184"/>
  <c r="CP80" i="184"/>
  <c r="CL80" i="184"/>
  <c r="CH80" i="184"/>
  <c r="CD80" i="184"/>
  <c r="BZ80" i="184"/>
  <c r="BV80" i="184"/>
  <c r="BR80" i="184"/>
  <c r="BN80" i="184"/>
  <c r="BJ80" i="184"/>
  <c r="BF80" i="184"/>
  <c r="BB80" i="184"/>
  <c r="AX80" i="184"/>
  <c r="AT80" i="184"/>
  <c r="AP80" i="184"/>
  <c r="AL80" i="184"/>
  <c r="AH80" i="184"/>
  <c r="AD80" i="184"/>
  <c r="Z80" i="184"/>
  <c r="Q80" i="184"/>
  <c r="J80" i="184"/>
  <c r="R80" i="184" s="1"/>
  <c r="D80" i="184"/>
  <c r="S80" i="184" s="1"/>
  <c r="C80" i="184"/>
  <c r="DF79" i="184"/>
  <c r="DB79" i="184"/>
  <c r="CX79" i="184"/>
  <c r="CT79" i="184"/>
  <c r="CP79" i="184"/>
  <c r="CL79" i="184"/>
  <c r="CH79" i="184"/>
  <c r="CD79" i="184"/>
  <c r="BZ79" i="184"/>
  <c r="BV79" i="184"/>
  <c r="BR79" i="184"/>
  <c r="BN79" i="184"/>
  <c r="BJ79" i="184"/>
  <c r="BF79" i="184"/>
  <c r="BB79" i="184"/>
  <c r="AX79" i="184"/>
  <c r="AT79" i="184"/>
  <c r="AP79" i="184"/>
  <c r="AL79" i="184"/>
  <c r="AH79" i="184"/>
  <c r="AD79" i="184"/>
  <c r="Z79" i="184"/>
  <c r="Q79" i="184"/>
  <c r="J79" i="184"/>
  <c r="R79" i="184" s="1"/>
  <c r="D79" i="184"/>
  <c r="C79" i="184"/>
  <c r="DF78" i="184"/>
  <c r="DB78" i="184"/>
  <c r="CX78" i="184"/>
  <c r="CT78" i="184"/>
  <c r="CP78" i="184"/>
  <c r="CL78" i="184"/>
  <c r="CH78" i="184"/>
  <c r="CD78" i="184"/>
  <c r="BZ78" i="184"/>
  <c r="BV78" i="184"/>
  <c r="BR78" i="184"/>
  <c r="BN78" i="184"/>
  <c r="BJ78" i="184"/>
  <c r="BF78" i="184"/>
  <c r="BB78" i="184"/>
  <c r="AX78" i="184"/>
  <c r="AT78" i="184"/>
  <c r="AP78" i="184"/>
  <c r="AL78" i="184"/>
  <c r="AH78" i="184"/>
  <c r="AD78" i="184"/>
  <c r="Z78" i="184"/>
  <c r="Q78" i="184"/>
  <c r="J78" i="184"/>
  <c r="D78" i="184"/>
  <c r="C78" i="184"/>
  <c r="DE77" i="184"/>
  <c r="DD77" i="184"/>
  <c r="DC77" i="184"/>
  <c r="DA77" i="184"/>
  <c r="CZ77" i="184"/>
  <c r="CY77" i="184"/>
  <c r="CW77" i="184"/>
  <c r="CV77" i="184"/>
  <c r="CU77" i="184"/>
  <c r="CS77" i="184"/>
  <c r="CR77" i="184"/>
  <c r="CQ77" i="184"/>
  <c r="CO77" i="184"/>
  <c r="CN77" i="184"/>
  <c r="CM77" i="184"/>
  <c r="CK77" i="184"/>
  <c r="CJ77" i="184"/>
  <c r="CI77" i="184"/>
  <c r="CG77" i="184"/>
  <c r="CF77" i="184"/>
  <c r="CE77" i="184"/>
  <c r="CC77" i="184"/>
  <c r="CB77" i="184"/>
  <c r="CA77" i="184"/>
  <c r="BY77" i="184"/>
  <c r="BX77" i="184"/>
  <c r="BW77" i="184"/>
  <c r="BU77" i="184"/>
  <c r="BT77" i="184"/>
  <c r="BS77" i="184"/>
  <c r="BQ77" i="184"/>
  <c r="BP77" i="184"/>
  <c r="BO77" i="184"/>
  <c r="BM77" i="184"/>
  <c r="BL77" i="184"/>
  <c r="BK77" i="184"/>
  <c r="BI77" i="184"/>
  <c r="BH77" i="184"/>
  <c r="BG77" i="184"/>
  <c r="BE77" i="184"/>
  <c r="BD77" i="184"/>
  <c r="BC77" i="184"/>
  <c r="BA77" i="184"/>
  <c r="AZ77" i="184"/>
  <c r="AY77" i="184"/>
  <c r="AW77" i="184"/>
  <c r="AV77" i="184"/>
  <c r="AU77" i="184"/>
  <c r="AS77" i="184"/>
  <c r="AR77" i="184"/>
  <c r="AQ77" i="184"/>
  <c r="AO77" i="184"/>
  <c r="AN77" i="184"/>
  <c r="AM77" i="184"/>
  <c r="AK77" i="184"/>
  <c r="AJ77" i="184"/>
  <c r="AI77" i="184"/>
  <c r="AG77" i="184"/>
  <c r="AF77" i="184"/>
  <c r="AE77" i="184"/>
  <c r="AC77" i="184"/>
  <c r="AB77" i="184"/>
  <c r="AA77" i="184"/>
  <c r="Y77" i="184"/>
  <c r="X77" i="184"/>
  <c r="W77" i="184"/>
  <c r="U77" i="184"/>
  <c r="T77" i="184"/>
  <c r="O77" i="184"/>
  <c r="DF76" i="184"/>
  <c r="DB76" i="184"/>
  <c r="CX76" i="184"/>
  <c r="CT76" i="184"/>
  <c r="CP76" i="184"/>
  <c r="CL76" i="184"/>
  <c r="CH76" i="184"/>
  <c r="CD76" i="184"/>
  <c r="BZ76" i="184"/>
  <c r="BV76" i="184"/>
  <c r="BR76" i="184"/>
  <c r="BN76" i="184"/>
  <c r="BJ76" i="184"/>
  <c r="BF76" i="184"/>
  <c r="BB76" i="184"/>
  <c r="AX76" i="184"/>
  <c r="AT76" i="184"/>
  <c r="AP76" i="184"/>
  <c r="AL76" i="184"/>
  <c r="AH76" i="184"/>
  <c r="AD76" i="184"/>
  <c r="Z76" i="184"/>
  <c r="Q76" i="184"/>
  <c r="J76" i="184"/>
  <c r="D76" i="184"/>
  <c r="C76" i="184"/>
  <c r="DF75" i="184"/>
  <c r="DB75" i="184"/>
  <c r="CX75" i="184"/>
  <c r="CT75" i="184"/>
  <c r="CP75" i="184"/>
  <c r="CL75" i="184"/>
  <c r="CH75" i="184"/>
  <c r="CD75" i="184"/>
  <c r="BZ75" i="184"/>
  <c r="BV75" i="184"/>
  <c r="BR75" i="184"/>
  <c r="BN75" i="184"/>
  <c r="BJ75" i="184"/>
  <c r="BF75" i="184"/>
  <c r="BB75" i="184"/>
  <c r="AX75" i="184"/>
  <c r="AT75" i="184"/>
  <c r="AP75" i="184"/>
  <c r="AL75" i="184"/>
  <c r="AH75" i="184"/>
  <c r="AD75" i="184"/>
  <c r="Z75" i="184"/>
  <c r="Q75" i="184"/>
  <c r="J75" i="184"/>
  <c r="R75" i="184" s="1"/>
  <c r="D75" i="184"/>
  <c r="C75" i="184"/>
  <c r="DF74" i="184"/>
  <c r="DB74" i="184"/>
  <c r="CX74" i="184"/>
  <c r="CT74" i="184"/>
  <c r="CP74" i="184"/>
  <c r="CL74" i="184"/>
  <c r="CH74" i="184"/>
  <c r="CD74" i="184"/>
  <c r="BZ74" i="184"/>
  <c r="BV74" i="184"/>
  <c r="BR74" i="184"/>
  <c r="BN74" i="184"/>
  <c r="BJ74" i="184"/>
  <c r="BF74" i="184"/>
  <c r="BB74" i="184"/>
  <c r="AX74" i="184"/>
  <c r="AT74" i="184"/>
  <c r="AP74" i="184"/>
  <c r="AL74" i="184"/>
  <c r="AH74" i="184"/>
  <c r="AD74" i="184"/>
  <c r="Z74" i="184"/>
  <c r="J74" i="184"/>
  <c r="N74" i="184" s="1"/>
  <c r="D74" i="184"/>
  <c r="S74" i="184" s="1"/>
  <c r="C74" i="184"/>
  <c r="DF73" i="184"/>
  <c r="DB73" i="184"/>
  <c r="CX73" i="184"/>
  <c r="CT73" i="184"/>
  <c r="CP73" i="184"/>
  <c r="CL73" i="184"/>
  <c r="CH73" i="184"/>
  <c r="CD73" i="184"/>
  <c r="BZ73" i="184"/>
  <c r="BV73" i="184"/>
  <c r="BR73" i="184"/>
  <c r="BN73" i="184"/>
  <c r="BJ73" i="184"/>
  <c r="BF73" i="184"/>
  <c r="BB73" i="184"/>
  <c r="AX73" i="184"/>
  <c r="AT73" i="184"/>
  <c r="AP73" i="184"/>
  <c r="AL73" i="184"/>
  <c r="AH73" i="184"/>
  <c r="AD73" i="184"/>
  <c r="Z73" i="184"/>
  <c r="J73" i="184"/>
  <c r="D73" i="184"/>
  <c r="S73" i="184" s="1"/>
  <c r="C73" i="184"/>
  <c r="DF72" i="184"/>
  <c r="DB72" i="184"/>
  <c r="CX72" i="184"/>
  <c r="CT72" i="184"/>
  <c r="CP72" i="184"/>
  <c r="CL72" i="184"/>
  <c r="CH72" i="184"/>
  <c r="CD72" i="184"/>
  <c r="BZ72" i="184"/>
  <c r="BV72" i="184"/>
  <c r="BR72" i="184"/>
  <c r="BN72" i="184"/>
  <c r="BJ72" i="184"/>
  <c r="BF72" i="184"/>
  <c r="BB72" i="184"/>
  <c r="AX72" i="184"/>
  <c r="AT72" i="184"/>
  <c r="AP72" i="184"/>
  <c r="AL72" i="184"/>
  <c r="AH72" i="184"/>
  <c r="AD72" i="184"/>
  <c r="Z72" i="184"/>
  <c r="J72" i="184"/>
  <c r="N72" i="184" s="1"/>
  <c r="D72" i="184"/>
  <c r="S72" i="184" s="1"/>
  <c r="C72" i="184"/>
  <c r="DF71" i="184"/>
  <c r="DB71" i="184"/>
  <c r="CX71" i="184"/>
  <c r="CT71" i="184"/>
  <c r="CP71" i="184"/>
  <c r="CL71" i="184"/>
  <c r="CH71" i="184"/>
  <c r="CD71" i="184"/>
  <c r="BZ71" i="184"/>
  <c r="BV71" i="184"/>
  <c r="BR71" i="184"/>
  <c r="BN71" i="184"/>
  <c r="BJ71" i="184"/>
  <c r="BF71" i="184"/>
  <c r="BB71" i="184"/>
  <c r="AX71" i="184"/>
  <c r="AT71" i="184"/>
  <c r="AP71" i="184"/>
  <c r="AL71" i="184"/>
  <c r="AH71" i="184"/>
  <c r="AD71" i="184"/>
  <c r="Z71" i="184"/>
  <c r="J71" i="184"/>
  <c r="D71" i="184"/>
  <c r="C71" i="184"/>
  <c r="DF70" i="184"/>
  <c r="DB70" i="184"/>
  <c r="CX70" i="184"/>
  <c r="CT70" i="184"/>
  <c r="CP70" i="184"/>
  <c r="CL70" i="184"/>
  <c r="CH70" i="184"/>
  <c r="CD70" i="184"/>
  <c r="BZ70" i="184"/>
  <c r="BV70" i="184"/>
  <c r="BR70" i="184"/>
  <c r="BN70" i="184"/>
  <c r="BJ70" i="184"/>
  <c r="BF70" i="184"/>
  <c r="BB70" i="184"/>
  <c r="AX70" i="184"/>
  <c r="AT70" i="184"/>
  <c r="AP70" i="184"/>
  <c r="AL70" i="184"/>
  <c r="AH70" i="184"/>
  <c r="AD70" i="184"/>
  <c r="Z70" i="184"/>
  <c r="J70" i="184"/>
  <c r="D70" i="184"/>
  <c r="S70" i="184" s="1"/>
  <c r="C70" i="184"/>
  <c r="DE69" i="184"/>
  <c r="DD69" i="184"/>
  <c r="DC69" i="184"/>
  <c r="DA69" i="184"/>
  <c r="CZ69" i="184"/>
  <c r="CY69" i="184"/>
  <c r="CW69" i="184"/>
  <c r="CV69" i="184"/>
  <c r="CU69" i="184"/>
  <c r="CS69" i="184"/>
  <c r="CR69" i="184"/>
  <c r="CQ69" i="184"/>
  <c r="CO69" i="184"/>
  <c r="CN69" i="184"/>
  <c r="CM69" i="184"/>
  <c r="CK69" i="184"/>
  <c r="CJ69" i="184"/>
  <c r="CI69" i="184"/>
  <c r="CG69" i="184"/>
  <c r="CF69" i="184"/>
  <c r="CE69" i="184"/>
  <c r="CC69" i="184"/>
  <c r="CB69" i="184"/>
  <c r="CA69" i="184"/>
  <c r="BY69" i="184"/>
  <c r="BX69" i="184"/>
  <c r="BW69" i="184"/>
  <c r="BU69" i="184"/>
  <c r="BT69" i="184"/>
  <c r="BS69" i="184"/>
  <c r="BQ69" i="184"/>
  <c r="BP69" i="184"/>
  <c r="BO69" i="184"/>
  <c r="BM69" i="184"/>
  <c r="BL69" i="184"/>
  <c r="BK69" i="184"/>
  <c r="BI69" i="184"/>
  <c r="BH69" i="184"/>
  <c r="BG69" i="184"/>
  <c r="BE69" i="184"/>
  <c r="BD69" i="184"/>
  <c r="BC69" i="184"/>
  <c r="BA69" i="184"/>
  <c r="AZ69" i="184"/>
  <c r="AY69" i="184"/>
  <c r="AW69" i="184"/>
  <c r="AV69" i="184"/>
  <c r="AU69" i="184"/>
  <c r="AS69" i="184"/>
  <c r="AR69" i="184"/>
  <c r="AQ69" i="184"/>
  <c r="AO69" i="184"/>
  <c r="AN69" i="184"/>
  <c r="AM69" i="184"/>
  <c r="AK69" i="184"/>
  <c r="AJ69" i="184"/>
  <c r="AI69" i="184"/>
  <c r="AG69" i="184"/>
  <c r="AF69" i="184"/>
  <c r="AE69" i="184"/>
  <c r="AC69" i="184"/>
  <c r="AB69" i="184"/>
  <c r="AA69" i="184"/>
  <c r="Y69" i="184"/>
  <c r="X69" i="184"/>
  <c r="W69" i="184"/>
  <c r="U69" i="184"/>
  <c r="T69" i="184"/>
  <c r="O69" i="184"/>
  <c r="DF68" i="184"/>
  <c r="DB68" i="184"/>
  <c r="CX68" i="184"/>
  <c r="CT68" i="184"/>
  <c r="CP68" i="184"/>
  <c r="CL68" i="184"/>
  <c r="CH68" i="184"/>
  <c r="CD68" i="184"/>
  <c r="BZ68" i="184"/>
  <c r="BV68" i="184"/>
  <c r="BR68" i="184"/>
  <c r="BN68" i="184"/>
  <c r="BJ68" i="184"/>
  <c r="BF68" i="184"/>
  <c r="BB68" i="184"/>
  <c r="AX68" i="184"/>
  <c r="AT68" i="184"/>
  <c r="AP68" i="184"/>
  <c r="AL68" i="184"/>
  <c r="AH68" i="184"/>
  <c r="AD68" i="184"/>
  <c r="Z68" i="184"/>
  <c r="J68" i="184"/>
  <c r="D68" i="184"/>
  <c r="S68" i="184" s="1"/>
  <c r="C68" i="184"/>
  <c r="DF67" i="184"/>
  <c r="DB67" i="184"/>
  <c r="CX67" i="184"/>
  <c r="CT67" i="184"/>
  <c r="CP67" i="184"/>
  <c r="CL67" i="184"/>
  <c r="CH67" i="184"/>
  <c r="CD67" i="184"/>
  <c r="BZ67" i="184"/>
  <c r="BV67" i="184"/>
  <c r="BR67" i="184"/>
  <c r="BN67" i="184"/>
  <c r="BJ67" i="184"/>
  <c r="BF67" i="184"/>
  <c r="BB67" i="184"/>
  <c r="AX67" i="184"/>
  <c r="AT67" i="184"/>
  <c r="AP67" i="184"/>
  <c r="AL67" i="184"/>
  <c r="AH67" i="184"/>
  <c r="AD67" i="184"/>
  <c r="Z67" i="184"/>
  <c r="J67" i="184"/>
  <c r="N67" i="184" s="1"/>
  <c r="D67" i="184"/>
  <c r="S67" i="184" s="1"/>
  <c r="C67" i="184"/>
  <c r="DF66" i="184"/>
  <c r="DB66" i="184"/>
  <c r="CX66" i="184"/>
  <c r="CT66" i="184"/>
  <c r="CP66" i="184"/>
  <c r="CL66" i="184"/>
  <c r="CH66" i="184"/>
  <c r="CD66" i="184"/>
  <c r="BZ66" i="184"/>
  <c r="BV66" i="184"/>
  <c r="BR66" i="184"/>
  <c r="BN66" i="184"/>
  <c r="BJ66" i="184"/>
  <c r="BF66" i="184"/>
  <c r="BB66" i="184"/>
  <c r="AX66" i="184"/>
  <c r="AT66" i="184"/>
  <c r="AP66" i="184"/>
  <c r="AL66" i="184"/>
  <c r="AH66" i="184"/>
  <c r="AD66" i="184"/>
  <c r="Z66" i="184"/>
  <c r="J66" i="184"/>
  <c r="D66" i="184"/>
  <c r="C66" i="184"/>
  <c r="DF65" i="184"/>
  <c r="DB65" i="184"/>
  <c r="CX65" i="184"/>
  <c r="CT65" i="184"/>
  <c r="CP65" i="184"/>
  <c r="CL65" i="184"/>
  <c r="CH65" i="184"/>
  <c r="CD65" i="184"/>
  <c r="BZ65" i="184"/>
  <c r="BV65" i="184"/>
  <c r="BR65" i="184"/>
  <c r="BN65" i="184"/>
  <c r="BJ65" i="184"/>
  <c r="BF65" i="184"/>
  <c r="BB65" i="184"/>
  <c r="AX65" i="184"/>
  <c r="AT65" i="184"/>
  <c r="AP65" i="184"/>
  <c r="AL65" i="184"/>
  <c r="AH65" i="184"/>
  <c r="AD65" i="184"/>
  <c r="Z65" i="184"/>
  <c r="J65" i="184"/>
  <c r="R65" i="184" s="1"/>
  <c r="D65" i="184"/>
  <c r="C65" i="184"/>
  <c r="DF64" i="184"/>
  <c r="DB64" i="184"/>
  <c r="CX64" i="184"/>
  <c r="CT64" i="184"/>
  <c r="CP64" i="184"/>
  <c r="CL64" i="184"/>
  <c r="CH64" i="184"/>
  <c r="CD64" i="184"/>
  <c r="BZ64" i="184"/>
  <c r="BV64" i="184"/>
  <c r="BR64" i="184"/>
  <c r="BN64" i="184"/>
  <c r="BJ64" i="184"/>
  <c r="BF64" i="184"/>
  <c r="BB64" i="184"/>
  <c r="AX64" i="184"/>
  <c r="AT64" i="184"/>
  <c r="AP64" i="184"/>
  <c r="AL64" i="184"/>
  <c r="AH64" i="184"/>
  <c r="AD64" i="184"/>
  <c r="Z64" i="184"/>
  <c r="J64" i="184"/>
  <c r="R64" i="184" s="1"/>
  <c r="D64" i="184"/>
  <c r="C64" i="184"/>
  <c r="DF63" i="184"/>
  <c r="DB63" i="184"/>
  <c r="CX63" i="184"/>
  <c r="CT63" i="184"/>
  <c r="CP63" i="184"/>
  <c r="CL63" i="184"/>
  <c r="CH63" i="184"/>
  <c r="CD63" i="184"/>
  <c r="BZ63" i="184"/>
  <c r="BV63" i="184"/>
  <c r="BR63" i="184"/>
  <c r="BN63" i="184"/>
  <c r="BJ63" i="184"/>
  <c r="BF63" i="184"/>
  <c r="BB63" i="184"/>
  <c r="AX63" i="184"/>
  <c r="AT63" i="184"/>
  <c r="AP63" i="184"/>
  <c r="AL63" i="184"/>
  <c r="AH63" i="184"/>
  <c r="AD63" i="184"/>
  <c r="Z63" i="184"/>
  <c r="J63" i="184"/>
  <c r="D63" i="184"/>
  <c r="C63" i="184"/>
  <c r="DF62" i="184"/>
  <c r="DB62" i="184"/>
  <c r="CX62" i="184"/>
  <c r="CT62" i="184"/>
  <c r="CP62" i="184"/>
  <c r="CL62" i="184"/>
  <c r="CH62" i="184"/>
  <c r="CD62" i="184"/>
  <c r="BZ62" i="184"/>
  <c r="BV62" i="184"/>
  <c r="BR62" i="184"/>
  <c r="BN62" i="184"/>
  <c r="BJ62" i="184"/>
  <c r="BF62" i="184"/>
  <c r="BB62" i="184"/>
  <c r="AX62" i="184"/>
  <c r="AT62" i="184"/>
  <c r="AP62" i="184"/>
  <c r="AL62" i="184"/>
  <c r="AH62" i="184"/>
  <c r="AD62" i="184"/>
  <c r="Z62" i="184"/>
  <c r="J62" i="184"/>
  <c r="N62" i="184" s="1"/>
  <c r="D62" i="184"/>
  <c r="C62" i="184"/>
  <c r="DE61" i="184"/>
  <c r="DD61" i="184"/>
  <c r="DC61" i="184"/>
  <c r="DA61" i="184"/>
  <c r="CZ61" i="184"/>
  <c r="CY61" i="184"/>
  <c r="CW61" i="184"/>
  <c r="CV61" i="184"/>
  <c r="CU61" i="184"/>
  <c r="CS61" i="184"/>
  <c r="CR61" i="184"/>
  <c r="CQ61" i="184"/>
  <c r="CO61" i="184"/>
  <c r="CN61" i="184"/>
  <c r="CM61" i="184"/>
  <c r="CK61" i="184"/>
  <c r="CJ61" i="184"/>
  <c r="CI61" i="184"/>
  <c r="CG61" i="184"/>
  <c r="CF61" i="184"/>
  <c r="CE61" i="184"/>
  <c r="CC61" i="184"/>
  <c r="CB61" i="184"/>
  <c r="CA61" i="184"/>
  <c r="BY61" i="184"/>
  <c r="BX61" i="184"/>
  <c r="BW61" i="184"/>
  <c r="BU61" i="184"/>
  <c r="BT61" i="184"/>
  <c r="BS61" i="184"/>
  <c r="BQ61" i="184"/>
  <c r="BP61" i="184"/>
  <c r="BO61" i="184"/>
  <c r="BM61" i="184"/>
  <c r="BL61" i="184"/>
  <c r="BK61" i="184"/>
  <c r="BI61" i="184"/>
  <c r="BH61" i="184"/>
  <c r="BG61" i="184"/>
  <c r="BE61" i="184"/>
  <c r="BD61" i="184"/>
  <c r="BC61" i="184"/>
  <c r="BA61" i="184"/>
  <c r="AZ61" i="184"/>
  <c r="AY61" i="184"/>
  <c r="AW61" i="184"/>
  <c r="AV61" i="184"/>
  <c r="AU61" i="184"/>
  <c r="AS61" i="184"/>
  <c r="AR61" i="184"/>
  <c r="AQ61" i="184"/>
  <c r="AO61" i="184"/>
  <c r="AN61" i="184"/>
  <c r="AM61" i="184"/>
  <c r="AK61" i="184"/>
  <c r="AJ61" i="184"/>
  <c r="AI61" i="184"/>
  <c r="AG61" i="184"/>
  <c r="AF61" i="184"/>
  <c r="AE61" i="184"/>
  <c r="AC61" i="184"/>
  <c r="AB61" i="184"/>
  <c r="AA61" i="184"/>
  <c r="Y61" i="184"/>
  <c r="X61" i="184"/>
  <c r="W61" i="184"/>
  <c r="U61" i="184"/>
  <c r="T61" i="184"/>
  <c r="O61" i="184"/>
  <c r="DF60" i="184"/>
  <c r="DB60" i="184"/>
  <c r="CX60" i="184"/>
  <c r="CT60" i="184"/>
  <c r="CP60" i="184"/>
  <c r="CL60" i="184"/>
  <c r="CH60" i="184"/>
  <c r="CD60" i="184"/>
  <c r="BZ60" i="184"/>
  <c r="BV60" i="184"/>
  <c r="BR60" i="184"/>
  <c r="BN60" i="184"/>
  <c r="BJ60" i="184"/>
  <c r="BF60" i="184"/>
  <c r="BB60" i="184"/>
  <c r="AX60" i="184"/>
  <c r="AT60" i="184"/>
  <c r="AP60" i="184"/>
  <c r="AL60" i="184"/>
  <c r="AH60" i="184"/>
  <c r="AD60" i="184"/>
  <c r="Z60" i="184"/>
  <c r="J60" i="184"/>
  <c r="J61" i="184" s="1"/>
  <c r="D60" i="184"/>
  <c r="S60" i="184" s="1"/>
  <c r="C60" i="184"/>
  <c r="DF59" i="184"/>
  <c r="DB59" i="184"/>
  <c r="CX59" i="184"/>
  <c r="CT59" i="184"/>
  <c r="CP59" i="184"/>
  <c r="CL59" i="184"/>
  <c r="CH59" i="184"/>
  <c r="CD59" i="184"/>
  <c r="BZ59" i="184"/>
  <c r="BV59" i="184"/>
  <c r="BR59" i="184"/>
  <c r="BN59" i="184"/>
  <c r="BJ59" i="184"/>
  <c r="BF59" i="184"/>
  <c r="BB59" i="184"/>
  <c r="AX59" i="184"/>
  <c r="AT59" i="184"/>
  <c r="AP59" i="184"/>
  <c r="AL59" i="184"/>
  <c r="AH59" i="184"/>
  <c r="AD59" i="184"/>
  <c r="Z59" i="184"/>
  <c r="J59" i="184"/>
  <c r="R59" i="184" s="1"/>
  <c r="D59" i="184"/>
  <c r="C59" i="184"/>
  <c r="DF58" i="184"/>
  <c r="DB58" i="184"/>
  <c r="CX58" i="184"/>
  <c r="CT58" i="184"/>
  <c r="CP58" i="184"/>
  <c r="CL58" i="184"/>
  <c r="CH58" i="184"/>
  <c r="CD58" i="184"/>
  <c r="BZ58" i="184"/>
  <c r="BV58" i="184"/>
  <c r="BR58" i="184"/>
  <c r="BN58" i="184"/>
  <c r="BJ58" i="184"/>
  <c r="BF58" i="184"/>
  <c r="BB58" i="184"/>
  <c r="AX58" i="184"/>
  <c r="AT58" i="184"/>
  <c r="AP58" i="184"/>
  <c r="AL58" i="184"/>
  <c r="AH58" i="184"/>
  <c r="AD58" i="184"/>
  <c r="Z58" i="184"/>
  <c r="J58" i="184"/>
  <c r="D58" i="184"/>
  <c r="C58" i="184"/>
  <c r="DF57" i="184"/>
  <c r="DB57" i="184"/>
  <c r="CX57" i="184"/>
  <c r="CT57" i="184"/>
  <c r="CP57" i="184"/>
  <c r="CL57" i="184"/>
  <c r="CH57" i="184"/>
  <c r="CD57" i="184"/>
  <c r="BZ57" i="184"/>
  <c r="BV57" i="184"/>
  <c r="BR57" i="184"/>
  <c r="BN57" i="184"/>
  <c r="BJ57" i="184"/>
  <c r="BF57" i="184"/>
  <c r="BB57" i="184"/>
  <c r="AX57" i="184"/>
  <c r="AT57" i="184"/>
  <c r="AP57" i="184"/>
  <c r="AL57" i="184"/>
  <c r="AH57" i="184"/>
  <c r="AD57" i="184"/>
  <c r="Z57" i="184"/>
  <c r="J57" i="184"/>
  <c r="R57" i="184" s="1"/>
  <c r="D57" i="184"/>
  <c r="S57" i="184" s="1"/>
  <c r="C57" i="184"/>
  <c r="DF56" i="184"/>
  <c r="DB56" i="184"/>
  <c r="CX56" i="184"/>
  <c r="CT56" i="184"/>
  <c r="CP56" i="184"/>
  <c r="CL56" i="184"/>
  <c r="CH56" i="184"/>
  <c r="CD56" i="184"/>
  <c r="BZ56" i="184"/>
  <c r="BV56" i="184"/>
  <c r="BR56" i="184"/>
  <c r="BN56" i="184"/>
  <c r="BJ56" i="184"/>
  <c r="BF56" i="184"/>
  <c r="BB56" i="184"/>
  <c r="AX56" i="184"/>
  <c r="AT56" i="184"/>
  <c r="AP56" i="184"/>
  <c r="AL56" i="184"/>
  <c r="AH56" i="184"/>
  <c r="AD56" i="184"/>
  <c r="Z56" i="184"/>
  <c r="J56" i="184"/>
  <c r="R56" i="184" s="1"/>
  <c r="D56" i="184"/>
  <c r="C56" i="184"/>
  <c r="DF55" i="184"/>
  <c r="DB55" i="184"/>
  <c r="CX55" i="184"/>
  <c r="CT55" i="184"/>
  <c r="CP55" i="184"/>
  <c r="CL55" i="184"/>
  <c r="CH55" i="184"/>
  <c r="CD55" i="184"/>
  <c r="BZ55" i="184"/>
  <c r="BV55" i="184"/>
  <c r="BR55" i="184"/>
  <c r="BN55" i="184"/>
  <c r="BJ55" i="184"/>
  <c r="BF55" i="184"/>
  <c r="BB55" i="184"/>
  <c r="AX55" i="184"/>
  <c r="AT55" i="184"/>
  <c r="AP55" i="184"/>
  <c r="AL55" i="184"/>
  <c r="AH55" i="184"/>
  <c r="AD55" i="184"/>
  <c r="Z55" i="184"/>
  <c r="J55" i="184"/>
  <c r="D55" i="184"/>
  <c r="C55" i="184"/>
  <c r="DF54" i="184"/>
  <c r="DB54" i="184"/>
  <c r="CX54" i="184"/>
  <c r="CT54" i="184"/>
  <c r="CP54" i="184"/>
  <c r="CL54" i="184"/>
  <c r="CH54" i="184"/>
  <c r="CD54" i="184"/>
  <c r="BZ54" i="184"/>
  <c r="BV54" i="184"/>
  <c r="BR54" i="184"/>
  <c r="BN54" i="184"/>
  <c r="BJ54" i="184"/>
  <c r="BF54" i="184"/>
  <c r="BB54" i="184"/>
  <c r="AX54" i="184"/>
  <c r="AT54" i="184"/>
  <c r="AP54" i="184"/>
  <c r="AL54" i="184"/>
  <c r="AH54" i="184"/>
  <c r="AD54" i="184"/>
  <c r="Z54" i="184"/>
  <c r="J54" i="184"/>
  <c r="R54" i="184" s="1"/>
  <c r="D54" i="184"/>
  <c r="S54" i="184" s="1"/>
  <c r="C54" i="184"/>
  <c r="DE53" i="184"/>
  <c r="DD53" i="184"/>
  <c r="DC53" i="184"/>
  <c r="DA53" i="184"/>
  <c r="CZ53" i="184"/>
  <c r="CY53" i="184"/>
  <c r="CW53" i="184"/>
  <c r="CV53" i="184"/>
  <c r="CU53" i="184"/>
  <c r="CS53" i="184"/>
  <c r="CR53" i="184"/>
  <c r="CQ53" i="184"/>
  <c r="CO53" i="184"/>
  <c r="CN53" i="184"/>
  <c r="CM53" i="184"/>
  <c r="CK53" i="184"/>
  <c r="CJ53" i="184"/>
  <c r="CI53" i="184"/>
  <c r="CG53" i="184"/>
  <c r="CF53" i="184"/>
  <c r="CE53" i="184"/>
  <c r="CC53" i="184"/>
  <c r="CB53" i="184"/>
  <c r="CA53" i="184"/>
  <c r="BY53" i="184"/>
  <c r="BX53" i="184"/>
  <c r="BW53" i="184"/>
  <c r="BU53" i="184"/>
  <c r="BT53" i="184"/>
  <c r="BS53" i="184"/>
  <c r="BQ53" i="184"/>
  <c r="BP53" i="184"/>
  <c r="BO53" i="184"/>
  <c r="BM53" i="184"/>
  <c r="BL53" i="184"/>
  <c r="BK53" i="184"/>
  <c r="BI53" i="184"/>
  <c r="BH53" i="184"/>
  <c r="BG53" i="184"/>
  <c r="BE53" i="184"/>
  <c r="BD53" i="184"/>
  <c r="BC53" i="184"/>
  <c r="BA53" i="184"/>
  <c r="AZ53" i="184"/>
  <c r="AY53" i="184"/>
  <c r="AW53" i="184"/>
  <c r="AV53" i="184"/>
  <c r="AU53" i="184"/>
  <c r="AS53" i="184"/>
  <c r="AR53" i="184"/>
  <c r="AQ53" i="184"/>
  <c r="AO53" i="184"/>
  <c r="AN53" i="184"/>
  <c r="AM53" i="184"/>
  <c r="AK53" i="184"/>
  <c r="AJ53" i="184"/>
  <c r="AI53" i="184"/>
  <c r="AG53" i="184"/>
  <c r="AF53" i="184"/>
  <c r="AE53" i="184"/>
  <c r="AC53" i="184"/>
  <c r="AB53" i="184"/>
  <c r="AA53" i="184"/>
  <c r="Y53" i="184"/>
  <c r="X53" i="184"/>
  <c r="W53" i="184"/>
  <c r="U53" i="184"/>
  <c r="T53" i="184"/>
  <c r="O53" i="184"/>
  <c r="DF52" i="184"/>
  <c r="DB52" i="184"/>
  <c r="CX52" i="184"/>
  <c r="CT52" i="184"/>
  <c r="CP52" i="184"/>
  <c r="CL52" i="184"/>
  <c r="CH52" i="184"/>
  <c r="CD52" i="184"/>
  <c r="BZ52" i="184"/>
  <c r="BV52" i="184"/>
  <c r="BR52" i="184"/>
  <c r="BN52" i="184"/>
  <c r="BJ52" i="184"/>
  <c r="BF52" i="184"/>
  <c r="BB52" i="184"/>
  <c r="AX52" i="184"/>
  <c r="AT52" i="184"/>
  <c r="AP52" i="184"/>
  <c r="AL52" i="184"/>
  <c r="AH52" i="184"/>
  <c r="AD52" i="184"/>
  <c r="Z52" i="184"/>
  <c r="J52" i="184"/>
  <c r="R52" i="184" s="1"/>
  <c r="D52" i="184"/>
  <c r="S52" i="184" s="1"/>
  <c r="C52" i="184"/>
  <c r="DF51" i="184"/>
  <c r="DB51" i="184"/>
  <c r="CX51" i="184"/>
  <c r="CT51" i="184"/>
  <c r="CP51" i="184"/>
  <c r="CL51" i="184"/>
  <c r="CH51" i="184"/>
  <c r="CD51" i="184"/>
  <c r="BZ51" i="184"/>
  <c r="BV51" i="184"/>
  <c r="BR51" i="184"/>
  <c r="BN51" i="184"/>
  <c r="BJ51" i="184"/>
  <c r="BF51" i="184"/>
  <c r="BB51" i="184"/>
  <c r="AX51" i="184"/>
  <c r="AT51" i="184"/>
  <c r="AP51" i="184"/>
  <c r="AL51" i="184"/>
  <c r="AH51" i="184"/>
  <c r="AD51" i="184"/>
  <c r="Z51" i="184"/>
  <c r="J51" i="184"/>
  <c r="N51" i="184" s="1"/>
  <c r="D51" i="184"/>
  <c r="C51" i="184"/>
  <c r="DF50" i="184"/>
  <c r="DB50" i="184"/>
  <c r="CX50" i="184"/>
  <c r="CT50" i="184"/>
  <c r="CP50" i="184"/>
  <c r="CL50" i="184"/>
  <c r="CH50" i="184"/>
  <c r="CD50" i="184"/>
  <c r="BZ50" i="184"/>
  <c r="BV50" i="184"/>
  <c r="BR50" i="184"/>
  <c r="BN50" i="184"/>
  <c r="BJ50" i="184"/>
  <c r="BF50" i="184"/>
  <c r="BB50" i="184"/>
  <c r="AX50" i="184"/>
  <c r="AT50" i="184"/>
  <c r="AP50" i="184"/>
  <c r="AL50" i="184"/>
  <c r="AH50" i="184"/>
  <c r="AD50" i="184"/>
  <c r="Z50" i="184"/>
  <c r="J50" i="184"/>
  <c r="D50" i="184"/>
  <c r="S50" i="184" s="1"/>
  <c r="C50" i="184"/>
  <c r="DF49" i="184"/>
  <c r="DB49" i="184"/>
  <c r="CX49" i="184"/>
  <c r="CT49" i="184"/>
  <c r="CP49" i="184"/>
  <c r="CL49" i="184"/>
  <c r="CH49" i="184"/>
  <c r="CD49" i="184"/>
  <c r="BZ49" i="184"/>
  <c r="BV49" i="184"/>
  <c r="BR49" i="184"/>
  <c r="BN49" i="184"/>
  <c r="BJ49" i="184"/>
  <c r="BF49" i="184"/>
  <c r="BB49" i="184"/>
  <c r="AX49" i="184"/>
  <c r="AT49" i="184"/>
  <c r="AP49" i="184"/>
  <c r="AL49" i="184"/>
  <c r="AH49" i="184"/>
  <c r="AD49" i="184"/>
  <c r="Z49" i="184"/>
  <c r="J49" i="184"/>
  <c r="R49" i="184" s="1"/>
  <c r="D49" i="184"/>
  <c r="S49" i="184" s="1"/>
  <c r="C49" i="184"/>
  <c r="DF48" i="184"/>
  <c r="DB48" i="184"/>
  <c r="CX48" i="184"/>
  <c r="CT48" i="184"/>
  <c r="CP48" i="184"/>
  <c r="CL48" i="184"/>
  <c r="CH48" i="184"/>
  <c r="CD48" i="184"/>
  <c r="BZ48" i="184"/>
  <c r="BV48" i="184"/>
  <c r="BR48" i="184"/>
  <c r="BN48" i="184"/>
  <c r="BJ48" i="184"/>
  <c r="BF48" i="184"/>
  <c r="BB48" i="184"/>
  <c r="AX48" i="184"/>
  <c r="AT48" i="184"/>
  <c r="AP48" i="184"/>
  <c r="AL48" i="184"/>
  <c r="AH48" i="184"/>
  <c r="AD48" i="184"/>
  <c r="Z48" i="184"/>
  <c r="J48" i="184"/>
  <c r="D48" i="184"/>
  <c r="S48" i="184" s="1"/>
  <c r="C48" i="184"/>
  <c r="DF47" i="184"/>
  <c r="DB47" i="184"/>
  <c r="CX47" i="184"/>
  <c r="CT47" i="184"/>
  <c r="CP47" i="184"/>
  <c r="CL47" i="184"/>
  <c r="CH47" i="184"/>
  <c r="CD47" i="184"/>
  <c r="BZ47" i="184"/>
  <c r="BV47" i="184"/>
  <c r="BR47" i="184"/>
  <c r="BN47" i="184"/>
  <c r="BJ47" i="184"/>
  <c r="BF47" i="184"/>
  <c r="BB47" i="184"/>
  <c r="AX47" i="184"/>
  <c r="AT47" i="184"/>
  <c r="AP47" i="184"/>
  <c r="AL47" i="184"/>
  <c r="AH47" i="184"/>
  <c r="AD47" i="184"/>
  <c r="Z47" i="184"/>
  <c r="J47" i="184"/>
  <c r="D47" i="184"/>
  <c r="C47" i="184"/>
  <c r="DF46" i="184"/>
  <c r="DB46" i="184"/>
  <c r="CX46" i="184"/>
  <c r="CT46" i="184"/>
  <c r="CP46" i="184"/>
  <c r="CL46" i="184"/>
  <c r="CH46" i="184"/>
  <c r="CD46" i="184"/>
  <c r="BZ46" i="184"/>
  <c r="BV46" i="184"/>
  <c r="BR46" i="184"/>
  <c r="BN46" i="184"/>
  <c r="BJ46" i="184"/>
  <c r="BF46" i="184"/>
  <c r="BB46" i="184"/>
  <c r="AX46" i="184"/>
  <c r="AT46" i="184"/>
  <c r="AP46" i="184"/>
  <c r="AL46" i="184"/>
  <c r="AH46" i="184"/>
  <c r="AD46" i="184"/>
  <c r="Z46" i="184"/>
  <c r="J46" i="184"/>
  <c r="N46" i="184" s="1"/>
  <c r="D46" i="184"/>
  <c r="S46" i="184" s="1"/>
  <c r="C46" i="184"/>
  <c r="DE45" i="184"/>
  <c r="DD45" i="184"/>
  <c r="DC45" i="184"/>
  <c r="DA45" i="184"/>
  <c r="CZ45" i="184"/>
  <c r="CY45" i="184"/>
  <c r="CW45" i="184"/>
  <c r="CV45" i="184"/>
  <c r="CU45" i="184"/>
  <c r="CS45" i="184"/>
  <c r="CR45" i="184"/>
  <c r="CQ45" i="184"/>
  <c r="CO45" i="184"/>
  <c r="CN45" i="184"/>
  <c r="CM45" i="184"/>
  <c r="CK45" i="184"/>
  <c r="CJ45" i="184"/>
  <c r="CI45" i="184"/>
  <c r="CF45" i="184"/>
  <c r="CE45" i="184"/>
  <c r="CC45" i="184"/>
  <c r="CB45" i="184"/>
  <c r="CA45" i="184"/>
  <c r="BY45" i="184"/>
  <c r="BX45" i="184"/>
  <c r="BW45" i="184"/>
  <c r="BU45" i="184"/>
  <c r="BT45" i="184"/>
  <c r="BS45" i="184"/>
  <c r="BQ45" i="184"/>
  <c r="BP45" i="184"/>
  <c r="BO45" i="184"/>
  <c r="BM45" i="184"/>
  <c r="BL45" i="184"/>
  <c r="BK45" i="184"/>
  <c r="BI45" i="184"/>
  <c r="BH45" i="184"/>
  <c r="BG45" i="184"/>
  <c r="BE45" i="184"/>
  <c r="BD45" i="184"/>
  <c r="BC45" i="184"/>
  <c r="BA45" i="184"/>
  <c r="AZ45" i="184"/>
  <c r="AY45" i="184"/>
  <c r="AW45" i="184"/>
  <c r="AV45" i="184"/>
  <c r="AU45" i="184"/>
  <c r="AS45" i="184"/>
  <c r="AR45" i="184"/>
  <c r="AQ45" i="184"/>
  <c r="AO45" i="184"/>
  <c r="AN45" i="184"/>
  <c r="AM45" i="184"/>
  <c r="AK45" i="184"/>
  <c r="AJ45" i="184"/>
  <c r="AI45" i="184"/>
  <c r="AG45" i="184"/>
  <c r="AF45" i="184"/>
  <c r="AE45" i="184"/>
  <c r="AC45" i="184"/>
  <c r="AB45" i="184"/>
  <c r="AA45" i="184"/>
  <c r="Y45" i="184"/>
  <c r="X45" i="184"/>
  <c r="W45" i="184"/>
  <c r="U45" i="184"/>
  <c r="T45" i="184"/>
  <c r="O45" i="184"/>
  <c r="DF44" i="184"/>
  <c r="DB44" i="184"/>
  <c r="CX44" i="184"/>
  <c r="CT44" i="184"/>
  <c r="CP44" i="184"/>
  <c r="CL44" i="184"/>
  <c r="CH44" i="184"/>
  <c r="CD44" i="184"/>
  <c r="BZ44" i="184"/>
  <c r="BV44" i="184"/>
  <c r="BR44" i="184"/>
  <c r="BN44" i="184"/>
  <c r="BJ44" i="184"/>
  <c r="BF44" i="184"/>
  <c r="BB44" i="184"/>
  <c r="AX44" i="184"/>
  <c r="AT44" i="184"/>
  <c r="AP44" i="184"/>
  <c r="AL44" i="184"/>
  <c r="AH44" i="184"/>
  <c r="AD44" i="184"/>
  <c r="Z44" i="184"/>
  <c r="J44" i="184"/>
  <c r="R44" i="184" s="1"/>
  <c r="D44" i="184"/>
  <c r="S44" i="184" s="1"/>
  <c r="C44" i="184"/>
  <c r="DF43" i="184"/>
  <c r="DB43" i="184"/>
  <c r="CX43" i="184"/>
  <c r="CT43" i="184"/>
  <c r="CP43" i="184"/>
  <c r="CL43" i="184"/>
  <c r="CH43" i="184"/>
  <c r="CD43" i="184"/>
  <c r="BZ43" i="184"/>
  <c r="BV43" i="184"/>
  <c r="BR43" i="184"/>
  <c r="BN43" i="184"/>
  <c r="BJ43" i="184"/>
  <c r="BF43" i="184"/>
  <c r="BB43" i="184"/>
  <c r="AX43" i="184"/>
  <c r="AT43" i="184"/>
  <c r="AP43" i="184"/>
  <c r="AL43" i="184"/>
  <c r="AH43" i="184"/>
  <c r="AD43" i="184"/>
  <c r="Z43" i="184"/>
  <c r="J43" i="184"/>
  <c r="D43" i="184"/>
  <c r="C43" i="184"/>
  <c r="DF42" i="184"/>
  <c r="DB42" i="184"/>
  <c r="CX42" i="184"/>
  <c r="CT42" i="184"/>
  <c r="CP42" i="184"/>
  <c r="CL42" i="184"/>
  <c r="CH42" i="184"/>
  <c r="CD42" i="184"/>
  <c r="BZ42" i="184"/>
  <c r="BV42" i="184"/>
  <c r="BR42" i="184"/>
  <c r="BN42" i="184"/>
  <c r="BJ42" i="184"/>
  <c r="BF42" i="184"/>
  <c r="BB42" i="184"/>
  <c r="AX42" i="184"/>
  <c r="AT42" i="184"/>
  <c r="AP42" i="184"/>
  <c r="AL42" i="184"/>
  <c r="AH42" i="184"/>
  <c r="AD42" i="184"/>
  <c r="Z42" i="184"/>
  <c r="J42" i="184"/>
  <c r="D42" i="184"/>
  <c r="S42" i="184" s="1"/>
  <c r="C42" i="184"/>
  <c r="DF41" i="184"/>
  <c r="DB41" i="184"/>
  <c r="CX41" i="184"/>
  <c r="CT41" i="184"/>
  <c r="CP41" i="184"/>
  <c r="CL41" i="184"/>
  <c r="CH41" i="184"/>
  <c r="CD41" i="184"/>
  <c r="BZ41" i="184"/>
  <c r="BV41" i="184"/>
  <c r="BR41" i="184"/>
  <c r="BN41" i="184"/>
  <c r="BJ41" i="184"/>
  <c r="BF41" i="184"/>
  <c r="BB41" i="184"/>
  <c r="AX41" i="184"/>
  <c r="AT41" i="184"/>
  <c r="AP41" i="184"/>
  <c r="AL41" i="184"/>
  <c r="AH41" i="184"/>
  <c r="AD41" i="184"/>
  <c r="Z41" i="184"/>
  <c r="J41" i="184"/>
  <c r="N41" i="184" s="1"/>
  <c r="D41" i="184"/>
  <c r="S41" i="184" s="1"/>
  <c r="C41" i="184"/>
  <c r="DF40" i="184"/>
  <c r="DB40" i="184"/>
  <c r="CX40" i="184"/>
  <c r="CT40" i="184"/>
  <c r="CP40" i="184"/>
  <c r="CL40" i="184"/>
  <c r="CH40" i="184"/>
  <c r="CD40" i="184"/>
  <c r="BZ40" i="184"/>
  <c r="BV40" i="184"/>
  <c r="BR40" i="184"/>
  <c r="BN40" i="184"/>
  <c r="BJ40" i="184"/>
  <c r="BF40" i="184"/>
  <c r="BB40" i="184"/>
  <c r="AX40" i="184"/>
  <c r="AT40" i="184"/>
  <c r="AP40" i="184"/>
  <c r="AL40" i="184"/>
  <c r="AH40" i="184"/>
  <c r="AD40" i="184"/>
  <c r="Z40" i="184"/>
  <c r="J40" i="184"/>
  <c r="D40" i="184"/>
  <c r="C40" i="184"/>
  <c r="DF39" i="184"/>
  <c r="DB39" i="184"/>
  <c r="CX39" i="184"/>
  <c r="CT39" i="184"/>
  <c r="CP39" i="184"/>
  <c r="CL39" i="184"/>
  <c r="CH39" i="184"/>
  <c r="CD39" i="184"/>
  <c r="BZ39" i="184"/>
  <c r="BV39" i="184"/>
  <c r="BR39" i="184"/>
  <c r="BN39" i="184"/>
  <c r="BJ39" i="184"/>
  <c r="BF39" i="184"/>
  <c r="BB39" i="184"/>
  <c r="AX39" i="184"/>
  <c r="AT39" i="184"/>
  <c r="AP39" i="184"/>
  <c r="AL39" i="184"/>
  <c r="AH39" i="184"/>
  <c r="AD39" i="184"/>
  <c r="Z39" i="184"/>
  <c r="J39" i="184"/>
  <c r="R39" i="184" s="1"/>
  <c r="D39" i="184"/>
  <c r="C39" i="184"/>
  <c r="DF38" i="184"/>
  <c r="DB38" i="184"/>
  <c r="CX38" i="184"/>
  <c r="CT38" i="184"/>
  <c r="CP38" i="184"/>
  <c r="CL38" i="184"/>
  <c r="CH38" i="184"/>
  <c r="CD38" i="184"/>
  <c r="BZ38" i="184"/>
  <c r="BV38" i="184"/>
  <c r="BR38" i="184"/>
  <c r="BN38" i="184"/>
  <c r="BJ38" i="184"/>
  <c r="BF38" i="184"/>
  <c r="BB38" i="184"/>
  <c r="AX38" i="184"/>
  <c r="AT38" i="184"/>
  <c r="AP38" i="184"/>
  <c r="AL38" i="184"/>
  <c r="AH38" i="184"/>
  <c r="AD38" i="184"/>
  <c r="Z38" i="184"/>
  <c r="J38" i="184"/>
  <c r="R38" i="184" s="1"/>
  <c r="D38" i="184"/>
  <c r="S38" i="184" s="1"/>
  <c r="C38" i="184"/>
  <c r="DE37" i="184"/>
  <c r="DD37" i="184"/>
  <c r="DC37" i="184"/>
  <c r="DA37" i="184"/>
  <c r="CZ37" i="184"/>
  <c r="CY37" i="184"/>
  <c r="CW37" i="184"/>
  <c r="CV37" i="184"/>
  <c r="CU37" i="184"/>
  <c r="CS37" i="184"/>
  <c r="CR37" i="184"/>
  <c r="CQ37" i="184"/>
  <c r="CO37" i="184"/>
  <c r="CN37" i="184"/>
  <c r="CM37" i="184"/>
  <c r="CK37" i="184"/>
  <c r="CJ37" i="184"/>
  <c r="CI37" i="184"/>
  <c r="CG37" i="184"/>
  <c r="CF37" i="184"/>
  <c r="CE37" i="184"/>
  <c r="CC37" i="184"/>
  <c r="CB37" i="184"/>
  <c r="CA37" i="184"/>
  <c r="BY37" i="184"/>
  <c r="BX37" i="184"/>
  <c r="BW37" i="184"/>
  <c r="BU37" i="184"/>
  <c r="BT37" i="184"/>
  <c r="BS37" i="184"/>
  <c r="BQ37" i="184"/>
  <c r="BP37" i="184"/>
  <c r="BO37" i="184"/>
  <c r="BM37" i="184"/>
  <c r="BL37" i="184"/>
  <c r="BK37" i="184"/>
  <c r="BI37" i="184"/>
  <c r="BH37" i="184"/>
  <c r="BG37" i="184"/>
  <c r="BE37" i="184"/>
  <c r="BD37" i="184"/>
  <c r="BC37" i="184"/>
  <c r="BA37" i="184"/>
  <c r="AZ37" i="184"/>
  <c r="AY37" i="184"/>
  <c r="AW37" i="184"/>
  <c r="AV37" i="184"/>
  <c r="AU37" i="184"/>
  <c r="AS37" i="184"/>
  <c r="AR37" i="184"/>
  <c r="AQ37" i="184"/>
  <c r="AO37" i="184"/>
  <c r="AN37" i="184"/>
  <c r="AM37" i="184"/>
  <c r="AK37" i="184"/>
  <c r="AJ37" i="184"/>
  <c r="AI37" i="184"/>
  <c r="AG37" i="184"/>
  <c r="AF37" i="184"/>
  <c r="AE37" i="184"/>
  <c r="AC37" i="184"/>
  <c r="AB37" i="184"/>
  <c r="AA37" i="184"/>
  <c r="Y37" i="184"/>
  <c r="X37" i="184"/>
  <c r="W37" i="184"/>
  <c r="U37" i="184"/>
  <c r="T37" i="184"/>
  <c r="O37" i="184"/>
  <c r="DF36" i="184"/>
  <c r="DB36" i="184"/>
  <c r="CX36" i="184"/>
  <c r="CT36" i="184"/>
  <c r="CP36" i="184"/>
  <c r="CL36" i="184"/>
  <c r="CH36" i="184"/>
  <c r="CD36" i="184"/>
  <c r="BZ36" i="184"/>
  <c r="BV36" i="184"/>
  <c r="BR36" i="184"/>
  <c r="BN36" i="184"/>
  <c r="BJ36" i="184"/>
  <c r="BF36" i="184"/>
  <c r="BB36" i="184"/>
  <c r="AX36" i="184"/>
  <c r="AT36" i="184"/>
  <c r="AP36" i="184"/>
  <c r="AL36" i="184"/>
  <c r="AH36" i="184"/>
  <c r="AD36" i="184"/>
  <c r="Z36" i="184"/>
  <c r="J36" i="184"/>
  <c r="R36" i="184" s="1"/>
  <c r="D36" i="184"/>
  <c r="S36" i="184" s="1"/>
  <c r="C36" i="184"/>
  <c r="DF35" i="184"/>
  <c r="DB35" i="184"/>
  <c r="CX35" i="184"/>
  <c r="CT35" i="184"/>
  <c r="CP35" i="184"/>
  <c r="CL35" i="184"/>
  <c r="CH35" i="184"/>
  <c r="CD35" i="184"/>
  <c r="BZ35" i="184"/>
  <c r="BV35" i="184"/>
  <c r="BR35" i="184"/>
  <c r="BN35" i="184"/>
  <c r="BJ35" i="184"/>
  <c r="BF35" i="184"/>
  <c r="BB35" i="184"/>
  <c r="AX35" i="184"/>
  <c r="AT35" i="184"/>
  <c r="AP35" i="184"/>
  <c r="AL35" i="184"/>
  <c r="AH35" i="184"/>
  <c r="AD35" i="184"/>
  <c r="Z35" i="184"/>
  <c r="J35" i="184"/>
  <c r="R35" i="184" s="1"/>
  <c r="D35" i="184"/>
  <c r="S35" i="184" s="1"/>
  <c r="C35" i="184"/>
  <c r="DF34" i="184"/>
  <c r="DB34" i="184"/>
  <c r="CX34" i="184"/>
  <c r="CT34" i="184"/>
  <c r="CP34" i="184"/>
  <c r="CL34" i="184"/>
  <c r="CH34" i="184"/>
  <c r="CD34" i="184"/>
  <c r="BZ34" i="184"/>
  <c r="BV34" i="184"/>
  <c r="BR34" i="184"/>
  <c r="BN34" i="184"/>
  <c r="BJ34" i="184"/>
  <c r="BF34" i="184"/>
  <c r="BB34" i="184"/>
  <c r="AX34" i="184"/>
  <c r="AT34" i="184"/>
  <c r="AP34" i="184"/>
  <c r="AL34" i="184"/>
  <c r="AH34" i="184"/>
  <c r="AD34" i="184"/>
  <c r="Z34" i="184"/>
  <c r="J34" i="184"/>
  <c r="R34" i="184" s="1"/>
  <c r="D34" i="184"/>
  <c r="S34" i="184" s="1"/>
  <c r="C34" i="184"/>
  <c r="DF33" i="184"/>
  <c r="DB33" i="184"/>
  <c r="CX33" i="184"/>
  <c r="CT33" i="184"/>
  <c r="CP33" i="184"/>
  <c r="CL33" i="184"/>
  <c r="CH33" i="184"/>
  <c r="CD33" i="184"/>
  <c r="BZ33" i="184"/>
  <c r="BV33" i="184"/>
  <c r="BR33" i="184"/>
  <c r="BN33" i="184"/>
  <c r="BJ33" i="184"/>
  <c r="BF33" i="184"/>
  <c r="BB33" i="184"/>
  <c r="AX33" i="184"/>
  <c r="AT33" i="184"/>
  <c r="AP33" i="184"/>
  <c r="AL33" i="184"/>
  <c r="AH33" i="184"/>
  <c r="AD33" i="184"/>
  <c r="Z33" i="184"/>
  <c r="J33" i="184"/>
  <c r="R33" i="184" s="1"/>
  <c r="D33" i="184"/>
  <c r="C33" i="184"/>
  <c r="DF32" i="184"/>
  <c r="DB32" i="184"/>
  <c r="CX32" i="184"/>
  <c r="CT32" i="184"/>
  <c r="CP32" i="184"/>
  <c r="CL32" i="184"/>
  <c r="CH32" i="184"/>
  <c r="CD32" i="184"/>
  <c r="BZ32" i="184"/>
  <c r="BV32" i="184"/>
  <c r="BR32" i="184"/>
  <c r="BN32" i="184"/>
  <c r="BJ32" i="184"/>
  <c r="BF32" i="184"/>
  <c r="BB32" i="184"/>
  <c r="AX32" i="184"/>
  <c r="AT32" i="184"/>
  <c r="AP32" i="184"/>
  <c r="AL32" i="184"/>
  <c r="AH32" i="184"/>
  <c r="AD32" i="184"/>
  <c r="Z32" i="184"/>
  <c r="J32" i="184"/>
  <c r="D32" i="184"/>
  <c r="C32" i="184"/>
  <c r="DF31" i="184"/>
  <c r="DB31" i="184"/>
  <c r="CX31" i="184"/>
  <c r="CT31" i="184"/>
  <c r="CP31" i="184"/>
  <c r="CL31" i="184"/>
  <c r="CH31" i="184"/>
  <c r="CD31" i="184"/>
  <c r="BZ31" i="184"/>
  <c r="BV31" i="184"/>
  <c r="BR31" i="184"/>
  <c r="BN31" i="184"/>
  <c r="BJ31" i="184"/>
  <c r="BF31" i="184"/>
  <c r="BB31" i="184"/>
  <c r="AX31" i="184"/>
  <c r="AT31" i="184"/>
  <c r="AP31" i="184"/>
  <c r="AL31" i="184"/>
  <c r="AH31" i="184"/>
  <c r="AD31" i="184"/>
  <c r="Z31" i="184"/>
  <c r="J31" i="184"/>
  <c r="D31" i="184"/>
  <c r="S31" i="184" s="1"/>
  <c r="C31" i="184"/>
  <c r="DF30" i="184"/>
  <c r="DB30" i="184"/>
  <c r="CX30" i="184"/>
  <c r="CT30" i="184"/>
  <c r="CP30" i="184"/>
  <c r="CL30" i="184"/>
  <c r="CH30" i="184"/>
  <c r="CD30" i="184"/>
  <c r="BZ30" i="184"/>
  <c r="BV30" i="184"/>
  <c r="BR30" i="184"/>
  <c r="BN30" i="184"/>
  <c r="BJ30" i="184"/>
  <c r="BF30" i="184"/>
  <c r="BB30" i="184"/>
  <c r="AX30" i="184"/>
  <c r="AT30" i="184"/>
  <c r="AP30" i="184"/>
  <c r="AL30" i="184"/>
  <c r="AH30" i="184"/>
  <c r="AD30" i="184"/>
  <c r="Z30" i="184"/>
  <c r="J30" i="184"/>
  <c r="D30" i="184"/>
  <c r="S30" i="184" s="1"/>
  <c r="C30" i="184"/>
  <c r="DE29" i="184"/>
  <c r="DD29" i="184"/>
  <c r="DC29" i="184"/>
  <c r="DA29" i="184"/>
  <c r="CZ29" i="184"/>
  <c r="CY29" i="184"/>
  <c r="CW29" i="184"/>
  <c r="CV29" i="184"/>
  <c r="CU29" i="184"/>
  <c r="CS29" i="184"/>
  <c r="CR29" i="184"/>
  <c r="CQ29" i="184"/>
  <c r="CO29" i="184"/>
  <c r="CN29" i="184"/>
  <c r="CM29" i="184"/>
  <c r="CK29" i="184"/>
  <c r="CJ29" i="184"/>
  <c r="CI29" i="184"/>
  <c r="CG29" i="184"/>
  <c r="CF29" i="184"/>
  <c r="CE29" i="184"/>
  <c r="CC29" i="184"/>
  <c r="CB29" i="184"/>
  <c r="CA29" i="184"/>
  <c r="BY29" i="184"/>
  <c r="BX29" i="184"/>
  <c r="BW29" i="184"/>
  <c r="BU29" i="184"/>
  <c r="BT29" i="184"/>
  <c r="BS29" i="184"/>
  <c r="BQ29" i="184"/>
  <c r="BP29" i="184"/>
  <c r="BO29" i="184"/>
  <c r="BM29" i="184"/>
  <c r="BL29" i="184"/>
  <c r="BK29" i="184"/>
  <c r="BI29" i="184"/>
  <c r="BH29" i="184"/>
  <c r="BG29" i="184"/>
  <c r="BE29" i="184"/>
  <c r="BD29" i="184"/>
  <c r="BC29" i="184"/>
  <c r="BA29" i="184"/>
  <c r="AZ29" i="184"/>
  <c r="AY29" i="184"/>
  <c r="AW29" i="184"/>
  <c r="AV29" i="184"/>
  <c r="AU29" i="184"/>
  <c r="AS29" i="184"/>
  <c r="AR29" i="184"/>
  <c r="AQ29" i="184"/>
  <c r="AO29" i="184"/>
  <c r="AN29" i="184"/>
  <c r="AM29" i="184"/>
  <c r="AK29" i="184"/>
  <c r="AJ29" i="184"/>
  <c r="AI29" i="184"/>
  <c r="AG29" i="184"/>
  <c r="AF29" i="184"/>
  <c r="AE29" i="184"/>
  <c r="AC29" i="184"/>
  <c r="AB29" i="184"/>
  <c r="AA29" i="184"/>
  <c r="Y29" i="184"/>
  <c r="X29" i="184"/>
  <c r="W29" i="184"/>
  <c r="U29" i="184"/>
  <c r="DF28" i="184"/>
  <c r="DB28" i="184"/>
  <c r="CX28" i="184"/>
  <c r="CT28" i="184"/>
  <c r="CP28" i="184"/>
  <c r="CL28" i="184"/>
  <c r="CH28" i="184"/>
  <c r="CD28" i="184"/>
  <c r="BZ28" i="184"/>
  <c r="BV28" i="184"/>
  <c r="BR28" i="184"/>
  <c r="BN28" i="184"/>
  <c r="BJ28" i="184"/>
  <c r="BF28" i="184"/>
  <c r="BB28" i="184"/>
  <c r="AX28" i="184"/>
  <c r="AT28" i="184"/>
  <c r="AP28" i="184"/>
  <c r="AL28" i="184"/>
  <c r="AH28" i="184"/>
  <c r="AD28" i="184"/>
  <c r="Z28" i="184"/>
  <c r="J28" i="184"/>
  <c r="R28" i="184" s="1"/>
  <c r="D28" i="184"/>
  <c r="C28" i="184"/>
  <c r="DF27" i="184"/>
  <c r="DB27" i="184"/>
  <c r="CX27" i="184"/>
  <c r="CT27" i="184"/>
  <c r="CP27" i="184"/>
  <c r="CL27" i="184"/>
  <c r="CH27" i="184"/>
  <c r="CD27" i="184"/>
  <c r="BZ27" i="184"/>
  <c r="BV27" i="184"/>
  <c r="BR27" i="184"/>
  <c r="BN27" i="184"/>
  <c r="BJ27" i="184"/>
  <c r="BF27" i="184"/>
  <c r="BB27" i="184"/>
  <c r="AX27" i="184"/>
  <c r="AT27" i="184"/>
  <c r="AP27" i="184"/>
  <c r="AL27" i="184"/>
  <c r="AH27" i="184"/>
  <c r="AD27" i="184"/>
  <c r="Z27" i="184"/>
  <c r="J27" i="184"/>
  <c r="N27" i="184" s="1"/>
  <c r="D27" i="184"/>
  <c r="C27" i="184"/>
  <c r="DF26" i="184"/>
  <c r="DB26" i="184"/>
  <c r="CX26" i="184"/>
  <c r="CT26" i="184"/>
  <c r="CP26" i="184"/>
  <c r="CL26" i="184"/>
  <c r="CH26" i="184"/>
  <c r="CD26" i="184"/>
  <c r="BZ26" i="184"/>
  <c r="BV26" i="184"/>
  <c r="BR26" i="184"/>
  <c r="BN26" i="184"/>
  <c r="BJ26" i="184"/>
  <c r="BF26" i="184"/>
  <c r="BB26" i="184"/>
  <c r="AX26" i="184"/>
  <c r="AT26" i="184"/>
  <c r="AP26" i="184"/>
  <c r="AL26" i="184"/>
  <c r="AH26" i="184"/>
  <c r="AD26" i="184"/>
  <c r="Z26" i="184"/>
  <c r="J26" i="184"/>
  <c r="D26" i="184"/>
  <c r="S26" i="184" s="1"/>
  <c r="C26" i="184"/>
  <c r="DF25" i="184"/>
  <c r="DB25" i="184"/>
  <c r="CX25" i="184"/>
  <c r="CT25" i="184"/>
  <c r="CP25" i="184"/>
  <c r="CL25" i="184"/>
  <c r="CH25" i="184"/>
  <c r="CD25" i="184"/>
  <c r="BZ25" i="184"/>
  <c r="BV25" i="184"/>
  <c r="BR25" i="184"/>
  <c r="BN25" i="184"/>
  <c r="BJ25" i="184"/>
  <c r="BF25" i="184"/>
  <c r="BB25" i="184"/>
  <c r="AX25" i="184"/>
  <c r="AT25" i="184"/>
  <c r="AP25" i="184"/>
  <c r="AL25" i="184"/>
  <c r="AH25" i="184"/>
  <c r="AD25" i="184"/>
  <c r="Z25" i="184"/>
  <c r="J25" i="184"/>
  <c r="R25" i="184" s="1"/>
  <c r="D25" i="184"/>
  <c r="C25" i="184"/>
  <c r="DF24" i="184"/>
  <c r="DB24" i="184"/>
  <c r="CX24" i="184"/>
  <c r="CT24" i="184"/>
  <c r="CP24" i="184"/>
  <c r="CL24" i="184"/>
  <c r="CH24" i="184"/>
  <c r="CD24" i="184"/>
  <c r="BZ24" i="184"/>
  <c r="BV24" i="184"/>
  <c r="BR24" i="184"/>
  <c r="BN24" i="184"/>
  <c r="BJ24" i="184"/>
  <c r="BF24" i="184"/>
  <c r="BB24" i="184"/>
  <c r="AX24" i="184"/>
  <c r="AT24" i="184"/>
  <c r="AP24" i="184"/>
  <c r="AL24" i="184"/>
  <c r="AH24" i="184"/>
  <c r="AD24" i="184"/>
  <c r="Z24" i="184"/>
  <c r="J24" i="184"/>
  <c r="D24" i="184"/>
  <c r="S24" i="184" s="1"/>
  <c r="C24" i="184"/>
  <c r="DF23" i="184"/>
  <c r="DB23" i="184"/>
  <c r="CX23" i="184"/>
  <c r="CT23" i="184"/>
  <c r="CP23" i="184"/>
  <c r="CL23" i="184"/>
  <c r="CH23" i="184"/>
  <c r="CD23" i="184"/>
  <c r="BZ23" i="184"/>
  <c r="BV23" i="184"/>
  <c r="BR23" i="184"/>
  <c r="BN23" i="184"/>
  <c r="BJ23" i="184"/>
  <c r="BF23" i="184"/>
  <c r="BB23" i="184"/>
  <c r="AX23" i="184"/>
  <c r="AT23" i="184"/>
  <c r="AP23" i="184"/>
  <c r="AL23" i="184"/>
  <c r="AH23" i="184"/>
  <c r="AD23" i="184"/>
  <c r="Z23" i="184"/>
  <c r="J23" i="184"/>
  <c r="R23" i="184" s="1"/>
  <c r="D23" i="184"/>
  <c r="S23" i="184" s="1"/>
  <c r="C23" i="184"/>
  <c r="DF22" i="184"/>
  <c r="DB22" i="184"/>
  <c r="CX22" i="184"/>
  <c r="CT22" i="184"/>
  <c r="CP22" i="184"/>
  <c r="CL22" i="184"/>
  <c r="CH22" i="184"/>
  <c r="CD22" i="184"/>
  <c r="BZ22" i="184"/>
  <c r="BV22" i="184"/>
  <c r="BR22" i="184"/>
  <c r="BN22" i="184"/>
  <c r="BJ22" i="184"/>
  <c r="BF22" i="184"/>
  <c r="BB22" i="184"/>
  <c r="AX22" i="184"/>
  <c r="AT22" i="184"/>
  <c r="AP22" i="184"/>
  <c r="AL22" i="184"/>
  <c r="AH22" i="184"/>
  <c r="AD22" i="184"/>
  <c r="Z22" i="184"/>
  <c r="J22" i="184"/>
  <c r="D22" i="184"/>
  <c r="S22" i="184" s="1"/>
  <c r="C22" i="184"/>
  <c r="DE21" i="184"/>
  <c r="DD21" i="184"/>
  <c r="DC21" i="184"/>
  <c r="DA21" i="184"/>
  <c r="CZ21" i="184"/>
  <c r="CY21" i="184"/>
  <c r="CW21" i="184"/>
  <c r="CV21" i="184"/>
  <c r="CU21" i="184"/>
  <c r="CS21" i="184"/>
  <c r="CR21" i="184"/>
  <c r="CQ21" i="184"/>
  <c r="CO21" i="184"/>
  <c r="CN21" i="184"/>
  <c r="CM21" i="184"/>
  <c r="CK21" i="184"/>
  <c r="CJ21" i="184"/>
  <c r="CI21" i="184"/>
  <c r="CG21" i="184"/>
  <c r="CF21" i="184"/>
  <c r="CE21" i="184"/>
  <c r="CC21" i="184"/>
  <c r="CB21" i="184"/>
  <c r="CA21" i="184"/>
  <c r="BY21" i="184"/>
  <c r="BX21" i="184"/>
  <c r="BW21" i="184"/>
  <c r="BU21" i="184"/>
  <c r="BT21" i="184"/>
  <c r="BS21" i="184"/>
  <c r="BQ21" i="184"/>
  <c r="BP21" i="184"/>
  <c r="BO21" i="184"/>
  <c r="BM21" i="184"/>
  <c r="BL21" i="184"/>
  <c r="BK21" i="184"/>
  <c r="BI21" i="184"/>
  <c r="BH21" i="184"/>
  <c r="BG21" i="184"/>
  <c r="BE21" i="184"/>
  <c r="BD21" i="184"/>
  <c r="BC21" i="184"/>
  <c r="BA21" i="184"/>
  <c r="AZ21" i="184"/>
  <c r="AY21" i="184"/>
  <c r="AW21" i="184"/>
  <c r="AV21" i="184"/>
  <c r="AU21" i="184"/>
  <c r="AS21" i="184"/>
  <c r="AR21" i="184"/>
  <c r="AQ21" i="184"/>
  <c r="AO21" i="184"/>
  <c r="AN21" i="184"/>
  <c r="AM21" i="184"/>
  <c r="AK21" i="184"/>
  <c r="AJ21" i="184"/>
  <c r="AI21" i="184"/>
  <c r="AG21" i="184"/>
  <c r="AF21" i="184"/>
  <c r="AE21" i="184"/>
  <c r="AC21" i="184"/>
  <c r="AB21" i="184"/>
  <c r="AA21" i="184"/>
  <c r="Y21" i="184"/>
  <c r="X21" i="184"/>
  <c r="W21" i="184"/>
  <c r="U21" i="184"/>
  <c r="T21" i="184"/>
  <c r="O21" i="184"/>
  <c r="DF20" i="184"/>
  <c r="DB20" i="184"/>
  <c r="CX20" i="184"/>
  <c r="CT20" i="184"/>
  <c r="CP20" i="184"/>
  <c r="CL20" i="184"/>
  <c r="CH20" i="184"/>
  <c r="CD20" i="184"/>
  <c r="BZ20" i="184"/>
  <c r="BV20" i="184"/>
  <c r="BR20" i="184"/>
  <c r="BN20" i="184"/>
  <c r="BJ20" i="184"/>
  <c r="BF20" i="184"/>
  <c r="BB20" i="184"/>
  <c r="AX20" i="184"/>
  <c r="AT20" i="184"/>
  <c r="AP20" i="184"/>
  <c r="AL20" i="184"/>
  <c r="AH20" i="184"/>
  <c r="AD20" i="184"/>
  <c r="Z20" i="184"/>
  <c r="J20" i="184"/>
  <c r="R20" i="184" s="1"/>
  <c r="D20" i="184"/>
  <c r="C20" i="184"/>
  <c r="DF19" i="184"/>
  <c r="DB19" i="184"/>
  <c r="CX19" i="184"/>
  <c r="CT19" i="184"/>
  <c r="CP19" i="184"/>
  <c r="CL19" i="184"/>
  <c r="CH19" i="184"/>
  <c r="CD19" i="184"/>
  <c r="BZ19" i="184"/>
  <c r="BV19" i="184"/>
  <c r="BR19" i="184"/>
  <c r="BN19" i="184"/>
  <c r="BJ19" i="184"/>
  <c r="BF19" i="184"/>
  <c r="BB19" i="184"/>
  <c r="AX19" i="184"/>
  <c r="AT19" i="184"/>
  <c r="AP19" i="184"/>
  <c r="AL19" i="184"/>
  <c r="AH19" i="184"/>
  <c r="AD19" i="184"/>
  <c r="Z19" i="184"/>
  <c r="J19" i="184"/>
  <c r="R19" i="184" s="1"/>
  <c r="D19" i="184"/>
  <c r="S19" i="184" s="1"/>
  <c r="C19" i="184"/>
  <c r="DF18" i="184"/>
  <c r="DB18" i="184"/>
  <c r="CX18" i="184"/>
  <c r="CT18" i="184"/>
  <c r="CP18" i="184"/>
  <c r="CL18" i="184"/>
  <c r="CH18" i="184"/>
  <c r="CD18" i="184"/>
  <c r="BZ18" i="184"/>
  <c r="BV18" i="184"/>
  <c r="BR18" i="184"/>
  <c r="BN18" i="184"/>
  <c r="BJ18" i="184"/>
  <c r="BF18" i="184"/>
  <c r="BB18" i="184"/>
  <c r="AX18" i="184"/>
  <c r="AT18" i="184"/>
  <c r="AP18" i="184"/>
  <c r="AL18" i="184"/>
  <c r="AH18" i="184"/>
  <c r="AD18" i="184"/>
  <c r="Z18" i="184"/>
  <c r="Q18" i="184"/>
  <c r="J18" i="184"/>
  <c r="R18" i="184" s="1"/>
  <c r="D18" i="184"/>
  <c r="S18" i="184" s="1"/>
  <c r="C18" i="184"/>
  <c r="DF17" i="184"/>
  <c r="DB17" i="184"/>
  <c r="CX17" i="184"/>
  <c r="CT17" i="184"/>
  <c r="CP17" i="184"/>
  <c r="CL17" i="184"/>
  <c r="CH17" i="184"/>
  <c r="CD17" i="184"/>
  <c r="BZ17" i="184"/>
  <c r="BV17" i="184"/>
  <c r="BR17" i="184"/>
  <c r="BN17" i="184"/>
  <c r="BJ17" i="184"/>
  <c r="BF17" i="184"/>
  <c r="BB17" i="184"/>
  <c r="AX17" i="184"/>
  <c r="AT17" i="184"/>
  <c r="AP17" i="184"/>
  <c r="AL17" i="184"/>
  <c r="AH17" i="184"/>
  <c r="AD17" i="184"/>
  <c r="Z17" i="184"/>
  <c r="Q17" i="184"/>
  <c r="J17" i="184"/>
  <c r="R17" i="184" s="1"/>
  <c r="D17" i="184"/>
  <c r="S17" i="184" s="1"/>
  <c r="C17" i="184"/>
  <c r="DF16" i="184"/>
  <c r="DB16" i="184"/>
  <c r="CX16" i="184"/>
  <c r="CT16" i="184"/>
  <c r="CP16" i="184"/>
  <c r="CL16" i="184"/>
  <c r="CH16" i="184"/>
  <c r="CD16" i="184"/>
  <c r="BZ16" i="184"/>
  <c r="BV16" i="184"/>
  <c r="BR16" i="184"/>
  <c r="BN16" i="184"/>
  <c r="BJ16" i="184"/>
  <c r="BF16" i="184"/>
  <c r="BB16" i="184"/>
  <c r="AX16" i="184"/>
  <c r="AT16" i="184"/>
  <c r="AP16" i="184"/>
  <c r="AL16" i="184"/>
  <c r="AH16" i="184"/>
  <c r="AD16" i="184"/>
  <c r="Z16" i="184"/>
  <c r="Q16" i="184"/>
  <c r="J16" i="184"/>
  <c r="D16" i="184"/>
  <c r="S16" i="184" s="1"/>
  <c r="C16" i="184"/>
  <c r="DF15" i="184"/>
  <c r="DB15" i="184"/>
  <c r="CX15" i="184"/>
  <c r="CT15" i="184"/>
  <c r="CP15" i="184"/>
  <c r="CL15" i="184"/>
  <c r="CH15" i="184"/>
  <c r="CD15" i="184"/>
  <c r="BZ15" i="184"/>
  <c r="BV15" i="184"/>
  <c r="BR15" i="184"/>
  <c r="BN15" i="184"/>
  <c r="BJ15" i="184"/>
  <c r="BF15" i="184"/>
  <c r="BB15" i="184"/>
  <c r="AX15" i="184"/>
  <c r="AT15" i="184"/>
  <c r="AP15" i="184"/>
  <c r="AL15" i="184"/>
  <c r="AH15" i="184"/>
  <c r="AD15" i="184"/>
  <c r="Z15" i="184"/>
  <c r="Q15" i="184"/>
  <c r="J15" i="184"/>
  <c r="R15" i="184" s="1"/>
  <c r="D15" i="184"/>
  <c r="S15" i="184" s="1"/>
  <c r="C15" i="184"/>
  <c r="DF14" i="184"/>
  <c r="DB14" i="184"/>
  <c r="CX14" i="184"/>
  <c r="CT14" i="184"/>
  <c r="CP14" i="184"/>
  <c r="CL14" i="184"/>
  <c r="CH14" i="184"/>
  <c r="CD14" i="184"/>
  <c r="BZ14" i="184"/>
  <c r="BV14" i="184"/>
  <c r="BR14" i="184"/>
  <c r="BN14" i="184"/>
  <c r="BJ14" i="184"/>
  <c r="BF14" i="184"/>
  <c r="BB14" i="184"/>
  <c r="AX14" i="184"/>
  <c r="AT14" i="184"/>
  <c r="AP14" i="184"/>
  <c r="AL14" i="184"/>
  <c r="AH14" i="184"/>
  <c r="AD14" i="184"/>
  <c r="Z14" i="184"/>
  <c r="Q14" i="184"/>
  <c r="J14" i="184"/>
  <c r="D14" i="184"/>
  <c r="C14" i="184"/>
  <c r="V15" i="183"/>
  <c r="V16" i="183"/>
  <c r="V17" i="183"/>
  <c r="V14" i="183"/>
  <c r="J84" i="183"/>
  <c r="J83" i="183"/>
  <c r="J82" i="183"/>
  <c r="J81" i="183"/>
  <c r="J80" i="183"/>
  <c r="J79" i="183"/>
  <c r="J78" i="183"/>
  <c r="J76" i="183"/>
  <c r="J75" i="183"/>
  <c r="J74" i="183"/>
  <c r="J73" i="183"/>
  <c r="J72" i="183"/>
  <c r="J71" i="183"/>
  <c r="J70" i="183"/>
  <c r="J68" i="183"/>
  <c r="J67" i="183"/>
  <c r="J66" i="183"/>
  <c r="J65" i="183"/>
  <c r="J64" i="183"/>
  <c r="J63" i="183"/>
  <c r="J62" i="183"/>
  <c r="J60" i="183"/>
  <c r="J59" i="183"/>
  <c r="J58" i="183"/>
  <c r="J57" i="183"/>
  <c r="J56" i="183"/>
  <c r="J55" i="183"/>
  <c r="J54" i="183"/>
  <c r="J52" i="183"/>
  <c r="J51" i="183"/>
  <c r="J50" i="183"/>
  <c r="J49" i="183"/>
  <c r="J48" i="183"/>
  <c r="J47" i="183"/>
  <c r="J46" i="183"/>
  <c r="J44" i="183"/>
  <c r="J43" i="183"/>
  <c r="J42" i="183"/>
  <c r="J41" i="183"/>
  <c r="J40" i="183"/>
  <c r="J39" i="183"/>
  <c r="J38" i="183"/>
  <c r="J36" i="183"/>
  <c r="J35" i="183"/>
  <c r="J34" i="183"/>
  <c r="J33" i="183"/>
  <c r="J32" i="183"/>
  <c r="J31" i="183"/>
  <c r="J30" i="183"/>
  <c r="J28" i="183"/>
  <c r="J27" i="183"/>
  <c r="J26" i="183"/>
  <c r="J25" i="183"/>
  <c r="J24" i="183"/>
  <c r="J23" i="183"/>
  <c r="J22" i="183"/>
  <c r="J15" i="183"/>
  <c r="J16" i="183"/>
  <c r="J17" i="183"/>
  <c r="J18" i="183"/>
  <c r="J19" i="183"/>
  <c r="J20" i="183"/>
  <c r="J14" i="183"/>
  <c r="I85" i="183"/>
  <c r="H85" i="183"/>
  <c r="G85" i="183"/>
  <c r="F85" i="183"/>
  <c r="I77" i="183"/>
  <c r="H77" i="183"/>
  <c r="G77" i="183"/>
  <c r="F77" i="183"/>
  <c r="I69" i="183"/>
  <c r="H69" i="183"/>
  <c r="G69" i="183"/>
  <c r="F69" i="183"/>
  <c r="I61" i="183"/>
  <c r="H61" i="183"/>
  <c r="G61" i="183"/>
  <c r="F61" i="183"/>
  <c r="I53" i="183"/>
  <c r="H53" i="183"/>
  <c r="G53" i="183"/>
  <c r="F53" i="183"/>
  <c r="I45" i="183"/>
  <c r="H45" i="183"/>
  <c r="G45" i="183"/>
  <c r="F45" i="183"/>
  <c r="I37" i="183"/>
  <c r="H37" i="183"/>
  <c r="G37" i="183"/>
  <c r="F37" i="183"/>
  <c r="I29" i="183"/>
  <c r="H29" i="183"/>
  <c r="G29" i="183"/>
  <c r="F29" i="183"/>
  <c r="I21" i="183"/>
  <c r="H21" i="183"/>
  <c r="G21" i="183"/>
  <c r="F21" i="183"/>
  <c r="D84" i="183"/>
  <c r="C84" i="183"/>
  <c r="D83" i="183"/>
  <c r="C83" i="183"/>
  <c r="D82" i="183"/>
  <c r="C82" i="183"/>
  <c r="D81" i="183"/>
  <c r="C81" i="183"/>
  <c r="D80" i="183"/>
  <c r="C80" i="183"/>
  <c r="E85" i="183"/>
  <c r="D79" i="183"/>
  <c r="C79" i="183"/>
  <c r="D78" i="183"/>
  <c r="C78" i="183"/>
  <c r="D76" i="183"/>
  <c r="C76" i="183"/>
  <c r="D75" i="183"/>
  <c r="C75" i="183"/>
  <c r="D74" i="183"/>
  <c r="C74" i="183"/>
  <c r="D73" i="183"/>
  <c r="C73" i="183"/>
  <c r="D72" i="183"/>
  <c r="C72" i="183"/>
  <c r="E77" i="183"/>
  <c r="D71" i="183"/>
  <c r="C71" i="183"/>
  <c r="D70" i="183"/>
  <c r="C70" i="183"/>
  <c r="D68" i="183"/>
  <c r="C68" i="183"/>
  <c r="D67" i="183"/>
  <c r="C67" i="183"/>
  <c r="D66" i="183"/>
  <c r="C66" i="183"/>
  <c r="D65" i="183"/>
  <c r="C65" i="183"/>
  <c r="D64" i="183"/>
  <c r="C64" i="183"/>
  <c r="E69" i="183"/>
  <c r="D63" i="183"/>
  <c r="C63" i="183"/>
  <c r="D62" i="183"/>
  <c r="C62" i="183"/>
  <c r="D60" i="183"/>
  <c r="C60" i="183"/>
  <c r="D59" i="183"/>
  <c r="C59" i="183"/>
  <c r="D58" i="183"/>
  <c r="C58" i="183"/>
  <c r="D57" i="183"/>
  <c r="C57" i="183"/>
  <c r="D56" i="183"/>
  <c r="C56" i="183"/>
  <c r="D55" i="183"/>
  <c r="C55" i="183"/>
  <c r="D54" i="183"/>
  <c r="C54" i="183"/>
  <c r="D52" i="183"/>
  <c r="C52" i="183"/>
  <c r="D51" i="183"/>
  <c r="C51" i="183"/>
  <c r="D50" i="183"/>
  <c r="C50" i="183"/>
  <c r="D49" i="183"/>
  <c r="C49" i="183"/>
  <c r="D48" i="183"/>
  <c r="C48" i="183"/>
  <c r="E53" i="183"/>
  <c r="D47" i="183"/>
  <c r="C47" i="183"/>
  <c r="D46" i="183"/>
  <c r="C46" i="183"/>
  <c r="D44" i="183"/>
  <c r="C44" i="183"/>
  <c r="D43" i="183"/>
  <c r="C43" i="183"/>
  <c r="D42" i="183"/>
  <c r="C42" i="183"/>
  <c r="D41" i="183"/>
  <c r="C41" i="183"/>
  <c r="D40" i="183"/>
  <c r="C40" i="183"/>
  <c r="E45" i="183"/>
  <c r="D39" i="183"/>
  <c r="C39" i="183"/>
  <c r="D38" i="183"/>
  <c r="C38" i="183"/>
  <c r="D36" i="183"/>
  <c r="C36" i="183"/>
  <c r="D35" i="183"/>
  <c r="C35" i="183"/>
  <c r="D34" i="183"/>
  <c r="C34" i="183"/>
  <c r="D33" i="183"/>
  <c r="C33" i="183"/>
  <c r="D32" i="183"/>
  <c r="C32" i="183"/>
  <c r="E37" i="183"/>
  <c r="D31" i="183"/>
  <c r="C31" i="183"/>
  <c r="D30" i="183"/>
  <c r="C30" i="183"/>
  <c r="D28" i="183"/>
  <c r="C28" i="183"/>
  <c r="D27" i="183"/>
  <c r="C27" i="183"/>
  <c r="D26" i="183"/>
  <c r="C26" i="183"/>
  <c r="D25" i="183"/>
  <c r="C25" i="183"/>
  <c r="D24" i="183"/>
  <c r="C24" i="183"/>
  <c r="E29" i="183"/>
  <c r="D23" i="183"/>
  <c r="C23" i="183"/>
  <c r="D22" i="183"/>
  <c r="C22" i="183"/>
  <c r="C15" i="183"/>
  <c r="D15" i="183"/>
  <c r="C16" i="183"/>
  <c r="D16" i="183"/>
  <c r="C17" i="183"/>
  <c r="D17" i="183"/>
  <c r="C18" i="183"/>
  <c r="D18" i="183"/>
  <c r="C19" i="183"/>
  <c r="D19" i="183"/>
  <c r="E21" i="183"/>
  <c r="C20" i="183"/>
  <c r="D20" i="183"/>
  <c r="D14" i="183"/>
  <c r="C14" i="183"/>
  <c r="DE85" i="183"/>
  <c r="DD85" i="183"/>
  <c r="DC85" i="183"/>
  <c r="DA85" i="183"/>
  <c r="CZ85" i="183"/>
  <c r="CY85" i="183"/>
  <c r="CW85" i="183"/>
  <c r="CV85" i="183"/>
  <c r="CU85" i="183"/>
  <c r="CS85" i="183"/>
  <c r="CR85" i="183"/>
  <c r="CQ85" i="183"/>
  <c r="CO85" i="183"/>
  <c r="CN85" i="183"/>
  <c r="CM85" i="183"/>
  <c r="CK85" i="183"/>
  <c r="CJ85" i="183"/>
  <c r="CI85" i="183"/>
  <c r="CG85" i="183"/>
  <c r="CF85" i="183"/>
  <c r="CE85" i="183"/>
  <c r="CC85" i="183"/>
  <c r="CB85" i="183"/>
  <c r="CA85" i="183"/>
  <c r="BY85" i="183"/>
  <c r="BX85" i="183"/>
  <c r="BW85" i="183"/>
  <c r="BU85" i="183"/>
  <c r="BT85" i="183"/>
  <c r="BS85" i="183"/>
  <c r="BQ85" i="183"/>
  <c r="BP85" i="183"/>
  <c r="BO85" i="183"/>
  <c r="DF84" i="183"/>
  <c r="DB84" i="183"/>
  <c r="CX84" i="183"/>
  <c r="CT84" i="183"/>
  <c r="CP84" i="183"/>
  <c r="CL84" i="183"/>
  <c r="CH84" i="183"/>
  <c r="CD84" i="183"/>
  <c r="BZ84" i="183"/>
  <c r="BV84" i="183"/>
  <c r="BR84" i="183"/>
  <c r="DF83" i="183"/>
  <c r="DB83" i="183"/>
  <c r="CX83" i="183"/>
  <c r="CT83" i="183"/>
  <c r="CP83" i="183"/>
  <c r="CL83" i="183"/>
  <c r="CH83" i="183"/>
  <c r="CD83" i="183"/>
  <c r="BZ83" i="183"/>
  <c r="BV83" i="183"/>
  <c r="BR83" i="183"/>
  <c r="DF82" i="183"/>
  <c r="DB82" i="183"/>
  <c r="CX82" i="183"/>
  <c r="CT82" i="183"/>
  <c r="CP82" i="183"/>
  <c r="CL82" i="183"/>
  <c r="CH82" i="183"/>
  <c r="CD82" i="183"/>
  <c r="BZ82" i="183"/>
  <c r="BV82" i="183"/>
  <c r="BR82" i="183"/>
  <c r="DF81" i="183"/>
  <c r="DB81" i="183"/>
  <c r="CX81" i="183"/>
  <c r="CT81" i="183"/>
  <c r="CP81" i="183"/>
  <c r="CL81" i="183"/>
  <c r="CH81" i="183"/>
  <c r="CD81" i="183"/>
  <c r="BZ81" i="183"/>
  <c r="BV81" i="183"/>
  <c r="BR81" i="183"/>
  <c r="DF80" i="183"/>
  <c r="DB80" i="183"/>
  <c r="CX80" i="183"/>
  <c r="CT80" i="183"/>
  <c r="CP80" i="183"/>
  <c r="CL80" i="183"/>
  <c r="CH80" i="183"/>
  <c r="CD80" i="183"/>
  <c r="BZ80" i="183"/>
  <c r="BV80" i="183"/>
  <c r="BR80" i="183"/>
  <c r="DF79" i="183"/>
  <c r="DB79" i="183"/>
  <c r="CX79" i="183"/>
  <c r="CT79" i="183"/>
  <c r="CP79" i="183"/>
  <c r="CL79" i="183"/>
  <c r="CH79" i="183"/>
  <c r="CD79" i="183"/>
  <c r="BZ79" i="183"/>
  <c r="BV79" i="183"/>
  <c r="BR79" i="183"/>
  <c r="DF78" i="183"/>
  <c r="DB78" i="183"/>
  <c r="CX78" i="183"/>
  <c r="CT78" i="183"/>
  <c r="CP78" i="183"/>
  <c r="CL78" i="183"/>
  <c r="CH78" i="183"/>
  <c r="CD78" i="183"/>
  <c r="BZ78" i="183"/>
  <c r="BV78" i="183"/>
  <c r="BR78" i="183"/>
  <c r="DE77" i="183"/>
  <c r="DD77" i="183"/>
  <c r="DC77" i="183"/>
  <c r="DA77" i="183"/>
  <c r="CZ77" i="183"/>
  <c r="CY77" i="183"/>
  <c r="CW77" i="183"/>
  <c r="CV77" i="183"/>
  <c r="CU77" i="183"/>
  <c r="CS77" i="183"/>
  <c r="CR77" i="183"/>
  <c r="CQ77" i="183"/>
  <c r="CO77" i="183"/>
  <c r="CN77" i="183"/>
  <c r="CM77" i="183"/>
  <c r="CK77" i="183"/>
  <c r="CJ77" i="183"/>
  <c r="CI77" i="183"/>
  <c r="CG77" i="183"/>
  <c r="CF77" i="183"/>
  <c r="CE77" i="183"/>
  <c r="CC77" i="183"/>
  <c r="CB77" i="183"/>
  <c r="CA77" i="183"/>
  <c r="BY77" i="183"/>
  <c r="BX77" i="183"/>
  <c r="BW77" i="183"/>
  <c r="BU77" i="183"/>
  <c r="BT77" i="183"/>
  <c r="BS77" i="183"/>
  <c r="BQ77" i="183"/>
  <c r="BP77" i="183"/>
  <c r="BO77" i="183"/>
  <c r="DF76" i="183"/>
  <c r="DB76" i="183"/>
  <c r="CX76" i="183"/>
  <c r="CT76" i="183"/>
  <c r="CP76" i="183"/>
  <c r="CL76" i="183"/>
  <c r="CH76" i="183"/>
  <c r="CD76" i="183"/>
  <c r="BZ76" i="183"/>
  <c r="BV76" i="183"/>
  <c r="BR76" i="183"/>
  <c r="DF75" i="183"/>
  <c r="DB75" i="183"/>
  <c r="CX75" i="183"/>
  <c r="CT75" i="183"/>
  <c r="CP75" i="183"/>
  <c r="CL75" i="183"/>
  <c r="CH75" i="183"/>
  <c r="CD75" i="183"/>
  <c r="BZ75" i="183"/>
  <c r="BV75" i="183"/>
  <c r="BR75" i="183"/>
  <c r="DF74" i="183"/>
  <c r="DB74" i="183"/>
  <c r="CX74" i="183"/>
  <c r="CT74" i="183"/>
  <c r="CP74" i="183"/>
  <c r="CL74" i="183"/>
  <c r="CH74" i="183"/>
  <c r="CD74" i="183"/>
  <c r="BZ74" i="183"/>
  <c r="BV74" i="183"/>
  <c r="BR74" i="183"/>
  <c r="DF73" i="183"/>
  <c r="DB73" i="183"/>
  <c r="CX73" i="183"/>
  <c r="CT73" i="183"/>
  <c r="CP73" i="183"/>
  <c r="CL73" i="183"/>
  <c r="CH73" i="183"/>
  <c r="CD73" i="183"/>
  <c r="BZ73" i="183"/>
  <c r="BV73" i="183"/>
  <c r="BR73" i="183"/>
  <c r="DF72" i="183"/>
  <c r="DB72" i="183"/>
  <c r="CX72" i="183"/>
  <c r="CT72" i="183"/>
  <c r="CP72" i="183"/>
  <c r="CL72" i="183"/>
  <c r="CH72" i="183"/>
  <c r="CD72" i="183"/>
  <c r="BZ72" i="183"/>
  <c r="BV72" i="183"/>
  <c r="BR72" i="183"/>
  <c r="DF71" i="183"/>
  <c r="DB71" i="183"/>
  <c r="CX71" i="183"/>
  <c r="CT71" i="183"/>
  <c r="CP71" i="183"/>
  <c r="CL71" i="183"/>
  <c r="CH71" i="183"/>
  <c r="CD71" i="183"/>
  <c r="BZ71" i="183"/>
  <c r="BV71" i="183"/>
  <c r="BR71" i="183"/>
  <c r="DF70" i="183"/>
  <c r="DB70" i="183"/>
  <c r="CX70" i="183"/>
  <c r="CT70" i="183"/>
  <c r="CP70" i="183"/>
  <c r="CL70" i="183"/>
  <c r="CH70" i="183"/>
  <c r="CD70" i="183"/>
  <c r="BZ70" i="183"/>
  <c r="BV70" i="183"/>
  <c r="BR70" i="183"/>
  <c r="DE69" i="183"/>
  <c r="DD69" i="183"/>
  <c r="DC69" i="183"/>
  <c r="DA69" i="183"/>
  <c r="CZ69" i="183"/>
  <c r="CY69" i="183"/>
  <c r="CW69" i="183"/>
  <c r="CV69" i="183"/>
  <c r="CU69" i="183"/>
  <c r="CS69" i="183"/>
  <c r="CR69" i="183"/>
  <c r="CQ69" i="183"/>
  <c r="CO69" i="183"/>
  <c r="CN69" i="183"/>
  <c r="CM69" i="183"/>
  <c r="CK69" i="183"/>
  <c r="CJ69" i="183"/>
  <c r="CI69" i="183"/>
  <c r="CG69" i="183"/>
  <c r="CF69" i="183"/>
  <c r="CE69" i="183"/>
  <c r="CC69" i="183"/>
  <c r="CB69" i="183"/>
  <c r="CA69" i="183"/>
  <c r="BY69" i="183"/>
  <c r="BX69" i="183"/>
  <c r="BW69" i="183"/>
  <c r="BU69" i="183"/>
  <c r="BT69" i="183"/>
  <c r="BS69" i="183"/>
  <c r="BQ69" i="183"/>
  <c r="BP69" i="183"/>
  <c r="BO69" i="183"/>
  <c r="DF68" i="183"/>
  <c r="DB68" i="183"/>
  <c r="CX68" i="183"/>
  <c r="CT68" i="183"/>
  <c r="CP68" i="183"/>
  <c r="CL68" i="183"/>
  <c r="CH68" i="183"/>
  <c r="CD68" i="183"/>
  <c r="BZ68" i="183"/>
  <c r="BV68" i="183"/>
  <c r="BR68" i="183"/>
  <c r="DF67" i="183"/>
  <c r="DB67" i="183"/>
  <c r="CX67" i="183"/>
  <c r="CT67" i="183"/>
  <c r="CP67" i="183"/>
  <c r="CL67" i="183"/>
  <c r="CH67" i="183"/>
  <c r="CD67" i="183"/>
  <c r="BZ67" i="183"/>
  <c r="BV67" i="183"/>
  <c r="BR67" i="183"/>
  <c r="DF66" i="183"/>
  <c r="DB66" i="183"/>
  <c r="CX66" i="183"/>
  <c r="CT66" i="183"/>
  <c r="CP66" i="183"/>
  <c r="CL66" i="183"/>
  <c r="CH66" i="183"/>
  <c r="CD66" i="183"/>
  <c r="BZ66" i="183"/>
  <c r="BV66" i="183"/>
  <c r="BR66" i="183"/>
  <c r="DF65" i="183"/>
  <c r="DB65" i="183"/>
  <c r="CX65" i="183"/>
  <c r="CT65" i="183"/>
  <c r="CP65" i="183"/>
  <c r="CL65" i="183"/>
  <c r="CH65" i="183"/>
  <c r="CD65" i="183"/>
  <c r="BZ65" i="183"/>
  <c r="BV65" i="183"/>
  <c r="BR65" i="183"/>
  <c r="DF64" i="183"/>
  <c r="DB64" i="183"/>
  <c r="CX64" i="183"/>
  <c r="CT64" i="183"/>
  <c r="CP64" i="183"/>
  <c r="CL64" i="183"/>
  <c r="CH64" i="183"/>
  <c r="CD64" i="183"/>
  <c r="BZ64" i="183"/>
  <c r="BV64" i="183"/>
  <c r="BR64" i="183"/>
  <c r="DF63" i="183"/>
  <c r="DB63" i="183"/>
  <c r="CX63" i="183"/>
  <c r="CT63" i="183"/>
  <c r="CP63" i="183"/>
  <c r="CL63" i="183"/>
  <c r="CH63" i="183"/>
  <c r="CD63" i="183"/>
  <c r="BZ63" i="183"/>
  <c r="BV63" i="183"/>
  <c r="BR63" i="183"/>
  <c r="DF62" i="183"/>
  <c r="DB62" i="183"/>
  <c r="CX62" i="183"/>
  <c r="CT62" i="183"/>
  <c r="CP62" i="183"/>
  <c r="CL62" i="183"/>
  <c r="CH62" i="183"/>
  <c r="CD62" i="183"/>
  <c r="BZ62" i="183"/>
  <c r="BV62" i="183"/>
  <c r="BR62" i="183"/>
  <c r="DE61" i="183"/>
  <c r="DD61" i="183"/>
  <c r="DC61" i="183"/>
  <c r="DA61" i="183"/>
  <c r="CZ61" i="183"/>
  <c r="CY61" i="183"/>
  <c r="CW61" i="183"/>
  <c r="CV61" i="183"/>
  <c r="CU61" i="183"/>
  <c r="CS61" i="183"/>
  <c r="CR61" i="183"/>
  <c r="CQ61" i="183"/>
  <c r="CO61" i="183"/>
  <c r="CN61" i="183"/>
  <c r="CM61" i="183"/>
  <c r="CK61" i="183"/>
  <c r="CJ61" i="183"/>
  <c r="CI61" i="183"/>
  <c r="CG61" i="183"/>
  <c r="CF61" i="183"/>
  <c r="CE61" i="183"/>
  <c r="CC61" i="183"/>
  <c r="CB61" i="183"/>
  <c r="CA61" i="183"/>
  <c r="BY61" i="183"/>
  <c r="BX61" i="183"/>
  <c r="BW61" i="183"/>
  <c r="BU61" i="183"/>
  <c r="BT61" i="183"/>
  <c r="BS61" i="183"/>
  <c r="BQ61" i="183"/>
  <c r="BP61" i="183"/>
  <c r="BO61" i="183"/>
  <c r="DF60" i="183"/>
  <c r="DB60" i="183"/>
  <c r="CX60" i="183"/>
  <c r="CT60" i="183"/>
  <c r="CP60" i="183"/>
  <c r="CL60" i="183"/>
  <c r="CH60" i="183"/>
  <c r="CD60" i="183"/>
  <c r="BZ60" i="183"/>
  <c r="BV60" i="183"/>
  <c r="BR60" i="183"/>
  <c r="DF59" i="183"/>
  <c r="DB59" i="183"/>
  <c r="CX59" i="183"/>
  <c r="CT59" i="183"/>
  <c r="CP59" i="183"/>
  <c r="CL59" i="183"/>
  <c r="CH59" i="183"/>
  <c r="CD59" i="183"/>
  <c r="BZ59" i="183"/>
  <c r="BV59" i="183"/>
  <c r="BR59" i="183"/>
  <c r="DF58" i="183"/>
  <c r="DB58" i="183"/>
  <c r="CX58" i="183"/>
  <c r="CT58" i="183"/>
  <c r="CP58" i="183"/>
  <c r="CL58" i="183"/>
  <c r="CH58" i="183"/>
  <c r="CD58" i="183"/>
  <c r="BZ58" i="183"/>
  <c r="BV58" i="183"/>
  <c r="BR58" i="183"/>
  <c r="DF57" i="183"/>
  <c r="DB57" i="183"/>
  <c r="CX57" i="183"/>
  <c r="CT57" i="183"/>
  <c r="CP57" i="183"/>
  <c r="CL57" i="183"/>
  <c r="CH57" i="183"/>
  <c r="CD57" i="183"/>
  <c r="BZ57" i="183"/>
  <c r="BV57" i="183"/>
  <c r="BR57" i="183"/>
  <c r="DF56" i="183"/>
  <c r="DB56" i="183"/>
  <c r="CX56" i="183"/>
  <c r="CT56" i="183"/>
  <c r="CP56" i="183"/>
  <c r="CL56" i="183"/>
  <c r="CH56" i="183"/>
  <c r="CD56" i="183"/>
  <c r="BZ56" i="183"/>
  <c r="BV56" i="183"/>
  <c r="BR56" i="183"/>
  <c r="DF55" i="183"/>
  <c r="DB55" i="183"/>
  <c r="CX55" i="183"/>
  <c r="CT55" i="183"/>
  <c r="CP55" i="183"/>
  <c r="CL55" i="183"/>
  <c r="CH55" i="183"/>
  <c r="CD55" i="183"/>
  <c r="BZ55" i="183"/>
  <c r="BV55" i="183"/>
  <c r="BR55" i="183"/>
  <c r="DF54" i="183"/>
  <c r="DB54" i="183"/>
  <c r="CX54" i="183"/>
  <c r="CT54" i="183"/>
  <c r="CP54" i="183"/>
  <c r="CL54" i="183"/>
  <c r="CH54" i="183"/>
  <c r="CD54" i="183"/>
  <c r="BZ54" i="183"/>
  <c r="BV54" i="183"/>
  <c r="BR54" i="183"/>
  <c r="DE53" i="183"/>
  <c r="DD53" i="183"/>
  <c r="DC53" i="183"/>
  <c r="DA53" i="183"/>
  <c r="CZ53" i="183"/>
  <c r="CY53" i="183"/>
  <c r="CW53" i="183"/>
  <c r="CV53" i="183"/>
  <c r="CU53" i="183"/>
  <c r="CS53" i="183"/>
  <c r="CR53" i="183"/>
  <c r="CQ53" i="183"/>
  <c r="CO53" i="183"/>
  <c r="CN53" i="183"/>
  <c r="CM53" i="183"/>
  <c r="CK53" i="183"/>
  <c r="CJ53" i="183"/>
  <c r="CI53" i="183"/>
  <c r="CG53" i="183"/>
  <c r="CF53" i="183"/>
  <c r="CE53" i="183"/>
  <c r="CC53" i="183"/>
  <c r="CB53" i="183"/>
  <c r="CA53" i="183"/>
  <c r="BY53" i="183"/>
  <c r="BX53" i="183"/>
  <c r="BW53" i="183"/>
  <c r="BU53" i="183"/>
  <c r="BT53" i="183"/>
  <c r="BS53" i="183"/>
  <c r="BQ53" i="183"/>
  <c r="BP53" i="183"/>
  <c r="BO53" i="183"/>
  <c r="DF52" i="183"/>
  <c r="DB52" i="183"/>
  <c r="CX52" i="183"/>
  <c r="CT52" i="183"/>
  <c r="CP52" i="183"/>
  <c r="CL52" i="183"/>
  <c r="CH52" i="183"/>
  <c r="CD52" i="183"/>
  <c r="BZ52" i="183"/>
  <c r="BV52" i="183"/>
  <c r="BR52" i="183"/>
  <c r="DF51" i="183"/>
  <c r="DB51" i="183"/>
  <c r="CX51" i="183"/>
  <c r="CT51" i="183"/>
  <c r="CP51" i="183"/>
  <c r="CL51" i="183"/>
  <c r="CH51" i="183"/>
  <c r="CD51" i="183"/>
  <c r="BZ51" i="183"/>
  <c r="BV51" i="183"/>
  <c r="BR51" i="183"/>
  <c r="DF50" i="183"/>
  <c r="DB50" i="183"/>
  <c r="CX50" i="183"/>
  <c r="CT50" i="183"/>
  <c r="CP50" i="183"/>
  <c r="CL50" i="183"/>
  <c r="CH50" i="183"/>
  <c r="CD50" i="183"/>
  <c r="BZ50" i="183"/>
  <c r="BV50" i="183"/>
  <c r="BR50" i="183"/>
  <c r="DF49" i="183"/>
  <c r="DB49" i="183"/>
  <c r="CX49" i="183"/>
  <c r="CT49" i="183"/>
  <c r="CP49" i="183"/>
  <c r="CL49" i="183"/>
  <c r="CH49" i="183"/>
  <c r="CD49" i="183"/>
  <c r="BZ49" i="183"/>
  <c r="BV49" i="183"/>
  <c r="BR49" i="183"/>
  <c r="DF48" i="183"/>
  <c r="DB48" i="183"/>
  <c r="CX48" i="183"/>
  <c r="CT48" i="183"/>
  <c r="CP48" i="183"/>
  <c r="CL48" i="183"/>
  <c r="CH48" i="183"/>
  <c r="CD48" i="183"/>
  <c r="BZ48" i="183"/>
  <c r="BV48" i="183"/>
  <c r="BR48" i="183"/>
  <c r="DF47" i="183"/>
  <c r="DB47" i="183"/>
  <c r="CX47" i="183"/>
  <c r="CT47" i="183"/>
  <c r="CP47" i="183"/>
  <c r="CL47" i="183"/>
  <c r="CH47" i="183"/>
  <c r="CD47" i="183"/>
  <c r="BZ47" i="183"/>
  <c r="BV47" i="183"/>
  <c r="BR47" i="183"/>
  <c r="DF46" i="183"/>
  <c r="DB46" i="183"/>
  <c r="CX46" i="183"/>
  <c r="CT46" i="183"/>
  <c r="CP46" i="183"/>
  <c r="CL46" i="183"/>
  <c r="CH46" i="183"/>
  <c r="CD46" i="183"/>
  <c r="BZ46" i="183"/>
  <c r="BV46" i="183"/>
  <c r="BR46" i="183"/>
  <c r="DE45" i="183"/>
  <c r="DD45" i="183"/>
  <c r="DC45" i="183"/>
  <c r="DA45" i="183"/>
  <c r="CZ45" i="183"/>
  <c r="CY45" i="183"/>
  <c r="CW45" i="183"/>
  <c r="CV45" i="183"/>
  <c r="CU45" i="183"/>
  <c r="CS45" i="183"/>
  <c r="CR45" i="183"/>
  <c r="CQ45" i="183"/>
  <c r="CO45" i="183"/>
  <c r="CN45" i="183"/>
  <c r="CM45" i="183"/>
  <c r="CK45" i="183"/>
  <c r="CJ45" i="183"/>
  <c r="CI45" i="183"/>
  <c r="CG45" i="183"/>
  <c r="CF45" i="183"/>
  <c r="CE45" i="183"/>
  <c r="CC45" i="183"/>
  <c r="CB45" i="183"/>
  <c r="CA45" i="183"/>
  <c r="BY45" i="183"/>
  <c r="BX45" i="183"/>
  <c r="BW45" i="183"/>
  <c r="BU45" i="183"/>
  <c r="BT45" i="183"/>
  <c r="BS45" i="183"/>
  <c r="BQ45" i="183"/>
  <c r="BP45" i="183"/>
  <c r="BO45" i="183"/>
  <c r="DF44" i="183"/>
  <c r="DB44" i="183"/>
  <c r="CX44" i="183"/>
  <c r="CT44" i="183"/>
  <c r="CP44" i="183"/>
  <c r="CL44" i="183"/>
  <c r="CH44" i="183"/>
  <c r="CD44" i="183"/>
  <c r="BZ44" i="183"/>
  <c r="BV44" i="183"/>
  <c r="BR44" i="183"/>
  <c r="DF43" i="183"/>
  <c r="DB43" i="183"/>
  <c r="CX43" i="183"/>
  <c r="CT43" i="183"/>
  <c r="CP43" i="183"/>
  <c r="CL43" i="183"/>
  <c r="CH43" i="183"/>
  <c r="CD43" i="183"/>
  <c r="BZ43" i="183"/>
  <c r="BV43" i="183"/>
  <c r="BR43" i="183"/>
  <c r="DF42" i="183"/>
  <c r="DB42" i="183"/>
  <c r="CX42" i="183"/>
  <c r="CT42" i="183"/>
  <c r="CP42" i="183"/>
  <c r="CL42" i="183"/>
  <c r="CH42" i="183"/>
  <c r="CD42" i="183"/>
  <c r="BZ42" i="183"/>
  <c r="BV42" i="183"/>
  <c r="BR42" i="183"/>
  <c r="DF41" i="183"/>
  <c r="DB41" i="183"/>
  <c r="CX41" i="183"/>
  <c r="CT41" i="183"/>
  <c r="CP41" i="183"/>
  <c r="CL41" i="183"/>
  <c r="CH41" i="183"/>
  <c r="CD41" i="183"/>
  <c r="BZ41" i="183"/>
  <c r="BV41" i="183"/>
  <c r="BR41" i="183"/>
  <c r="DF40" i="183"/>
  <c r="DB40" i="183"/>
  <c r="CX40" i="183"/>
  <c r="CT40" i="183"/>
  <c r="CP40" i="183"/>
  <c r="CL40" i="183"/>
  <c r="CH40" i="183"/>
  <c r="CD40" i="183"/>
  <c r="BZ40" i="183"/>
  <c r="BV40" i="183"/>
  <c r="BR40" i="183"/>
  <c r="DF39" i="183"/>
  <c r="DB39" i="183"/>
  <c r="CX39" i="183"/>
  <c r="CT39" i="183"/>
  <c r="CP39" i="183"/>
  <c r="CL39" i="183"/>
  <c r="CH39" i="183"/>
  <c r="CD39" i="183"/>
  <c r="BZ39" i="183"/>
  <c r="BV39" i="183"/>
  <c r="BR39" i="183"/>
  <c r="DF38" i="183"/>
  <c r="DB38" i="183"/>
  <c r="CX38" i="183"/>
  <c r="CT38" i="183"/>
  <c r="CP38" i="183"/>
  <c r="CL38" i="183"/>
  <c r="CH38" i="183"/>
  <c r="CD38" i="183"/>
  <c r="BZ38" i="183"/>
  <c r="BV38" i="183"/>
  <c r="BR38" i="183"/>
  <c r="DE37" i="183"/>
  <c r="DD37" i="183"/>
  <c r="DC37" i="183"/>
  <c r="DA37" i="183"/>
  <c r="CZ37" i="183"/>
  <c r="CY37" i="183"/>
  <c r="CW37" i="183"/>
  <c r="CV37" i="183"/>
  <c r="CU37" i="183"/>
  <c r="CS37" i="183"/>
  <c r="CR37" i="183"/>
  <c r="CQ37" i="183"/>
  <c r="CO37" i="183"/>
  <c r="CN37" i="183"/>
  <c r="CM37" i="183"/>
  <c r="CK37" i="183"/>
  <c r="CJ37" i="183"/>
  <c r="CI37" i="183"/>
  <c r="CG37" i="183"/>
  <c r="CF37" i="183"/>
  <c r="CE37" i="183"/>
  <c r="CC37" i="183"/>
  <c r="CB37" i="183"/>
  <c r="CA37" i="183"/>
  <c r="BY37" i="183"/>
  <c r="BX37" i="183"/>
  <c r="BW37" i="183"/>
  <c r="BU37" i="183"/>
  <c r="BT37" i="183"/>
  <c r="BS37" i="183"/>
  <c r="BQ37" i="183"/>
  <c r="BP37" i="183"/>
  <c r="BO37" i="183"/>
  <c r="DF36" i="183"/>
  <c r="DB36" i="183"/>
  <c r="CX36" i="183"/>
  <c r="CT36" i="183"/>
  <c r="CP36" i="183"/>
  <c r="CL36" i="183"/>
  <c r="CH36" i="183"/>
  <c r="CD36" i="183"/>
  <c r="BZ36" i="183"/>
  <c r="BV36" i="183"/>
  <c r="BR36" i="183"/>
  <c r="DF35" i="183"/>
  <c r="DB35" i="183"/>
  <c r="CX35" i="183"/>
  <c r="CT35" i="183"/>
  <c r="CP35" i="183"/>
  <c r="CL35" i="183"/>
  <c r="CH35" i="183"/>
  <c r="CD35" i="183"/>
  <c r="BZ35" i="183"/>
  <c r="BV35" i="183"/>
  <c r="BR35" i="183"/>
  <c r="DF34" i="183"/>
  <c r="DB34" i="183"/>
  <c r="CX34" i="183"/>
  <c r="CT34" i="183"/>
  <c r="CP34" i="183"/>
  <c r="CL34" i="183"/>
  <c r="CH34" i="183"/>
  <c r="CD34" i="183"/>
  <c r="BZ34" i="183"/>
  <c r="BV34" i="183"/>
  <c r="BR34" i="183"/>
  <c r="DF33" i="183"/>
  <c r="DB33" i="183"/>
  <c r="CX33" i="183"/>
  <c r="CT33" i="183"/>
  <c r="CP33" i="183"/>
  <c r="CL33" i="183"/>
  <c r="CH33" i="183"/>
  <c r="CD33" i="183"/>
  <c r="BZ33" i="183"/>
  <c r="BV33" i="183"/>
  <c r="BR33" i="183"/>
  <c r="DF32" i="183"/>
  <c r="DB32" i="183"/>
  <c r="CX32" i="183"/>
  <c r="CT32" i="183"/>
  <c r="CP32" i="183"/>
  <c r="CL32" i="183"/>
  <c r="CH32" i="183"/>
  <c r="CD32" i="183"/>
  <c r="BZ32" i="183"/>
  <c r="BV32" i="183"/>
  <c r="BR32" i="183"/>
  <c r="DF31" i="183"/>
  <c r="DB31" i="183"/>
  <c r="CX31" i="183"/>
  <c r="CT31" i="183"/>
  <c r="CP31" i="183"/>
  <c r="CL31" i="183"/>
  <c r="CH31" i="183"/>
  <c r="CD31" i="183"/>
  <c r="BZ31" i="183"/>
  <c r="BV31" i="183"/>
  <c r="BR31" i="183"/>
  <c r="DF30" i="183"/>
  <c r="DB30" i="183"/>
  <c r="CX30" i="183"/>
  <c r="CT30" i="183"/>
  <c r="CP30" i="183"/>
  <c r="CL30" i="183"/>
  <c r="CH30" i="183"/>
  <c r="CD30" i="183"/>
  <c r="BZ30" i="183"/>
  <c r="BV30" i="183"/>
  <c r="BR30" i="183"/>
  <c r="DE29" i="183"/>
  <c r="DD29" i="183"/>
  <c r="DC29" i="183"/>
  <c r="DA29" i="183"/>
  <c r="CZ29" i="183"/>
  <c r="CY29" i="183"/>
  <c r="CW29" i="183"/>
  <c r="CV29" i="183"/>
  <c r="CU29" i="183"/>
  <c r="CS29" i="183"/>
  <c r="CR29" i="183"/>
  <c r="CQ29" i="183"/>
  <c r="CO29" i="183"/>
  <c r="CN29" i="183"/>
  <c r="CM29" i="183"/>
  <c r="CK29" i="183"/>
  <c r="CJ29" i="183"/>
  <c r="CI29" i="183"/>
  <c r="CG29" i="183"/>
  <c r="CF29" i="183"/>
  <c r="CE29" i="183"/>
  <c r="CC29" i="183"/>
  <c r="CB29" i="183"/>
  <c r="CA29" i="183"/>
  <c r="BY29" i="183"/>
  <c r="BX29" i="183"/>
  <c r="BW29" i="183"/>
  <c r="BU29" i="183"/>
  <c r="BT29" i="183"/>
  <c r="BS29" i="183"/>
  <c r="BQ29" i="183"/>
  <c r="BP29" i="183"/>
  <c r="BO29" i="183"/>
  <c r="DF28" i="183"/>
  <c r="DB28" i="183"/>
  <c r="CX28" i="183"/>
  <c r="CT28" i="183"/>
  <c r="CP28" i="183"/>
  <c r="CL28" i="183"/>
  <c r="CH28" i="183"/>
  <c r="CD28" i="183"/>
  <c r="BZ28" i="183"/>
  <c r="BV28" i="183"/>
  <c r="BR28" i="183"/>
  <c r="DF27" i="183"/>
  <c r="DB27" i="183"/>
  <c r="CX27" i="183"/>
  <c r="CT27" i="183"/>
  <c r="CP27" i="183"/>
  <c r="CL27" i="183"/>
  <c r="CH27" i="183"/>
  <c r="CD27" i="183"/>
  <c r="BZ27" i="183"/>
  <c r="BV27" i="183"/>
  <c r="BR27" i="183"/>
  <c r="DF26" i="183"/>
  <c r="DB26" i="183"/>
  <c r="CX26" i="183"/>
  <c r="CT26" i="183"/>
  <c r="CP26" i="183"/>
  <c r="CL26" i="183"/>
  <c r="CH26" i="183"/>
  <c r="CD26" i="183"/>
  <c r="BZ26" i="183"/>
  <c r="BV26" i="183"/>
  <c r="BR26" i="183"/>
  <c r="DF25" i="183"/>
  <c r="DB25" i="183"/>
  <c r="CX25" i="183"/>
  <c r="CT25" i="183"/>
  <c r="CP25" i="183"/>
  <c r="CL25" i="183"/>
  <c r="CH25" i="183"/>
  <c r="CD25" i="183"/>
  <c r="BZ25" i="183"/>
  <c r="BV25" i="183"/>
  <c r="BR25" i="183"/>
  <c r="DF24" i="183"/>
  <c r="DB24" i="183"/>
  <c r="CX24" i="183"/>
  <c r="CT24" i="183"/>
  <c r="CP24" i="183"/>
  <c r="CL24" i="183"/>
  <c r="CH24" i="183"/>
  <c r="CD24" i="183"/>
  <c r="BZ24" i="183"/>
  <c r="BV24" i="183"/>
  <c r="BR24" i="183"/>
  <c r="DF23" i="183"/>
  <c r="DB23" i="183"/>
  <c r="CX23" i="183"/>
  <c r="CT23" i="183"/>
  <c r="CP23" i="183"/>
  <c r="CL23" i="183"/>
  <c r="CH23" i="183"/>
  <c r="CD23" i="183"/>
  <c r="BZ23" i="183"/>
  <c r="BV23" i="183"/>
  <c r="BR23" i="183"/>
  <c r="DF22" i="183"/>
  <c r="DB22" i="183"/>
  <c r="CX22" i="183"/>
  <c r="CT22" i="183"/>
  <c r="CP22" i="183"/>
  <c r="CL22" i="183"/>
  <c r="CH22" i="183"/>
  <c r="CD22" i="183"/>
  <c r="BZ22" i="183"/>
  <c r="BV22" i="183"/>
  <c r="BR22" i="183"/>
  <c r="DE21" i="183"/>
  <c r="DD21" i="183"/>
  <c r="DC21" i="183"/>
  <c r="DA21" i="183"/>
  <c r="CZ21" i="183"/>
  <c r="CY21" i="183"/>
  <c r="CW21" i="183"/>
  <c r="CV21" i="183"/>
  <c r="CU21" i="183"/>
  <c r="CS21" i="183"/>
  <c r="CR21" i="183"/>
  <c r="CQ21" i="183"/>
  <c r="CO21" i="183"/>
  <c r="CN21" i="183"/>
  <c r="CM21" i="183"/>
  <c r="CK21" i="183"/>
  <c r="CJ21" i="183"/>
  <c r="CI21" i="183"/>
  <c r="CG21" i="183"/>
  <c r="CF21" i="183"/>
  <c r="CE21" i="183"/>
  <c r="CC21" i="183"/>
  <c r="CB21" i="183"/>
  <c r="CA21" i="183"/>
  <c r="BY21" i="183"/>
  <c r="BX21" i="183"/>
  <c r="BW21" i="183"/>
  <c r="BU21" i="183"/>
  <c r="BT21" i="183"/>
  <c r="BS21" i="183"/>
  <c r="BQ21" i="183"/>
  <c r="BP21" i="183"/>
  <c r="BO21" i="183"/>
  <c r="DF20" i="183"/>
  <c r="DB20" i="183"/>
  <c r="CX20" i="183"/>
  <c r="CT20" i="183"/>
  <c r="CP20" i="183"/>
  <c r="CL20" i="183"/>
  <c r="CH20" i="183"/>
  <c r="CD20" i="183"/>
  <c r="BZ20" i="183"/>
  <c r="BV20" i="183"/>
  <c r="BR20" i="183"/>
  <c r="DF19" i="183"/>
  <c r="DB19" i="183"/>
  <c r="CX19" i="183"/>
  <c r="CT19" i="183"/>
  <c r="CP19" i="183"/>
  <c r="CL19" i="183"/>
  <c r="CH19" i="183"/>
  <c r="CD19" i="183"/>
  <c r="BZ19" i="183"/>
  <c r="BV19" i="183"/>
  <c r="BR19" i="183"/>
  <c r="DF18" i="183"/>
  <c r="DB18" i="183"/>
  <c r="CX18" i="183"/>
  <c r="CT18" i="183"/>
  <c r="CP18" i="183"/>
  <c r="CL18" i="183"/>
  <c r="CH18" i="183"/>
  <c r="CD18" i="183"/>
  <c r="BZ18" i="183"/>
  <c r="BV18" i="183"/>
  <c r="BR18" i="183"/>
  <c r="DF17" i="183"/>
  <c r="DB17" i="183"/>
  <c r="CX17" i="183"/>
  <c r="CT17" i="183"/>
  <c r="CP17" i="183"/>
  <c r="CL17" i="183"/>
  <c r="CH17" i="183"/>
  <c r="CD17" i="183"/>
  <c r="BZ17" i="183"/>
  <c r="BV17" i="183"/>
  <c r="BR17" i="183"/>
  <c r="DF16" i="183"/>
  <c r="DB16" i="183"/>
  <c r="CX16" i="183"/>
  <c r="CT16" i="183"/>
  <c r="CP16" i="183"/>
  <c r="CL16" i="183"/>
  <c r="CH16" i="183"/>
  <c r="CD16" i="183"/>
  <c r="BZ16" i="183"/>
  <c r="BV16" i="183"/>
  <c r="BR16" i="183"/>
  <c r="DF15" i="183"/>
  <c r="DB15" i="183"/>
  <c r="CX15" i="183"/>
  <c r="CT15" i="183"/>
  <c r="CP15" i="183"/>
  <c r="CL15" i="183"/>
  <c r="CH15" i="183"/>
  <c r="CD15" i="183"/>
  <c r="BZ15" i="183"/>
  <c r="BV15" i="183"/>
  <c r="BR15" i="183"/>
  <c r="DF14" i="183"/>
  <c r="DB14" i="183"/>
  <c r="CX14" i="183"/>
  <c r="CT14" i="183"/>
  <c r="CP14" i="183"/>
  <c r="CL14" i="183"/>
  <c r="CH14" i="183"/>
  <c r="CD14" i="183"/>
  <c r="BZ14" i="183"/>
  <c r="BV14" i="183"/>
  <c r="BR14" i="183"/>
  <c r="E61" i="183"/>
  <c r="BM85" i="183"/>
  <c r="BL85" i="183"/>
  <c r="BK85" i="183"/>
  <c r="BI85" i="183"/>
  <c r="BH85" i="183"/>
  <c r="BG85" i="183"/>
  <c r="BE85" i="183"/>
  <c r="BD85" i="183"/>
  <c r="BC85" i="183"/>
  <c r="BA85" i="183"/>
  <c r="AZ85" i="183"/>
  <c r="AY85" i="183"/>
  <c r="AW85" i="183"/>
  <c r="AV85" i="183"/>
  <c r="AU85" i="183"/>
  <c r="AS85" i="183"/>
  <c r="AR85" i="183"/>
  <c r="AQ85" i="183"/>
  <c r="AO85" i="183"/>
  <c r="AN85" i="183"/>
  <c r="AM85" i="183"/>
  <c r="AK85" i="183"/>
  <c r="AJ85" i="183"/>
  <c r="AI85" i="183"/>
  <c r="AG85" i="183"/>
  <c r="AF85" i="183"/>
  <c r="AE85" i="183"/>
  <c r="AC85" i="183"/>
  <c r="AB85" i="183"/>
  <c r="AA85" i="183"/>
  <c r="Y85" i="183"/>
  <c r="X85" i="183"/>
  <c r="W85" i="183"/>
  <c r="BN84" i="183"/>
  <c r="BJ84" i="183"/>
  <c r="BF84" i="183"/>
  <c r="BB84" i="183"/>
  <c r="AX84" i="183"/>
  <c r="AT84" i="183"/>
  <c r="AP84" i="183"/>
  <c r="AL84" i="183"/>
  <c r="AH84" i="183"/>
  <c r="AD84" i="183"/>
  <c r="Z84" i="183"/>
  <c r="BN83" i="183"/>
  <c r="BJ83" i="183"/>
  <c r="BF83" i="183"/>
  <c r="BB83" i="183"/>
  <c r="AX83" i="183"/>
  <c r="AT83" i="183"/>
  <c r="AP83" i="183"/>
  <c r="AL83" i="183"/>
  <c r="AH83" i="183"/>
  <c r="AD83" i="183"/>
  <c r="Z83" i="183"/>
  <c r="BN82" i="183"/>
  <c r="BJ82" i="183"/>
  <c r="BF82" i="183"/>
  <c r="BB82" i="183"/>
  <c r="AX82" i="183"/>
  <c r="AT82" i="183"/>
  <c r="AP82" i="183"/>
  <c r="AL82" i="183"/>
  <c r="AH82" i="183"/>
  <c r="AD82" i="183"/>
  <c r="Z82" i="183"/>
  <c r="BN81" i="183"/>
  <c r="BJ81" i="183"/>
  <c r="BF81" i="183"/>
  <c r="BB81" i="183"/>
  <c r="AX81" i="183"/>
  <c r="AT81" i="183"/>
  <c r="AP81" i="183"/>
  <c r="AL81" i="183"/>
  <c r="AH81" i="183"/>
  <c r="AD81" i="183"/>
  <c r="Z81" i="183"/>
  <c r="BN80" i="183"/>
  <c r="BJ80" i="183"/>
  <c r="BF80" i="183"/>
  <c r="BB80" i="183"/>
  <c r="AX80" i="183"/>
  <c r="AT80" i="183"/>
  <c r="AP80" i="183"/>
  <c r="AL80" i="183"/>
  <c r="AH80" i="183"/>
  <c r="AD80" i="183"/>
  <c r="Z80" i="183"/>
  <c r="BN79" i="183"/>
  <c r="BJ79" i="183"/>
  <c r="BF79" i="183"/>
  <c r="BB79" i="183"/>
  <c r="AX79" i="183"/>
  <c r="AT79" i="183"/>
  <c r="AP79" i="183"/>
  <c r="AL79" i="183"/>
  <c r="AH79" i="183"/>
  <c r="AD79" i="183"/>
  <c r="Z79" i="183"/>
  <c r="BN78" i="183"/>
  <c r="BJ78" i="183"/>
  <c r="BF78" i="183"/>
  <c r="BB78" i="183"/>
  <c r="AX78" i="183"/>
  <c r="AT78" i="183"/>
  <c r="AP78" i="183"/>
  <c r="AL78" i="183"/>
  <c r="AH78" i="183"/>
  <c r="AD78" i="183"/>
  <c r="Z78" i="183"/>
  <c r="BM77" i="183"/>
  <c r="BL77" i="183"/>
  <c r="BK77" i="183"/>
  <c r="BI77" i="183"/>
  <c r="BH77" i="183"/>
  <c r="BG77" i="183"/>
  <c r="BE77" i="183"/>
  <c r="BD77" i="183"/>
  <c r="BC77" i="183"/>
  <c r="BA77" i="183"/>
  <c r="AZ77" i="183"/>
  <c r="AY77" i="183"/>
  <c r="AW77" i="183"/>
  <c r="AV77" i="183"/>
  <c r="AU77" i="183"/>
  <c r="AS77" i="183"/>
  <c r="AR77" i="183"/>
  <c r="AQ77" i="183"/>
  <c r="AO77" i="183"/>
  <c r="AN77" i="183"/>
  <c r="AM77" i="183"/>
  <c r="AK77" i="183"/>
  <c r="AJ77" i="183"/>
  <c r="AI77" i="183"/>
  <c r="AG77" i="183"/>
  <c r="AF77" i="183"/>
  <c r="AE77" i="183"/>
  <c r="AC77" i="183"/>
  <c r="AB77" i="183"/>
  <c r="AA77" i="183"/>
  <c r="Y77" i="183"/>
  <c r="X77" i="183"/>
  <c r="W77" i="183"/>
  <c r="BN76" i="183"/>
  <c r="BJ76" i="183"/>
  <c r="BF76" i="183"/>
  <c r="BB76" i="183"/>
  <c r="AX76" i="183"/>
  <c r="AT76" i="183"/>
  <c r="AP76" i="183"/>
  <c r="AL76" i="183"/>
  <c r="AH76" i="183"/>
  <c r="AD76" i="183"/>
  <c r="Z76" i="183"/>
  <c r="BN75" i="183"/>
  <c r="BJ75" i="183"/>
  <c r="BF75" i="183"/>
  <c r="BB75" i="183"/>
  <c r="AX75" i="183"/>
  <c r="AT75" i="183"/>
  <c r="AP75" i="183"/>
  <c r="AL75" i="183"/>
  <c r="AH75" i="183"/>
  <c r="AD75" i="183"/>
  <c r="Z75" i="183"/>
  <c r="BN74" i="183"/>
  <c r="BJ74" i="183"/>
  <c r="BF74" i="183"/>
  <c r="BB74" i="183"/>
  <c r="AX74" i="183"/>
  <c r="AT74" i="183"/>
  <c r="AP74" i="183"/>
  <c r="AL74" i="183"/>
  <c r="AH74" i="183"/>
  <c r="AD74" i="183"/>
  <c r="Z74" i="183"/>
  <c r="BN73" i="183"/>
  <c r="BJ73" i="183"/>
  <c r="BF73" i="183"/>
  <c r="BB73" i="183"/>
  <c r="AX73" i="183"/>
  <c r="AT73" i="183"/>
  <c r="AP73" i="183"/>
  <c r="AL73" i="183"/>
  <c r="AH73" i="183"/>
  <c r="AD73" i="183"/>
  <c r="Z73" i="183"/>
  <c r="BN72" i="183"/>
  <c r="BJ72" i="183"/>
  <c r="BF72" i="183"/>
  <c r="BB72" i="183"/>
  <c r="AX72" i="183"/>
  <c r="AT72" i="183"/>
  <c r="AP72" i="183"/>
  <c r="AL72" i="183"/>
  <c r="AH72" i="183"/>
  <c r="AD72" i="183"/>
  <c r="Z72" i="183"/>
  <c r="BN71" i="183"/>
  <c r="BJ71" i="183"/>
  <c r="BF71" i="183"/>
  <c r="BB71" i="183"/>
  <c r="AX71" i="183"/>
  <c r="AT71" i="183"/>
  <c r="AP71" i="183"/>
  <c r="AL71" i="183"/>
  <c r="AH71" i="183"/>
  <c r="AD71" i="183"/>
  <c r="Z71" i="183"/>
  <c r="BN70" i="183"/>
  <c r="BJ70" i="183"/>
  <c r="BF70" i="183"/>
  <c r="BB70" i="183"/>
  <c r="AX70" i="183"/>
  <c r="AT70" i="183"/>
  <c r="AP70" i="183"/>
  <c r="AL70" i="183"/>
  <c r="AH70" i="183"/>
  <c r="AD70" i="183"/>
  <c r="Z70" i="183"/>
  <c r="BM69" i="183"/>
  <c r="BL69" i="183"/>
  <c r="BK69" i="183"/>
  <c r="BI69" i="183"/>
  <c r="BH69" i="183"/>
  <c r="BG69" i="183"/>
  <c r="BE69" i="183"/>
  <c r="BD69" i="183"/>
  <c r="BC69" i="183"/>
  <c r="BA69" i="183"/>
  <c r="AZ69" i="183"/>
  <c r="AY69" i="183"/>
  <c r="AW69" i="183"/>
  <c r="AV69" i="183"/>
  <c r="AU69" i="183"/>
  <c r="AS69" i="183"/>
  <c r="AR69" i="183"/>
  <c r="AQ69" i="183"/>
  <c r="AO69" i="183"/>
  <c r="AN69" i="183"/>
  <c r="AM69" i="183"/>
  <c r="AK69" i="183"/>
  <c r="AJ69" i="183"/>
  <c r="AI69" i="183"/>
  <c r="AG69" i="183"/>
  <c r="AF69" i="183"/>
  <c r="AE69" i="183"/>
  <c r="AC69" i="183"/>
  <c r="AB69" i="183"/>
  <c r="AA69" i="183"/>
  <c r="Y69" i="183"/>
  <c r="X69" i="183"/>
  <c r="W69" i="183"/>
  <c r="BN68" i="183"/>
  <c r="BJ68" i="183"/>
  <c r="BF68" i="183"/>
  <c r="BB68" i="183"/>
  <c r="AX68" i="183"/>
  <c r="AT68" i="183"/>
  <c r="AP68" i="183"/>
  <c r="AL68" i="183"/>
  <c r="AH68" i="183"/>
  <c r="AD68" i="183"/>
  <c r="Z68" i="183"/>
  <c r="BN67" i="183"/>
  <c r="BJ67" i="183"/>
  <c r="BF67" i="183"/>
  <c r="BB67" i="183"/>
  <c r="AX67" i="183"/>
  <c r="AT67" i="183"/>
  <c r="AP67" i="183"/>
  <c r="AL67" i="183"/>
  <c r="AH67" i="183"/>
  <c r="AD67" i="183"/>
  <c r="Z67" i="183"/>
  <c r="BN66" i="183"/>
  <c r="BJ66" i="183"/>
  <c r="BF66" i="183"/>
  <c r="BB66" i="183"/>
  <c r="AX66" i="183"/>
  <c r="AT66" i="183"/>
  <c r="AP66" i="183"/>
  <c r="AL66" i="183"/>
  <c r="AH66" i="183"/>
  <c r="AD66" i="183"/>
  <c r="Z66" i="183"/>
  <c r="BN65" i="183"/>
  <c r="BJ65" i="183"/>
  <c r="BF65" i="183"/>
  <c r="BB65" i="183"/>
  <c r="AX65" i="183"/>
  <c r="AT65" i="183"/>
  <c r="AP65" i="183"/>
  <c r="AL65" i="183"/>
  <c r="AH65" i="183"/>
  <c r="AD65" i="183"/>
  <c r="Z65" i="183"/>
  <c r="BN64" i="183"/>
  <c r="BJ64" i="183"/>
  <c r="BF64" i="183"/>
  <c r="BB64" i="183"/>
  <c r="AX64" i="183"/>
  <c r="AT64" i="183"/>
  <c r="AP64" i="183"/>
  <c r="AL64" i="183"/>
  <c r="AH64" i="183"/>
  <c r="AD64" i="183"/>
  <c r="Z64" i="183"/>
  <c r="BN63" i="183"/>
  <c r="BJ63" i="183"/>
  <c r="BF63" i="183"/>
  <c r="BB63" i="183"/>
  <c r="AX63" i="183"/>
  <c r="AT63" i="183"/>
  <c r="AP63" i="183"/>
  <c r="AL63" i="183"/>
  <c r="AH63" i="183"/>
  <c r="AD63" i="183"/>
  <c r="Z63" i="183"/>
  <c r="BN62" i="183"/>
  <c r="BJ62" i="183"/>
  <c r="BF62" i="183"/>
  <c r="BB62" i="183"/>
  <c r="AX62" i="183"/>
  <c r="AT62" i="183"/>
  <c r="AP62" i="183"/>
  <c r="AL62" i="183"/>
  <c r="AH62" i="183"/>
  <c r="AD62" i="183"/>
  <c r="Z62" i="183"/>
  <c r="BM61" i="183"/>
  <c r="BL61" i="183"/>
  <c r="BK61" i="183"/>
  <c r="BI61" i="183"/>
  <c r="BH61" i="183"/>
  <c r="BG61" i="183"/>
  <c r="BE61" i="183"/>
  <c r="BD61" i="183"/>
  <c r="BC61" i="183"/>
  <c r="BA61" i="183"/>
  <c r="AZ61" i="183"/>
  <c r="AY61" i="183"/>
  <c r="AW61" i="183"/>
  <c r="AV61" i="183"/>
  <c r="AU61" i="183"/>
  <c r="AS61" i="183"/>
  <c r="AR61" i="183"/>
  <c r="AQ61" i="183"/>
  <c r="AO61" i="183"/>
  <c r="AN61" i="183"/>
  <c r="AM61" i="183"/>
  <c r="AK61" i="183"/>
  <c r="AJ61" i="183"/>
  <c r="AI61" i="183"/>
  <c r="AG61" i="183"/>
  <c r="AF61" i="183"/>
  <c r="AE61" i="183"/>
  <c r="AC61" i="183"/>
  <c r="AB61" i="183"/>
  <c r="AA61" i="183"/>
  <c r="Y61" i="183"/>
  <c r="X61" i="183"/>
  <c r="W61" i="183"/>
  <c r="BN60" i="183"/>
  <c r="BJ60" i="183"/>
  <c r="BF60" i="183"/>
  <c r="BB60" i="183"/>
  <c r="AX60" i="183"/>
  <c r="AT60" i="183"/>
  <c r="AP60" i="183"/>
  <c r="AL60" i="183"/>
  <c r="AH60" i="183"/>
  <c r="AD60" i="183"/>
  <c r="Z60" i="183"/>
  <c r="BN59" i="183"/>
  <c r="BJ59" i="183"/>
  <c r="BF59" i="183"/>
  <c r="BB59" i="183"/>
  <c r="AX59" i="183"/>
  <c r="AT59" i="183"/>
  <c r="AP59" i="183"/>
  <c r="AL59" i="183"/>
  <c r="AH59" i="183"/>
  <c r="AD59" i="183"/>
  <c r="Z59" i="183"/>
  <c r="BN58" i="183"/>
  <c r="BJ58" i="183"/>
  <c r="BF58" i="183"/>
  <c r="BB58" i="183"/>
  <c r="AX58" i="183"/>
  <c r="AT58" i="183"/>
  <c r="AP58" i="183"/>
  <c r="AL58" i="183"/>
  <c r="AH58" i="183"/>
  <c r="AD58" i="183"/>
  <c r="Z58" i="183"/>
  <c r="BN57" i="183"/>
  <c r="BJ57" i="183"/>
  <c r="BF57" i="183"/>
  <c r="BB57" i="183"/>
  <c r="AX57" i="183"/>
  <c r="AT57" i="183"/>
  <c r="AP57" i="183"/>
  <c r="AL57" i="183"/>
  <c r="AH57" i="183"/>
  <c r="AD57" i="183"/>
  <c r="Z57" i="183"/>
  <c r="BN56" i="183"/>
  <c r="BJ56" i="183"/>
  <c r="BF56" i="183"/>
  <c r="BB56" i="183"/>
  <c r="AX56" i="183"/>
  <c r="AT56" i="183"/>
  <c r="AP56" i="183"/>
  <c r="AL56" i="183"/>
  <c r="AH56" i="183"/>
  <c r="AD56" i="183"/>
  <c r="Z56" i="183"/>
  <c r="BN55" i="183"/>
  <c r="BJ55" i="183"/>
  <c r="BF55" i="183"/>
  <c r="BB55" i="183"/>
  <c r="AX55" i="183"/>
  <c r="AT55" i="183"/>
  <c r="AP55" i="183"/>
  <c r="AL55" i="183"/>
  <c r="AH55" i="183"/>
  <c r="AD55" i="183"/>
  <c r="Z55" i="183"/>
  <c r="BN54" i="183"/>
  <c r="BJ54" i="183"/>
  <c r="BF54" i="183"/>
  <c r="BB54" i="183"/>
  <c r="AX54" i="183"/>
  <c r="AT54" i="183"/>
  <c r="AP54" i="183"/>
  <c r="AL54" i="183"/>
  <c r="AH54" i="183"/>
  <c r="AD54" i="183"/>
  <c r="Z54" i="183"/>
  <c r="BM53" i="183"/>
  <c r="BL53" i="183"/>
  <c r="BK53" i="183"/>
  <c r="BI53" i="183"/>
  <c r="BH53" i="183"/>
  <c r="BG53" i="183"/>
  <c r="BE53" i="183"/>
  <c r="BD53" i="183"/>
  <c r="BC53" i="183"/>
  <c r="BA53" i="183"/>
  <c r="AZ53" i="183"/>
  <c r="AY53" i="183"/>
  <c r="AW53" i="183"/>
  <c r="AV53" i="183"/>
  <c r="AU53" i="183"/>
  <c r="AS53" i="183"/>
  <c r="AR53" i="183"/>
  <c r="AQ53" i="183"/>
  <c r="AO53" i="183"/>
  <c r="AN53" i="183"/>
  <c r="AM53" i="183"/>
  <c r="AK53" i="183"/>
  <c r="AJ53" i="183"/>
  <c r="AI53" i="183"/>
  <c r="AG53" i="183"/>
  <c r="AF53" i="183"/>
  <c r="AE53" i="183"/>
  <c r="AC53" i="183"/>
  <c r="AB53" i="183"/>
  <c r="AA53" i="183"/>
  <c r="Y53" i="183"/>
  <c r="X53" i="183"/>
  <c r="W53" i="183"/>
  <c r="BN52" i="183"/>
  <c r="BJ52" i="183"/>
  <c r="BF52" i="183"/>
  <c r="BB52" i="183"/>
  <c r="AX52" i="183"/>
  <c r="AT52" i="183"/>
  <c r="AP52" i="183"/>
  <c r="AL52" i="183"/>
  <c r="AH52" i="183"/>
  <c r="AD52" i="183"/>
  <c r="Z52" i="183"/>
  <c r="BN51" i="183"/>
  <c r="BJ51" i="183"/>
  <c r="BF51" i="183"/>
  <c r="BB51" i="183"/>
  <c r="AX51" i="183"/>
  <c r="AT51" i="183"/>
  <c r="AP51" i="183"/>
  <c r="AL51" i="183"/>
  <c r="AH51" i="183"/>
  <c r="AD51" i="183"/>
  <c r="Z51" i="183"/>
  <c r="BN50" i="183"/>
  <c r="BJ50" i="183"/>
  <c r="BF50" i="183"/>
  <c r="BB50" i="183"/>
  <c r="AX50" i="183"/>
  <c r="AT50" i="183"/>
  <c r="AP50" i="183"/>
  <c r="AL50" i="183"/>
  <c r="AH50" i="183"/>
  <c r="AD50" i="183"/>
  <c r="Z50" i="183"/>
  <c r="BN49" i="183"/>
  <c r="BJ49" i="183"/>
  <c r="BF49" i="183"/>
  <c r="BB49" i="183"/>
  <c r="AX49" i="183"/>
  <c r="AT49" i="183"/>
  <c r="AP49" i="183"/>
  <c r="AL49" i="183"/>
  <c r="AH49" i="183"/>
  <c r="AD49" i="183"/>
  <c r="Z49" i="183"/>
  <c r="BN48" i="183"/>
  <c r="BJ48" i="183"/>
  <c r="BF48" i="183"/>
  <c r="BB48" i="183"/>
  <c r="AX48" i="183"/>
  <c r="AT48" i="183"/>
  <c r="AP48" i="183"/>
  <c r="AL48" i="183"/>
  <c r="AH48" i="183"/>
  <c r="AD48" i="183"/>
  <c r="Z48" i="183"/>
  <c r="BN47" i="183"/>
  <c r="BJ47" i="183"/>
  <c r="BF47" i="183"/>
  <c r="BB47" i="183"/>
  <c r="AX47" i="183"/>
  <c r="AT47" i="183"/>
  <c r="AP47" i="183"/>
  <c r="AL47" i="183"/>
  <c r="AH47" i="183"/>
  <c r="AD47" i="183"/>
  <c r="Z47" i="183"/>
  <c r="BN46" i="183"/>
  <c r="BJ46" i="183"/>
  <c r="BF46" i="183"/>
  <c r="BB46" i="183"/>
  <c r="AX46" i="183"/>
  <c r="AT46" i="183"/>
  <c r="AP46" i="183"/>
  <c r="AL46" i="183"/>
  <c r="AH46" i="183"/>
  <c r="AD46" i="183"/>
  <c r="Z46" i="183"/>
  <c r="BM45" i="183"/>
  <c r="BL45" i="183"/>
  <c r="BK45" i="183"/>
  <c r="BI45" i="183"/>
  <c r="BH45" i="183"/>
  <c r="BG45" i="183"/>
  <c r="BE45" i="183"/>
  <c r="BD45" i="183"/>
  <c r="BC45" i="183"/>
  <c r="BA45" i="183"/>
  <c r="AZ45" i="183"/>
  <c r="AY45" i="183"/>
  <c r="AW45" i="183"/>
  <c r="AV45" i="183"/>
  <c r="AU45" i="183"/>
  <c r="AS45" i="183"/>
  <c r="AR45" i="183"/>
  <c r="AQ45" i="183"/>
  <c r="AO45" i="183"/>
  <c r="AN45" i="183"/>
  <c r="AM45" i="183"/>
  <c r="AK45" i="183"/>
  <c r="AJ45" i="183"/>
  <c r="AI45" i="183"/>
  <c r="AG45" i="183"/>
  <c r="AF45" i="183"/>
  <c r="AE45" i="183"/>
  <c r="AC45" i="183"/>
  <c r="AB45" i="183"/>
  <c r="AA45" i="183"/>
  <c r="Y45" i="183"/>
  <c r="X45" i="183"/>
  <c r="W45" i="183"/>
  <c r="BN44" i="183"/>
  <c r="BJ44" i="183"/>
  <c r="BF44" i="183"/>
  <c r="BB44" i="183"/>
  <c r="AX44" i="183"/>
  <c r="AT44" i="183"/>
  <c r="AP44" i="183"/>
  <c r="AL44" i="183"/>
  <c r="AH44" i="183"/>
  <c r="AD44" i="183"/>
  <c r="Z44" i="183"/>
  <c r="BN43" i="183"/>
  <c r="BJ43" i="183"/>
  <c r="BF43" i="183"/>
  <c r="BB43" i="183"/>
  <c r="AX43" i="183"/>
  <c r="AT43" i="183"/>
  <c r="AP43" i="183"/>
  <c r="AL43" i="183"/>
  <c r="AH43" i="183"/>
  <c r="AD43" i="183"/>
  <c r="Z43" i="183"/>
  <c r="BN42" i="183"/>
  <c r="BJ42" i="183"/>
  <c r="BF42" i="183"/>
  <c r="BB42" i="183"/>
  <c r="AX42" i="183"/>
  <c r="AT42" i="183"/>
  <c r="AP42" i="183"/>
  <c r="AL42" i="183"/>
  <c r="AH42" i="183"/>
  <c r="AD42" i="183"/>
  <c r="Z42" i="183"/>
  <c r="BN41" i="183"/>
  <c r="BJ41" i="183"/>
  <c r="BF41" i="183"/>
  <c r="BB41" i="183"/>
  <c r="AX41" i="183"/>
  <c r="AT41" i="183"/>
  <c r="AP41" i="183"/>
  <c r="AL41" i="183"/>
  <c r="AH41" i="183"/>
  <c r="AD41" i="183"/>
  <c r="Z41" i="183"/>
  <c r="BN40" i="183"/>
  <c r="BJ40" i="183"/>
  <c r="BF40" i="183"/>
  <c r="BB40" i="183"/>
  <c r="AX40" i="183"/>
  <c r="AT40" i="183"/>
  <c r="AP40" i="183"/>
  <c r="AL40" i="183"/>
  <c r="AH40" i="183"/>
  <c r="AD40" i="183"/>
  <c r="Z40" i="183"/>
  <c r="BN39" i="183"/>
  <c r="BJ39" i="183"/>
  <c r="BF39" i="183"/>
  <c r="BB39" i="183"/>
  <c r="AX39" i="183"/>
  <c r="AT39" i="183"/>
  <c r="AP39" i="183"/>
  <c r="AL39" i="183"/>
  <c r="AH39" i="183"/>
  <c r="AD39" i="183"/>
  <c r="Z39" i="183"/>
  <c r="BN38" i="183"/>
  <c r="BJ38" i="183"/>
  <c r="BF38" i="183"/>
  <c r="BB38" i="183"/>
  <c r="AX38" i="183"/>
  <c r="AT38" i="183"/>
  <c r="AP38" i="183"/>
  <c r="AL38" i="183"/>
  <c r="AH38" i="183"/>
  <c r="AD38" i="183"/>
  <c r="Z38" i="183"/>
  <c r="BM37" i="183"/>
  <c r="BL37" i="183"/>
  <c r="BK37" i="183"/>
  <c r="BI37" i="183"/>
  <c r="BH37" i="183"/>
  <c r="BG37" i="183"/>
  <c r="BE37" i="183"/>
  <c r="BD37" i="183"/>
  <c r="BC37" i="183"/>
  <c r="BA37" i="183"/>
  <c r="AZ37" i="183"/>
  <c r="AY37" i="183"/>
  <c r="AW37" i="183"/>
  <c r="AV37" i="183"/>
  <c r="AU37" i="183"/>
  <c r="AS37" i="183"/>
  <c r="AR37" i="183"/>
  <c r="AQ37" i="183"/>
  <c r="AO37" i="183"/>
  <c r="AN37" i="183"/>
  <c r="AM37" i="183"/>
  <c r="AK37" i="183"/>
  <c r="AJ37" i="183"/>
  <c r="AI37" i="183"/>
  <c r="AG37" i="183"/>
  <c r="AF37" i="183"/>
  <c r="AE37" i="183"/>
  <c r="AC37" i="183"/>
  <c r="AB37" i="183"/>
  <c r="AA37" i="183"/>
  <c r="Y37" i="183"/>
  <c r="X37" i="183"/>
  <c r="W37" i="183"/>
  <c r="BN36" i="183"/>
  <c r="BJ36" i="183"/>
  <c r="BF36" i="183"/>
  <c r="BB36" i="183"/>
  <c r="AX36" i="183"/>
  <c r="AT36" i="183"/>
  <c r="AP36" i="183"/>
  <c r="AL36" i="183"/>
  <c r="AH36" i="183"/>
  <c r="AD36" i="183"/>
  <c r="Z36" i="183"/>
  <c r="BN35" i="183"/>
  <c r="BJ35" i="183"/>
  <c r="BF35" i="183"/>
  <c r="BB35" i="183"/>
  <c r="AX35" i="183"/>
  <c r="AT35" i="183"/>
  <c r="AP35" i="183"/>
  <c r="AL35" i="183"/>
  <c r="AH35" i="183"/>
  <c r="AD35" i="183"/>
  <c r="Z35" i="183"/>
  <c r="BN34" i="183"/>
  <c r="BJ34" i="183"/>
  <c r="BF34" i="183"/>
  <c r="BB34" i="183"/>
  <c r="AX34" i="183"/>
  <c r="AT34" i="183"/>
  <c r="AP34" i="183"/>
  <c r="AL34" i="183"/>
  <c r="AH34" i="183"/>
  <c r="AD34" i="183"/>
  <c r="Z34" i="183"/>
  <c r="BN33" i="183"/>
  <c r="BJ33" i="183"/>
  <c r="BF33" i="183"/>
  <c r="BB33" i="183"/>
  <c r="AX33" i="183"/>
  <c r="AT33" i="183"/>
  <c r="AP33" i="183"/>
  <c r="AL33" i="183"/>
  <c r="AH33" i="183"/>
  <c r="AD33" i="183"/>
  <c r="Z33" i="183"/>
  <c r="BN32" i="183"/>
  <c r="BJ32" i="183"/>
  <c r="BF32" i="183"/>
  <c r="BB32" i="183"/>
  <c r="AX32" i="183"/>
  <c r="AT32" i="183"/>
  <c r="AP32" i="183"/>
  <c r="AL32" i="183"/>
  <c r="AH32" i="183"/>
  <c r="AD32" i="183"/>
  <c r="Z32" i="183"/>
  <c r="BN31" i="183"/>
  <c r="BJ31" i="183"/>
  <c r="BF31" i="183"/>
  <c r="BB31" i="183"/>
  <c r="AX31" i="183"/>
  <c r="AT31" i="183"/>
  <c r="AP31" i="183"/>
  <c r="AL31" i="183"/>
  <c r="AH31" i="183"/>
  <c r="AD31" i="183"/>
  <c r="Z31" i="183"/>
  <c r="BN30" i="183"/>
  <c r="BJ30" i="183"/>
  <c r="BF30" i="183"/>
  <c r="BB30" i="183"/>
  <c r="AX30" i="183"/>
  <c r="AT30" i="183"/>
  <c r="AP30" i="183"/>
  <c r="AL30" i="183"/>
  <c r="AH30" i="183"/>
  <c r="AD30" i="183"/>
  <c r="Z30" i="183"/>
  <c r="BM29" i="183"/>
  <c r="BL29" i="183"/>
  <c r="BK29" i="183"/>
  <c r="BI29" i="183"/>
  <c r="BH29" i="183"/>
  <c r="BG29" i="183"/>
  <c r="BE29" i="183"/>
  <c r="BD29" i="183"/>
  <c r="BC29" i="183"/>
  <c r="BA29" i="183"/>
  <c r="AZ29" i="183"/>
  <c r="AY29" i="183"/>
  <c r="AW29" i="183"/>
  <c r="AV29" i="183"/>
  <c r="AU29" i="183"/>
  <c r="AS29" i="183"/>
  <c r="AR29" i="183"/>
  <c r="AQ29" i="183"/>
  <c r="AO29" i="183"/>
  <c r="AN29" i="183"/>
  <c r="AM29" i="183"/>
  <c r="AK29" i="183"/>
  <c r="AJ29" i="183"/>
  <c r="AI29" i="183"/>
  <c r="AG29" i="183"/>
  <c r="AF29" i="183"/>
  <c r="AE29" i="183"/>
  <c r="AC29" i="183"/>
  <c r="AB29" i="183"/>
  <c r="AA29" i="183"/>
  <c r="Y29" i="183"/>
  <c r="X29" i="183"/>
  <c r="W29" i="183"/>
  <c r="BN28" i="183"/>
  <c r="BJ28" i="183"/>
  <c r="BF28" i="183"/>
  <c r="BB28" i="183"/>
  <c r="AX28" i="183"/>
  <c r="AT28" i="183"/>
  <c r="AP28" i="183"/>
  <c r="AL28" i="183"/>
  <c r="AH28" i="183"/>
  <c r="AD28" i="183"/>
  <c r="Z28" i="183"/>
  <c r="BN27" i="183"/>
  <c r="BJ27" i="183"/>
  <c r="BF27" i="183"/>
  <c r="BB27" i="183"/>
  <c r="AX27" i="183"/>
  <c r="AT27" i="183"/>
  <c r="AP27" i="183"/>
  <c r="AL27" i="183"/>
  <c r="AH27" i="183"/>
  <c r="AD27" i="183"/>
  <c r="Z27" i="183"/>
  <c r="BN26" i="183"/>
  <c r="BJ26" i="183"/>
  <c r="BF26" i="183"/>
  <c r="BB26" i="183"/>
  <c r="AX26" i="183"/>
  <c r="AT26" i="183"/>
  <c r="AP26" i="183"/>
  <c r="AL26" i="183"/>
  <c r="AH26" i="183"/>
  <c r="AD26" i="183"/>
  <c r="Z26" i="183"/>
  <c r="BN25" i="183"/>
  <c r="BJ25" i="183"/>
  <c r="BF25" i="183"/>
  <c r="BB25" i="183"/>
  <c r="AX25" i="183"/>
  <c r="AT25" i="183"/>
  <c r="AP25" i="183"/>
  <c r="AL25" i="183"/>
  <c r="AH25" i="183"/>
  <c r="AD25" i="183"/>
  <c r="Z25" i="183"/>
  <c r="BN24" i="183"/>
  <c r="BJ24" i="183"/>
  <c r="BF24" i="183"/>
  <c r="BB24" i="183"/>
  <c r="AX24" i="183"/>
  <c r="AT24" i="183"/>
  <c r="AP24" i="183"/>
  <c r="AL24" i="183"/>
  <c r="AH24" i="183"/>
  <c r="AD24" i="183"/>
  <c r="Z24" i="183"/>
  <c r="BN23" i="183"/>
  <c r="BJ23" i="183"/>
  <c r="BF23" i="183"/>
  <c r="BB23" i="183"/>
  <c r="AX23" i="183"/>
  <c r="AT23" i="183"/>
  <c r="AP23" i="183"/>
  <c r="AL23" i="183"/>
  <c r="AH23" i="183"/>
  <c r="AD23" i="183"/>
  <c r="Z23" i="183"/>
  <c r="BN22" i="183"/>
  <c r="BJ22" i="183"/>
  <c r="BF22" i="183"/>
  <c r="BB22" i="183"/>
  <c r="AX22" i="183"/>
  <c r="AT22" i="183"/>
  <c r="AP22" i="183"/>
  <c r="AL22" i="183"/>
  <c r="AH22" i="183"/>
  <c r="AD22" i="183"/>
  <c r="Z22" i="183"/>
  <c r="BM21" i="183"/>
  <c r="BL21" i="183"/>
  <c r="BK21" i="183"/>
  <c r="BI21" i="183"/>
  <c r="BH21" i="183"/>
  <c r="BG21" i="183"/>
  <c r="BE21" i="183"/>
  <c r="BD21" i="183"/>
  <c r="BC21" i="183"/>
  <c r="BA21" i="183"/>
  <c r="AZ21" i="183"/>
  <c r="AY21" i="183"/>
  <c r="AW21" i="183"/>
  <c r="AV21" i="183"/>
  <c r="AU21" i="183"/>
  <c r="AS21" i="183"/>
  <c r="AR21" i="183"/>
  <c r="AQ21" i="183"/>
  <c r="AO21" i="183"/>
  <c r="AN21" i="183"/>
  <c r="AM21" i="183"/>
  <c r="AK21" i="183"/>
  <c r="AJ21" i="183"/>
  <c r="AI21" i="183"/>
  <c r="AG21" i="183"/>
  <c r="AF21" i="183"/>
  <c r="AE21" i="183"/>
  <c r="AC21" i="183"/>
  <c r="AB21" i="183"/>
  <c r="AA21" i="183"/>
  <c r="Y21" i="183"/>
  <c r="X21" i="183"/>
  <c r="W21" i="183"/>
  <c r="BN20" i="183"/>
  <c r="BJ20" i="183"/>
  <c r="BF20" i="183"/>
  <c r="BB20" i="183"/>
  <c r="AX20" i="183"/>
  <c r="AT20" i="183"/>
  <c r="AP20" i="183"/>
  <c r="AL20" i="183"/>
  <c r="AH20" i="183"/>
  <c r="AD20" i="183"/>
  <c r="Z20" i="183"/>
  <c r="BN19" i="183"/>
  <c r="BJ19" i="183"/>
  <c r="BF19" i="183"/>
  <c r="BB19" i="183"/>
  <c r="AX19" i="183"/>
  <c r="AT19" i="183"/>
  <c r="AP19" i="183"/>
  <c r="AL19" i="183"/>
  <c r="AH19" i="183"/>
  <c r="AD19" i="183"/>
  <c r="Z19" i="183"/>
  <c r="BN18" i="183"/>
  <c r="BJ18" i="183"/>
  <c r="BF18" i="183"/>
  <c r="BB18" i="183"/>
  <c r="AX18" i="183"/>
  <c r="AT18" i="183"/>
  <c r="AP18" i="183"/>
  <c r="AL18" i="183"/>
  <c r="AH18" i="183"/>
  <c r="AD18" i="183"/>
  <c r="Z18" i="183"/>
  <c r="BN17" i="183"/>
  <c r="BJ17" i="183"/>
  <c r="BF17" i="183"/>
  <c r="BB17" i="183"/>
  <c r="AX17" i="183"/>
  <c r="AT17" i="183"/>
  <c r="AP17" i="183"/>
  <c r="AL17" i="183"/>
  <c r="AH17" i="183"/>
  <c r="AD17" i="183"/>
  <c r="Z17" i="183"/>
  <c r="BN16" i="183"/>
  <c r="BJ16" i="183"/>
  <c r="BF16" i="183"/>
  <c r="BB16" i="183"/>
  <c r="AX16" i="183"/>
  <c r="AT16" i="183"/>
  <c r="AP16" i="183"/>
  <c r="AL16" i="183"/>
  <c r="AH16" i="183"/>
  <c r="AD16" i="183"/>
  <c r="Z16" i="183"/>
  <c r="BN15" i="183"/>
  <c r="BJ15" i="183"/>
  <c r="BF15" i="183"/>
  <c r="BB15" i="183"/>
  <c r="AX15" i="183"/>
  <c r="AT15" i="183"/>
  <c r="AP15" i="183"/>
  <c r="AL15" i="183"/>
  <c r="AH15" i="183"/>
  <c r="AD15" i="183"/>
  <c r="Z15" i="183"/>
  <c r="BN14" i="183"/>
  <c r="BJ14" i="183"/>
  <c r="BF14" i="183"/>
  <c r="BB14" i="183"/>
  <c r="AX14" i="183"/>
  <c r="AT14" i="183"/>
  <c r="AP14" i="183"/>
  <c r="AL14" i="183"/>
  <c r="AH14" i="183"/>
  <c r="AD14" i="183"/>
  <c r="Z14" i="183"/>
  <c r="T85" i="183"/>
  <c r="T77" i="183"/>
  <c r="T69" i="183"/>
  <c r="T61" i="183"/>
  <c r="T53" i="183"/>
  <c r="S10" i="1"/>
  <c r="T37" i="183"/>
  <c r="U29" i="183"/>
  <c r="T29" i="183"/>
  <c r="T21" i="183"/>
  <c r="B78" i="153"/>
  <c r="B84" i="153"/>
  <c r="B83" i="153"/>
  <c r="B82" i="153"/>
  <c r="B81" i="153"/>
  <c r="B80" i="153"/>
  <c r="B80" i="187" s="1"/>
  <c r="B79" i="153"/>
  <c r="B76" i="153"/>
  <c r="B76" i="187" s="1"/>
  <c r="B75" i="153"/>
  <c r="B74" i="153"/>
  <c r="B73" i="153"/>
  <c r="B72" i="153"/>
  <c r="B71" i="153"/>
  <c r="B71" i="187" s="1"/>
  <c r="B70" i="153"/>
  <c r="B70" i="183" s="1"/>
  <c r="B68" i="153"/>
  <c r="B67" i="153"/>
  <c r="B67" i="187" s="1"/>
  <c r="B66" i="153"/>
  <c r="B65" i="153"/>
  <c r="B64" i="153"/>
  <c r="B63" i="153"/>
  <c r="B62" i="153"/>
  <c r="B62" i="187" s="1"/>
  <c r="B60" i="153"/>
  <c r="B60" i="184" s="1"/>
  <c r="B59" i="153"/>
  <c r="B58" i="153"/>
  <c r="B58" i="187" s="1"/>
  <c r="B57" i="153"/>
  <c r="B56" i="153"/>
  <c r="B55" i="153"/>
  <c r="B54" i="153"/>
  <c r="B52" i="153"/>
  <c r="B52" i="187" s="1"/>
  <c r="B51" i="153"/>
  <c r="B51" i="185" s="1"/>
  <c r="B50" i="153"/>
  <c r="B49" i="153"/>
  <c r="B49" i="187" s="1"/>
  <c r="B48" i="153"/>
  <c r="B47" i="153"/>
  <c r="B46" i="153"/>
  <c r="B44" i="153"/>
  <c r="B43" i="153"/>
  <c r="B43" i="187" s="1"/>
  <c r="B42" i="153"/>
  <c r="B41" i="153"/>
  <c r="B40" i="153"/>
  <c r="B40" i="187" s="1"/>
  <c r="B39" i="153"/>
  <c r="B38" i="153"/>
  <c r="B36" i="153"/>
  <c r="B35" i="153"/>
  <c r="B34" i="153"/>
  <c r="B33" i="153"/>
  <c r="B33" i="183" s="1"/>
  <c r="B32" i="153"/>
  <c r="B31" i="153"/>
  <c r="B31" i="187" s="1"/>
  <c r="B30" i="153"/>
  <c r="B28" i="153"/>
  <c r="B27" i="153"/>
  <c r="B26" i="153"/>
  <c r="B25" i="153"/>
  <c r="B24" i="153"/>
  <c r="B24" i="184" s="1"/>
  <c r="B23" i="153"/>
  <c r="B22" i="153"/>
  <c r="B22" i="187" s="1"/>
  <c r="B20" i="153"/>
  <c r="B19" i="153"/>
  <c r="B18" i="153"/>
  <c r="B17" i="153"/>
  <c r="B17" i="187" s="1"/>
  <c r="B16" i="153"/>
  <c r="B15" i="153"/>
  <c r="B15" i="184" s="1"/>
  <c r="AT85" i="185" l="1"/>
  <c r="BZ85" i="185"/>
  <c r="BV69" i="186"/>
  <c r="V85" i="186"/>
  <c r="Q37" i="187"/>
  <c r="BJ61" i="187"/>
  <c r="R42" i="188"/>
  <c r="BF29" i="189"/>
  <c r="CL29" i="189"/>
  <c r="AL45" i="189"/>
  <c r="V53" i="189"/>
  <c r="AL77" i="190"/>
  <c r="BR77" i="190"/>
  <c r="CX77" i="190"/>
  <c r="AH85" i="190"/>
  <c r="AT53" i="191"/>
  <c r="BJ61" i="191"/>
  <c r="N49" i="192"/>
  <c r="AL53" i="192"/>
  <c r="BN61" i="192"/>
  <c r="CT61" i="192"/>
  <c r="P37" i="185"/>
  <c r="Q37" i="185" s="1"/>
  <c r="BN69" i="186"/>
  <c r="L41" i="188"/>
  <c r="BF53" i="189"/>
  <c r="AX69" i="189"/>
  <c r="CD69" i="189"/>
  <c r="BF85" i="190"/>
  <c r="AT85" i="192"/>
  <c r="DF85" i="192"/>
  <c r="L28" i="186"/>
  <c r="L26" i="187"/>
  <c r="BJ61" i="188"/>
  <c r="CD61" i="188"/>
  <c r="CX53" i="189"/>
  <c r="L36" i="191"/>
  <c r="BV85" i="191"/>
  <c r="DB85" i="191"/>
  <c r="M38" i="192"/>
  <c r="CL85" i="192"/>
  <c r="R25" i="186"/>
  <c r="CL21" i="183"/>
  <c r="L24" i="186"/>
  <c r="Q29" i="186"/>
  <c r="AL29" i="188"/>
  <c r="BR29" i="188"/>
  <c r="BV61" i="188"/>
  <c r="BZ85" i="189"/>
  <c r="BZ45" i="191"/>
  <c r="M50" i="191"/>
  <c r="AH85" i="191"/>
  <c r="BR21" i="185"/>
  <c r="DB85" i="186"/>
  <c r="L34" i="187"/>
  <c r="AL53" i="190"/>
  <c r="BN69" i="191"/>
  <c r="CT69" i="191"/>
  <c r="P69" i="185"/>
  <c r="L138" i="1"/>
  <c r="P53" i="185"/>
  <c r="Q53" i="185" s="1"/>
  <c r="Q36" i="185"/>
  <c r="P45" i="185"/>
  <c r="Q45" i="185" s="1"/>
  <c r="AH21" i="185"/>
  <c r="BB61" i="186"/>
  <c r="V37" i="187"/>
  <c r="L17" i="188"/>
  <c r="AH61" i="188"/>
  <c r="BN61" i="188"/>
  <c r="L20" i="189"/>
  <c r="AL21" i="189"/>
  <c r="BR21" i="189"/>
  <c r="L31" i="189"/>
  <c r="AT61" i="189"/>
  <c r="AP69" i="189"/>
  <c r="BV69" i="189"/>
  <c r="DB69" i="189"/>
  <c r="AD21" i="190"/>
  <c r="BJ21" i="190"/>
  <c r="CP21" i="190"/>
  <c r="L28" i="190"/>
  <c r="Z61" i="190"/>
  <c r="BF61" i="190"/>
  <c r="V45" i="191"/>
  <c r="AT37" i="192"/>
  <c r="CD85" i="192"/>
  <c r="CD29" i="183"/>
  <c r="DB37" i="183"/>
  <c r="R16" i="185"/>
  <c r="BN21" i="186"/>
  <c r="CT21" i="186"/>
  <c r="N72" i="186"/>
  <c r="DB85" i="187"/>
  <c r="AD37" i="188"/>
  <c r="BJ37" i="188"/>
  <c r="CP37" i="188"/>
  <c r="L44" i="189"/>
  <c r="CL85" i="189"/>
  <c r="N57" i="190"/>
  <c r="AH77" i="191"/>
  <c r="L14" i="192"/>
  <c r="CH61" i="192"/>
  <c r="AT77" i="192"/>
  <c r="BZ77" i="192"/>
  <c r="BV85" i="192"/>
  <c r="CH37" i="185"/>
  <c r="CH45" i="185"/>
  <c r="BJ53" i="186"/>
  <c r="CP53" i="186"/>
  <c r="AT21" i="187"/>
  <c r="BZ21" i="187"/>
  <c r="L33" i="187"/>
  <c r="L76" i="187"/>
  <c r="CP21" i="188"/>
  <c r="AH69" i="189"/>
  <c r="CD29" i="190"/>
  <c r="BR37" i="191"/>
  <c r="CX37" i="191"/>
  <c r="BJ53" i="191"/>
  <c r="BF21" i="183"/>
  <c r="AT45" i="191"/>
  <c r="BN37" i="185"/>
  <c r="N47" i="187"/>
  <c r="CX29" i="188"/>
  <c r="Z53" i="189"/>
  <c r="CD85" i="189"/>
  <c r="BR53" i="190"/>
  <c r="CX53" i="190"/>
  <c r="N56" i="190"/>
  <c r="AD85" i="190"/>
  <c r="DF45" i="191"/>
  <c r="AL77" i="191"/>
  <c r="V37" i="192"/>
  <c r="Z45" i="192"/>
  <c r="BF29" i="185"/>
  <c r="CD29" i="186"/>
  <c r="BB21" i="188"/>
  <c r="V69" i="188"/>
  <c r="M46" i="189"/>
  <c r="AH77" i="189"/>
  <c r="BN77" i="189"/>
  <c r="CT77" i="189"/>
  <c r="BN29" i="191"/>
  <c r="BB53" i="191"/>
  <c r="BN85" i="191"/>
  <c r="N48" i="192"/>
  <c r="AH69" i="192"/>
  <c r="AP77" i="192"/>
  <c r="BV77" i="192"/>
  <c r="DF85" i="185"/>
  <c r="DB21" i="186"/>
  <c r="AT69" i="186"/>
  <c r="AX85" i="187"/>
  <c r="L19" i="188"/>
  <c r="AT21" i="188"/>
  <c r="Q29" i="188"/>
  <c r="DB45" i="188"/>
  <c r="N51" i="188"/>
  <c r="Q29" i="189"/>
  <c r="BF77" i="189"/>
  <c r="AD53" i="190"/>
  <c r="AL45" i="191"/>
  <c r="BR45" i="191"/>
  <c r="CX45" i="191"/>
  <c r="V53" i="191"/>
  <c r="CX61" i="191"/>
  <c r="M18" i="192"/>
  <c r="CH21" i="185"/>
  <c r="AX29" i="185"/>
  <c r="Q21" i="186"/>
  <c r="N44" i="186"/>
  <c r="AH69" i="186"/>
  <c r="DB69" i="186"/>
  <c r="L70" i="186"/>
  <c r="M14" i="187"/>
  <c r="N28" i="187"/>
  <c r="M60" i="187"/>
  <c r="R82" i="187"/>
  <c r="R16" i="188"/>
  <c r="N30" i="188"/>
  <c r="BB53" i="188"/>
  <c r="AX61" i="188"/>
  <c r="AT77" i="188"/>
  <c r="CP61" i="189"/>
  <c r="CL69" i="189"/>
  <c r="BF85" i="189"/>
  <c r="AX21" i="190"/>
  <c r="BZ53" i="190"/>
  <c r="CL85" i="190"/>
  <c r="BB21" i="191"/>
  <c r="L35" i="191"/>
  <c r="BF85" i="191"/>
  <c r="AD53" i="192"/>
  <c r="AT61" i="192"/>
  <c r="BZ61" i="192"/>
  <c r="DF61" i="192"/>
  <c r="BJ69" i="192"/>
  <c r="CP69" i="192"/>
  <c r="T21" i="153"/>
  <c r="Q29" i="185"/>
  <c r="L32" i="185"/>
  <c r="BR37" i="185"/>
  <c r="Q47" i="185"/>
  <c r="P77" i="185"/>
  <c r="AP21" i="186"/>
  <c r="Q45" i="186"/>
  <c r="CL37" i="187"/>
  <c r="L47" i="187"/>
  <c r="N60" i="187"/>
  <c r="L65" i="187"/>
  <c r="BC86" i="188"/>
  <c r="DF21" i="188"/>
  <c r="V53" i="188"/>
  <c r="AP61" i="188"/>
  <c r="R79" i="188"/>
  <c r="Q85" i="188"/>
  <c r="AX53" i="189"/>
  <c r="L59" i="189"/>
  <c r="L18" i="190"/>
  <c r="CD37" i="190"/>
  <c r="BR85" i="190"/>
  <c r="BB45" i="191"/>
  <c r="CH45" i="191"/>
  <c r="CD53" i="191"/>
  <c r="L54" i="191"/>
  <c r="AX85" i="191"/>
  <c r="L19" i="192"/>
  <c r="AD45" i="192"/>
  <c r="BJ45" i="192"/>
  <c r="CP45" i="192"/>
  <c r="L83" i="192"/>
  <c r="R14" i="184"/>
  <c r="J21" i="184"/>
  <c r="BR21" i="183"/>
  <c r="CX21" i="183"/>
  <c r="J29" i="184"/>
  <c r="CX21" i="185"/>
  <c r="Q37" i="186"/>
  <c r="AX69" i="186"/>
  <c r="CL69" i="186"/>
  <c r="BB85" i="186"/>
  <c r="CH85" i="186"/>
  <c r="CD37" i="187"/>
  <c r="BB61" i="187"/>
  <c r="Z69" i="187"/>
  <c r="BF69" i="187"/>
  <c r="CL69" i="187"/>
  <c r="BF85" i="187"/>
  <c r="BR53" i="188"/>
  <c r="CX53" i="188"/>
  <c r="AH69" i="188"/>
  <c r="BN69" i="188"/>
  <c r="CT69" i="188"/>
  <c r="N71" i="188"/>
  <c r="V29" i="189"/>
  <c r="CL77" i="189"/>
  <c r="CP37" i="190"/>
  <c r="L51" i="190"/>
  <c r="AT77" i="190"/>
  <c r="BZ77" i="190"/>
  <c r="DF77" i="190"/>
  <c r="CH45" i="192"/>
  <c r="BN69" i="192"/>
  <c r="CT69" i="192"/>
  <c r="DB77" i="192"/>
  <c r="Q41" i="185"/>
  <c r="L52" i="187"/>
  <c r="L34" i="188"/>
  <c r="L62" i="188"/>
  <c r="L39" i="189"/>
  <c r="V53" i="190"/>
  <c r="AH53" i="190"/>
  <c r="BV53" i="190"/>
  <c r="R23" i="192"/>
  <c r="CL53" i="192"/>
  <c r="Z69" i="192"/>
  <c r="BB21" i="184"/>
  <c r="CH21" i="184"/>
  <c r="CT29" i="185"/>
  <c r="BV37" i="185"/>
  <c r="Z21" i="186"/>
  <c r="DF61" i="186"/>
  <c r="L83" i="186"/>
  <c r="AD53" i="187"/>
  <c r="BJ53" i="187"/>
  <c r="CP53" i="187"/>
  <c r="L60" i="187"/>
  <c r="BZ61" i="187"/>
  <c r="L68" i="187"/>
  <c r="Z61" i="188"/>
  <c r="BZ61" i="188"/>
  <c r="L72" i="188"/>
  <c r="N48" i="189"/>
  <c r="CX61" i="189"/>
  <c r="AT21" i="190"/>
  <c r="BZ21" i="190"/>
  <c r="DF21" i="190"/>
  <c r="L55" i="190"/>
  <c r="L78" i="190"/>
  <c r="M49" i="192"/>
  <c r="BB61" i="192"/>
  <c r="AH77" i="192"/>
  <c r="BN77" i="192"/>
  <c r="CT77" i="192"/>
  <c r="P61" i="185"/>
  <c r="DB21" i="183"/>
  <c r="CT37" i="185"/>
  <c r="AP69" i="185"/>
  <c r="AL21" i="186"/>
  <c r="DF21" i="186"/>
  <c r="BR61" i="186"/>
  <c r="CX61" i="186"/>
  <c r="L32" i="187"/>
  <c r="Q85" i="187"/>
  <c r="AP85" i="187"/>
  <c r="L44" i="188"/>
  <c r="L18" i="189"/>
  <c r="BR61" i="189"/>
  <c r="R66" i="189"/>
  <c r="L20" i="190"/>
  <c r="CL21" i="190"/>
  <c r="BV29" i="190"/>
  <c r="BV45" i="190"/>
  <c r="DB45" i="190"/>
  <c r="CT53" i="190"/>
  <c r="BN53" i="191"/>
  <c r="Q77" i="191"/>
  <c r="L59" i="192"/>
  <c r="BJ85" i="192"/>
  <c r="R54" i="185"/>
  <c r="L60" i="185"/>
  <c r="BV69" i="185"/>
  <c r="AD45" i="185"/>
  <c r="L76" i="185"/>
  <c r="AD77" i="185"/>
  <c r="BJ77" i="185"/>
  <c r="CP77" i="185"/>
  <c r="Q85" i="185"/>
  <c r="AP53" i="185"/>
  <c r="AP77" i="185"/>
  <c r="BV77" i="185"/>
  <c r="DB77" i="185"/>
  <c r="M51" i="185"/>
  <c r="DB45" i="185"/>
  <c r="Z45" i="185"/>
  <c r="CL45" i="185"/>
  <c r="L48" i="185"/>
  <c r="N50" i="185"/>
  <c r="P36" i="184"/>
  <c r="Q36" i="184" s="1"/>
  <c r="P22" i="184"/>
  <c r="P39" i="184"/>
  <c r="Q39" i="184" s="1"/>
  <c r="P38" i="184"/>
  <c r="P24" i="184"/>
  <c r="Q24" i="184" s="1"/>
  <c r="P19" i="184"/>
  <c r="P31" i="184"/>
  <c r="Q31" i="184" s="1"/>
  <c r="P25" i="184"/>
  <c r="Q25" i="184" s="1"/>
  <c r="P32" i="184"/>
  <c r="Q32" i="184" s="1"/>
  <c r="P26" i="184"/>
  <c r="Q26" i="184" s="1"/>
  <c r="P28" i="184"/>
  <c r="Q28" i="184" s="1"/>
  <c r="P33" i="184"/>
  <c r="Q33" i="184" s="1"/>
  <c r="P27" i="184"/>
  <c r="Q27" i="184" s="1"/>
  <c r="P34" i="184"/>
  <c r="Q34" i="184" s="1"/>
  <c r="P35" i="184"/>
  <c r="Q35" i="184" s="1"/>
  <c r="P23" i="184"/>
  <c r="Q23" i="184" s="1"/>
  <c r="P30" i="184"/>
  <c r="P20" i="184"/>
  <c r="Q20" i="184" s="1"/>
  <c r="L54" i="184"/>
  <c r="L70" i="184"/>
  <c r="AD69" i="184"/>
  <c r="CP69" i="184"/>
  <c r="CX85" i="184"/>
  <c r="V61" i="184"/>
  <c r="L47" i="185"/>
  <c r="L51" i="185"/>
  <c r="V53" i="185"/>
  <c r="AT69" i="185"/>
  <c r="BZ69" i="185"/>
  <c r="DF69" i="185"/>
  <c r="N47" i="185"/>
  <c r="AD53" i="185"/>
  <c r="BJ53" i="185"/>
  <c r="CP53" i="185"/>
  <c r="AT61" i="185"/>
  <c r="BZ61" i="185"/>
  <c r="DB69" i="185"/>
  <c r="BV53" i="185"/>
  <c r="DB53" i="185"/>
  <c r="N80" i="185"/>
  <c r="BN45" i="185"/>
  <c r="AT37" i="185"/>
  <c r="AP37" i="185"/>
  <c r="M38" i="185"/>
  <c r="BB37" i="184"/>
  <c r="AH69" i="184"/>
  <c r="BN69" i="184"/>
  <c r="CT69" i="184"/>
  <c r="AT61" i="184"/>
  <c r="BJ85" i="184"/>
  <c r="BR45" i="184"/>
  <c r="Z77" i="184"/>
  <c r="AP37" i="183"/>
  <c r="BR53" i="183"/>
  <c r="CX53" i="183"/>
  <c r="CP61" i="183"/>
  <c r="BJ29" i="183"/>
  <c r="AD29" i="183"/>
  <c r="AH77" i="184"/>
  <c r="BN69" i="183"/>
  <c r="CT29" i="183"/>
  <c r="AP69" i="183"/>
  <c r="M54" i="187"/>
  <c r="R54" i="187"/>
  <c r="BJ61" i="184"/>
  <c r="N72" i="187"/>
  <c r="R72" i="187"/>
  <c r="N49" i="188"/>
  <c r="R26" i="191"/>
  <c r="N26" i="191"/>
  <c r="AT69" i="183"/>
  <c r="BZ61" i="183"/>
  <c r="DF61" i="183"/>
  <c r="CX69" i="183"/>
  <c r="CP77" i="183"/>
  <c r="S73" i="186"/>
  <c r="L73" i="186"/>
  <c r="N44" i="187"/>
  <c r="CD45" i="187"/>
  <c r="M34" i="188"/>
  <c r="CH61" i="188"/>
  <c r="Z29" i="189"/>
  <c r="BZ61" i="189"/>
  <c r="DF61" i="189"/>
  <c r="CP53" i="190"/>
  <c r="L17" i="191"/>
  <c r="S42" i="192"/>
  <c r="L42" i="192"/>
  <c r="AL61" i="192"/>
  <c r="BN85" i="192"/>
  <c r="DB85" i="192"/>
  <c r="CH21" i="183"/>
  <c r="AX45" i="183"/>
  <c r="AP53" i="183"/>
  <c r="Z69" i="183"/>
  <c r="CT69" i="186"/>
  <c r="L71" i="186"/>
  <c r="S71" i="186"/>
  <c r="N42" i="187"/>
  <c r="BV85" i="190"/>
  <c r="N82" i="191"/>
  <c r="DF37" i="192"/>
  <c r="N55" i="186"/>
  <c r="R55" i="186"/>
  <c r="DB37" i="185"/>
  <c r="N32" i="186"/>
  <c r="R32" i="186"/>
  <c r="N34" i="186"/>
  <c r="AL69" i="186"/>
  <c r="M80" i="190"/>
  <c r="R80" i="190"/>
  <c r="AL37" i="192"/>
  <c r="AT53" i="192"/>
  <c r="DF53" i="192"/>
  <c r="AD61" i="192"/>
  <c r="N43" i="189"/>
  <c r="R43" i="189"/>
  <c r="L15" i="185"/>
  <c r="S15" i="185"/>
  <c r="AL77" i="183"/>
  <c r="CX37" i="183"/>
  <c r="BF37" i="183"/>
  <c r="L35" i="185"/>
  <c r="AH37" i="185"/>
  <c r="L23" i="186"/>
  <c r="AW86" i="186"/>
  <c r="J67" i="1" s="1"/>
  <c r="K67" i="1" s="1"/>
  <c r="CC86" i="186"/>
  <c r="N68" i="186"/>
  <c r="R68" i="186"/>
  <c r="S62" i="187"/>
  <c r="L62" i="187"/>
  <c r="CT69" i="189"/>
  <c r="AT37" i="190"/>
  <c r="BZ37" i="190"/>
  <c r="M76" i="190"/>
  <c r="S67" i="191"/>
  <c r="L67" i="191"/>
  <c r="CX37" i="192"/>
  <c r="BF69" i="192"/>
  <c r="N54" i="187"/>
  <c r="AD85" i="183"/>
  <c r="AP21" i="183"/>
  <c r="AW86" i="185"/>
  <c r="N22" i="187"/>
  <c r="R22" i="187"/>
  <c r="N62" i="187"/>
  <c r="M62" i="187"/>
  <c r="S20" i="188"/>
  <c r="L20" i="188"/>
  <c r="AL21" i="188"/>
  <c r="BN53" i="188"/>
  <c r="AX85" i="188"/>
  <c r="DF53" i="189"/>
  <c r="BN29" i="190"/>
  <c r="N74" i="190"/>
  <c r="R74" i="190"/>
  <c r="N79" i="189"/>
  <c r="R79" i="189"/>
  <c r="AG86" i="185"/>
  <c r="S60" i="186"/>
  <c r="L60" i="186"/>
  <c r="R49" i="189"/>
  <c r="N49" i="189"/>
  <c r="Q61" i="190"/>
  <c r="BV61" i="190"/>
  <c r="DB61" i="190"/>
  <c r="N62" i="190"/>
  <c r="R62" i="190"/>
  <c r="CP45" i="191"/>
  <c r="AX69" i="192"/>
  <c r="BB29" i="183"/>
  <c r="AT37" i="183"/>
  <c r="BB37" i="185"/>
  <c r="L55" i="185"/>
  <c r="M74" i="185"/>
  <c r="L68" i="186"/>
  <c r="Z69" i="186"/>
  <c r="CH69" i="186"/>
  <c r="L18" i="187"/>
  <c r="DB53" i="188"/>
  <c r="DB61" i="188"/>
  <c r="L82" i="188"/>
  <c r="L36" i="189"/>
  <c r="AT53" i="189"/>
  <c r="CX21" i="190"/>
  <c r="BJ53" i="190"/>
  <c r="CD53" i="190"/>
  <c r="BZ53" i="191"/>
  <c r="DF53" i="191"/>
  <c r="C69" i="191"/>
  <c r="Q69" i="191"/>
  <c r="BV69" i="191"/>
  <c r="DB69" i="191"/>
  <c r="CL77" i="191"/>
  <c r="M82" i="191"/>
  <c r="L36" i="192"/>
  <c r="Z53" i="192"/>
  <c r="CT53" i="192"/>
  <c r="CP85" i="192"/>
  <c r="N61" i="187"/>
  <c r="AL69" i="183"/>
  <c r="AD45" i="184"/>
  <c r="AH85" i="184"/>
  <c r="BZ21" i="185"/>
  <c r="CS86" i="185"/>
  <c r="DF21" i="185"/>
  <c r="Z53" i="185"/>
  <c r="BF53" i="185"/>
  <c r="CL53" i="185"/>
  <c r="AL69" i="185"/>
  <c r="BR69" i="185"/>
  <c r="CX69" i="185"/>
  <c r="AP37" i="186"/>
  <c r="BV37" i="186"/>
  <c r="DB37" i="186"/>
  <c r="BB45" i="186"/>
  <c r="CH45" i="186"/>
  <c r="AX61" i="186"/>
  <c r="BR69" i="186"/>
  <c r="AH77" i="186"/>
  <c r="BN77" i="186"/>
  <c r="CT77" i="186"/>
  <c r="L84" i="186"/>
  <c r="L25" i="187"/>
  <c r="V29" i="187"/>
  <c r="BR37" i="187"/>
  <c r="BB53" i="187"/>
  <c r="CH53" i="187"/>
  <c r="CX21" i="188"/>
  <c r="L24" i="188"/>
  <c r="BF61" i="188"/>
  <c r="CT61" i="188"/>
  <c r="CD85" i="188"/>
  <c r="L19" i="189"/>
  <c r="BK86" i="189"/>
  <c r="AL53" i="189"/>
  <c r="Z69" i="189"/>
  <c r="BF69" i="189"/>
  <c r="AP85" i="189"/>
  <c r="BV85" i="189"/>
  <c r="CP85" i="189"/>
  <c r="L34" i="190"/>
  <c r="CL37" i="190"/>
  <c r="M51" i="190"/>
  <c r="BB53" i="190"/>
  <c r="AL69" i="190"/>
  <c r="BR69" i="190"/>
  <c r="CX69" i="190"/>
  <c r="BJ77" i="190"/>
  <c r="CP77" i="190"/>
  <c r="BR53" i="191"/>
  <c r="M56" i="191"/>
  <c r="DB61" i="191"/>
  <c r="CD77" i="191"/>
  <c r="AX21" i="192"/>
  <c r="CD21" i="192"/>
  <c r="L58" i="192"/>
  <c r="BR61" i="192"/>
  <c r="CL69" i="192"/>
  <c r="Z85" i="192"/>
  <c r="BZ85" i="192"/>
  <c r="AX69" i="183"/>
  <c r="L24" i="185"/>
  <c r="BV29" i="185"/>
  <c r="DB29" i="185"/>
  <c r="Z37" i="185"/>
  <c r="BF37" i="185"/>
  <c r="S47" i="185"/>
  <c r="V77" i="185"/>
  <c r="AX21" i="186"/>
  <c r="CD21" i="186"/>
  <c r="N23" i="186"/>
  <c r="BB37" i="186"/>
  <c r="CH37" i="186"/>
  <c r="L47" i="186"/>
  <c r="AD69" i="186"/>
  <c r="BB21" i="187"/>
  <c r="CH21" i="187"/>
  <c r="CH61" i="187"/>
  <c r="L82" i="187"/>
  <c r="CD21" i="188"/>
  <c r="Q37" i="189"/>
  <c r="AT45" i="189"/>
  <c r="BZ45" i="189"/>
  <c r="DF45" i="189"/>
  <c r="AD61" i="189"/>
  <c r="AX77" i="189"/>
  <c r="CD77" i="189"/>
  <c r="CX77" i="189"/>
  <c r="DB85" i="189"/>
  <c r="V21" i="190"/>
  <c r="BB21" i="190"/>
  <c r="CH21" i="190"/>
  <c r="L25" i="190"/>
  <c r="CL29" i="190"/>
  <c r="M42" i="190"/>
  <c r="M46" i="190"/>
  <c r="CH53" i="190"/>
  <c r="AP77" i="190"/>
  <c r="BV77" i="190"/>
  <c r="DB77" i="190"/>
  <c r="Z85" i="190"/>
  <c r="CT85" i="190"/>
  <c r="AL21" i="191"/>
  <c r="BR21" i="191"/>
  <c r="CX21" i="191"/>
  <c r="C29" i="191"/>
  <c r="DB29" i="191"/>
  <c r="CH61" i="191"/>
  <c r="S82" i="191"/>
  <c r="CD85" i="191"/>
  <c r="AX53" i="192"/>
  <c r="CD53" i="192"/>
  <c r="CX61" i="192"/>
  <c r="BB77" i="192"/>
  <c r="CH77" i="192"/>
  <c r="CL85" i="184"/>
  <c r="AH29" i="185"/>
  <c r="M56" i="185"/>
  <c r="AH61" i="185"/>
  <c r="BN61" i="185"/>
  <c r="CT61" i="185"/>
  <c r="V69" i="185"/>
  <c r="AD69" i="185"/>
  <c r="BJ69" i="185"/>
  <c r="CP69" i="185"/>
  <c r="M70" i="185"/>
  <c r="L75" i="185"/>
  <c r="AD85" i="185"/>
  <c r="BJ85" i="185"/>
  <c r="CP85" i="185"/>
  <c r="AH37" i="186"/>
  <c r="BN37" i="186"/>
  <c r="CT37" i="186"/>
  <c r="L50" i="186"/>
  <c r="M62" i="186"/>
  <c r="AP69" i="186"/>
  <c r="CP37" i="187"/>
  <c r="N57" i="187"/>
  <c r="AT61" i="187"/>
  <c r="M67" i="187"/>
  <c r="R79" i="187"/>
  <c r="BJ21" i="188"/>
  <c r="AL53" i="188"/>
  <c r="R60" i="188"/>
  <c r="R65" i="188"/>
  <c r="AX69" i="188"/>
  <c r="CD69" i="188"/>
  <c r="DB85" i="188"/>
  <c r="L23" i="189"/>
  <c r="BJ61" i="189"/>
  <c r="CX69" i="189"/>
  <c r="AH85" i="189"/>
  <c r="AH21" i="190"/>
  <c r="BN21" i="190"/>
  <c r="M25" i="190"/>
  <c r="N34" i="190"/>
  <c r="AD69" i="190"/>
  <c r="BJ69" i="190"/>
  <c r="CP69" i="190"/>
  <c r="M70" i="190"/>
  <c r="AL85" i="190"/>
  <c r="DF85" i="190"/>
  <c r="AX37" i="191"/>
  <c r="CD37" i="191"/>
  <c r="AT61" i="191"/>
  <c r="BV77" i="191"/>
  <c r="AP85" i="191"/>
  <c r="N18" i="184"/>
  <c r="L52" i="184"/>
  <c r="AX85" i="184"/>
  <c r="BJ21" i="185"/>
  <c r="M22" i="185"/>
  <c r="CL37" i="185"/>
  <c r="CX37" i="185"/>
  <c r="N42" i="185"/>
  <c r="DF61" i="185"/>
  <c r="CT29" i="186"/>
  <c r="AT37" i="186"/>
  <c r="BZ37" i="186"/>
  <c r="DF37" i="186"/>
  <c r="M39" i="186"/>
  <c r="L65" i="186"/>
  <c r="R73" i="186"/>
  <c r="DF21" i="187"/>
  <c r="M28" i="187"/>
  <c r="BR53" i="187"/>
  <c r="BR61" i="187"/>
  <c r="CH21" i="188"/>
  <c r="M52" i="188"/>
  <c r="AD53" i="188"/>
  <c r="L59" i="188"/>
  <c r="S19" i="189"/>
  <c r="X86" i="189"/>
  <c r="CJ86" i="189"/>
  <c r="R74" i="189"/>
  <c r="AP77" i="189"/>
  <c r="Z85" i="189"/>
  <c r="L26" i="190"/>
  <c r="DB37" i="190"/>
  <c r="R42" i="190"/>
  <c r="BS86" i="191"/>
  <c r="V29" i="191"/>
  <c r="CL45" i="191"/>
  <c r="CH53" i="191"/>
  <c r="L60" i="191"/>
  <c r="CT77" i="191"/>
  <c r="L16" i="192"/>
  <c r="R18" i="192"/>
  <c r="M23" i="192"/>
  <c r="BJ53" i="192"/>
  <c r="CP53" i="192"/>
  <c r="V61" i="192"/>
  <c r="BV61" i="192"/>
  <c r="CP61" i="192"/>
  <c r="V69" i="192"/>
  <c r="BV69" i="192"/>
  <c r="CL29" i="185"/>
  <c r="L78" i="185"/>
  <c r="L42" i="186"/>
  <c r="L20" i="187"/>
  <c r="L28" i="188"/>
  <c r="BB61" i="188"/>
  <c r="R83" i="188"/>
  <c r="BZ85" i="188"/>
  <c r="DF85" i="188"/>
  <c r="L35" i="189"/>
  <c r="DB53" i="189"/>
  <c r="AL21" i="190"/>
  <c r="DB29" i="190"/>
  <c r="AX53" i="190"/>
  <c r="L64" i="191"/>
  <c r="Z77" i="191"/>
  <c r="CT85" i="191"/>
  <c r="L26" i="192"/>
  <c r="N43" i="192"/>
  <c r="V45" i="192"/>
  <c r="AT45" i="192"/>
  <c r="BZ45" i="192"/>
  <c r="DF45" i="192"/>
  <c r="V53" i="192"/>
  <c r="AH53" i="192"/>
  <c r="R56" i="192"/>
  <c r="L65" i="192"/>
  <c r="DB69" i="192"/>
  <c r="AP85" i="192"/>
  <c r="R49" i="186"/>
  <c r="N49" i="186"/>
  <c r="M22" i="190"/>
  <c r="R22" i="190"/>
  <c r="AT53" i="183"/>
  <c r="AD77" i="183"/>
  <c r="BJ77" i="183"/>
  <c r="BB85" i="183"/>
  <c r="CP69" i="183"/>
  <c r="BZ85" i="183"/>
  <c r="DF85" i="183"/>
  <c r="BJ37" i="184"/>
  <c r="AT45" i="184"/>
  <c r="M19" i="185"/>
  <c r="BB21" i="185"/>
  <c r="CP21" i="185"/>
  <c r="R26" i="185"/>
  <c r="AP29" i="185"/>
  <c r="CD37" i="185"/>
  <c r="N74" i="187"/>
  <c r="R74" i="187"/>
  <c r="CZ86" i="188"/>
  <c r="N33" i="188"/>
  <c r="R33" i="188"/>
  <c r="N48" i="188"/>
  <c r="R48" i="188"/>
  <c r="S42" i="187"/>
  <c r="L42" i="187"/>
  <c r="S63" i="187"/>
  <c r="D69" i="187"/>
  <c r="L22" i="185"/>
  <c r="S38" i="185"/>
  <c r="L38" i="185"/>
  <c r="S73" i="185"/>
  <c r="L73" i="185"/>
  <c r="S81" i="187"/>
  <c r="L81" i="187"/>
  <c r="S33" i="187"/>
  <c r="N31" i="191"/>
  <c r="R31" i="191"/>
  <c r="CH61" i="183"/>
  <c r="BZ69" i="183"/>
  <c r="BJ45" i="184"/>
  <c r="D21" i="185"/>
  <c r="L18" i="185"/>
  <c r="Z21" i="185"/>
  <c r="AL21" i="185"/>
  <c r="BF21" i="185"/>
  <c r="CT21" i="185"/>
  <c r="N27" i="185"/>
  <c r="Z29" i="185"/>
  <c r="CT45" i="185"/>
  <c r="BB69" i="185"/>
  <c r="CH69" i="185"/>
  <c r="N82" i="186"/>
  <c r="R82" i="186"/>
  <c r="V29" i="185"/>
  <c r="Z37" i="183"/>
  <c r="CP21" i="183"/>
  <c r="L20" i="185"/>
  <c r="Y86" i="185"/>
  <c r="J49" i="1" s="1"/>
  <c r="N64" i="185"/>
  <c r="R64" i="185"/>
  <c r="AU86" i="187"/>
  <c r="CA86" i="187"/>
  <c r="S47" i="188"/>
  <c r="L47" i="188"/>
  <c r="AP69" i="184"/>
  <c r="DB69" i="184"/>
  <c r="CL21" i="185"/>
  <c r="AX37" i="185"/>
  <c r="BF45" i="185"/>
  <c r="N26" i="187"/>
  <c r="R26" i="187"/>
  <c r="AW86" i="188"/>
  <c r="J89" i="1" s="1"/>
  <c r="K89" i="1" s="1"/>
  <c r="M49" i="188"/>
  <c r="L49" i="188"/>
  <c r="BF61" i="183"/>
  <c r="L36" i="184"/>
  <c r="L78" i="184"/>
  <c r="CT85" i="184"/>
  <c r="S18" i="185"/>
  <c r="AD21" i="185"/>
  <c r="CK86" i="185"/>
  <c r="BE86" i="185"/>
  <c r="S65" i="185"/>
  <c r="M65" i="185"/>
  <c r="L16" i="186"/>
  <c r="L39" i="187"/>
  <c r="S39" i="187"/>
  <c r="S49" i="188"/>
  <c r="BF21" i="186"/>
  <c r="CL21" i="186"/>
  <c r="Z37" i="186"/>
  <c r="BF37" i="186"/>
  <c r="CL37" i="186"/>
  <c r="M83" i="186"/>
  <c r="R17" i="187"/>
  <c r="L23" i="187"/>
  <c r="L28" i="187"/>
  <c r="AT37" i="187"/>
  <c r="L50" i="187"/>
  <c r="M52" i="187"/>
  <c r="AX61" i="187"/>
  <c r="CT61" i="187"/>
  <c r="AX69" i="187"/>
  <c r="CD69" i="187"/>
  <c r="BT86" i="188"/>
  <c r="L27" i="188"/>
  <c r="CH53" i="188"/>
  <c r="N74" i="188"/>
  <c r="R74" i="188"/>
  <c r="N14" i="189"/>
  <c r="R14" i="189"/>
  <c r="R23" i="189"/>
  <c r="M23" i="189"/>
  <c r="N28" i="189"/>
  <c r="R28" i="189"/>
  <c r="AX29" i="189"/>
  <c r="M33" i="191"/>
  <c r="R33" i="191"/>
  <c r="CX53" i="192"/>
  <c r="BN29" i="185"/>
  <c r="BJ37" i="185"/>
  <c r="AX45" i="185"/>
  <c r="M58" i="185"/>
  <c r="AD61" i="185"/>
  <c r="BJ61" i="185"/>
  <c r="CP61" i="185"/>
  <c r="AH69" i="185"/>
  <c r="BN69" i="185"/>
  <c r="CT69" i="185"/>
  <c r="Z77" i="185"/>
  <c r="BF77" i="185"/>
  <c r="CL77" i="185"/>
  <c r="AX85" i="185"/>
  <c r="CD85" i="185"/>
  <c r="D21" i="186"/>
  <c r="CX21" i="186"/>
  <c r="L25" i="186"/>
  <c r="L27" i="186"/>
  <c r="AP29" i="186"/>
  <c r="BV29" i="186"/>
  <c r="M34" i="186"/>
  <c r="AL37" i="186"/>
  <c r="BR37" i="186"/>
  <c r="CX37" i="186"/>
  <c r="AL45" i="186"/>
  <c r="BR45" i="186"/>
  <c r="CX45" i="186"/>
  <c r="S47" i="186"/>
  <c r="AT53" i="186"/>
  <c r="BZ53" i="186"/>
  <c r="DF53" i="186"/>
  <c r="L63" i="186"/>
  <c r="BZ69" i="186"/>
  <c r="Z77" i="186"/>
  <c r="BF77" i="186"/>
  <c r="CL77" i="186"/>
  <c r="Z85" i="186"/>
  <c r="BF85" i="186"/>
  <c r="CL85" i="186"/>
  <c r="M31" i="187"/>
  <c r="Z37" i="187"/>
  <c r="BF37" i="187"/>
  <c r="DF37" i="187"/>
  <c r="M39" i="187"/>
  <c r="N52" i="187"/>
  <c r="DF53" i="187"/>
  <c r="M57" i="187"/>
  <c r="DF61" i="187"/>
  <c r="Q77" i="187"/>
  <c r="BK86" i="188"/>
  <c r="CY86" i="188"/>
  <c r="BB29" i="188"/>
  <c r="CH29" i="188"/>
  <c r="S34" i="188"/>
  <c r="L35" i="188"/>
  <c r="BB37" i="188"/>
  <c r="CH37" i="188"/>
  <c r="AH45" i="188"/>
  <c r="CT45" i="188"/>
  <c r="AT53" i="188"/>
  <c r="CT53" i="188"/>
  <c r="M54" i="188"/>
  <c r="BR61" i="188"/>
  <c r="BV85" i="188"/>
  <c r="AT53" i="190"/>
  <c r="N54" i="191"/>
  <c r="R54" i="191"/>
  <c r="AP45" i="185"/>
  <c r="CD45" i="185"/>
  <c r="L56" i="185"/>
  <c r="L63" i="185"/>
  <c r="Z69" i="185"/>
  <c r="BF69" i="185"/>
  <c r="CL69" i="185"/>
  <c r="BV21" i="186"/>
  <c r="AH29" i="186"/>
  <c r="BN29" i="186"/>
  <c r="DB29" i="186"/>
  <c r="AD37" i="186"/>
  <c r="BJ37" i="186"/>
  <c r="CP37" i="186"/>
  <c r="BJ45" i="186"/>
  <c r="CP45" i="186"/>
  <c r="M46" i="186"/>
  <c r="AL53" i="186"/>
  <c r="BR53" i="186"/>
  <c r="CX53" i="186"/>
  <c r="C61" i="186"/>
  <c r="BJ61" i="186"/>
  <c r="CD61" i="186"/>
  <c r="BJ69" i="186"/>
  <c r="AX77" i="186"/>
  <c r="CD77" i="186"/>
  <c r="AX85" i="186"/>
  <c r="CD85" i="186"/>
  <c r="AD21" i="187"/>
  <c r="BJ21" i="187"/>
  <c r="CP21" i="187"/>
  <c r="R31" i="187"/>
  <c r="AX37" i="187"/>
  <c r="CX37" i="187"/>
  <c r="L44" i="187"/>
  <c r="M47" i="187"/>
  <c r="M65" i="187"/>
  <c r="L71" i="187"/>
  <c r="V85" i="187"/>
  <c r="AH85" i="187"/>
  <c r="CD85" i="187"/>
  <c r="L16" i="188"/>
  <c r="BZ21" i="188"/>
  <c r="CQ86" i="188"/>
  <c r="AT29" i="188"/>
  <c r="BM86" i="188"/>
  <c r="BZ29" i="188"/>
  <c r="DF29" i="188"/>
  <c r="AT37" i="188"/>
  <c r="BZ37" i="188"/>
  <c r="DF37" i="188"/>
  <c r="D61" i="188"/>
  <c r="R15" i="189"/>
  <c r="N15" i="189"/>
  <c r="M15" i="189"/>
  <c r="S24" i="189"/>
  <c r="L24" i="189"/>
  <c r="BB61" i="189"/>
  <c r="S50" i="190"/>
  <c r="L50" i="190"/>
  <c r="BN77" i="191"/>
  <c r="S80" i="192"/>
  <c r="L80" i="192"/>
  <c r="AL37" i="185"/>
  <c r="AH45" i="185"/>
  <c r="BB45" i="185"/>
  <c r="BV45" i="185"/>
  <c r="CP45" i="185"/>
  <c r="BB21" i="186"/>
  <c r="CH21" i="186"/>
  <c r="BF29" i="186"/>
  <c r="BV61" i="186"/>
  <c r="CP61" i="186"/>
  <c r="DF69" i="186"/>
  <c r="P86" i="187"/>
  <c r="AD37" i="187"/>
  <c r="BJ37" i="187"/>
  <c r="AH61" i="187"/>
  <c r="CD61" i="187"/>
  <c r="N65" i="187"/>
  <c r="AH69" i="187"/>
  <c r="BN69" i="187"/>
  <c r="CT69" i="187"/>
  <c r="BV85" i="187"/>
  <c r="AM86" i="188"/>
  <c r="AX21" i="188"/>
  <c r="Z37" i="188"/>
  <c r="BF37" i="188"/>
  <c r="CL37" i="188"/>
  <c r="L40" i="188"/>
  <c r="AL45" i="188"/>
  <c r="BR45" i="188"/>
  <c r="CX45" i="188"/>
  <c r="BJ53" i="188"/>
  <c r="CD53" i="188"/>
  <c r="AT61" i="188"/>
  <c r="DF61" i="188"/>
  <c r="Z69" i="188"/>
  <c r="BF69" i="188"/>
  <c r="CL69" i="188"/>
  <c r="N33" i="189"/>
  <c r="R33" i="189"/>
  <c r="DF53" i="190"/>
  <c r="CD85" i="190"/>
  <c r="N44" i="191"/>
  <c r="R44" i="191"/>
  <c r="L76" i="192"/>
  <c r="S76" i="192"/>
  <c r="N34" i="185"/>
  <c r="AD37" i="185"/>
  <c r="CP37" i="185"/>
  <c r="L43" i="185"/>
  <c r="AX69" i="185"/>
  <c r="CD69" i="185"/>
  <c r="D77" i="185"/>
  <c r="S77" i="185" s="1"/>
  <c r="N72" i="185"/>
  <c r="CX69" i="186"/>
  <c r="AN86" i="188"/>
  <c r="AP86" i="188" s="1"/>
  <c r="H87" i="1" s="1"/>
  <c r="C37" i="188"/>
  <c r="AP53" i="188"/>
  <c r="AL61" i="188"/>
  <c r="CX61" i="188"/>
  <c r="R84" i="188"/>
  <c r="N84" i="188"/>
  <c r="N22" i="189"/>
  <c r="R22" i="189"/>
  <c r="S42" i="191"/>
  <c r="L42" i="191"/>
  <c r="L18" i="186"/>
  <c r="AT21" i="186"/>
  <c r="BZ21" i="186"/>
  <c r="V37" i="186"/>
  <c r="CH61" i="186"/>
  <c r="CP69" i="186"/>
  <c r="U86" i="187"/>
  <c r="AE86" i="188"/>
  <c r="AH53" i="188"/>
  <c r="Q61" i="188"/>
  <c r="AD61" i="188"/>
  <c r="CP61" i="188"/>
  <c r="S25" i="189"/>
  <c r="L25" i="189"/>
  <c r="V77" i="188"/>
  <c r="L81" i="188"/>
  <c r="CT85" i="188"/>
  <c r="N26" i="189"/>
  <c r="CT29" i="189"/>
  <c r="AT37" i="189"/>
  <c r="BZ37" i="189"/>
  <c r="DF37" i="189"/>
  <c r="Z45" i="189"/>
  <c r="BZ53" i="189"/>
  <c r="CL53" i="189"/>
  <c r="R56" i="189"/>
  <c r="Q61" i="189"/>
  <c r="BF61" i="189"/>
  <c r="BR69" i="189"/>
  <c r="DF69" i="189"/>
  <c r="L76" i="189"/>
  <c r="Z77" i="189"/>
  <c r="BZ77" i="189"/>
  <c r="DB77" i="189"/>
  <c r="BF21" i="190"/>
  <c r="DB21" i="190"/>
  <c r="AD37" i="190"/>
  <c r="AX37" i="190"/>
  <c r="Z45" i="190"/>
  <c r="AH61" i="190"/>
  <c r="V69" i="190"/>
  <c r="AP85" i="190"/>
  <c r="AD21" i="191"/>
  <c r="AM86" i="191"/>
  <c r="BJ21" i="191"/>
  <c r="CP21" i="191"/>
  <c r="AP29" i="191"/>
  <c r="CD29" i="191"/>
  <c r="CT53" i="191"/>
  <c r="AP61" i="191"/>
  <c r="CD61" i="191"/>
  <c r="CP61" i="191"/>
  <c r="CH77" i="191"/>
  <c r="CL85" i="191"/>
  <c r="L15" i="192"/>
  <c r="Z21" i="192"/>
  <c r="AX29" i="192"/>
  <c r="CD29" i="192"/>
  <c r="L35" i="192"/>
  <c r="BJ37" i="192"/>
  <c r="CP37" i="192"/>
  <c r="C45" i="192"/>
  <c r="AP53" i="192"/>
  <c r="S65" i="192"/>
  <c r="AL77" i="192"/>
  <c r="BR77" i="192"/>
  <c r="Q85" i="192"/>
  <c r="K25" i="1"/>
  <c r="BZ77" i="188"/>
  <c r="DF77" i="188"/>
  <c r="CQ86" i="189"/>
  <c r="BR45" i="189"/>
  <c r="CX45" i="189"/>
  <c r="L19" i="190"/>
  <c r="V29" i="190"/>
  <c r="CO86" i="190"/>
  <c r="L33" i="190"/>
  <c r="L35" i="190"/>
  <c r="BJ37" i="190"/>
  <c r="CX37" i="190"/>
  <c r="N40" i="190"/>
  <c r="BN53" i="190"/>
  <c r="M59" i="190"/>
  <c r="N63" i="190"/>
  <c r="M65" i="190"/>
  <c r="M67" i="190"/>
  <c r="AT69" i="190"/>
  <c r="BZ69" i="190"/>
  <c r="DF69" i="190"/>
  <c r="N79" i="190"/>
  <c r="M83" i="190"/>
  <c r="BJ85" i="190"/>
  <c r="CX85" i="190"/>
  <c r="C21" i="191"/>
  <c r="L34" i="191"/>
  <c r="BB61" i="191"/>
  <c r="L68" i="191"/>
  <c r="AT69" i="191"/>
  <c r="CL69" i="191"/>
  <c r="BR21" i="192"/>
  <c r="CX21" i="192"/>
  <c r="M46" i="192"/>
  <c r="CH69" i="192"/>
  <c r="N74" i="192"/>
  <c r="L83" i="188"/>
  <c r="BJ85" i="188"/>
  <c r="AT21" i="189"/>
  <c r="BL86" i="189"/>
  <c r="BZ21" i="189"/>
  <c r="DF21" i="189"/>
  <c r="AP29" i="189"/>
  <c r="R31" i="189"/>
  <c r="D53" i="189"/>
  <c r="S53" i="189" s="1"/>
  <c r="AP53" i="189"/>
  <c r="BR53" i="189"/>
  <c r="CD53" i="189"/>
  <c r="V61" i="189"/>
  <c r="M64" i="189"/>
  <c r="L70" i="189"/>
  <c r="AL77" i="189"/>
  <c r="N17" i="190"/>
  <c r="BF53" i="190"/>
  <c r="CP37" i="191"/>
  <c r="AP45" i="191"/>
  <c r="CD45" i="191"/>
  <c r="L52" i="191"/>
  <c r="AL53" i="191"/>
  <c r="N66" i="191"/>
  <c r="Z69" i="191"/>
  <c r="M26" i="192"/>
  <c r="AN86" i="192"/>
  <c r="G131" i="1" s="1"/>
  <c r="P131" i="1" s="1"/>
  <c r="AY86" i="192"/>
  <c r="BT86" i="192"/>
  <c r="CE86" i="192"/>
  <c r="CZ86" i="192"/>
  <c r="L30" i="192"/>
  <c r="CH37" i="192"/>
  <c r="AP45" i="192"/>
  <c r="BV45" i="192"/>
  <c r="DB45" i="192"/>
  <c r="N46" i="192"/>
  <c r="R51" i="192"/>
  <c r="L60" i="192"/>
  <c r="DB61" i="192"/>
  <c r="M62" i="192"/>
  <c r="AD69" i="192"/>
  <c r="L70" i="192"/>
  <c r="V85" i="192"/>
  <c r="BB85" i="192"/>
  <c r="L72" i="190"/>
  <c r="AT85" i="190"/>
  <c r="CP85" i="190"/>
  <c r="M62" i="191"/>
  <c r="AX77" i="191"/>
  <c r="V21" i="192"/>
  <c r="M24" i="192"/>
  <c r="BZ37" i="192"/>
  <c r="BB53" i="192"/>
  <c r="CH53" i="192"/>
  <c r="DB53" i="192"/>
  <c r="Q61" i="192"/>
  <c r="BF61" i="192"/>
  <c r="L62" i="192"/>
  <c r="L81" i="192"/>
  <c r="AH85" i="188"/>
  <c r="CX21" i="189"/>
  <c r="BV29" i="189"/>
  <c r="AD37" i="189"/>
  <c r="BJ37" i="189"/>
  <c r="CP37" i="189"/>
  <c r="L47" i="189"/>
  <c r="L49" i="189"/>
  <c r="BJ53" i="189"/>
  <c r="CP53" i="189"/>
  <c r="L58" i="189"/>
  <c r="Z61" i="189"/>
  <c r="CL61" i="189"/>
  <c r="BB69" i="189"/>
  <c r="L80" i="189"/>
  <c r="AX85" i="189"/>
  <c r="CT85" i="189"/>
  <c r="AP21" i="190"/>
  <c r="CD21" i="190"/>
  <c r="AU86" i="190"/>
  <c r="AP53" i="190"/>
  <c r="DB53" i="190"/>
  <c r="AX61" i="190"/>
  <c r="BN85" i="190"/>
  <c r="CH85" i="190"/>
  <c r="DB85" i="190"/>
  <c r="W86" i="191"/>
  <c r="AT21" i="191"/>
  <c r="BC86" i="191"/>
  <c r="BZ21" i="191"/>
  <c r="CI86" i="191"/>
  <c r="DF21" i="191"/>
  <c r="L23" i="191"/>
  <c r="Q37" i="191"/>
  <c r="AP37" i="191"/>
  <c r="BV37" i="191"/>
  <c r="DB37" i="191"/>
  <c r="BV45" i="191"/>
  <c r="CX53" i="191"/>
  <c r="Z61" i="191"/>
  <c r="AL61" i="191"/>
  <c r="BF61" i="191"/>
  <c r="BZ61" i="191"/>
  <c r="S68" i="191"/>
  <c r="D69" i="191"/>
  <c r="S69" i="191" s="1"/>
  <c r="N72" i="191"/>
  <c r="S58" i="192"/>
  <c r="E86" i="185"/>
  <c r="H86" i="186"/>
  <c r="F86" i="188"/>
  <c r="I86" i="188"/>
  <c r="I86" i="189"/>
  <c r="G86" i="191"/>
  <c r="BA86" i="189"/>
  <c r="J101" i="1" s="1"/>
  <c r="K101" i="1" s="1"/>
  <c r="R25" i="190"/>
  <c r="R46" i="190"/>
  <c r="BZ85" i="190"/>
  <c r="L15" i="191"/>
  <c r="BB37" i="191"/>
  <c r="L39" i="191"/>
  <c r="CT45" i="191"/>
  <c r="R48" i="191"/>
  <c r="W86" i="192"/>
  <c r="CI86" i="192"/>
  <c r="L49" i="192"/>
  <c r="M52" i="192"/>
  <c r="BZ53" i="192"/>
  <c r="AX61" i="192"/>
  <c r="L63" i="192"/>
  <c r="BR69" i="192"/>
  <c r="L75" i="188"/>
  <c r="M80" i="188"/>
  <c r="Z85" i="188"/>
  <c r="BN85" i="188"/>
  <c r="CH85" i="188"/>
  <c r="AD21" i="189"/>
  <c r="AV86" i="189"/>
  <c r="BJ21" i="189"/>
  <c r="CP21" i="189"/>
  <c r="BN29" i="189"/>
  <c r="DB29" i="189"/>
  <c r="M49" i="189"/>
  <c r="BN53" i="189"/>
  <c r="L60" i="189"/>
  <c r="AT69" i="189"/>
  <c r="BZ69" i="189"/>
  <c r="L71" i="189"/>
  <c r="BB77" i="189"/>
  <c r="R82" i="189"/>
  <c r="Z21" i="190"/>
  <c r="BV21" i="190"/>
  <c r="L22" i="190"/>
  <c r="Q29" i="190"/>
  <c r="BF37" i="190"/>
  <c r="CT37" i="190"/>
  <c r="V45" i="190"/>
  <c r="AH45" i="190"/>
  <c r="Z53" i="190"/>
  <c r="CL53" i="190"/>
  <c r="M54" i="190"/>
  <c r="R66" i="190"/>
  <c r="Q69" i="190"/>
  <c r="AP69" i="190"/>
  <c r="BV69" i="190"/>
  <c r="DB69" i="190"/>
  <c r="S74" i="190"/>
  <c r="AD77" i="190"/>
  <c r="R84" i="190"/>
  <c r="Q85" i="190"/>
  <c r="V37" i="191"/>
  <c r="BZ37" i="191"/>
  <c r="DF37" i="191"/>
  <c r="CP53" i="191"/>
  <c r="AD61" i="191"/>
  <c r="CL61" i="191"/>
  <c r="V77" i="191"/>
  <c r="J85" i="191"/>
  <c r="R85" i="191" s="1"/>
  <c r="R84" i="191"/>
  <c r="AH21" i="192"/>
  <c r="BN21" i="192"/>
  <c r="CT21" i="192"/>
  <c r="AD37" i="192"/>
  <c r="BR37" i="192"/>
  <c r="AL45" i="192"/>
  <c r="BF45" i="192"/>
  <c r="BR45" i="192"/>
  <c r="CL45" i="192"/>
  <c r="CX45" i="192"/>
  <c r="AP61" i="192"/>
  <c r="CD61" i="192"/>
  <c r="Z77" i="192"/>
  <c r="BF77" i="192"/>
  <c r="CL77" i="192"/>
  <c r="AD85" i="192"/>
  <c r="BR85" i="192"/>
  <c r="Q68" i="184"/>
  <c r="Q59" i="184"/>
  <c r="Q50" i="184"/>
  <c r="Q41" i="184"/>
  <c r="Q72" i="184"/>
  <c r="Q64" i="184"/>
  <c r="Q67" i="184"/>
  <c r="Q58" i="184"/>
  <c r="Q49" i="184"/>
  <c r="Q40" i="184"/>
  <c r="Q74" i="184"/>
  <c r="Q66" i="184"/>
  <c r="Q57" i="184"/>
  <c r="Q48" i="184"/>
  <c r="Q51" i="184"/>
  <c r="Q73" i="184"/>
  <c r="Q65" i="184"/>
  <c r="Q56" i="184"/>
  <c r="Q47" i="184"/>
  <c r="Q55" i="184"/>
  <c r="Q71" i="184"/>
  <c r="Q63" i="184"/>
  <c r="Q44" i="184"/>
  <c r="Q60" i="184"/>
  <c r="Q52" i="184"/>
  <c r="Q43" i="184"/>
  <c r="Q42" i="184"/>
  <c r="BR77" i="184"/>
  <c r="CD77" i="184"/>
  <c r="AP61" i="184"/>
  <c r="CH61" i="184"/>
  <c r="M62" i="184"/>
  <c r="AP85" i="184"/>
  <c r="AB86" i="184"/>
  <c r="AM86" i="184"/>
  <c r="BS86" i="184"/>
  <c r="CN86" i="184"/>
  <c r="AP77" i="184"/>
  <c r="BV77" i="184"/>
  <c r="DF61" i="184"/>
  <c r="S78" i="184"/>
  <c r="CX37" i="184"/>
  <c r="BB45" i="184"/>
  <c r="CH45" i="184"/>
  <c r="N82" i="184"/>
  <c r="L42" i="184"/>
  <c r="M70" i="184"/>
  <c r="BF77" i="184"/>
  <c r="AL21" i="184"/>
  <c r="BR21" i="184"/>
  <c r="CX21" i="184"/>
  <c r="L20" i="184"/>
  <c r="L15" i="184"/>
  <c r="AP37" i="184"/>
  <c r="BJ53" i="184"/>
  <c r="L67" i="184"/>
  <c r="CT77" i="184"/>
  <c r="CD85" i="184"/>
  <c r="AT21" i="184"/>
  <c r="BZ21" i="184"/>
  <c r="DF21" i="184"/>
  <c r="M24" i="184"/>
  <c r="BZ37" i="184"/>
  <c r="AL45" i="184"/>
  <c r="CX45" i="184"/>
  <c r="Z69" i="184"/>
  <c r="CL69" i="184"/>
  <c r="L80" i="184"/>
  <c r="DB85" i="184"/>
  <c r="CL61" i="184"/>
  <c r="CP45" i="184"/>
  <c r="BR61" i="184"/>
  <c r="R67" i="184"/>
  <c r="AX77" i="184"/>
  <c r="M80" i="184"/>
  <c r="L83" i="184"/>
  <c r="BR37" i="184"/>
  <c r="N44" i="184"/>
  <c r="AX61" i="184"/>
  <c r="L62" i="184"/>
  <c r="L65" i="184"/>
  <c r="CD69" i="184"/>
  <c r="R72" i="184"/>
  <c r="N80" i="184"/>
  <c r="CD37" i="184"/>
  <c r="CP37" i="184"/>
  <c r="R46" i="184"/>
  <c r="M47" i="184"/>
  <c r="DB77" i="184"/>
  <c r="AT29" i="183"/>
  <c r="AL29" i="183"/>
  <c r="AH69" i="183"/>
  <c r="Z85" i="183"/>
  <c r="BF85" i="183"/>
  <c r="CL45" i="183"/>
  <c r="CD53" i="183"/>
  <c r="AT77" i="183"/>
  <c r="AL85" i="183"/>
  <c r="BZ37" i="183"/>
  <c r="BR77" i="183"/>
  <c r="CX77" i="183"/>
  <c r="CP85" i="183"/>
  <c r="AH77" i="183"/>
  <c r="BN77" i="183"/>
  <c r="DB29" i="183"/>
  <c r="AL37" i="183"/>
  <c r="AT61" i="183"/>
  <c r="BJ37" i="183"/>
  <c r="BF69" i="183"/>
  <c r="CL29" i="183"/>
  <c r="CD37" i="183"/>
  <c r="CT53" i="183"/>
  <c r="CL61" i="183"/>
  <c r="DB77" i="183"/>
  <c r="CT85" i="183"/>
  <c r="I86" i="183"/>
  <c r="BV37" i="183"/>
  <c r="C37" i="183"/>
  <c r="BB37" i="183"/>
  <c r="D53" i="183"/>
  <c r="C61" i="183"/>
  <c r="O138" i="1"/>
  <c r="B23" i="187"/>
  <c r="B23" i="188"/>
  <c r="B68" i="187"/>
  <c r="B68" i="192"/>
  <c r="B68" i="188"/>
  <c r="AL21" i="183"/>
  <c r="CT21" i="183"/>
  <c r="D45" i="183"/>
  <c r="BH86" i="184"/>
  <c r="CT45" i="184"/>
  <c r="BZ45" i="185"/>
  <c r="BB53" i="185"/>
  <c r="S35" i="187"/>
  <c r="L35" i="187"/>
  <c r="DB37" i="187"/>
  <c r="AD45" i="187"/>
  <c r="R46" i="187"/>
  <c r="N46" i="187"/>
  <c r="V21" i="188"/>
  <c r="L63" i="188"/>
  <c r="S63" i="188"/>
  <c r="AX21" i="183"/>
  <c r="AU86" i="183"/>
  <c r="AX37" i="183"/>
  <c r="AP45" i="183"/>
  <c r="AH53" i="183"/>
  <c r="BN53" i="183"/>
  <c r="Z61" i="183"/>
  <c r="BB69" i="183"/>
  <c r="BZ21" i="183"/>
  <c r="DF21" i="183"/>
  <c r="CL37" i="183"/>
  <c r="BV53" i="183"/>
  <c r="DB53" i="183"/>
  <c r="CT69" i="183"/>
  <c r="J37" i="183"/>
  <c r="L16" i="184"/>
  <c r="N20" i="184"/>
  <c r="AD21" i="184"/>
  <c r="BJ21" i="184"/>
  <c r="CP21" i="184"/>
  <c r="L25" i="184"/>
  <c r="DB37" i="184"/>
  <c r="BZ45" i="184"/>
  <c r="M49" i="184"/>
  <c r="R51" i="184"/>
  <c r="AX53" i="184"/>
  <c r="CD53" i="184"/>
  <c r="L60" i="184"/>
  <c r="Z61" i="184"/>
  <c r="BF69" i="184"/>
  <c r="C85" i="184"/>
  <c r="BN85" i="184"/>
  <c r="M14" i="185"/>
  <c r="L17" i="185"/>
  <c r="BV21" i="185"/>
  <c r="CC86" i="185"/>
  <c r="X86" i="185"/>
  <c r="G49" i="1" s="1"/>
  <c r="AY86" i="185"/>
  <c r="BH86" i="185"/>
  <c r="G58" i="1" s="1"/>
  <c r="P58" i="1" s="1"/>
  <c r="CA86" i="185"/>
  <c r="CJ86" i="185"/>
  <c r="L33" i="185"/>
  <c r="M40" i="185"/>
  <c r="BR45" i="185"/>
  <c r="AH53" i="185"/>
  <c r="BN53" i="185"/>
  <c r="CT53" i="185"/>
  <c r="M60" i="185"/>
  <c r="AL61" i="185"/>
  <c r="BR61" i="185"/>
  <c r="CX61" i="185"/>
  <c r="C69" i="185"/>
  <c r="L66" i="185"/>
  <c r="L68" i="185"/>
  <c r="N75" i="185"/>
  <c r="AH77" i="185"/>
  <c r="BN77" i="185"/>
  <c r="CT77" i="185"/>
  <c r="L79" i="185"/>
  <c r="L81" i="185"/>
  <c r="BB85" i="185"/>
  <c r="CH85" i="185"/>
  <c r="R20" i="186"/>
  <c r="BD86" i="186"/>
  <c r="G69" i="1" s="1"/>
  <c r="P69" i="1" s="1"/>
  <c r="BM86" i="186"/>
  <c r="N31" i="186"/>
  <c r="AD45" i="186"/>
  <c r="L67" i="186"/>
  <c r="Z21" i="187"/>
  <c r="BF21" i="187"/>
  <c r="CL21" i="187"/>
  <c r="BN37" i="187"/>
  <c r="M64" i="187"/>
  <c r="R64" i="187"/>
  <c r="Z85" i="187"/>
  <c r="Y86" i="188"/>
  <c r="J83" i="1" s="1"/>
  <c r="K83" i="1" s="1"/>
  <c r="AU86" i="188"/>
  <c r="BE86" i="188"/>
  <c r="J91" i="1" s="1"/>
  <c r="K91" i="1" s="1"/>
  <c r="CA86" i="188"/>
  <c r="CK86" i="188"/>
  <c r="S42" i="189"/>
  <c r="L42" i="189"/>
  <c r="N38" i="187"/>
  <c r="R38" i="187"/>
  <c r="N56" i="187"/>
  <c r="R56" i="187"/>
  <c r="R75" i="187"/>
  <c r="N75" i="187"/>
  <c r="M75" i="187"/>
  <c r="S83" i="187"/>
  <c r="L83" i="187"/>
  <c r="R67" i="188"/>
  <c r="M67" i="188"/>
  <c r="B32" i="187"/>
  <c r="B32" i="188"/>
  <c r="B79" i="188"/>
  <c r="B79" i="189"/>
  <c r="AP77" i="183"/>
  <c r="AH85" i="183"/>
  <c r="DC86" i="183"/>
  <c r="CH53" i="185"/>
  <c r="CL61" i="185"/>
  <c r="AP85" i="185"/>
  <c r="DB85" i="185"/>
  <c r="BJ45" i="187"/>
  <c r="AT53" i="187"/>
  <c r="BV61" i="187"/>
  <c r="CP61" i="187"/>
  <c r="AD21" i="188"/>
  <c r="DF53" i="188"/>
  <c r="N67" i="188"/>
  <c r="N47" i="190"/>
  <c r="R47" i="190"/>
  <c r="M47" i="190"/>
  <c r="S18" i="191"/>
  <c r="L18" i="191"/>
  <c r="S47" i="191"/>
  <c r="L47" i="191"/>
  <c r="B16" i="187"/>
  <c r="B16" i="190"/>
  <c r="B25" i="187"/>
  <c r="B25" i="190"/>
  <c r="B34" i="187"/>
  <c r="B34" i="190"/>
  <c r="B81" i="188"/>
  <c r="B81" i="183"/>
  <c r="AD21" i="183"/>
  <c r="BJ21" i="183"/>
  <c r="AM86" i="183"/>
  <c r="AD37" i="183"/>
  <c r="AX61" i="183"/>
  <c r="BR69" i="183"/>
  <c r="DF69" i="183"/>
  <c r="CL77" i="183"/>
  <c r="C69" i="183"/>
  <c r="L17" i="184"/>
  <c r="L18" i="184"/>
  <c r="AT37" i="184"/>
  <c r="CH37" i="184"/>
  <c r="L39" i="184"/>
  <c r="DF45" i="184"/>
  <c r="L47" i="184"/>
  <c r="N49" i="184"/>
  <c r="M60" i="184"/>
  <c r="AL61" i="184"/>
  <c r="BZ61" i="184"/>
  <c r="S62" i="184"/>
  <c r="L63" i="184"/>
  <c r="S65" i="184"/>
  <c r="L68" i="184"/>
  <c r="AX69" i="184"/>
  <c r="BR69" i="184"/>
  <c r="CL77" i="184"/>
  <c r="L81" i="184"/>
  <c r="S83" i="184"/>
  <c r="L84" i="184"/>
  <c r="AL85" i="184"/>
  <c r="BF85" i="184"/>
  <c r="N14" i="185"/>
  <c r="L16" i="185"/>
  <c r="M17" i="185"/>
  <c r="L19" i="185"/>
  <c r="O86" i="185"/>
  <c r="BN21" i="185"/>
  <c r="BU86" i="185"/>
  <c r="AQ86" i="185"/>
  <c r="AZ86" i="185"/>
  <c r="G56" i="1" s="1"/>
  <c r="P56" i="1" s="1"/>
  <c r="BS86" i="185"/>
  <c r="CB86" i="185"/>
  <c r="DC86" i="185"/>
  <c r="N31" i="185"/>
  <c r="N40" i="185"/>
  <c r="BJ45" i="185"/>
  <c r="L50" i="185"/>
  <c r="AT53" i="185"/>
  <c r="BZ53" i="185"/>
  <c r="DF53" i="185"/>
  <c r="S56" i="185"/>
  <c r="R58" i="185"/>
  <c r="M72" i="185"/>
  <c r="AT77" i="185"/>
  <c r="BZ77" i="185"/>
  <c r="DF77" i="185"/>
  <c r="L83" i="185"/>
  <c r="V85" i="185"/>
  <c r="AH85" i="185"/>
  <c r="BN85" i="185"/>
  <c r="CT85" i="185"/>
  <c r="L19" i="186"/>
  <c r="P86" i="186"/>
  <c r="AD21" i="186"/>
  <c r="CP21" i="186"/>
  <c r="M23" i="186"/>
  <c r="L26" i="186"/>
  <c r="S27" i="186"/>
  <c r="AV86" i="186"/>
  <c r="G67" i="1" s="1"/>
  <c r="P67" i="1" s="1"/>
  <c r="BE86" i="186"/>
  <c r="J69" i="1" s="1"/>
  <c r="K69" i="1" s="1"/>
  <c r="D37" i="186"/>
  <c r="S37" i="186" s="1"/>
  <c r="M38" i="186"/>
  <c r="L40" i="186"/>
  <c r="L43" i="186"/>
  <c r="N50" i="186"/>
  <c r="R50" i="186"/>
  <c r="L52" i="186"/>
  <c r="J61" i="186"/>
  <c r="M60" i="186"/>
  <c r="R65" i="186"/>
  <c r="M65" i="186"/>
  <c r="V69" i="186"/>
  <c r="R70" i="186"/>
  <c r="M70" i="186"/>
  <c r="X86" i="187"/>
  <c r="G72" i="1" s="1"/>
  <c r="BD86" i="187"/>
  <c r="G80" i="1" s="1"/>
  <c r="P80" i="1" s="1"/>
  <c r="CJ86" i="187"/>
  <c r="M41" i="187"/>
  <c r="R41" i="187"/>
  <c r="N41" i="187"/>
  <c r="AL53" i="187"/>
  <c r="AL61" i="187"/>
  <c r="N64" i="187"/>
  <c r="AX29" i="188"/>
  <c r="CD29" i="188"/>
  <c r="M36" i="188"/>
  <c r="N36" i="188"/>
  <c r="N42" i="189"/>
  <c r="R42" i="189"/>
  <c r="S73" i="187"/>
  <c r="L73" i="187"/>
  <c r="R58" i="190"/>
  <c r="M58" i="190"/>
  <c r="N58" i="190"/>
  <c r="BJ69" i="183"/>
  <c r="B26" i="187"/>
  <c r="B26" i="183"/>
  <c r="B72" i="187"/>
  <c r="B72" i="183"/>
  <c r="AW86" i="183"/>
  <c r="CV86" i="183"/>
  <c r="N17" i="185"/>
  <c r="BM86" i="185"/>
  <c r="J59" i="1" s="1"/>
  <c r="C29" i="185"/>
  <c r="M42" i="185"/>
  <c r="S60" i="185"/>
  <c r="J69" i="185"/>
  <c r="M83" i="185"/>
  <c r="S14" i="186"/>
  <c r="C21" i="186"/>
  <c r="L21" i="186" s="1"/>
  <c r="C29" i="186"/>
  <c r="M26" i="186"/>
  <c r="V29" i="186"/>
  <c r="N18" i="187"/>
  <c r="R18" i="187"/>
  <c r="M18" i="187"/>
  <c r="C37" i="187"/>
  <c r="M59" i="187"/>
  <c r="R59" i="187"/>
  <c r="S80" i="187"/>
  <c r="L80" i="187"/>
  <c r="S34" i="189"/>
  <c r="L34" i="189"/>
  <c r="M34" i="189"/>
  <c r="B41" i="187"/>
  <c r="B41" i="188"/>
  <c r="BD86" i="183"/>
  <c r="BN61" i="183"/>
  <c r="BY86" i="183"/>
  <c r="CT77" i="183"/>
  <c r="BN45" i="184"/>
  <c r="BN77" i="184"/>
  <c r="B54" i="187"/>
  <c r="B54" i="183"/>
  <c r="B82" i="188"/>
  <c r="B82" i="184"/>
  <c r="AN86" i="183"/>
  <c r="B46" i="187"/>
  <c r="B46" i="184"/>
  <c r="B73" i="187"/>
  <c r="B73" i="184"/>
  <c r="B83" i="188"/>
  <c r="B83" i="190"/>
  <c r="B83" i="185"/>
  <c r="BB21" i="183"/>
  <c r="AL53" i="183"/>
  <c r="AD69" i="183"/>
  <c r="CD21" i="183"/>
  <c r="BV29" i="183"/>
  <c r="CH45" i="183"/>
  <c r="BZ53" i="183"/>
  <c r="CI86" i="183"/>
  <c r="DF53" i="183"/>
  <c r="BR61" i="183"/>
  <c r="CX61" i="183"/>
  <c r="BV85" i="183"/>
  <c r="DB85" i="183"/>
  <c r="M17" i="184"/>
  <c r="N23" i="184"/>
  <c r="AL37" i="184"/>
  <c r="BF37" i="184"/>
  <c r="DF37" i="184"/>
  <c r="C53" i="184"/>
  <c r="CH53" i="184"/>
  <c r="M54" i="184"/>
  <c r="AD61" i="184"/>
  <c r="CX61" i="184"/>
  <c r="BV69" i="184"/>
  <c r="M16" i="185"/>
  <c r="N19" i="185"/>
  <c r="AX21" i="185"/>
  <c r="L23" i="185"/>
  <c r="L27" i="185"/>
  <c r="CD29" i="185"/>
  <c r="S33" i="185"/>
  <c r="C45" i="185"/>
  <c r="AT45" i="185"/>
  <c r="DF45" i="185"/>
  <c r="AL53" i="185"/>
  <c r="BR53" i="185"/>
  <c r="CX53" i="185"/>
  <c r="C61" i="185"/>
  <c r="M59" i="185"/>
  <c r="N62" i="185"/>
  <c r="L67" i="185"/>
  <c r="S70" i="185"/>
  <c r="R74" i="185"/>
  <c r="AL77" i="185"/>
  <c r="BR77" i="185"/>
  <c r="CX77" i="185"/>
  <c r="C85" i="185"/>
  <c r="S79" i="185"/>
  <c r="Z85" i="185"/>
  <c r="BF85" i="185"/>
  <c r="CL85" i="185"/>
  <c r="L15" i="186"/>
  <c r="M16" i="186"/>
  <c r="M18" i="186"/>
  <c r="D29" i="186"/>
  <c r="L29" i="186" s="1"/>
  <c r="N26" i="186"/>
  <c r="M28" i="186"/>
  <c r="AO86" i="186"/>
  <c r="J65" i="1" s="1"/>
  <c r="K65" i="1" s="1"/>
  <c r="AX29" i="186"/>
  <c r="DA86" i="186"/>
  <c r="R38" i="186"/>
  <c r="M42" i="186"/>
  <c r="V45" i="186"/>
  <c r="AH45" i="186"/>
  <c r="BN45" i="186"/>
  <c r="CT45" i="186"/>
  <c r="N56" i="186"/>
  <c r="R56" i="186"/>
  <c r="S78" i="186"/>
  <c r="L78" i="186"/>
  <c r="M36" i="187"/>
  <c r="R36" i="187"/>
  <c r="N59" i="187"/>
  <c r="AD61" i="187"/>
  <c r="S70" i="187"/>
  <c r="L70" i="187"/>
  <c r="AX77" i="187"/>
  <c r="CD77" i="187"/>
  <c r="S78" i="187"/>
  <c r="L78" i="187"/>
  <c r="N24" i="188"/>
  <c r="R24" i="188"/>
  <c r="N17" i="189"/>
  <c r="R17" i="189"/>
  <c r="B59" i="187"/>
  <c r="B59" i="188"/>
  <c r="AK86" i="183"/>
  <c r="CL85" i="183"/>
  <c r="G86" i="183"/>
  <c r="M41" i="184"/>
  <c r="BZ69" i="184"/>
  <c r="Z61" i="185"/>
  <c r="BF61" i="185"/>
  <c r="BB77" i="185"/>
  <c r="CH77" i="185"/>
  <c r="BU86" i="186"/>
  <c r="M31" i="186"/>
  <c r="J37" i="186"/>
  <c r="R37" i="186" s="1"/>
  <c r="AT61" i="186"/>
  <c r="R75" i="186"/>
  <c r="N75" i="186"/>
  <c r="M75" i="186"/>
  <c r="CH37" i="187"/>
  <c r="CP45" i="187"/>
  <c r="B44" i="187"/>
  <c r="B44" i="183"/>
  <c r="CM86" i="183"/>
  <c r="B18" i="187"/>
  <c r="B18" i="184"/>
  <c r="B18" i="183"/>
  <c r="B36" i="187"/>
  <c r="B36" i="184"/>
  <c r="B64" i="187"/>
  <c r="B64" i="184"/>
  <c r="B19" i="187"/>
  <c r="B19" i="185"/>
  <c r="B28" i="187"/>
  <c r="B28" i="185"/>
  <c r="B38" i="187"/>
  <c r="B38" i="185"/>
  <c r="B47" i="187"/>
  <c r="B47" i="185"/>
  <c r="B56" i="187"/>
  <c r="B56" i="185"/>
  <c r="B65" i="190"/>
  <c r="B65" i="185"/>
  <c r="B74" i="187"/>
  <c r="B74" i="185"/>
  <c r="B84" i="188"/>
  <c r="B84" i="186"/>
  <c r="AH21" i="183"/>
  <c r="BN21" i="183"/>
  <c r="AH37" i="183"/>
  <c r="BN37" i="183"/>
  <c r="Z45" i="183"/>
  <c r="BF45" i="183"/>
  <c r="AX53" i="183"/>
  <c r="AP61" i="183"/>
  <c r="BJ85" i="183"/>
  <c r="CF86" i="183"/>
  <c r="CO86" i="183"/>
  <c r="CD61" i="183"/>
  <c r="M15" i="184"/>
  <c r="N17" i="184"/>
  <c r="AD37" i="184"/>
  <c r="S39" i="184"/>
  <c r="S47" i="184"/>
  <c r="V53" i="184"/>
  <c r="BN53" i="184"/>
  <c r="R74" i="184"/>
  <c r="V77" i="184"/>
  <c r="U86" i="185"/>
  <c r="AP21" i="185"/>
  <c r="DB21" i="185"/>
  <c r="N22" i="185"/>
  <c r="L25" i="185"/>
  <c r="D45" i="185"/>
  <c r="N39" i="185"/>
  <c r="M41" i="185"/>
  <c r="AL45" i="185"/>
  <c r="CX45" i="185"/>
  <c r="N52" i="185"/>
  <c r="AX53" i="185"/>
  <c r="CD53" i="185"/>
  <c r="D61" i="185"/>
  <c r="S61" i="185" s="1"/>
  <c r="R55" i="185"/>
  <c r="N57" i="185"/>
  <c r="BB61" i="185"/>
  <c r="CH61" i="185"/>
  <c r="L71" i="185"/>
  <c r="S74" i="185"/>
  <c r="AX77" i="185"/>
  <c r="CD77" i="185"/>
  <c r="M82" i="185"/>
  <c r="L84" i="185"/>
  <c r="AL85" i="185"/>
  <c r="BR85" i="185"/>
  <c r="CX85" i="185"/>
  <c r="M15" i="186"/>
  <c r="N18" i="186"/>
  <c r="BR21" i="186"/>
  <c r="M25" i="186"/>
  <c r="N28" i="186"/>
  <c r="X86" i="186"/>
  <c r="G61" i="1" s="1"/>
  <c r="P61" i="1" s="1"/>
  <c r="AG86" i="186"/>
  <c r="J63" i="1" s="1"/>
  <c r="K63" i="1" s="1"/>
  <c r="CJ86" i="186"/>
  <c r="CS86" i="186"/>
  <c r="L32" i="186"/>
  <c r="AT45" i="186"/>
  <c r="BZ45" i="186"/>
  <c r="DF45" i="186"/>
  <c r="N47" i="186"/>
  <c r="R47" i="186"/>
  <c r="M47" i="186"/>
  <c r="AP53" i="186"/>
  <c r="BV53" i="186"/>
  <c r="DB53" i="186"/>
  <c r="N54" i="186"/>
  <c r="M56" i="186"/>
  <c r="Q77" i="186"/>
  <c r="AD77" i="186"/>
  <c r="BJ77" i="186"/>
  <c r="CP77" i="186"/>
  <c r="N78" i="186"/>
  <c r="R78" i="186"/>
  <c r="N36" i="187"/>
  <c r="CX53" i="187"/>
  <c r="AD69" i="187"/>
  <c r="BJ69" i="187"/>
  <c r="CP69" i="187"/>
  <c r="J77" i="187"/>
  <c r="N70" i="187"/>
  <c r="M70" i="187"/>
  <c r="J85" i="187"/>
  <c r="N85" i="187" s="1"/>
  <c r="CL85" i="187"/>
  <c r="G94" i="1"/>
  <c r="P94" i="1" s="1"/>
  <c r="BD86" i="189"/>
  <c r="N25" i="189"/>
  <c r="R25" i="189"/>
  <c r="B50" i="187"/>
  <c r="B50" i="188"/>
  <c r="BN85" i="183"/>
  <c r="BO86" i="183"/>
  <c r="CH69" i="183"/>
  <c r="C85" i="183"/>
  <c r="M38" i="184"/>
  <c r="BR53" i="184"/>
  <c r="CX53" i="184"/>
  <c r="N75" i="184"/>
  <c r="Z85" i="184"/>
  <c r="CH85" i="184"/>
  <c r="CD21" i="185"/>
  <c r="M24" i="185"/>
  <c r="BV85" i="185"/>
  <c r="L33" i="186"/>
  <c r="N23" i="187"/>
  <c r="R23" i="187"/>
  <c r="M23" i="187"/>
  <c r="B35" i="187"/>
  <c r="B35" i="183"/>
  <c r="B63" i="187"/>
  <c r="B63" i="183"/>
  <c r="AE86" i="183"/>
  <c r="F86" i="183"/>
  <c r="R41" i="184"/>
  <c r="B27" i="187"/>
  <c r="B27" i="184"/>
  <c r="B55" i="187"/>
  <c r="B55" i="184"/>
  <c r="AT21" i="183"/>
  <c r="BA86" i="183"/>
  <c r="J32" i="1" s="1"/>
  <c r="BL86" i="183"/>
  <c r="G35" i="1" s="1"/>
  <c r="P35" i="1" s="1"/>
  <c r="AH61" i="183"/>
  <c r="BV21" i="183"/>
  <c r="BW86" i="183"/>
  <c r="CT37" i="183"/>
  <c r="C21" i="184"/>
  <c r="N24" i="184"/>
  <c r="L34" i="184"/>
  <c r="N36" i="184"/>
  <c r="AT53" i="184"/>
  <c r="DF53" i="184"/>
  <c r="BB61" i="184"/>
  <c r="CP61" i="184"/>
  <c r="N64" i="184"/>
  <c r="M67" i="184"/>
  <c r="BB69" i="184"/>
  <c r="L75" i="184"/>
  <c r="BV85" i="184"/>
  <c r="C21" i="185"/>
  <c r="AO86" i="185"/>
  <c r="DA86" i="185"/>
  <c r="M25" i="185"/>
  <c r="M27" i="185"/>
  <c r="L40" i="185"/>
  <c r="C53" i="185"/>
  <c r="M47" i="185"/>
  <c r="R59" i="185"/>
  <c r="S76" i="185"/>
  <c r="Q77" i="185"/>
  <c r="N15" i="186"/>
  <c r="L17" i="186"/>
  <c r="N20" i="186"/>
  <c r="BJ21" i="186"/>
  <c r="Y86" i="186"/>
  <c r="J61" i="1" s="1"/>
  <c r="CB86" i="186"/>
  <c r="CK86" i="186"/>
  <c r="L31" i="186"/>
  <c r="Z45" i="186"/>
  <c r="BF45" i="186"/>
  <c r="CL45" i="186"/>
  <c r="R49" i="187"/>
  <c r="N49" i="187"/>
  <c r="M49" i="187"/>
  <c r="S58" i="187"/>
  <c r="L58" i="187"/>
  <c r="CX61" i="187"/>
  <c r="R67" i="187"/>
  <c r="N67" i="187"/>
  <c r="S75" i="187"/>
  <c r="L75" i="187"/>
  <c r="BL86" i="188"/>
  <c r="DB86" i="188"/>
  <c r="J29" i="188"/>
  <c r="R29" i="188" s="1"/>
  <c r="N22" i="188"/>
  <c r="M22" i="188"/>
  <c r="D21" i="189"/>
  <c r="S14" i="189"/>
  <c r="BB53" i="186"/>
  <c r="CH53" i="186"/>
  <c r="C69" i="186"/>
  <c r="AP77" i="186"/>
  <c r="BV77" i="186"/>
  <c r="DB77" i="186"/>
  <c r="AH85" i="186"/>
  <c r="BN85" i="186"/>
  <c r="CT85" i="186"/>
  <c r="L15" i="187"/>
  <c r="M20" i="187"/>
  <c r="AL21" i="187"/>
  <c r="BR21" i="187"/>
  <c r="CX21" i="187"/>
  <c r="C29" i="187"/>
  <c r="M25" i="187"/>
  <c r="L27" i="187"/>
  <c r="AA86" i="187"/>
  <c r="AX29" i="187"/>
  <c r="CB86" i="187"/>
  <c r="CM86" i="187"/>
  <c r="D37" i="187"/>
  <c r="AL37" i="187"/>
  <c r="BZ37" i="187"/>
  <c r="Q45" i="187"/>
  <c r="BN61" i="187"/>
  <c r="L66" i="187"/>
  <c r="AP69" i="187"/>
  <c r="BV69" i="187"/>
  <c r="DB69" i="187"/>
  <c r="L72" i="187"/>
  <c r="N19" i="188"/>
  <c r="R19" i="188"/>
  <c r="AD29" i="188"/>
  <c r="BJ29" i="188"/>
  <c r="CC86" i="188"/>
  <c r="CP29" i="188"/>
  <c r="AH29" i="189"/>
  <c r="M36" i="189"/>
  <c r="N36" i="189"/>
  <c r="L40" i="189"/>
  <c r="S40" i="189"/>
  <c r="L81" i="189"/>
  <c r="S81" i="189"/>
  <c r="R83" i="189"/>
  <c r="M83" i="189"/>
  <c r="S52" i="190"/>
  <c r="L52" i="190"/>
  <c r="S83" i="191"/>
  <c r="L83" i="191"/>
  <c r="R32" i="192"/>
  <c r="N32" i="192"/>
  <c r="R44" i="192"/>
  <c r="M44" i="192"/>
  <c r="N44" i="192"/>
  <c r="AX45" i="186"/>
  <c r="CD45" i="186"/>
  <c r="Z61" i="186"/>
  <c r="AL61" i="186"/>
  <c r="DB61" i="186"/>
  <c r="N67" i="186"/>
  <c r="M74" i="186"/>
  <c r="BB77" i="186"/>
  <c r="CH77" i="186"/>
  <c r="AT85" i="186"/>
  <c r="BZ85" i="186"/>
  <c r="DF85" i="186"/>
  <c r="M17" i="187"/>
  <c r="N20" i="187"/>
  <c r="AX21" i="187"/>
  <c r="CD21" i="187"/>
  <c r="M22" i="187"/>
  <c r="N25" i="187"/>
  <c r="S28" i="187"/>
  <c r="AM86" i="187"/>
  <c r="BS86" i="187"/>
  <c r="CY86" i="187"/>
  <c r="M30" i="187"/>
  <c r="N34" i="187"/>
  <c r="CT37" i="187"/>
  <c r="L43" i="187"/>
  <c r="BB45" i="187"/>
  <c r="CH45" i="187"/>
  <c r="L48" i="187"/>
  <c r="BN53" i="187"/>
  <c r="BF61" i="187"/>
  <c r="C69" i="187"/>
  <c r="L69" i="187" s="1"/>
  <c r="BB69" i="187"/>
  <c r="CH69" i="187"/>
  <c r="C77" i="187"/>
  <c r="AP77" i="187"/>
  <c r="BV77" i="187"/>
  <c r="DB77" i="187"/>
  <c r="AT85" i="187"/>
  <c r="DF85" i="187"/>
  <c r="R17" i="188"/>
  <c r="N17" i="188"/>
  <c r="BR21" i="188"/>
  <c r="CI86" i="188"/>
  <c r="CR86" i="188"/>
  <c r="CT86" i="188" s="1"/>
  <c r="AP29" i="188"/>
  <c r="BV29" i="188"/>
  <c r="DB29" i="188"/>
  <c r="R38" i="188"/>
  <c r="N38" i="188"/>
  <c r="AD85" i="188"/>
  <c r="BF85" i="188"/>
  <c r="R18" i="189"/>
  <c r="M18" i="189"/>
  <c r="AR86" i="189"/>
  <c r="G99" i="1" s="1"/>
  <c r="P99" i="1" s="1"/>
  <c r="BN85" i="189"/>
  <c r="L44" i="190"/>
  <c r="S44" i="190"/>
  <c r="M44" i="190"/>
  <c r="M52" i="186"/>
  <c r="V77" i="186"/>
  <c r="M80" i="186"/>
  <c r="M15" i="187"/>
  <c r="AN86" i="187"/>
  <c r="AY86" i="187"/>
  <c r="BT86" i="187"/>
  <c r="CE86" i="187"/>
  <c r="CZ86" i="187"/>
  <c r="DB86" i="187" s="1"/>
  <c r="C61" i="187"/>
  <c r="L63" i="187"/>
  <c r="V69" i="187"/>
  <c r="M72" i="187"/>
  <c r="C85" i="187"/>
  <c r="M80" i="187"/>
  <c r="M83" i="187"/>
  <c r="L15" i="188"/>
  <c r="M17" i="188"/>
  <c r="L25" i="188"/>
  <c r="AO86" i="188"/>
  <c r="J87" i="1" s="1"/>
  <c r="K87" i="1" s="1"/>
  <c r="BU86" i="188"/>
  <c r="S33" i="188"/>
  <c r="L33" i="188"/>
  <c r="S54" i="188"/>
  <c r="L54" i="188"/>
  <c r="R56" i="188"/>
  <c r="N56" i="188"/>
  <c r="S70" i="188"/>
  <c r="L70" i="188"/>
  <c r="C77" i="188"/>
  <c r="L26" i="189"/>
  <c r="S26" i="189"/>
  <c r="N38" i="189"/>
  <c r="R38" i="189"/>
  <c r="AP45" i="186"/>
  <c r="BV45" i="186"/>
  <c r="DB45" i="186"/>
  <c r="L46" i="186"/>
  <c r="L51" i="186"/>
  <c r="N52" i="186"/>
  <c r="Q61" i="186"/>
  <c r="AD61" i="186"/>
  <c r="CT61" i="186"/>
  <c r="L66" i="186"/>
  <c r="L76" i="186"/>
  <c r="AT77" i="186"/>
  <c r="BZ77" i="186"/>
  <c r="DF77" i="186"/>
  <c r="M79" i="186"/>
  <c r="N80" i="186"/>
  <c r="AL85" i="186"/>
  <c r="BR85" i="186"/>
  <c r="CX85" i="186"/>
  <c r="C21" i="187"/>
  <c r="N15" i="187"/>
  <c r="L19" i="187"/>
  <c r="AP21" i="187"/>
  <c r="BV21" i="187"/>
  <c r="DB21" i="187"/>
  <c r="L24" i="187"/>
  <c r="R27" i="187"/>
  <c r="AE86" i="187"/>
  <c r="BK86" i="187"/>
  <c r="CQ86" i="187"/>
  <c r="M34" i="187"/>
  <c r="AP37" i="187"/>
  <c r="L40" i="187"/>
  <c r="AT45" i="187"/>
  <c r="BZ45" i="187"/>
  <c r="DF45" i="187"/>
  <c r="R51" i="187"/>
  <c r="L55" i="187"/>
  <c r="L57" i="187"/>
  <c r="R61" i="187"/>
  <c r="V61" i="187"/>
  <c r="AP61" i="187"/>
  <c r="DB61" i="187"/>
  <c r="J69" i="187"/>
  <c r="N69" i="187" s="1"/>
  <c r="AT69" i="187"/>
  <c r="BZ69" i="187"/>
  <c r="DF69" i="187"/>
  <c r="V77" i="187"/>
  <c r="AH77" i="187"/>
  <c r="BN77" i="187"/>
  <c r="CT77" i="187"/>
  <c r="N80" i="187"/>
  <c r="M82" i="187"/>
  <c r="N83" i="187"/>
  <c r="C21" i="188"/>
  <c r="R20" i="188"/>
  <c r="M20" i="188"/>
  <c r="W86" i="188"/>
  <c r="AF86" i="188"/>
  <c r="G85" i="1" s="1"/>
  <c r="P85" i="1" s="1"/>
  <c r="BS86" i="188"/>
  <c r="V29" i="188"/>
  <c r="AH29" i="188"/>
  <c r="BN29" i="188"/>
  <c r="CT29" i="188"/>
  <c r="S39" i="188"/>
  <c r="L39" i="188"/>
  <c r="R43" i="188"/>
  <c r="N43" i="188"/>
  <c r="S52" i="188"/>
  <c r="L52" i="188"/>
  <c r="M64" i="188"/>
  <c r="N64" i="188"/>
  <c r="R66" i="188"/>
  <c r="N66" i="188"/>
  <c r="AD69" i="188"/>
  <c r="BJ69" i="188"/>
  <c r="CP69" i="188"/>
  <c r="CL85" i="188"/>
  <c r="AN86" i="189"/>
  <c r="BB21" i="189"/>
  <c r="BT86" i="189"/>
  <c r="CH21" i="189"/>
  <c r="CZ86" i="189"/>
  <c r="AU86" i="189"/>
  <c r="AP37" i="189"/>
  <c r="BV37" i="189"/>
  <c r="DB37" i="189"/>
  <c r="C85" i="186"/>
  <c r="AF86" i="187"/>
  <c r="AQ86" i="187"/>
  <c r="BL86" i="187"/>
  <c r="BW86" i="187"/>
  <c r="CR86" i="187"/>
  <c r="DC86" i="187"/>
  <c r="C45" i="187"/>
  <c r="S66" i="187"/>
  <c r="D21" i="188"/>
  <c r="S26" i="188"/>
  <c r="L26" i="188"/>
  <c r="AG86" i="188"/>
  <c r="J85" i="1" s="1"/>
  <c r="R39" i="188"/>
  <c r="M39" i="188"/>
  <c r="S57" i="188"/>
  <c r="L57" i="188"/>
  <c r="J69" i="188"/>
  <c r="N69" i="188" s="1"/>
  <c r="M62" i="188"/>
  <c r="AE86" i="189"/>
  <c r="C61" i="189"/>
  <c r="S65" i="189"/>
  <c r="L65" i="189"/>
  <c r="S67" i="189"/>
  <c r="L67" i="189"/>
  <c r="L48" i="186"/>
  <c r="S52" i="186"/>
  <c r="D53" i="186"/>
  <c r="S53" i="186" s="1"/>
  <c r="AX53" i="186"/>
  <c r="CD53" i="186"/>
  <c r="D61" i="186"/>
  <c r="S61" i="186" s="1"/>
  <c r="L56" i="186"/>
  <c r="AP61" i="186"/>
  <c r="CL61" i="186"/>
  <c r="AL77" i="186"/>
  <c r="BR77" i="186"/>
  <c r="CX77" i="186"/>
  <c r="L81" i="186"/>
  <c r="S84" i="186"/>
  <c r="Q85" i="186"/>
  <c r="AD85" i="186"/>
  <c r="BJ85" i="186"/>
  <c r="CP85" i="186"/>
  <c r="S15" i="187"/>
  <c r="AH21" i="187"/>
  <c r="BN21" i="187"/>
  <c r="CT21" i="187"/>
  <c r="W86" i="187"/>
  <c r="Z86" i="187" s="1"/>
  <c r="H72" i="1" s="1"/>
  <c r="BC86" i="187"/>
  <c r="BF86" i="187" s="1"/>
  <c r="H80" i="1" s="1"/>
  <c r="CI86" i="187"/>
  <c r="AH37" i="187"/>
  <c r="BB37" i="187"/>
  <c r="BV37" i="187"/>
  <c r="L38" i="187"/>
  <c r="N39" i="187"/>
  <c r="AL45" i="187"/>
  <c r="BR45" i="187"/>
  <c r="CX45" i="187"/>
  <c r="AH53" i="187"/>
  <c r="CT53" i="187"/>
  <c r="Z61" i="187"/>
  <c r="CL61" i="187"/>
  <c r="L64" i="187"/>
  <c r="L67" i="187"/>
  <c r="AL69" i="187"/>
  <c r="BR69" i="187"/>
  <c r="CX69" i="187"/>
  <c r="Z77" i="187"/>
  <c r="BF77" i="187"/>
  <c r="CL77" i="187"/>
  <c r="L84" i="187"/>
  <c r="BZ85" i="187"/>
  <c r="Z29" i="188"/>
  <c r="BF29" i="188"/>
  <c r="CL29" i="188"/>
  <c r="N47" i="188"/>
  <c r="R47" i="188"/>
  <c r="BZ53" i="188"/>
  <c r="R57" i="188"/>
  <c r="M57" i="188"/>
  <c r="S67" i="188"/>
  <c r="L67" i="188"/>
  <c r="R72" i="188"/>
  <c r="N72" i="188"/>
  <c r="M72" i="188"/>
  <c r="AX77" i="188"/>
  <c r="CD77" i="188"/>
  <c r="S80" i="188"/>
  <c r="L80" i="188"/>
  <c r="CP85" i="188"/>
  <c r="U86" i="189"/>
  <c r="V21" i="189"/>
  <c r="DD86" i="189"/>
  <c r="R39" i="189"/>
  <c r="M39" i="189"/>
  <c r="N51" i="189"/>
  <c r="R61" i="189"/>
  <c r="N61" i="189"/>
  <c r="CD61" i="189"/>
  <c r="S75" i="189"/>
  <c r="M75" i="189"/>
  <c r="L75" i="189"/>
  <c r="M82" i="190"/>
  <c r="N82" i="190"/>
  <c r="L31" i="188"/>
  <c r="AL37" i="188"/>
  <c r="BR37" i="188"/>
  <c r="CX37" i="188"/>
  <c r="C45" i="188"/>
  <c r="L43" i="188"/>
  <c r="D53" i="188"/>
  <c r="S53" i="188" s="1"/>
  <c r="M59" i="188"/>
  <c r="Q69" i="188"/>
  <c r="AP69" i="188"/>
  <c r="BV69" i="188"/>
  <c r="DB69" i="188"/>
  <c r="AD77" i="188"/>
  <c r="BJ77" i="188"/>
  <c r="CP77" i="188"/>
  <c r="L15" i="189"/>
  <c r="C21" i="189"/>
  <c r="L21" i="189" s="1"/>
  <c r="M20" i="189"/>
  <c r="AF86" i="189"/>
  <c r="CR86" i="189"/>
  <c r="CT86" i="189" s="1"/>
  <c r="CA86" i="189"/>
  <c r="BB37" i="189"/>
  <c r="CH37" i="189"/>
  <c r="CH53" i="189"/>
  <c r="BV61" i="189"/>
  <c r="R67" i="189"/>
  <c r="N67" i="189"/>
  <c r="M67" i="189"/>
  <c r="BN69" i="189"/>
  <c r="CP69" i="189"/>
  <c r="D77" i="189"/>
  <c r="S77" i="189" s="1"/>
  <c r="S23" i="190"/>
  <c r="L23" i="190"/>
  <c r="AS86" i="190"/>
  <c r="J110" i="1" s="1"/>
  <c r="K110" i="1" s="1"/>
  <c r="D45" i="190"/>
  <c r="S38" i="190"/>
  <c r="M38" i="190"/>
  <c r="S75" i="190"/>
  <c r="L75" i="190"/>
  <c r="L76" i="191"/>
  <c r="S76" i="191"/>
  <c r="Z21" i="188"/>
  <c r="CL21" i="188"/>
  <c r="AX37" i="188"/>
  <c r="CD37" i="188"/>
  <c r="M41" i="188"/>
  <c r="AD45" i="188"/>
  <c r="BJ45" i="188"/>
  <c r="CP45" i="188"/>
  <c r="M46" i="188"/>
  <c r="Z53" i="188"/>
  <c r="CL53" i="188"/>
  <c r="N59" i="188"/>
  <c r="C69" i="188"/>
  <c r="BB69" i="188"/>
  <c r="CH69" i="188"/>
  <c r="AP77" i="188"/>
  <c r="BV77" i="188"/>
  <c r="DB77" i="188"/>
  <c r="C85" i="188"/>
  <c r="M82" i="188"/>
  <c r="BR85" i="188"/>
  <c r="L17" i="189"/>
  <c r="N20" i="189"/>
  <c r="W86" i="189"/>
  <c r="Z86" i="189" s="1"/>
  <c r="H94" i="1" s="1"/>
  <c r="BC86" i="189"/>
  <c r="CI86" i="189"/>
  <c r="M26" i="189"/>
  <c r="V37" i="189"/>
  <c r="AH37" i="189"/>
  <c r="BN37" i="189"/>
  <c r="CT37" i="189"/>
  <c r="L41" i="189"/>
  <c r="BN61" i="189"/>
  <c r="S57" i="190"/>
  <c r="L57" i="190"/>
  <c r="S72" i="191"/>
  <c r="L72" i="191"/>
  <c r="D29" i="192"/>
  <c r="S29" i="192" s="1"/>
  <c r="S22" i="192"/>
  <c r="R31" i="190"/>
  <c r="M31" i="190"/>
  <c r="L81" i="190"/>
  <c r="S81" i="190"/>
  <c r="M81" i="190"/>
  <c r="V85" i="190"/>
  <c r="AF86" i="191"/>
  <c r="G118" i="1" s="1"/>
  <c r="P118" i="1" s="1"/>
  <c r="AH29" i="191"/>
  <c r="R64" i="191"/>
  <c r="N64" i="191"/>
  <c r="M64" i="191"/>
  <c r="Q37" i="188"/>
  <c r="AP37" i="188"/>
  <c r="BV37" i="188"/>
  <c r="DB37" i="188"/>
  <c r="BB45" i="188"/>
  <c r="CH45" i="188"/>
  <c r="BV53" i="188"/>
  <c r="N54" i="188"/>
  <c r="L58" i="188"/>
  <c r="V61" i="188"/>
  <c r="AT69" i="188"/>
  <c r="BZ69" i="188"/>
  <c r="DF69" i="188"/>
  <c r="M75" i="188"/>
  <c r="AH77" i="188"/>
  <c r="BN77" i="188"/>
  <c r="CT77" i="188"/>
  <c r="BB85" i="188"/>
  <c r="O86" i="189"/>
  <c r="I16" i="1" s="1"/>
  <c r="C29" i="189"/>
  <c r="AA86" i="189"/>
  <c r="AJ86" i="189"/>
  <c r="G97" i="1" s="1"/>
  <c r="P97" i="1" s="1"/>
  <c r="AS86" i="189"/>
  <c r="J99" i="1" s="1"/>
  <c r="K99" i="1" s="1"/>
  <c r="CM86" i="189"/>
  <c r="CV86" i="189"/>
  <c r="DE86" i="189"/>
  <c r="Z37" i="189"/>
  <c r="BF37" i="189"/>
  <c r="CL37" i="189"/>
  <c r="M41" i="189"/>
  <c r="AD53" i="189"/>
  <c r="S57" i="189"/>
  <c r="L57" i="189"/>
  <c r="AX61" i="189"/>
  <c r="S62" i="189"/>
  <c r="M62" i="189"/>
  <c r="L62" i="189"/>
  <c r="AL69" i="189"/>
  <c r="BV77" i="189"/>
  <c r="Z37" i="190"/>
  <c r="S60" i="190"/>
  <c r="M60" i="190"/>
  <c r="S70" i="191"/>
  <c r="L70" i="191"/>
  <c r="R74" i="191"/>
  <c r="N74" i="191"/>
  <c r="CS86" i="188"/>
  <c r="DA86" i="188"/>
  <c r="R61" i="188"/>
  <c r="P86" i="189"/>
  <c r="G100" i="1"/>
  <c r="P100" i="1" s="1"/>
  <c r="CB86" i="189"/>
  <c r="D29" i="189"/>
  <c r="S29" i="189" s="1"/>
  <c r="M31" i="189"/>
  <c r="AL37" i="189"/>
  <c r="BR37" i="189"/>
  <c r="CX37" i="189"/>
  <c r="N41" i="189"/>
  <c r="N46" i="189"/>
  <c r="AP61" i="189"/>
  <c r="DB61" i="189"/>
  <c r="M15" i="190"/>
  <c r="R26" i="190"/>
  <c r="M26" i="190"/>
  <c r="M39" i="190"/>
  <c r="R39" i="190"/>
  <c r="N39" i="190"/>
  <c r="R49" i="190"/>
  <c r="M49" i="190"/>
  <c r="L76" i="190"/>
  <c r="S76" i="190"/>
  <c r="L20" i="191"/>
  <c r="S20" i="191"/>
  <c r="BD86" i="191"/>
  <c r="BF21" i="188"/>
  <c r="M25" i="188"/>
  <c r="M27" i="188"/>
  <c r="J37" i="188"/>
  <c r="N37" i="188" s="1"/>
  <c r="L36" i="188"/>
  <c r="V37" i="188"/>
  <c r="AH37" i="188"/>
  <c r="BN37" i="188"/>
  <c r="CT37" i="188"/>
  <c r="AT45" i="188"/>
  <c r="BZ45" i="188"/>
  <c r="DF45" i="188"/>
  <c r="BF53" i="188"/>
  <c r="C61" i="188"/>
  <c r="L60" i="188"/>
  <c r="L64" i="188"/>
  <c r="L65" i="188"/>
  <c r="AL69" i="188"/>
  <c r="BR69" i="188"/>
  <c r="CX69" i="188"/>
  <c r="L76" i="188"/>
  <c r="Z77" i="188"/>
  <c r="BF77" i="188"/>
  <c r="CL77" i="188"/>
  <c r="AL85" i="188"/>
  <c r="CX85" i="188"/>
  <c r="Q21" i="189"/>
  <c r="AM86" i="189"/>
  <c r="BS86" i="189"/>
  <c r="CY86" i="189"/>
  <c r="AC86" i="189"/>
  <c r="J95" i="1" s="1"/>
  <c r="CF86" i="189"/>
  <c r="CO86" i="189"/>
  <c r="AX37" i="189"/>
  <c r="CD37" i="189"/>
  <c r="BB45" i="189"/>
  <c r="CH45" i="189"/>
  <c r="AH61" i="189"/>
  <c r="CT61" i="189"/>
  <c r="Q69" i="189"/>
  <c r="AD69" i="189"/>
  <c r="R71" i="189"/>
  <c r="R24" i="190"/>
  <c r="M24" i="190"/>
  <c r="S30" i="190"/>
  <c r="L30" i="190"/>
  <c r="L58" i="190"/>
  <c r="S58" i="190"/>
  <c r="L68" i="190"/>
  <c r="L24" i="191"/>
  <c r="S24" i="191"/>
  <c r="AU86" i="191"/>
  <c r="R39" i="192"/>
  <c r="M39" i="192"/>
  <c r="S67" i="192"/>
  <c r="L67" i="192"/>
  <c r="R75" i="192"/>
  <c r="M75" i="192"/>
  <c r="Q85" i="189"/>
  <c r="AL85" i="189"/>
  <c r="L17" i="190"/>
  <c r="M18" i="190"/>
  <c r="U86" i="190"/>
  <c r="C37" i="190"/>
  <c r="BB37" i="190"/>
  <c r="BV37" i="190"/>
  <c r="L38" i="190"/>
  <c r="BF45" i="190"/>
  <c r="CL45" i="190"/>
  <c r="M52" i="190"/>
  <c r="AT61" i="190"/>
  <c r="BZ61" i="190"/>
  <c r="CL61" i="190"/>
  <c r="DF61" i="190"/>
  <c r="L63" i="190"/>
  <c r="Z69" i="190"/>
  <c r="BF69" i="190"/>
  <c r="CL69" i="190"/>
  <c r="Z77" i="190"/>
  <c r="BF77" i="190"/>
  <c r="CL77" i="190"/>
  <c r="M14" i="191"/>
  <c r="L16" i="191"/>
  <c r="M20" i="191"/>
  <c r="Z21" i="191"/>
  <c r="BF21" i="191"/>
  <c r="CL21" i="191"/>
  <c r="CR86" i="191"/>
  <c r="CT29" i="191"/>
  <c r="CH37" i="191"/>
  <c r="AD45" i="191"/>
  <c r="N49" i="191"/>
  <c r="M49" i="191"/>
  <c r="M51" i="191"/>
  <c r="R51" i="191"/>
  <c r="AX69" i="191"/>
  <c r="CD69" i="191"/>
  <c r="M72" i="191"/>
  <c r="DB77" i="191"/>
  <c r="AD21" i="192"/>
  <c r="BJ21" i="192"/>
  <c r="CP21" i="192"/>
  <c r="J29" i="192"/>
  <c r="R22" i="192"/>
  <c r="AM86" i="192"/>
  <c r="AP86" i="192" s="1"/>
  <c r="H131" i="1" s="1"/>
  <c r="BS86" i="192"/>
  <c r="CY86" i="192"/>
  <c r="DB86" i="192" s="1"/>
  <c r="J37" i="192"/>
  <c r="R37" i="192" s="1"/>
  <c r="R30" i="192"/>
  <c r="N30" i="192"/>
  <c r="M30" i="192"/>
  <c r="S44" i="192"/>
  <c r="L44" i="192"/>
  <c r="S57" i="192"/>
  <c r="L57" i="192"/>
  <c r="BJ61" i="192"/>
  <c r="R67" i="192"/>
  <c r="N67" i="192"/>
  <c r="M67" i="192"/>
  <c r="CD69" i="192"/>
  <c r="BF85" i="192"/>
  <c r="F86" i="185"/>
  <c r="I86" i="186"/>
  <c r="G86" i="188"/>
  <c r="E86" i="190"/>
  <c r="H86" i="191"/>
  <c r="F86" i="192"/>
  <c r="S49" i="189"/>
  <c r="D61" i="189"/>
  <c r="M61" i="189" s="1"/>
  <c r="J69" i="189"/>
  <c r="R69" i="189" s="1"/>
  <c r="CH69" i="189"/>
  <c r="L72" i="189"/>
  <c r="Q77" i="189"/>
  <c r="AD77" i="189"/>
  <c r="CP77" i="189"/>
  <c r="L83" i="189"/>
  <c r="CH85" i="189"/>
  <c r="N18" i="190"/>
  <c r="M20" i="190"/>
  <c r="W86" i="190"/>
  <c r="AE86" i="190"/>
  <c r="AM86" i="190"/>
  <c r="BC86" i="190"/>
  <c r="BK86" i="190"/>
  <c r="BS86" i="190"/>
  <c r="CA86" i="190"/>
  <c r="CI86" i="190"/>
  <c r="CQ86" i="190"/>
  <c r="CY86" i="190"/>
  <c r="C29" i="190"/>
  <c r="M23" i="190"/>
  <c r="M36" i="190"/>
  <c r="AL37" i="190"/>
  <c r="BN37" i="190"/>
  <c r="CH37" i="190"/>
  <c r="L40" i="190"/>
  <c r="M41" i="190"/>
  <c r="AX45" i="190"/>
  <c r="CD45" i="190"/>
  <c r="C53" i="190"/>
  <c r="N52" i="190"/>
  <c r="L56" i="190"/>
  <c r="AL61" i="190"/>
  <c r="BR61" i="190"/>
  <c r="CD61" i="190"/>
  <c r="CX61" i="190"/>
  <c r="C69" i="190"/>
  <c r="L67" i="190"/>
  <c r="AX69" i="190"/>
  <c r="CD69" i="190"/>
  <c r="R71" i="190"/>
  <c r="L73" i="190"/>
  <c r="M75" i="190"/>
  <c r="AX77" i="190"/>
  <c r="CD77" i="190"/>
  <c r="R18" i="191"/>
  <c r="N43" i="191"/>
  <c r="R43" i="191"/>
  <c r="BJ45" i="191"/>
  <c r="R49" i="191"/>
  <c r="DF61" i="191"/>
  <c r="S27" i="192"/>
  <c r="L27" i="192"/>
  <c r="BB37" i="192"/>
  <c r="AH53" i="189"/>
  <c r="CT53" i="189"/>
  <c r="M59" i="189"/>
  <c r="V69" i="189"/>
  <c r="C77" i="189"/>
  <c r="M82" i="189"/>
  <c r="V85" i="189"/>
  <c r="C21" i="190"/>
  <c r="M17" i="190"/>
  <c r="AK86" i="190"/>
  <c r="J108" i="1" s="1"/>
  <c r="K108" i="1" s="1"/>
  <c r="AV86" i="190"/>
  <c r="BP86" i="190"/>
  <c r="BY86" i="190"/>
  <c r="CR86" i="190"/>
  <c r="DA86" i="190"/>
  <c r="N35" i="190"/>
  <c r="Q45" i="190"/>
  <c r="M63" i="190"/>
  <c r="J77" i="190"/>
  <c r="R77" i="190" s="1"/>
  <c r="C77" i="190"/>
  <c r="Q77" i="190"/>
  <c r="J85" i="190"/>
  <c r="N85" i="190" s="1"/>
  <c r="O86" i="191"/>
  <c r="I18" i="1" s="1"/>
  <c r="CY86" i="191"/>
  <c r="AK86" i="191"/>
  <c r="J119" i="1" s="1"/>
  <c r="CA86" i="191"/>
  <c r="R67" i="191"/>
  <c r="N67" i="191"/>
  <c r="M67" i="191"/>
  <c r="R61" i="192"/>
  <c r="S72" i="192"/>
  <c r="L72" i="192"/>
  <c r="M44" i="189"/>
  <c r="BF45" i="189"/>
  <c r="CL45" i="189"/>
  <c r="L54" i="189"/>
  <c r="M57" i="189"/>
  <c r="R52" i="190"/>
  <c r="N46" i="191"/>
  <c r="M46" i="191"/>
  <c r="R59" i="191"/>
  <c r="N59" i="191"/>
  <c r="M59" i="191"/>
  <c r="S75" i="191"/>
  <c r="L75" i="191"/>
  <c r="S80" i="191"/>
  <c r="L80" i="191"/>
  <c r="N17" i="192"/>
  <c r="R17" i="192"/>
  <c r="BC86" i="192"/>
  <c r="N31" i="192"/>
  <c r="R31" i="192"/>
  <c r="N44" i="189"/>
  <c r="L52" i="189"/>
  <c r="M54" i="189"/>
  <c r="N64" i="189"/>
  <c r="BJ69" i="189"/>
  <c r="M72" i="189"/>
  <c r="V77" i="189"/>
  <c r="BR77" i="189"/>
  <c r="C85" i="189"/>
  <c r="M80" i="189"/>
  <c r="L84" i="189"/>
  <c r="BJ85" i="189"/>
  <c r="R20" i="190"/>
  <c r="N25" i="190"/>
  <c r="CT29" i="190"/>
  <c r="L32" i="190"/>
  <c r="BR37" i="190"/>
  <c r="AP45" i="190"/>
  <c r="N46" i="190"/>
  <c r="Q53" i="190"/>
  <c r="AP61" i="190"/>
  <c r="S63" i="190"/>
  <c r="BB69" i="190"/>
  <c r="CH69" i="190"/>
  <c r="M72" i="190"/>
  <c r="BB77" i="190"/>
  <c r="CH77" i="190"/>
  <c r="L80" i="190"/>
  <c r="L19" i="191"/>
  <c r="BN45" i="191"/>
  <c r="L55" i="191"/>
  <c r="R57" i="191"/>
  <c r="M57" i="191"/>
  <c r="L62" i="191"/>
  <c r="N71" i="191"/>
  <c r="R71" i="191"/>
  <c r="AP77" i="191"/>
  <c r="R80" i="191"/>
  <c r="M80" i="191"/>
  <c r="R27" i="192"/>
  <c r="N34" i="192"/>
  <c r="M34" i="192"/>
  <c r="R41" i="192"/>
  <c r="N41" i="192"/>
  <c r="M41" i="192"/>
  <c r="AX45" i="189"/>
  <c r="CD45" i="189"/>
  <c r="M52" i="189"/>
  <c r="BV53" i="189"/>
  <c r="N54" i="189"/>
  <c r="L63" i="189"/>
  <c r="N72" i="189"/>
  <c r="L15" i="190"/>
  <c r="L16" i="190"/>
  <c r="S17" i="190"/>
  <c r="M19" i="190"/>
  <c r="L24" i="190"/>
  <c r="L31" i="190"/>
  <c r="M35" i="190"/>
  <c r="V37" i="190"/>
  <c r="DF37" i="190"/>
  <c r="M40" i="190"/>
  <c r="BN45" i="190"/>
  <c r="CT45" i="190"/>
  <c r="M56" i="190"/>
  <c r="BB61" i="190"/>
  <c r="BN61" i="190"/>
  <c r="CH61" i="190"/>
  <c r="CT61" i="190"/>
  <c r="L64" i="190"/>
  <c r="S67" i="190"/>
  <c r="AH69" i="190"/>
  <c r="BN69" i="190"/>
  <c r="CT69" i="190"/>
  <c r="R70" i="190"/>
  <c r="R75" i="190"/>
  <c r="V77" i="190"/>
  <c r="AH77" i="190"/>
  <c r="BN77" i="190"/>
  <c r="CT77" i="190"/>
  <c r="M79" i="190"/>
  <c r="N80" i="190"/>
  <c r="L82" i="190"/>
  <c r="M15" i="191"/>
  <c r="N23" i="191"/>
  <c r="R23" i="191"/>
  <c r="L32" i="191"/>
  <c r="R36" i="191"/>
  <c r="M36" i="191"/>
  <c r="N36" i="191"/>
  <c r="S40" i="191"/>
  <c r="L40" i="191"/>
  <c r="S52" i="191"/>
  <c r="AD53" i="191"/>
  <c r="S15" i="192"/>
  <c r="S39" i="192"/>
  <c r="L39" i="192"/>
  <c r="L25" i="191"/>
  <c r="Q29" i="191"/>
  <c r="AX29" i="191"/>
  <c r="CL29" i="191"/>
  <c r="AH37" i="191"/>
  <c r="BN37" i="191"/>
  <c r="CT37" i="191"/>
  <c r="BF45" i="191"/>
  <c r="L50" i="191"/>
  <c r="BV61" i="191"/>
  <c r="AD69" i="191"/>
  <c r="BJ69" i="191"/>
  <c r="CP69" i="191"/>
  <c r="J77" i="191"/>
  <c r="R77" i="191" s="1"/>
  <c r="BR77" i="191"/>
  <c r="L82" i="191"/>
  <c r="AP21" i="192"/>
  <c r="BV21" i="192"/>
  <c r="DB21" i="192"/>
  <c r="L24" i="192"/>
  <c r="AE86" i="192"/>
  <c r="BK86" i="192"/>
  <c r="CQ86" i="192"/>
  <c r="CT86" i="192" s="1"/>
  <c r="AX37" i="192"/>
  <c r="AH45" i="192"/>
  <c r="BN45" i="192"/>
  <c r="CT45" i="192"/>
  <c r="BR53" i="192"/>
  <c r="AH61" i="192"/>
  <c r="BB69" i="192"/>
  <c r="M82" i="192"/>
  <c r="N82" i="192"/>
  <c r="AX21" i="191"/>
  <c r="CD21" i="191"/>
  <c r="D29" i="191"/>
  <c r="S29" i="191" s="1"/>
  <c r="M25" i="191"/>
  <c r="L27" i="191"/>
  <c r="AN86" i="191"/>
  <c r="G120" i="1" s="1"/>
  <c r="P120" i="1" s="1"/>
  <c r="M34" i="191"/>
  <c r="L41" i="191"/>
  <c r="AX45" i="191"/>
  <c r="DB45" i="191"/>
  <c r="D53" i="191"/>
  <c r="S53" i="191" s="1"/>
  <c r="AX53" i="191"/>
  <c r="DB53" i="191"/>
  <c r="Q61" i="191"/>
  <c r="BN61" i="191"/>
  <c r="L63" i="191"/>
  <c r="AP69" i="191"/>
  <c r="L73" i="191"/>
  <c r="C85" i="191"/>
  <c r="M16" i="192"/>
  <c r="M19" i="192"/>
  <c r="U86" i="192"/>
  <c r="BB21" i="192"/>
  <c r="CH21" i="192"/>
  <c r="V29" i="192"/>
  <c r="AF86" i="192"/>
  <c r="G129" i="1" s="1"/>
  <c r="P129" i="1" s="1"/>
  <c r="AQ86" i="192"/>
  <c r="BL86" i="192"/>
  <c r="BW86" i="192"/>
  <c r="CR86" i="192"/>
  <c r="DC86" i="192"/>
  <c r="L32" i="192"/>
  <c r="DB37" i="192"/>
  <c r="J45" i="192"/>
  <c r="N45" i="192" s="1"/>
  <c r="R80" i="192"/>
  <c r="M80" i="192"/>
  <c r="AX85" i="192"/>
  <c r="M19" i="191"/>
  <c r="P86" i="191"/>
  <c r="AP21" i="191"/>
  <c r="BV21" i="191"/>
  <c r="DB21" i="191"/>
  <c r="BT86" i="191"/>
  <c r="CW86" i="191"/>
  <c r="C37" i="191"/>
  <c r="L31" i="191"/>
  <c r="R34" i="191"/>
  <c r="AL37" i="191"/>
  <c r="C45" i="191"/>
  <c r="M39" i="191"/>
  <c r="N41" i="191"/>
  <c r="L44" i="191"/>
  <c r="AH45" i="191"/>
  <c r="L49" i="191"/>
  <c r="AH53" i="191"/>
  <c r="CL53" i="191"/>
  <c r="L58" i="191"/>
  <c r="AX61" i="191"/>
  <c r="V69" i="191"/>
  <c r="AH69" i="191"/>
  <c r="L84" i="191"/>
  <c r="N15" i="192"/>
  <c r="N16" i="192"/>
  <c r="AT21" i="192"/>
  <c r="BZ21" i="192"/>
  <c r="DF21" i="192"/>
  <c r="X86" i="192"/>
  <c r="G127" i="1" s="1"/>
  <c r="P127" i="1" s="1"/>
  <c r="AI86" i="192"/>
  <c r="BD86" i="192"/>
  <c r="G135" i="1" s="1"/>
  <c r="P135" i="1" s="1"/>
  <c r="CJ86" i="192"/>
  <c r="CL86" i="192" s="1"/>
  <c r="CU86" i="192"/>
  <c r="M36" i="192"/>
  <c r="Z37" i="192"/>
  <c r="CL37" i="192"/>
  <c r="N38" i="192"/>
  <c r="L40" i="192"/>
  <c r="L47" i="192"/>
  <c r="M64" i="192"/>
  <c r="N64" i="192"/>
  <c r="R72" i="192"/>
  <c r="N72" i="192"/>
  <c r="M72" i="192"/>
  <c r="V77" i="192"/>
  <c r="Q77" i="192"/>
  <c r="AD77" i="192"/>
  <c r="BJ77" i="192"/>
  <c r="CP77" i="192"/>
  <c r="AE86" i="191"/>
  <c r="BK86" i="191"/>
  <c r="CH21" i="191"/>
  <c r="CQ86" i="191"/>
  <c r="Z29" i="191"/>
  <c r="BL86" i="191"/>
  <c r="CE86" i="191"/>
  <c r="Z45" i="191"/>
  <c r="S50" i="191"/>
  <c r="J69" i="191"/>
  <c r="BZ69" i="191"/>
  <c r="DF69" i="191"/>
  <c r="C77" i="191"/>
  <c r="CX77" i="191"/>
  <c r="L81" i="191"/>
  <c r="V85" i="191"/>
  <c r="C21" i="192"/>
  <c r="BF21" i="192"/>
  <c r="CL21" i="192"/>
  <c r="S24" i="192"/>
  <c r="R26" i="192"/>
  <c r="AU86" i="192"/>
  <c r="CA86" i="192"/>
  <c r="C37" i="192"/>
  <c r="N36" i="192"/>
  <c r="CD37" i="192"/>
  <c r="AX45" i="192"/>
  <c r="CD45" i="192"/>
  <c r="D61" i="192"/>
  <c r="M61" i="192" s="1"/>
  <c r="L54" i="192"/>
  <c r="AH21" i="191"/>
  <c r="BN21" i="191"/>
  <c r="CT21" i="191"/>
  <c r="M24" i="191"/>
  <c r="BM86" i="191"/>
  <c r="BV29" i="191"/>
  <c r="CZ86" i="191"/>
  <c r="J37" i="191"/>
  <c r="N37" i="191" s="1"/>
  <c r="M38" i="191"/>
  <c r="M41" i="191"/>
  <c r="M52" i="191"/>
  <c r="L57" i="191"/>
  <c r="L59" i="191"/>
  <c r="AH61" i="191"/>
  <c r="CT61" i="191"/>
  <c r="L65" i="191"/>
  <c r="M75" i="191"/>
  <c r="R79" i="191"/>
  <c r="M15" i="192"/>
  <c r="M17" i="192"/>
  <c r="AL21" i="192"/>
  <c r="M28" i="192"/>
  <c r="AA86" i="192"/>
  <c r="BG86" i="192"/>
  <c r="CM86" i="192"/>
  <c r="R38" i="192"/>
  <c r="L41" i="192"/>
  <c r="L52" i="192"/>
  <c r="S75" i="192"/>
  <c r="L75" i="192"/>
  <c r="Z61" i="192"/>
  <c r="CL61" i="192"/>
  <c r="D69" i="192"/>
  <c r="S69" i="192" s="1"/>
  <c r="AT69" i="192"/>
  <c r="DF69" i="192"/>
  <c r="C77" i="192"/>
  <c r="C85" i="192"/>
  <c r="L84" i="192"/>
  <c r="G86" i="185"/>
  <c r="E86" i="187"/>
  <c r="H86" i="187"/>
  <c r="F86" i="190"/>
  <c r="I86" i="190"/>
  <c r="I86" i="191"/>
  <c r="C61" i="192"/>
  <c r="M59" i="192"/>
  <c r="N66" i="192"/>
  <c r="Q69" i="192"/>
  <c r="AL69" i="192"/>
  <c r="CX69" i="192"/>
  <c r="N71" i="192"/>
  <c r="H86" i="185"/>
  <c r="F86" i="187"/>
  <c r="G86" i="190"/>
  <c r="E86" i="192"/>
  <c r="M54" i="192"/>
  <c r="M57" i="192"/>
  <c r="N59" i="192"/>
  <c r="M84" i="192"/>
  <c r="I86" i="185"/>
  <c r="G86" i="187"/>
  <c r="E86" i="189"/>
  <c r="H86" i="189"/>
  <c r="H86" i="190"/>
  <c r="N54" i="192"/>
  <c r="DF77" i="192"/>
  <c r="E86" i="186"/>
  <c r="F86" i="189"/>
  <c r="G86" i="192"/>
  <c r="BN53" i="192"/>
  <c r="C69" i="192"/>
  <c r="BZ69" i="192"/>
  <c r="J77" i="192"/>
  <c r="N77" i="192" s="1"/>
  <c r="R79" i="192"/>
  <c r="R84" i="192"/>
  <c r="F86" i="186"/>
  <c r="I86" i="187"/>
  <c r="G86" i="189"/>
  <c r="E86" i="191"/>
  <c r="H86" i="192"/>
  <c r="BF53" i="192"/>
  <c r="L64" i="192"/>
  <c r="AX77" i="192"/>
  <c r="CD77" i="192"/>
  <c r="S81" i="192"/>
  <c r="L82" i="192"/>
  <c r="S84" i="192"/>
  <c r="AL85" i="192"/>
  <c r="CX85" i="192"/>
  <c r="G86" i="186"/>
  <c r="E86" i="188"/>
  <c r="H86" i="188"/>
  <c r="F86" i="191"/>
  <c r="I86" i="192"/>
  <c r="AU86" i="184"/>
  <c r="CA86" i="184"/>
  <c r="N33" i="184"/>
  <c r="M36" i="184"/>
  <c r="Z37" i="184"/>
  <c r="CL37" i="184"/>
  <c r="N38" i="184"/>
  <c r="L40" i="184"/>
  <c r="M44" i="184"/>
  <c r="BV45" i="184"/>
  <c r="L49" i="184"/>
  <c r="CP53" i="184"/>
  <c r="N56" i="184"/>
  <c r="L58" i="184"/>
  <c r="BJ69" i="184"/>
  <c r="S75" i="184"/>
  <c r="L76" i="184"/>
  <c r="CZ86" i="184"/>
  <c r="BV37" i="184"/>
  <c r="Z53" i="184"/>
  <c r="AT69" i="184"/>
  <c r="DF69" i="184"/>
  <c r="L71" i="184"/>
  <c r="C77" i="184"/>
  <c r="BB77" i="184"/>
  <c r="J85" i="184"/>
  <c r="N85" i="184" s="1"/>
  <c r="AN86" i="184"/>
  <c r="G41" i="1" s="1"/>
  <c r="BT86" i="184"/>
  <c r="CF86" i="184"/>
  <c r="N35" i="184"/>
  <c r="BN37" i="184"/>
  <c r="AX45" i="184"/>
  <c r="AL53" i="184"/>
  <c r="BZ53" i="184"/>
  <c r="N54" i="184"/>
  <c r="S58" i="184"/>
  <c r="BV61" i="184"/>
  <c r="AL69" i="184"/>
  <c r="CX69" i="184"/>
  <c r="L72" i="184"/>
  <c r="L73" i="184"/>
  <c r="S76" i="184"/>
  <c r="AT77" i="184"/>
  <c r="DF77" i="184"/>
  <c r="N79" i="184"/>
  <c r="V85" i="184"/>
  <c r="E86" i="184"/>
  <c r="L41" i="184"/>
  <c r="W86" i="184"/>
  <c r="AR86" i="184"/>
  <c r="BX86" i="184"/>
  <c r="CI86" i="184"/>
  <c r="DD86" i="184"/>
  <c r="AX37" i="184"/>
  <c r="L44" i="184"/>
  <c r="AH45" i="184"/>
  <c r="L50" i="184"/>
  <c r="AD53" i="184"/>
  <c r="CL53" i="184"/>
  <c r="L57" i="184"/>
  <c r="N59" i="184"/>
  <c r="CH69" i="184"/>
  <c r="M75" i="184"/>
  <c r="AD77" i="184"/>
  <c r="CP77" i="184"/>
  <c r="Q85" i="184"/>
  <c r="G86" i="184"/>
  <c r="M57" i="184"/>
  <c r="M65" i="184"/>
  <c r="V69" i="184"/>
  <c r="J77" i="184"/>
  <c r="R77" i="184" s="1"/>
  <c r="M72" i="184"/>
  <c r="M83" i="184"/>
  <c r="L31" i="184"/>
  <c r="M46" i="184"/>
  <c r="M34" i="184"/>
  <c r="N39" i="184"/>
  <c r="AJ86" i="184"/>
  <c r="BP86" i="184"/>
  <c r="CV86" i="184"/>
  <c r="N34" i="184"/>
  <c r="AH37" i="184"/>
  <c r="CT37" i="184"/>
  <c r="CD45" i="184"/>
  <c r="BB53" i="184"/>
  <c r="N57" i="184"/>
  <c r="J69" i="184"/>
  <c r="R69" i="184" s="1"/>
  <c r="S63" i="184"/>
  <c r="S81" i="184"/>
  <c r="M82" i="184"/>
  <c r="I86" i="184"/>
  <c r="AH29" i="184"/>
  <c r="BN29" i="184"/>
  <c r="CT29" i="184"/>
  <c r="M25" i="184"/>
  <c r="R27" i="184"/>
  <c r="L28" i="184"/>
  <c r="L24" i="184"/>
  <c r="N25" i="184"/>
  <c r="BF29" i="184"/>
  <c r="CL29" i="184"/>
  <c r="M28" i="184"/>
  <c r="M23" i="184"/>
  <c r="N28" i="184"/>
  <c r="AX29" i="184"/>
  <c r="CD29" i="184"/>
  <c r="H86" i="184"/>
  <c r="L23" i="184"/>
  <c r="R24" i="184"/>
  <c r="AP29" i="184"/>
  <c r="BV29" i="184"/>
  <c r="F86" i="184"/>
  <c r="M22" i="184"/>
  <c r="N22" i="184"/>
  <c r="Z29" i="184"/>
  <c r="M20" i="184"/>
  <c r="AA86" i="183"/>
  <c r="AS86" i="183"/>
  <c r="J30" i="1" s="1"/>
  <c r="BC86" i="183"/>
  <c r="BM86" i="183"/>
  <c r="J35" i="1" s="1"/>
  <c r="AJ86" i="183"/>
  <c r="AD53" i="183"/>
  <c r="BJ53" i="183"/>
  <c r="Z77" i="183"/>
  <c r="BF77" i="183"/>
  <c r="AX85" i="183"/>
  <c r="CE86" i="183"/>
  <c r="CN86" i="183"/>
  <c r="CW86" i="183"/>
  <c r="DF37" i="183"/>
  <c r="BR45" i="183"/>
  <c r="CX45" i="183"/>
  <c r="CP53" i="183"/>
  <c r="BV61" i="183"/>
  <c r="CH77" i="183"/>
  <c r="AY86" i="183"/>
  <c r="C53" i="183"/>
  <c r="AC86" i="183"/>
  <c r="J26" i="1" s="1"/>
  <c r="BE86" i="183"/>
  <c r="BJ45" i="183"/>
  <c r="BB53" i="183"/>
  <c r="BJ61" i="183"/>
  <c r="AX77" i="183"/>
  <c r="AP85" i="183"/>
  <c r="CG86" i="183"/>
  <c r="CP37" i="183"/>
  <c r="CP45" i="183"/>
  <c r="CH53" i="183"/>
  <c r="CL69" i="183"/>
  <c r="BZ77" i="183"/>
  <c r="DF77" i="183"/>
  <c r="BR85" i="183"/>
  <c r="CX85" i="183"/>
  <c r="D61" i="183"/>
  <c r="AV86" i="183"/>
  <c r="AQ86" i="183"/>
  <c r="BB61" i="183"/>
  <c r="BX86" i="183"/>
  <c r="CH37" i="183"/>
  <c r="BV45" i="183"/>
  <c r="CD69" i="183"/>
  <c r="CD85" i="183"/>
  <c r="D37" i="183"/>
  <c r="DB61" i="183"/>
  <c r="BV69" i="183"/>
  <c r="C45" i="183"/>
  <c r="D77" i="183"/>
  <c r="AF86" i="183"/>
  <c r="AO86" i="183"/>
  <c r="J29" i="1" s="1"/>
  <c r="BI86" i="183"/>
  <c r="J34" i="1" s="1"/>
  <c r="AH45" i="183"/>
  <c r="BN45" i="183"/>
  <c r="Z53" i="183"/>
  <c r="BF53" i="183"/>
  <c r="AL61" i="183"/>
  <c r="BB77" i="183"/>
  <c r="AT85" i="183"/>
  <c r="BP86" i="183"/>
  <c r="DD86" i="183"/>
  <c r="BR37" i="183"/>
  <c r="DA86" i="183"/>
  <c r="CT45" i="183"/>
  <c r="CL53" i="183"/>
  <c r="CT61" i="183"/>
  <c r="CD77" i="183"/>
  <c r="AG86" i="183"/>
  <c r="J27" i="1" s="1"/>
  <c r="BK86" i="183"/>
  <c r="AD61" i="183"/>
  <c r="BQ86" i="183"/>
  <c r="CU86" i="183"/>
  <c r="DE86" i="183"/>
  <c r="BZ45" i="183"/>
  <c r="DF45" i="183"/>
  <c r="CH85" i="183"/>
  <c r="D69" i="183"/>
  <c r="DB69" i="183"/>
  <c r="BV77" i="183"/>
  <c r="C77" i="183"/>
  <c r="D85" i="183"/>
  <c r="AB86" i="183"/>
  <c r="G26" i="1" s="1"/>
  <c r="CS86" i="183"/>
  <c r="CA86" i="183"/>
  <c r="C29" i="183"/>
  <c r="CK86" i="183"/>
  <c r="D29" i="183"/>
  <c r="AZ86" i="183"/>
  <c r="CC86" i="183"/>
  <c r="BS86" i="183"/>
  <c r="CY86" i="183"/>
  <c r="AI86" i="183"/>
  <c r="BU86" i="183"/>
  <c r="CB86" i="183"/>
  <c r="T29" i="153"/>
  <c r="AR86" i="183"/>
  <c r="CQ86" i="183"/>
  <c r="BG86" i="183"/>
  <c r="CZ86" i="183"/>
  <c r="H86" i="183"/>
  <c r="X86" i="183"/>
  <c r="Y86" i="183"/>
  <c r="J10" i="1"/>
  <c r="J20" i="1" s="1"/>
  <c r="L20" i="1"/>
  <c r="B20" i="192"/>
  <c r="B30" i="192"/>
  <c r="B39" i="192"/>
  <c r="B39" i="190"/>
  <c r="B48" i="192"/>
  <c r="B48" i="190"/>
  <c r="B57" i="192"/>
  <c r="B57" i="190"/>
  <c r="B66" i="192"/>
  <c r="B66" i="190"/>
  <c r="B75" i="192"/>
  <c r="B75" i="190"/>
  <c r="B78" i="190"/>
  <c r="B78" i="191"/>
  <c r="B20" i="186"/>
  <c r="B30" i="186"/>
  <c r="B39" i="186"/>
  <c r="B48" i="186"/>
  <c r="B57" i="186"/>
  <c r="B66" i="186"/>
  <c r="B75" i="186"/>
  <c r="B78" i="188"/>
  <c r="B15" i="189"/>
  <c r="B24" i="189"/>
  <c r="B33" i="189"/>
  <c r="B42" i="189"/>
  <c r="B51" i="189"/>
  <c r="B60" i="189"/>
  <c r="B70" i="189"/>
  <c r="B75" i="191"/>
  <c r="B17" i="183"/>
  <c r="B27" i="183"/>
  <c r="B36" i="183"/>
  <c r="B46" i="183"/>
  <c r="B55" i="183"/>
  <c r="B64" i="183"/>
  <c r="B73" i="183"/>
  <c r="B82" i="183"/>
  <c r="B19" i="184"/>
  <c r="B28" i="184"/>
  <c r="B38" i="184"/>
  <c r="B47" i="184"/>
  <c r="B56" i="184"/>
  <c r="B65" i="184"/>
  <c r="B74" i="184"/>
  <c r="B83" i="184"/>
  <c r="B20" i="185"/>
  <c r="B30" i="185"/>
  <c r="B39" i="185"/>
  <c r="B48" i="185"/>
  <c r="B57" i="185"/>
  <c r="B66" i="185"/>
  <c r="B75" i="185"/>
  <c r="B84" i="185"/>
  <c r="B22" i="186"/>
  <c r="B31" i="186"/>
  <c r="B40" i="186"/>
  <c r="B49" i="186"/>
  <c r="B58" i="186"/>
  <c r="B67" i="186"/>
  <c r="B76" i="186"/>
  <c r="B78" i="187"/>
  <c r="B15" i="188"/>
  <c r="B24" i="188"/>
  <c r="B33" i="188"/>
  <c r="B42" i="188"/>
  <c r="B51" i="188"/>
  <c r="B60" i="188"/>
  <c r="B70" i="188"/>
  <c r="B16" i="189"/>
  <c r="B25" i="189"/>
  <c r="B34" i="189"/>
  <c r="B43" i="189"/>
  <c r="B52" i="189"/>
  <c r="B62" i="189"/>
  <c r="B71" i="189"/>
  <c r="B80" i="189"/>
  <c r="B17" i="190"/>
  <c r="B26" i="190"/>
  <c r="B35" i="190"/>
  <c r="B84" i="191"/>
  <c r="B78" i="192"/>
  <c r="B22" i="192"/>
  <c r="B22" i="191"/>
  <c r="B31" i="192"/>
  <c r="B31" i="191"/>
  <c r="B40" i="192"/>
  <c r="B40" i="190"/>
  <c r="B40" i="191"/>
  <c r="B49" i="192"/>
  <c r="B49" i="190"/>
  <c r="B49" i="191"/>
  <c r="B58" i="192"/>
  <c r="B58" i="190"/>
  <c r="B58" i="191"/>
  <c r="B67" i="192"/>
  <c r="B67" i="190"/>
  <c r="B67" i="191"/>
  <c r="B76" i="192"/>
  <c r="B76" i="190"/>
  <c r="B76" i="191"/>
  <c r="B23" i="191"/>
  <c r="B32" i="191"/>
  <c r="B41" i="190"/>
  <c r="B41" i="191"/>
  <c r="B50" i="190"/>
  <c r="B50" i="191"/>
  <c r="B59" i="190"/>
  <c r="B59" i="191"/>
  <c r="B68" i="190"/>
  <c r="B68" i="191"/>
  <c r="B79" i="190"/>
  <c r="B79" i="191"/>
  <c r="B79" i="192"/>
  <c r="B16" i="183"/>
  <c r="B28" i="183"/>
  <c r="B38" i="183"/>
  <c r="B47" i="183"/>
  <c r="B56" i="183"/>
  <c r="B65" i="183"/>
  <c r="B74" i="183"/>
  <c r="B83" i="183"/>
  <c r="B20" i="184"/>
  <c r="B30" i="184"/>
  <c r="B39" i="184"/>
  <c r="B48" i="184"/>
  <c r="B57" i="184"/>
  <c r="B66" i="184"/>
  <c r="B75" i="184"/>
  <c r="B84" i="184"/>
  <c r="B22" i="185"/>
  <c r="B31" i="185"/>
  <c r="B40" i="185"/>
  <c r="B49" i="185"/>
  <c r="B58" i="185"/>
  <c r="B67" i="185"/>
  <c r="B76" i="185"/>
  <c r="B23" i="186"/>
  <c r="B32" i="186"/>
  <c r="B41" i="186"/>
  <c r="B50" i="186"/>
  <c r="B59" i="186"/>
  <c r="B68" i="186"/>
  <c r="B78" i="186"/>
  <c r="B15" i="187"/>
  <c r="B24" i="187"/>
  <c r="B33" i="187"/>
  <c r="B42" i="187"/>
  <c r="B51" i="187"/>
  <c r="B60" i="187"/>
  <c r="B70" i="187"/>
  <c r="B79" i="187"/>
  <c r="B16" i="188"/>
  <c r="B25" i="188"/>
  <c r="B34" i="188"/>
  <c r="B43" i="188"/>
  <c r="B52" i="188"/>
  <c r="B62" i="188"/>
  <c r="B71" i="188"/>
  <c r="B80" i="188"/>
  <c r="B17" i="189"/>
  <c r="B26" i="189"/>
  <c r="B35" i="189"/>
  <c r="B44" i="189"/>
  <c r="B54" i="189"/>
  <c r="B63" i="189"/>
  <c r="B72" i="189"/>
  <c r="B81" i="189"/>
  <c r="B18" i="190"/>
  <c r="B27" i="190"/>
  <c r="B36" i="190"/>
  <c r="B20" i="191"/>
  <c r="B15" i="183"/>
  <c r="B30" i="183"/>
  <c r="B39" i="183"/>
  <c r="B48" i="183"/>
  <c r="B57" i="183"/>
  <c r="B66" i="183"/>
  <c r="B75" i="183"/>
  <c r="B84" i="183"/>
  <c r="B22" i="184"/>
  <c r="B31" i="184"/>
  <c r="B40" i="184"/>
  <c r="B49" i="184"/>
  <c r="B58" i="184"/>
  <c r="B67" i="184"/>
  <c r="B76" i="184"/>
  <c r="B23" i="185"/>
  <c r="B32" i="185"/>
  <c r="B41" i="185"/>
  <c r="B50" i="185"/>
  <c r="B59" i="185"/>
  <c r="B68" i="185"/>
  <c r="B78" i="185"/>
  <c r="B15" i="186"/>
  <c r="B24" i="186"/>
  <c r="B33" i="186"/>
  <c r="B42" i="186"/>
  <c r="B51" i="186"/>
  <c r="B60" i="186"/>
  <c r="B70" i="186"/>
  <c r="B79" i="186"/>
  <c r="B17" i="188"/>
  <c r="B26" i="188"/>
  <c r="B35" i="188"/>
  <c r="B44" i="188"/>
  <c r="B54" i="188"/>
  <c r="B63" i="188"/>
  <c r="B72" i="188"/>
  <c r="B18" i="189"/>
  <c r="B27" i="189"/>
  <c r="B36" i="189"/>
  <c r="B46" i="189"/>
  <c r="B55" i="189"/>
  <c r="B64" i="189"/>
  <c r="B73" i="189"/>
  <c r="B82" i="189"/>
  <c r="B19" i="190"/>
  <c r="B28" i="190"/>
  <c r="B38" i="190"/>
  <c r="B30" i="191"/>
  <c r="B23" i="192"/>
  <c r="B42" i="190"/>
  <c r="B42" i="191"/>
  <c r="B42" i="192"/>
  <c r="B80" i="190"/>
  <c r="B80" i="191"/>
  <c r="B80" i="192"/>
  <c r="B16" i="191"/>
  <c r="B16" i="192"/>
  <c r="B25" i="191"/>
  <c r="B25" i="192"/>
  <c r="B34" i="191"/>
  <c r="B34" i="192"/>
  <c r="B43" i="190"/>
  <c r="B43" i="191"/>
  <c r="B43" i="192"/>
  <c r="B52" i="190"/>
  <c r="B52" i="191"/>
  <c r="B52" i="192"/>
  <c r="B62" i="190"/>
  <c r="B62" i="191"/>
  <c r="B62" i="192"/>
  <c r="B71" i="190"/>
  <c r="B71" i="191"/>
  <c r="B71" i="192"/>
  <c r="B81" i="190"/>
  <c r="B81" i="191"/>
  <c r="B81" i="192"/>
  <c r="B22" i="183"/>
  <c r="B31" i="183"/>
  <c r="B40" i="183"/>
  <c r="B49" i="183"/>
  <c r="B58" i="183"/>
  <c r="B67" i="183"/>
  <c r="B76" i="183"/>
  <c r="B23" i="184"/>
  <c r="B32" i="184"/>
  <c r="B41" i="184"/>
  <c r="B50" i="184"/>
  <c r="B59" i="184"/>
  <c r="B68" i="184"/>
  <c r="B78" i="184"/>
  <c r="B15" i="185"/>
  <c r="B24" i="185"/>
  <c r="B33" i="185"/>
  <c r="B42" i="185"/>
  <c r="B60" i="185"/>
  <c r="B70" i="185"/>
  <c r="B79" i="185"/>
  <c r="B16" i="186"/>
  <c r="B25" i="186"/>
  <c r="B34" i="186"/>
  <c r="B43" i="186"/>
  <c r="B52" i="186"/>
  <c r="B62" i="186"/>
  <c r="B71" i="186"/>
  <c r="B80" i="186"/>
  <c r="B81" i="187"/>
  <c r="B18" i="188"/>
  <c r="B27" i="188"/>
  <c r="B36" i="188"/>
  <c r="B46" i="188"/>
  <c r="B55" i="188"/>
  <c r="B64" i="188"/>
  <c r="B73" i="188"/>
  <c r="B19" i="189"/>
  <c r="B28" i="189"/>
  <c r="B38" i="189"/>
  <c r="B47" i="189"/>
  <c r="B56" i="189"/>
  <c r="B65" i="189"/>
  <c r="B74" i="189"/>
  <c r="B83" i="189"/>
  <c r="B20" i="190"/>
  <c r="B30" i="190"/>
  <c r="B47" i="190"/>
  <c r="B39" i="191"/>
  <c r="B32" i="192"/>
  <c r="B51" i="190"/>
  <c r="B51" i="191"/>
  <c r="B51" i="192"/>
  <c r="B17" i="191"/>
  <c r="B17" i="192"/>
  <c r="B26" i="191"/>
  <c r="B26" i="192"/>
  <c r="B35" i="191"/>
  <c r="B35" i="192"/>
  <c r="B44" i="190"/>
  <c r="B44" i="191"/>
  <c r="B44" i="192"/>
  <c r="B54" i="190"/>
  <c r="B54" i="191"/>
  <c r="B54" i="192"/>
  <c r="B63" i="190"/>
  <c r="B63" i="191"/>
  <c r="B63" i="192"/>
  <c r="B72" i="190"/>
  <c r="B72" i="191"/>
  <c r="B72" i="192"/>
  <c r="B82" i="190"/>
  <c r="B82" i="191"/>
  <c r="B82" i="192"/>
  <c r="B23" i="183"/>
  <c r="B32" i="183"/>
  <c r="B41" i="183"/>
  <c r="B50" i="183"/>
  <c r="B59" i="183"/>
  <c r="B68" i="183"/>
  <c r="B78" i="183"/>
  <c r="B33" i="184"/>
  <c r="B42" i="184"/>
  <c r="B51" i="184"/>
  <c r="B70" i="184"/>
  <c r="B79" i="184"/>
  <c r="B16" i="185"/>
  <c r="B25" i="185"/>
  <c r="B34" i="185"/>
  <c r="B43" i="185"/>
  <c r="B52" i="185"/>
  <c r="B62" i="185"/>
  <c r="B71" i="185"/>
  <c r="B80" i="185"/>
  <c r="B17" i="186"/>
  <c r="B26" i="186"/>
  <c r="B35" i="186"/>
  <c r="B44" i="186"/>
  <c r="B54" i="186"/>
  <c r="B63" i="186"/>
  <c r="B72" i="186"/>
  <c r="B81" i="186"/>
  <c r="B82" i="187"/>
  <c r="B19" i="188"/>
  <c r="B28" i="188"/>
  <c r="B38" i="188"/>
  <c r="B47" i="188"/>
  <c r="B56" i="188"/>
  <c r="B65" i="188"/>
  <c r="B74" i="188"/>
  <c r="B20" i="189"/>
  <c r="B30" i="189"/>
  <c r="B39" i="189"/>
  <c r="B48" i="189"/>
  <c r="B57" i="189"/>
  <c r="B66" i="189"/>
  <c r="B75" i="189"/>
  <c r="B84" i="189"/>
  <c r="B22" i="190"/>
  <c r="B31" i="190"/>
  <c r="B56" i="190"/>
  <c r="B48" i="191"/>
  <c r="B41" i="192"/>
  <c r="B24" i="191"/>
  <c r="B24" i="192"/>
  <c r="B60" i="190"/>
  <c r="B60" i="191"/>
  <c r="B60" i="192"/>
  <c r="B18" i="191"/>
  <c r="B18" i="192"/>
  <c r="B27" i="191"/>
  <c r="B27" i="192"/>
  <c r="B36" i="191"/>
  <c r="B36" i="192"/>
  <c r="B46" i="190"/>
  <c r="B46" i="191"/>
  <c r="B46" i="192"/>
  <c r="B55" i="190"/>
  <c r="B55" i="191"/>
  <c r="B55" i="192"/>
  <c r="B64" i="190"/>
  <c r="B64" i="191"/>
  <c r="B64" i="192"/>
  <c r="B73" i="190"/>
  <c r="B73" i="191"/>
  <c r="B73" i="192"/>
  <c r="B83" i="191"/>
  <c r="B83" i="192"/>
  <c r="B20" i="183"/>
  <c r="B24" i="183"/>
  <c r="B42" i="183"/>
  <c r="B51" i="183"/>
  <c r="B60" i="183"/>
  <c r="B79" i="183"/>
  <c r="B16" i="184"/>
  <c r="B25" i="184"/>
  <c r="B34" i="184"/>
  <c r="B43" i="184"/>
  <c r="B52" i="184"/>
  <c r="B62" i="184"/>
  <c r="B71" i="184"/>
  <c r="B80" i="184"/>
  <c r="B17" i="185"/>
  <c r="B26" i="185"/>
  <c r="B35" i="185"/>
  <c r="B44" i="185"/>
  <c r="B54" i="185"/>
  <c r="B63" i="185"/>
  <c r="B72" i="185"/>
  <c r="B81" i="185"/>
  <c r="B18" i="186"/>
  <c r="B27" i="186"/>
  <c r="B36" i="186"/>
  <c r="B46" i="186"/>
  <c r="B55" i="186"/>
  <c r="B64" i="186"/>
  <c r="B73" i="186"/>
  <c r="B82" i="186"/>
  <c r="B65" i="187"/>
  <c r="B83" i="187"/>
  <c r="B20" i="188"/>
  <c r="B30" i="188"/>
  <c r="B39" i="188"/>
  <c r="B48" i="188"/>
  <c r="B57" i="188"/>
  <c r="B66" i="188"/>
  <c r="B75" i="188"/>
  <c r="B22" i="189"/>
  <c r="B31" i="189"/>
  <c r="B40" i="189"/>
  <c r="B49" i="189"/>
  <c r="B58" i="189"/>
  <c r="B67" i="189"/>
  <c r="B76" i="189"/>
  <c r="B23" i="190"/>
  <c r="B32" i="190"/>
  <c r="B57" i="191"/>
  <c r="B50" i="192"/>
  <c r="B15" i="192"/>
  <c r="B15" i="191"/>
  <c r="B33" i="191"/>
  <c r="B33" i="192"/>
  <c r="B70" i="190"/>
  <c r="B70" i="191"/>
  <c r="B70" i="192"/>
  <c r="B19" i="191"/>
  <c r="B19" i="192"/>
  <c r="B28" i="191"/>
  <c r="B28" i="192"/>
  <c r="B38" i="191"/>
  <c r="B38" i="192"/>
  <c r="B47" i="191"/>
  <c r="B47" i="192"/>
  <c r="B56" i="191"/>
  <c r="B56" i="192"/>
  <c r="B65" i="191"/>
  <c r="B65" i="192"/>
  <c r="B74" i="191"/>
  <c r="B74" i="192"/>
  <c r="B84" i="192"/>
  <c r="B84" i="190"/>
  <c r="B19" i="183"/>
  <c r="B25" i="183"/>
  <c r="B34" i="183"/>
  <c r="B43" i="183"/>
  <c r="B52" i="183"/>
  <c r="B62" i="183"/>
  <c r="B71" i="183"/>
  <c r="B80" i="183"/>
  <c r="B17" i="184"/>
  <c r="B26" i="184"/>
  <c r="B35" i="184"/>
  <c r="B44" i="184"/>
  <c r="B54" i="184"/>
  <c r="B63" i="184"/>
  <c r="B72" i="184"/>
  <c r="B81" i="184"/>
  <c r="B18" i="185"/>
  <c r="B27" i="185"/>
  <c r="B36" i="185"/>
  <c r="B46" i="185"/>
  <c r="B55" i="185"/>
  <c r="B64" i="185"/>
  <c r="B73" i="185"/>
  <c r="B82" i="185"/>
  <c r="B19" i="186"/>
  <c r="B28" i="186"/>
  <c r="B38" i="186"/>
  <c r="B47" i="186"/>
  <c r="B56" i="186"/>
  <c r="B65" i="186"/>
  <c r="B74" i="186"/>
  <c r="B83" i="186"/>
  <c r="B20" i="187"/>
  <c r="B30" i="187"/>
  <c r="B39" i="187"/>
  <c r="B48" i="187"/>
  <c r="B57" i="187"/>
  <c r="B66" i="187"/>
  <c r="B75" i="187"/>
  <c r="B84" i="187"/>
  <c r="B22" i="188"/>
  <c r="B31" i="188"/>
  <c r="B40" i="188"/>
  <c r="B49" i="188"/>
  <c r="B58" i="188"/>
  <c r="B67" i="188"/>
  <c r="B76" i="188"/>
  <c r="B23" i="189"/>
  <c r="B32" i="189"/>
  <c r="B41" i="189"/>
  <c r="B50" i="189"/>
  <c r="B59" i="189"/>
  <c r="B68" i="189"/>
  <c r="B78" i="189"/>
  <c r="B15" i="190"/>
  <c r="B24" i="190"/>
  <c r="B33" i="190"/>
  <c r="B74" i="190"/>
  <c r="B66" i="191"/>
  <c r="B59" i="192"/>
  <c r="N138" i="1"/>
  <c r="M138" i="1"/>
  <c r="I138" i="1"/>
  <c r="E86" i="183"/>
  <c r="P72" i="1"/>
  <c r="P25" i="1"/>
  <c r="C21" i="183"/>
  <c r="Z21" i="183"/>
  <c r="W86" i="183"/>
  <c r="Z86" i="192"/>
  <c r="H127" i="1" s="1"/>
  <c r="R63" i="192"/>
  <c r="N63" i="192"/>
  <c r="M63" i="192"/>
  <c r="M14" i="192"/>
  <c r="L17" i="192"/>
  <c r="S18" i="192"/>
  <c r="N19" i="192"/>
  <c r="L22" i="192"/>
  <c r="S23" i="192"/>
  <c r="N24" i="192"/>
  <c r="M27" i="192"/>
  <c r="L31" i="192"/>
  <c r="R33" i="192"/>
  <c r="R35" i="192"/>
  <c r="BV37" i="192"/>
  <c r="R50" i="192"/>
  <c r="N50" i="192"/>
  <c r="M50" i="192"/>
  <c r="N61" i="192"/>
  <c r="J69" i="192"/>
  <c r="O86" i="192"/>
  <c r="I19" i="1" s="1"/>
  <c r="AV86" i="192"/>
  <c r="CB86" i="192"/>
  <c r="CD86" i="192" s="1"/>
  <c r="N14" i="192"/>
  <c r="R16" i="192"/>
  <c r="L20" i="192"/>
  <c r="M22" i="192"/>
  <c r="L25" i="192"/>
  <c r="Y86" i="192"/>
  <c r="J127" i="1" s="1"/>
  <c r="AG86" i="192"/>
  <c r="J129" i="1" s="1"/>
  <c r="AO86" i="192"/>
  <c r="J131" i="1" s="1"/>
  <c r="K131" i="1" s="1"/>
  <c r="AW86" i="192"/>
  <c r="J133" i="1" s="1"/>
  <c r="K133" i="1" s="1"/>
  <c r="BE86" i="192"/>
  <c r="J135" i="1" s="1"/>
  <c r="K135" i="1" s="1"/>
  <c r="BM86" i="192"/>
  <c r="BU86" i="192"/>
  <c r="CC86" i="192"/>
  <c r="CK86" i="192"/>
  <c r="CS86" i="192"/>
  <c r="DA86" i="192"/>
  <c r="D37" i="192"/>
  <c r="M31" i="192"/>
  <c r="L33" i="192"/>
  <c r="S33" i="192"/>
  <c r="R34" i="192"/>
  <c r="S35" i="192"/>
  <c r="Q37" i="192"/>
  <c r="BN37" i="192"/>
  <c r="S40" i="192"/>
  <c r="M56" i="192"/>
  <c r="L56" i="192"/>
  <c r="S56" i="192"/>
  <c r="R58" i="192"/>
  <c r="N58" i="192"/>
  <c r="M58" i="192"/>
  <c r="M74" i="192"/>
  <c r="L74" i="192"/>
  <c r="S74" i="192"/>
  <c r="R76" i="192"/>
  <c r="N76" i="192"/>
  <c r="M76" i="192"/>
  <c r="M20" i="192"/>
  <c r="N22" i="192"/>
  <c r="M25" i="192"/>
  <c r="L28" i="192"/>
  <c r="Q29" i="192"/>
  <c r="Z29" i="192"/>
  <c r="AH29" i="192"/>
  <c r="AP29" i="192"/>
  <c r="BF29" i="192"/>
  <c r="BN29" i="192"/>
  <c r="BV29" i="192"/>
  <c r="CL29" i="192"/>
  <c r="CT29" i="192"/>
  <c r="DB29" i="192"/>
  <c r="BF37" i="192"/>
  <c r="M66" i="192"/>
  <c r="L66" i="192"/>
  <c r="M71" i="192"/>
  <c r="L71" i="192"/>
  <c r="R81" i="192"/>
  <c r="N81" i="192"/>
  <c r="M81" i="192"/>
  <c r="L18" i="192"/>
  <c r="N20" i="192"/>
  <c r="P86" i="192"/>
  <c r="C29" i="192"/>
  <c r="L23" i="192"/>
  <c r="N25" i="192"/>
  <c r="BO86" i="192"/>
  <c r="M32" i="192"/>
  <c r="M43" i="192"/>
  <c r="L43" i="192"/>
  <c r="CX77" i="192"/>
  <c r="M79" i="192"/>
  <c r="L79" i="192"/>
  <c r="S79" i="192"/>
  <c r="D21" i="192"/>
  <c r="S32" i="192"/>
  <c r="Q21" i="192"/>
  <c r="N28" i="192"/>
  <c r="AB86" i="192"/>
  <c r="AJ86" i="192"/>
  <c r="AR86" i="192"/>
  <c r="AZ86" i="192"/>
  <c r="BH86" i="192"/>
  <c r="BP86" i="192"/>
  <c r="BX86" i="192"/>
  <c r="CF86" i="192"/>
  <c r="CN86" i="192"/>
  <c r="CV86" i="192"/>
  <c r="DD86" i="192"/>
  <c r="DF86" i="192" s="1"/>
  <c r="AP37" i="192"/>
  <c r="D45" i="192"/>
  <c r="L38" i="192"/>
  <c r="S38" i="192"/>
  <c r="M51" i="192"/>
  <c r="L51" i="192"/>
  <c r="S51" i="192"/>
  <c r="R77" i="192"/>
  <c r="D77" i="192"/>
  <c r="J21" i="192"/>
  <c r="AC86" i="192"/>
  <c r="J128" i="1" s="1"/>
  <c r="AK86" i="192"/>
  <c r="J130" i="1" s="1"/>
  <c r="AS86" i="192"/>
  <c r="J132" i="1" s="1"/>
  <c r="K132" i="1" s="1"/>
  <c r="BA86" i="192"/>
  <c r="J134" i="1" s="1"/>
  <c r="K134" i="1" s="1"/>
  <c r="BI86" i="192"/>
  <c r="J136" i="1" s="1"/>
  <c r="K136" i="1" s="1"/>
  <c r="BQ86" i="192"/>
  <c r="BY86" i="192"/>
  <c r="CG86" i="192"/>
  <c r="CO86" i="192"/>
  <c r="CW86" i="192"/>
  <c r="DE86" i="192"/>
  <c r="M33" i="192"/>
  <c r="AH37" i="192"/>
  <c r="CT37" i="192"/>
  <c r="L46" i="192"/>
  <c r="C53" i="192"/>
  <c r="D53" i="192"/>
  <c r="S53" i="192" s="1"/>
  <c r="M48" i="192"/>
  <c r="L48" i="192"/>
  <c r="Q53" i="192"/>
  <c r="R55" i="192"/>
  <c r="N55" i="192"/>
  <c r="M55" i="192"/>
  <c r="R68" i="192"/>
  <c r="N68" i="192"/>
  <c r="M68" i="192"/>
  <c r="R73" i="192"/>
  <c r="N73" i="192"/>
  <c r="M73" i="192"/>
  <c r="R78" i="192"/>
  <c r="N78" i="192"/>
  <c r="M78" i="192"/>
  <c r="J85" i="192"/>
  <c r="AD29" i="192"/>
  <c r="AL29" i="192"/>
  <c r="AT29" i="192"/>
  <c r="BB29" i="192"/>
  <c r="BJ29" i="192"/>
  <c r="BR29" i="192"/>
  <c r="BZ29" i="192"/>
  <c r="CH29" i="192"/>
  <c r="CP29" i="192"/>
  <c r="CX29" i="192"/>
  <c r="DF29" i="192"/>
  <c r="L34" i="192"/>
  <c r="M35" i="192"/>
  <c r="N40" i="192"/>
  <c r="M40" i="192"/>
  <c r="Q45" i="192"/>
  <c r="N39" i="192"/>
  <c r="M42" i="192"/>
  <c r="R46" i="192"/>
  <c r="M47" i="192"/>
  <c r="L50" i="192"/>
  <c r="N52" i="192"/>
  <c r="L55" i="192"/>
  <c r="N57" i="192"/>
  <c r="R59" i="192"/>
  <c r="M60" i="192"/>
  <c r="N62" i="192"/>
  <c r="R64" i="192"/>
  <c r="M65" i="192"/>
  <c r="L68" i="192"/>
  <c r="M70" i="192"/>
  <c r="L73" i="192"/>
  <c r="N75" i="192"/>
  <c r="L78" i="192"/>
  <c r="N80" i="192"/>
  <c r="R82" i="192"/>
  <c r="M83" i="192"/>
  <c r="D85" i="192"/>
  <c r="N42" i="192"/>
  <c r="N47" i="192"/>
  <c r="N60" i="192"/>
  <c r="N65" i="192"/>
  <c r="N70" i="192"/>
  <c r="N83" i="192"/>
  <c r="J53" i="192"/>
  <c r="R62" i="192"/>
  <c r="R60" i="192"/>
  <c r="R70" i="192"/>
  <c r="S14" i="191"/>
  <c r="N15" i="191"/>
  <c r="R17" i="191"/>
  <c r="M18" i="191"/>
  <c r="Q21" i="191"/>
  <c r="R22" i="191"/>
  <c r="M23" i="191"/>
  <c r="L26" i="191"/>
  <c r="L28" i="191"/>
  <c r="S28" i="191"/>
  <c r="AC86" i="191"/>
  <c r="J117" i="1" s="1"/>
  <c r="BE86" i="191"/>
  <c r="J124" i="1" s="1"/>
  <c r="K124" i="1" s="1"/>
  <c r="BW86" i="191"/>
  <c r="CF86" i="191"/>
  <c r="CH29" i="191"/>
  <c r="CO86" i="191"/>
  <c r="S35" i="191"/>
  <c r="AD37" i="191"/>
  <c r="BJ37" i="191"/>
  <c r="D45" i="191"/>
  <c r="S45" i="191" s="1"/>
  <c r="L38" i="191"/>
  <c r="S38" i="191"/>
  <c r="M43" i="191"/>
  <c r="L43" i="191"/>
  <c r="R50" i="191"/>
  <c r="N50" i="191"/>
  <c r="AP53" i="191"/>
  <c r="D61" i="191"/>
  <c r="S54" i="191"/>
  <c r="R68" i="191"/>
  <c r="N68" i="191"/>
  <c r="M68" i="191"/>
  <c r="AD77" i="191"/>
  <c r="CP77" i="191"/>
  <c r="BR85" i="191"/>
  <c r="AV86" i="191"/>
  <c r="CB86" i="191"/>
  <c r="CN86" i="191"/>
  <c r="CP29" i="191"/>
  <c r="S17" i="191"/>
  <c r="R20" i="191"/>
  <c r="J21" i="191"/>
  <c r="S22" i="191"/>
  <c r="R25" i="191"/>
  <c r="M26" i="191"/>
  <c r="N27" i="191"/>
  <c r="AW86" i="191"/>
  <c r="J122" i="1" s="1"/>
  <c r="K122" i="1" s="1"/>
  <c r="BF29" i="191"/>
  <c r="BO86" i="191"/>
  <c r="BX86" i="191"/>
  <c r="BZ29" i="191"/>
  <c r="CG86" i="191"/>
  <c r="M30" i="191"/>
  <c r="D37" i="191"/>
  <c r="L30" i="191"/>
  <c r="L56" i="191"/>
  <c r="S56" i="191"/>
  <c r="L79" i="191"/>
  <c r="S79" i="191"/>
  <c r="R81" i="191"/>
  <c r="N81" i="191"/>
  <c r="M81" i="191"/>
  <c r="BJ85" i="191"/>
  <c r="J53" i="191"/>
  <c r="M16" i="191"/>
  <c r="S25" i="191"/>
  <c r="M28" i="191"/>
  <c r="J29" i="191"/>
  <c r="AO86" i="191"/>
  <c r="J120" i="1" s="1"/>
  <c r="Q120" i="1" s="1"/>
  <c r="BG86" i="191"/>
  <c r="BP86" i="191"/>
  <c r="BR29" i="191"/>
  <c r="BY86" i="191"/>
  <c r="DA86" i="191"/>
  <c r="N30" i="191"/>
  <c r="L33" i="191"/>
  <c r="S33" i="191"/>
  <c r="N40" i="191"/>
  <c r="M40" i="191"/>
  <c r="R42" i="191"/>
  <c r="M42" i="191"/>
  <c r="Z53" i="191"/>
  <c r="J61" i="191"/>
  <c r="R60" i="191"/>
  <c r="N60" i="191"/>
  <c r="M60" i="191"/>
  <c r="L74" i="191"/>
  <c r="S74" i="191"/>
  <c r="R76" i="191"/>
  <c r="N76" i="191"/>
  <c r="M76" i="191"/>
  <c r="BZ77" i="191"/>
  <c r="D85" i="191"/>
  <c r="BB85" i="191"/>
  <c r="X86" i="191"/>
  <c r="CJ86" i="191"/>
  <c r="CL86" i="191" s="1"/>
  <c r="AB86" i="191"/>
  <c r="G117" i="1" s="1"/>
  <c r="AD29" i="191"/>
  <c r="L14" i="191"/>
  <c r="N16" i="191"/>
  <c r="D21" i="191"/>
  <c r="M27" i="191"/>
  <c r="AG86" i="191"/>
  <c r="J118" i="1" s="1"/>
  <c r="K118" i="1" s="1"/>
  <c r="AY86" i="191"/>
  <c r="BH86" i="191"/>
  <c r="G125" i="1" s="1"/>
  <c r="P125" i="1" s="1"/>
  <c r="BJ29" i="191"/>
  <c r="BQ86" i="191"/>
  <c r="CS86" i="191"/>
  <c r="J45" i="191"/>
  <c r="R55" i="191"/>
  <c r="N55" i="191"/>
  <c r="N58" i="191"/>
  <c r="M58" i="191"/>
  <c r="R63" i="191"/>
  <c r="N63" i="191"/>
  <c r="M63" i="191"/>
  <c r="M71" i="191"/>
  <c r="L71" i="191"/>
  <c r="AT85" i="191"/>
  <c r="DF85" i="191"/>
  <c r="N19" i="191"/>
  <c r="U86" i="191"/>
  <c r="L22" i="191"/>
  <c r="N24" i="191"/>
  <c r="Y86" i="191"/>
  <c r="J116" i="1" s="1"/>
  <c r="K116" i="1" s="1"/>
  <c r="AQ86" i="191"/>
  <c r="AZ86" i="191"/>
  <c r="BB29" i="191"/>
  <c r="BI86" i="191"/>
  <c r="J125" i="1" s="1"/>
  <c r="K125" i="1" s="1"/>
  <c r="CK86" i="191"/>
  <c r="DC86" i="191"/>
  <c r="R32" i="191"/>
  <c r="N32" i="191"/>
  <c r="N35" i="191"/>
  <c r="M35" i="191"/>
  <c r="AT37" i="191"/>
  <c r="M44" i="191"/>
  <c r="L46" i="191"/>
  <c r="C53" i="191"/>
  <c r="BV53" i="191"/>
  <c r="M54" i="191"/>
  <c r="N56" i="191"/>
  <c r="M74" i="191"/>
  <c r="BJ77" i="191"/>
  <c r="R78" i="191"/>
  <c r="N78" i="191"/>
  <c r="M78" i="191"/>
  <c r="AL85" i="191"/>
  <c r="CX85" i="191"/>
  <c r="R47" i="191"/>
  <c r="M47" i="191"/>
  <c r="N14" i="191"/>
  <c r="M17" i="191"/>
  <c r="V21" i="191"/>
  <c r="M22" i="191"/>
  <c r="R27" i="191"/>
  <c r="R28" i="191"/>
  <c r="AI86" i="191"/>
  <c r="AR86" i="191"/>
  <c r="AT29" i="191"/>
  <c r="BA86" i="191"/>
  <c r="J123" i="1" s="1"/>
  <c r="K123" i="1" s="1"/>
  <c r="CC86" i="191"/>
  <c r="CU86" i="191"/>
  <c r="DD86" i="191"/>
  <c r="DF29" i="191"/>
  <c r="M31" i="191"/>
  <c r="N33" i="191"/>
  <c r="Z37" i="191"/>
  <c r="BF37" i="191"/>
  <c r="CL37" i="191"/>
  <c r="R38" i="191"/>
  <c r="R40" i="191"/>
  <c r="N42" i="191"/>
  <c r="Q45" i="191"/>
  <c r="M48" i="191"/>
  <c r="L48" i="191"/>
  <c r="Q53" i="191"/>
  <c r="M55" i="191"/>
  <c r="R58" i="191"/>
  <c r="R73" i="191"/>
  <c r="N73" i="191"/>
  <c r="M73" i="191"/>
  <c r="D77" i="191"/>
  <c r="BB77" i="191"/>
  <c r="AD85" i="191"/>
  <c r="CP85" i="191"/>
  <c r="C61" i="191"/>
  <c r="S27" i="191"/>
  <c r="AA86" i="191"/>
  <c r="AJ86" i="191"/>
  <c r="G119" i="1" s="1"/>
  <c r="P119" i="1" s="1"/>
  <c r="AL29" i="191"/>
  <c r="AS86" i="191"/>
  <c r="J121" i="1" s="1"/>
  <c r="K121" i="1" s="1"/>
  <c r="BU86" i="191"/>
  <c r="CM86" i="191"/>
  <c r="CV86" i="191"/>
  <c r="CX29" i="191"/>
  <c r="DE86" i="191"/>
  <c r="M32" i="191"/>
  <c r="S43" i="191"/>
  <c r="L51" i="191"/>
  <c r="S51" i="191"/>
  <c r="BF53" i="191"/>
  <c r="R56" i="191"/>
  <c r="S58" i="191"/>
  <c r="M66" i="191"/>
  <c r="L66" i="191"/>
  <c r="AT77" i="191"/>
  <c r="DF77" i="191"/>
  <c r="CH85" i="191"/>
  <c r="N39" i="191"/>
  <c r="R46" i="191"/>
  <c r="N52" i="191"/>
  <c r="N57" i="191"/>
  <c r="N62" i="191"/>
  <c r="M65" i="191"/>
  <c r="M70" i="191"/>
  <c r="N75" i="191"/>
  <c r="L78" i="191"/>
  <c r="N80" i="191"/>
  <c r="M83" i="191"/>
  <c r="N65" i="191"/>
  <c r="N70" i="191"/>
  <c r="N83" i="191"/>
  <c r="R62" i="191"/>
  <c r="R70" i="191"/>
  <c r="M84" i="191"/>
  <c r="M79" i="191"/>
  <c r="R15" i="190"/>
  <c r="M16" i="190"/>
  <c r="S20" i="190"/>
  <c r="J29" i="190"/>
  <c r="S25" i="190"/>
  <c r="N26" i="190"/>
  <c r="AB86" i="190"/>
  <c r="AW86" i="190"/>
  <c r="J111" i="1" s="1"/>
  <c r="K111" i="1" s="1"/>
  <c r="BH86" i="190"/>
  <c r="BQ86" i="190"/>
  <c r="CJ86" i="190"/>
  <c r="CS86" i="190"/>
  <c r="N30" i="190"/>
  <c r="M30" i="190"/>
  <c r="R36" i="190"/>
  <c r="D37" i="190"/>
  <c r="L37" i="190" s="1"/>
  <c r="R41" i="190"/>
  <c r="BB45" i="190"/>
  <c r="CH45" i="190"/>
  <c r="L48" i="190"/>
  <c r="N59" i="190"/>
  <c r="L14" i="190"/>
  <c r="N16" i="190"/>
  <c r="R18" i="190"/>
  <c r="D21" i="190"/>
  <c r="R23" i="190"/>
  <c r="L27" i="190"/>
  <c r="AC86" i="190"/>
  <c r="J106" i="1" s="1"/>
  <c r="K106" i="1" s="1"/>
  <c r="AN86" i="190"/>
  <c r="BB29" i="190"/>
  <c r="AY86" i="190"/>
  <c r="BI86" i="190"/>
  <c r="J114" i="1" s="1"/>
  <c r="K114" i="1" s="1"/>
  <c r="CB86" i="190"/>
  <c r="CK86" i="190"/>
  <c r="DF29" i="190"/>
  <c r="DC86" i="190"/>
  <c r="M14" i="190"/>
  <c r="N19" i="190"/>
  <c r="N24" i="190"/>
  <c r="M27" i="190"/>
  <c r="N28" i="190"/>
  <c r="M28" i="190"/>
  <c r="R28" i="190"/>
  <c r="AO86" i="190"/>
  <c r="J109" i="1" s="1"/>
  <c r="AZ86" i="190"/>
  <c r="BT86" i="190"/>
  <c r="CC86" i="190"/>
  <c r="CX29" i="190"/>
  <c r="CU86" i="190"/>
  <c r="DD86" i="190"/>
  <c r="S34" i="190"/>
  <c r="M34" i="190"/>
  <c r="AT45" i="190"/>
  <c r="BZ45" i="190"/>
  <c r="DF45" i="190"/>
  <c r="R59" i="190"/>
  <c r="J69" i="190"/>
  <c r="M64" i="190"/>
  <c r="R64" i="190"/>
  <c r="C85" i="190"/>
  <c r="N14" i="190"/>
  <c r="N27" i="190"/>
  <c r="AF86" i="190"/>
  <c r="AT29" i="190"/>
  <c r="AQ86" i="190"/>
  <c r="BA86" i="190"/>
  <c r="J112" i="1" s="1"/>
  <c r="K112" i="1" s="1"/>
  <c r="BL86" i="190"/>
  <c r="BN86" i="190" s="1"/>
  <c r="BU86" i="190"/>
  <c r="CP29" i="190"/>
  <c r="CM86" i="190"/>
  <c r="CV86" i="190"/>
  <c r="DE86" i="190"/>
  <c r="L36" i="190"/>
  <c r="S36" i="190"/>
  <c r="L41" i="190"/>
  <c r="S41" i="190"/>
  <c r="V61" i="190"/>
  <c r="L62" i="190"/>
  <c r="L84" i="190"/>
  <c r="S84" i="190"/>
  <c r="O86" i="190"/>
  <c r="I17" i="1" s="1"/>
  <c r="N22" i="190"/>
  <c r="AG86" i="190"/>
  <c r="J107" i="1" s="1"/>
  <c r="AR86" i="190"/>
  <c r="G110" i="1" s="1"/>
  <c r="P110" i="1" s="1"/>
  <c r="BM86" i="190"/>
  <c r="CH29" i="190"/>
  <c r="CE86" i="190"/>
  <c r="CN86" i="190"/>
  <c r="CW86" i="190"/>
  <c r="N43" i="190"/>
  <c r="M43" i="190"/>
  <c r="AL45" i="190"/>
  <c r="BR45" i="190"/>
  <c r="CX45" i="190"/>
  <c r="L49" i="190"/>
  <c r="N51" i="190"/>
  <c r="J53" i="190"/>
  <c r="R68" i="190"/>
  <c r="N68" i="190"/>
  <c r="M68" i="190"/>
  <c r="R73" i="190"/>
  <c r="N73" i="190"/>
  <c r="M73" i="190"/>
  <c r="J21" i="190"/>
  <c r="AD29" i="190"/>
  <c r="AA86" i="190"/>
  <c r="BJ29" i="190"/>
  <c r="BG86" i="190"/>
  <c r="R55" i="190"/>
  <c r="M55" i="190"/>
  <c r="R14" i="190"/>
  <c r="P86" i="190"/>
  <c r="X86" i="190"/>
  <c r="AL29" i="190"/>
  <c r="AI86" i="190"/>
  <c r="BD86" i="190"/>
  <c r="BZ29" i="190"/>
  <c r="BW86" i="190"/>
  <c r="CF86" i="190"/>
  <c r="J37" i="190"/>
  <c r="R50" i="190"/>
  <c r="M50" i="190"/>
  <c r="L54" i="190"/>
  <c r="C61" i="190"/>
  <c r="L59" i="190"/>
  <c r="S59" i="190"/>
  <c r="L66" i="190"/>
  <c r="S66" i="190"/>
  <c r="L71" i="190"/>
  <c r="S71" i="190"/>
  <c r="R78" i="190"/>
  <c r="N78" i="190"/>
  <c r="M78" i="190"/>
  <c r="N48" i="190"/>
  <c r="M48" i="190"/>
  <c r="Q21" i="190"/>
  <c r="D29" i="190"/>
  <c r="Y86" i="190"/>
  <c r="J105" i="1" s="1"/>
  <c r="K105" i="1" s="1"/>
  <c r="AJ86" i="190"/>
  <c r="G108" i="1" s="1"/>
  <c r="P108" i="1" s="1"/>
  <c r="BE86" i="190"/>
  <c r="J113" i="1" s="1"/>
  <c r="BR29" i="190"/>
  <c r="BO86" i="190"/>
  <c r="BX86" i="190"/>
  <c r="CG86" i="190"/>
  <c r="CZ86" i="190"/>
  <c r="R32" i="190"/>
  <c r="M32" i="190"/>
  <c r="N36" i="190"/>
  <c r="L39" i="190"/>
  <c r="N41" i="190"/>
  <c r="C45" i="190"/>
  <c r="AD45" i="190"/>
  <c r="BJ45" i="190"/>
  <c r="CP45" i="190"/>
  <c r="D53" i="190"/>
  <c r="L46" i="190"/>
  <c r="S46" i="190"/>
  <c r="D61" i="190"/>
  <c r="M57" i="190"/>
  <c r="R61" i="190"/>
  <c r="N61" i="190"/>
  <c r="D69" i="190"/>
  <c r="Z29" i="190"/>
  <c r="AH29" i="190"/>
  <c r="AP29" i="190"/>
  <c r="AX29" i="190"/>
  <c r="BF29" i="190"/>
  <c r="N31" i="190"/>
  <c r="R33" i="190"/>
  <c r="Q37" i="190"/>
  <c r="R38" i="190"/>
  <c r="L42" i="190"/>
  <c r="N44" i="190"/>
  <c r="L47" i="190"/>
  <c r="N49" i="190"/>
  <c r="R51" i="190"/>
  <c r="N54" i="190"/>
  <c r="L60" i="190"/>
  <c r="M62" i="190"/>
  <c r="L65" i="190"/>
  <c r="N67" i="190"/>
  <c r="L70" i="190"/>
  <c r="N72" i="190"/>
  <c r="D77" i="190"/>
  <c r="L83" i="190"/>
  <c r="R82" i="190"/>
  <c r="D85" i="190"/>
  <c r="J45" i="190"/>
  <c r="N60" i="190"/>
  <c r="S64" i="190"/>
  <c r="N65" i="190"/>
  <c r="N70" i="190"/>
  <c r="S82" i="190"/>
  <c r="N83" i="190"/>
  <c r="R60" i="190"/>
  <c r="M66" i="190"/>
  <c r="M71" i="190"/>
  <c r="L74" i="190"/>
  <c r="N76" i="190"/>
  <c r="L79" i="190"/>
  <c r="N81" i="190"/>
  <c r="M84" i="190"/>
  <c r="M33" i="190"/>
  <c r="DB86" i="189"/>
  <c r="S21" i="189"/>
  <c r="L16" i="189"/>
  <c r="S17" i="189"/>
  <c r="N18" i="189"/>
  <c r="R20" i="189"/>
  <c r="J21" i="189"/>
  <c r="Z21" i="189"/>
  <c r="AH21" i="189"/>
  <c r="AP21" i="189"/>
  <c r="AX21" i="189"/>
  <c r="BF21" i="189"/>
  <c r="BN21" i="189"/>
  <c r="BV21" i="189"/>
  <c r="CD21" i="189"/>
  <c r="CL21" i="189"/>
  <c r="CT21" i="189"/>
  <c r="DB21" i="189"/>
  <c r="S22" i="189"/>
  <c r="N23" i="189"/>
  <c r="AB86" i="189"/>
  <c r="AK86" i="189"/>
  <c r="J97" i="1" s="1"/>
  <c r="BM86" i="189"/>
  <c r="CE86" i="189"/>
  <c r="CH86" i="189" s="1"/>
  <c r="CN86" i="189"/>
  <c r="CW86" i="189"/>
  <c r="AP45" i="189"/>
  <c r="BV45" i="189"/>
  <c r="DB45" i="189"/>
  <c r="M66" i="189"/>
  <c r="L66" i="189"/>
  <c r="J77" i="189"/>
  <c r="BJ77" i="189"/>
  <c r="R78" i="189"/>
  <c r="N78" i="189"/>
  <c r="M78" i="189"/>
  <c r="N84" i="189"/>
  <c r="J85" i="189"/>
  <c r="BR85" i="189"/>
  <c r="M16" i="189"/>
  <c r="BE86" i="189"/>
  <c r="J102" i="1" s="1"/>
  <c r="K102" i="1" s="1"/>
  <c r="BW86" i="189"/>
  <c r="C37" i="189"/>
  <c r="R68" i="189"/>
  <c r="N68" i="189"/>
  <c r="M68" i="189"/>
  <c r="R76" i="189"/>
  <c r="N76" i="189"/>
  <c r="M76" i="189"/>
  <c r="L33" i="189"/>
  <c r="S33" i="189"/>
  <c r="L14" i="189"/>
  <c r="S15" i="189"/>
  <c r="N16" i="189"/>
  <c r="M19" i="189"/>
  <c r="AW86" i="189"/>
  <c r="J100" i="1" s="1"/>
  <c r="Q100" i="1" s="1"/>
  <c r="BO86" i="189"/>
  <c r="BX86" i="189"/>
  <c r="CG86" i="189"/>
  <c r="M30" i="189"/>
  <c r="D37" i="189"/>
  <c r="S37" i="189" s="1"/>
  <c r="L30" i="189"/>
  <c r="V45" i="189"/>
  <c r="AH45" i="189"/>
  <c r="BN45" i="189"/>
  <c r="CT45" i="189"/>
  <c r="M51" i="189"/>
  <c r="L51" i="189"/>
  <c r="S51" i="189"/>
  <c r="R55" i="189"/>
  <c r="N55" i="189"/>
  <c r="M55" i="189"/>
  <c r="M74" i="189"/>
  <c r="L74" i="189"/>
  <c r="S74" i="189"/>
  <c r="AT77" i="189"/>
  <c r="DF77" i="189"/>
  <c r="BB85" i="189"/>
  <c r="M14" i="189"/>
  <c r="N19" i="189"/>
  <c r="L22" i="189"/>
  <c r="L28" i="189"/>
  <c r="S28" i="189"/>
  <c r="AO86" i="189"/>
  <c r="J98" i="1" s="1"/>
  <c r="BG86" i="189"/>
  <c r="BP86" i="189"/>
  <c r="BY86" i="189"/>
  <c r="DA86" i="189"/>
  <c r="N30" i="189"/>
  <c r="R32" i="189"/>
  <c r="N32" i="189"/>
  <c r="M32" i="189"/>
  <c r="Q53" i="189"/>
  <c r="D69" i="189"/>
  <c r="M69" i="189" s="1"/>
  <c r="R81" i="189"/>
  <c r="N81" i="189"/>
  <c r="M81" i="189"/>
  <c r="S84" i="189"/>
  <c r="AT85" i="189"/>
  <c r="DF85" i="189"/>
  <c r="BU86" i="189"/>
  <c r="M17" i="189"/>
  <c r="M22" i="189"/>
  <c r="J29" i="189"/>
  <c r="AG86" i="189"/>
  <c r="J96" i="1" s="1"/>
  <c r="AY86" i="189"/>
  <c r="BH86" i="189"/>
  <c r="BQ86" i="189"/>
  <c r="CS86" i="189"/>
  <c r="J37" i="189"/>
  <c r="C45" i="189"/>
  <c r="R40" i="189"/>
  <c r="N40" i="189"/>
  <c r="M40" i="189"/>
  <c r="M48" i="189"/>
  <c r="L48" i="189"/>
  <c r="C69" i="189"/>
  <c r="N69" i="189"/>
  <c r="L79" i="189"/>
  <c r="S79" i="189"/>
  <c r="CX85" i="189"/>
  <c r="Q45" i="189"/>
  <c r="Y86" i="189"/>
  <c r="J94" i="1" s="1"/>
  <c r="K94" i="1" s="1"/>
  <c r="AQ86" i="189"/>
  <c r="AT86" i="189" s="1"/>
  <c r="H99" i="1" s="1"/>
  <c r="AZ86" i="189"/>
  <c r="BI86" i="189"/>
  <c r="J103" i="1" s="1"/>
  <c r="CK86" i="189"/>
  <c r="DC86" i="189"/>
  <c r="M38" i="189"/>
  <c r="D45" i="189"/>
  <c r="L38" i="189"/>
  <c r="S38" i="189"/>
  <c r="S66" i="189"/>
  <c r="CH77" i="189"/>
  <c r="AD85" i="189"/>
  <c r="R27" i="189"/>
  <c r="M27" i="189"/>
  <c r="AI86" i="189"/>
  <c r="CC86" i="189"/>
  <c r="CU86" i="189"/>
  <c r="R35" i="189"/>
  <c r="N35" i="189"/>
  <c r="M35" i="189"/>
  <c r="M43" i="189"/>
  <c r="L43" i="189"/>
  <c r="L46" i="189"/>
  <c r="C53" i="189"/>
  <c r="R50" i="189"/>
  <c r="N50" i="189"/>
  <c r="M50" i="189"/>
  <c r="M56" i="189"/>
  <c r="L56" i="189"/>
  <c r="S56" i="189"/>
  <c r="R58" i="189"/>
  <c r="N58" i="189"/>
  <c r="M58" i="189"/>
  <c r="R63" i="189"/>
  <c r="N63" i="189"/>
  <c r="M63" i="189"/>
  <c r="R73" i="189"/>
  <c r="N73" i="189"/>
  <c r="M73" i="189"/>
  <c r="M24" i="189"/>
  <c r="L27" i="189"/>
  <c r="L32" i="189"/>
  <c r="N34" i="189"/>
  <c r="R36" i="189"/>
  <c r="N39" i="189"/>
  <c r="R41" i="189"/>
  <c r="M42" i="189"/>
  <c r="R46" i="189"/>
  <c r="M47" i="189"/>
  <c r="L50" i="189"/>
  <c r="N52" i="189"/>
  <c r="L55" i="189"/>
  <c r="N57" i="189"/>
  <c r="R59" i="189"/>
  <c r="M60" i="189"/>
  <c r="N62" i="189"/>
  <c r="M65" i="189"/>
  <c r="L68" i="189"/>
  <c r="M70" i="189"/>
  <c r="L73" i="189"/>
  <c r="N75" i="189"/>
  <c r="L78" i="189"/>
  <c r="N80" i="189"/>
  <c r="D85" i="189"/>
  <c r="N24" i="189"/>
  <c r="J45" i="189"/>
  <c r="S46" i="189"/>
  <c r="N47" i="189"/>
  <c r="N60" i="189"/>
  <c r="N65" i="189"/>
  <c r="N70" i="189"/>
  <c r="S82" i="189"/>
  <c r="N83" i="189"/>
  <c r="S31" i="189"/>
  <c r="J53" i="189"/>
  <c r="R62" i="189"/>
  <c r="M25" i="189"/>
  <c r="AD29" i="189"/>
  <c r="AL29" i="189"/>
  <c r="AT29" i="189"/>
  <c r="BB29" i="189"/>
  <c r="BJ29" i="189"/>
  <c r="BR29" i="189"/>
  <c r="BZ29" i="189"/>
  <c r="CH29" i="189"/>
  <c r="CP29" i="189"/>
  <c r="CX29" i="189"/>
  <c r="DF29" i="189"/>
  <c r="R60" i="189"/>
  <c r="R70" i="189"/>
  <c r="M71" i="189"/>
  <c r="M84" i="189"/>
  <c r="M28" i="189"/>
  <c r="M33" i="189"/>
  <c r="M79" i="189"/>
  <c r="L82" i="189"/>
  <c r="AH86" i="188"/>
  <c r="H85" i="1" s="1"/>
  <c r="M38" i="188"/>
  <c r="S38" i="188"/>
  <c r="Z45" i="188"/>
  <c r="BF45" i="188"/>
  <c r="R78" i="188"/>
  <c r="N78" i="188"/>
  <c r="M78" i="188"/>
  <c r="CB86" i="188"/>
  <c r="R14" i="188"/>
  <c r="M15" i="188"/>
  <c r="L18" i="188"/>
  <c r="S19" i="188"/>
  <c r="N20" i="188"/>
  <c r="P86" i="188"/>
  <c r="C29" i="188"/>
  <c r="L23" i="188"/>
  <c r="S24" i="188"/>
  <c r="N25" i="188"/>
  <c r="R27" i="188"/>
  <c r="R32" i="188"/>
  <c r="N32" i="188"/>
  <c r="M32" i="188"/>
  <c r="M43" i="188"/>
  <c r="M51" i="188"/>
  <c r="L51" i="188"/>
  <c r="S51" i="188"/>
  <c r="M66" i="188"/>
  <c r="L66" i="188"/>
  <c r="R69" i="188"/>
  <c r="AV86" i="188"/>
  <c r="S14" i="188"/>
  <c r="N15" i="188"/>
  <c r="M18" i="188"/>
  <c r="Q21" i="188"/>
  <c r="D29" i="188"/>
  <c r="S29" i="188" s="1"/>
  <c r="R22" i="188"/>
  <c r="M23" i="188"/>
  <c r="S27" i="188"/>
  <c r="AA86" i="188"/>
  <c r="AI86" i="188"/>
  <c r="AQ86" i="188"/>
  <c r="AY86" i="188"/>
  <c r="BG86" i="188"/>
  <c r="BO86" i="188"/>
  <c r="BW86" i="188"/>
  <c r="CE86" i="188"/>
  <c r="CM86" i="188"/>
  <c r="CU86" i="188"/>
  <c r="DC86" i="188"/>
  <c r="J45" i="188"/>
  <c r="R40" i="188"/>
  <c r="M40" i="188"/>
  <c r="L42" i="188"/>
  <c r="M44" i="188"/>
  <c r="AX45" i="188"/>
  <c r="CD45" i="188"/>
  <c r="L46" i="188"/>
  <c r="C53" i="188"/>
  <c r="R55" i="188"/>
  <c r="N55" i="188"/>
  <c r="M55" i="188"/>
  <c r="X86" i="188"/>
  <c r="BD86" i="188"/>
  <c r="CJ86" i="188"/>
  <c r="R73" i="188"/>
  <c r="N73" i="188"/>
  <c r="M73" i="188"/>
  <c r="S16" i="188"/>
  <c r="D37" i="188"/>
  <c r="L37" i="188" s="1"/>
  <c r="L30" i="188"/>
  <c r="S17" i="188"/>
  <c r="N18" i="188"/>
  <c r="J21" i="188"/>
  <c r="AH21" i="188"/>
  <c r="AP21" i="188"/>
  <c r="BN21" i="188"/>
  <c r="BV21" i="188"/>
  <c r="CT21" i="188"/>
  <c r="DB21" i="188"/>
  <c r="S22" i="188"/>
  <c r="N23" i="188"/>
  <c r="M26" i="188"/>
  <c r="AB86" i="188"/>
  <c r="AJ86" i="188"/>
  <c r="G86" i="1" s="1"/>
  <c r="P86" i="1" s="1"/>
  <c r="AR86" i="188"/>
  <c r="AZ86" i="188"/>
  <c r="BH86" i="188"/>
  <c r="BP86" i="188"/>
  <c r="BX86" i="188"/>
  <c r="CF86" i="188"/>
  <c r="CN86" i="188"/>
  <c r="CV86" i="188"/>
  <c r="DD86" i="188"/>
  <c r="M30" i="188"/>
  <c r="M31" i="188"/>
  <c r="L38" i="188"/>
  <c r="N40" i="188"/>
  <c r="N44" i="188"/>
  <c r="Q45" i="188"/>
  <c r="M48" i="188"/>
  <c r="L48" i="188"/>
  <c r="Q53" i="188"/>
  <c r="M61" i="188"/>
  <c r="R68" i="188"/>
  <c r="N68" i="188"/>
  <c r="M68" i="188"/>
  <c r="M74" i="188"/>
  <c r="L74" i="188"/>
  <c r="S74" i="188"/>
  <c r="R76" i="188"/>
  <c r="N76" i="188"/>
  <c r="M76" i="188"/>
  <c r="O86" i="188"/>
  <c r="I15" i="1" s="1"/>
  <c r="M16" i="188"/>
  <c r="N26" i="188"/>
  <c r="AC86" i="188"/>
  <c r="J84" i="1" s="1"/>
  <c r="K84" i="1" s="1"/>
  <c r="AK86" i="188"/>
  <c r="J86" i="1" s="1"/>
  <c r="K86" i="1" s="1"/>
  <c r="AS86" i="188"/>
  <c r="J88" i="1" s="1"/>
  <c r="K88" i="1" s="1"/>
  <c r="BA86" i="188"/>
  <c r="J90" i="1" s="1"/>
  <c r="BI86" i="188"/>
  <c r="J92" i="1" s="1"/>
  <c r="K92" i="1" s="1"/>
  <c r="BQ86" i="188"/>
  <c r="BY86" i="188"/>
  <c r="CG86" i="188"/>
  <c r="CO86" i="188"/>
  <c r="CW86" i="188"/>
  <c r="DE86" i="188"/>
  <c r="N31" i="188"/>
  <c r="S43" i="188"/>
  <c r="AP45" i="188"/>
  <c r="BV45" i="188"/>
  <c r="N61" i="188"/>
  <c r="AL77" i="188"/>
  <c r="BR77" i="188"/>
  <c r="CX77" i="188"/>
  <c r="M79" i="188"/>
  <c r="L79" i="188"/>
  <c r="S79" i="188"/>
  <c r="R81" i="188"/>
  <c r="N81" i="188"/>
  <c r="M81" i="188"/>
  <c r="CL45" i="188"/>
  <c r="S61" i="188"/>
  <c r="BB77" i="188"/>
  <c r="CH77" i="188"/>
  <c r="J85" i="188"/>
  <c r="L14" i="188"/>
  <c r="M19" i="188"/>
  <c r="M24" i="188"/>
  <c r="D45" i="188"/>
  <c r="S45" i="188" s="1"/>
  <c r="R50" i="188"/>
  <c r="N50" i="188"/>
  <c r="M50" i="188"/>
  <c r="D69" i="188"/>
  <c r="M71" i="188"/>
  <c r="L71" i="188"/>
  <c r="J77" i="188"/>
  <c r="M14" i="188"/>
  <c r="U86" i="188"/>
  <c r="L22" i="188"/>
  <c r="N28" i="188"/>
  <c r="S30" i="188"/>
  <c r="R35" i="188"/>
  <c r="M35" i="188"/>
  <c r="V45" i="188"/>
  <c r="BN45" i="188"/>
  <c r="M56" i="188"/>
  <c r="L56" i="188"/>
  <c r="S56" i="188"/>
  <c r="R58" i="188"/>
  <c r="N58" i="188"/>
  <c r="M58" i="188"/>
  <c r="R63" i="188"/>
  <c r="N63" i="188"/>
  <c r="M63" i="188"/>
  <c r="D77" i="188"/>
  <c r="M84" i="188"/>
  <c r="L84" i="188"/>
  <c r="L32" i="188"/>
  <c r="N34" i="188"/>
  <c r="R36" i="188"/>
  <c r="N39" i="188"/>
  <c r="R41" i="188"/>
  <c r="M42" i="188"/>
  <c r="R46" i="188"/>
  <c r="M47" i="188"/>
  <c r="L50" i="188"/>
  <c r="N52" i="188"/>
  <c r="L55" i="188"/>
  <c r="N57" i="188"/>
  <c r="R59" i="188"/>
  <c r="M60" i="188"/>
  <c r="N62" i="188"/>
  <c r="R64" i="188"/>
  <c r="M65" i="188"/>
  <c r="L68" i="188"/>
  <c r="M70" i="188"/>
  <c r="L73" i="188"/>
  <c r="N75" i="188"/>
  <c r="L78" i="188"/>
  <c r="N80" i="188"/>
  <c r="R82" i="188"/>
  <c r="M83" i="188"/>
  <c r="D85" i="188"/>
  <c r="N60" i="188"/>
  <c r="N70" i="188"/>
  <c r="S31" i="188"/>
  <c r="J53" i="188"/>
  <c r="R62" i="188"/>
  <c r="V85" i="188"/>
  <c r="M28" i="188"/>
  <c r="M33" i="188"/>
  <c r="S55" i="188"/>
  <c r="S14" i="187"/>
  <c r="Q21" i="187"/>
  <c r="S27" i="187"/>
  <c r="R32" i="187"/>
  <c r="N32" i="187"/>
  <c r="BR77" i="187"/>
  <c r="BR85" i="187"/>
  <c r="AV86" i="187"/>
  <c r="L16" i="187"/>
  <c r="S17" i="187"/>
  <c r="R20" i="187"/>
  <c r="J21" i="187"/>
  <c r="S22" i="187"/>
  <c r="R25" i="187"/>
  <c r="M26" i="187"/>
  <c r="Q29" i="187"/>
  <c r="Y86" i="187"/>
  <c r="J72" i="1" s="1"/>
  <c r="AG86" i="187"/>
  <c r="J74" i="1" s="1"/>
  <c r="K74" i="1" s="1"/>
  <c r="AO86" i="187"/>
  <c r="J76" i="1" s="1"/>
  <c r="K76" i="1" s="1"/>
  <c r="AW86" i="187"/>
  <c r="J78" i="1" s="1"/>
  <c r="BE86" i="187"/>
  <c r="J80" i="1" s="1"/>
  <c r="BM86" i="187"/>
  <c r="BU86" i="187"/>
  <c r="CC86" i="187"/>
  <c r="CK86" i="187"/>
  <c r="CS86" i="187"/>
  <c r="DA86" i="187"/>
  <c r="R30" i="187"/>
  <c r="L36" i="187"/>
  <c r="S36" i="187"/>
  <c r="S38" i="187"/>
  <c r="N43" i="187"/>
  <c r="L51" i="187"/>
  <c r="S51" i="187"/>
  <c r="CD53" i="187"/>
  <c r="R77" i="187"/>
  <c r="N77" i="187"/>
  <c r="R73" i="187"/>
  <c r="N73" i="187"/>
  <c r="M73" i="187"/>
  <c r="L79" i="187"/>
  <c r="S79" i="187"/>
  <c r="R81" i="187"/>
  <c r="N81" i="187"/>
  <c r="M81" i="187"/>
  <c r="BJ85" i="187"/>
  <c r="R55" i="187"/>
  <c r="N55" i="187"/>
  <c r="M55" i="187"/>
  <c r="AL77" i="187"/>
  <c r="CX77" i="187"/>
  <c r="N84" i="187"/>
  <c r="O86" i="187"/>
  <c r="I14" i="1" s="1"/>
  <c r="M16" i="187"/>
  <c r="S25" i="187"/>
  <c r="J29" i="187"/>
  <c r="Z29" i="187"/>
  <c r="AH29" i="187"/>
  <c r="AP29" i="187"/>
  <c r="BF29" i="187"/>
  <c r="BN29" i="187"/>
  <c r="BV29" i="187"/>
  <c r="CD29" i="187"/>
  <c r="CL29" i="187"/>
  <c r="CT29" i="187"/>
  <c r="DB29" i="187"/>
  <c r="S30" i="187"/>
  <c r="R35" i="187"/>
  <c r="M35" i="187"/>
  <c r="M42" i="187"/>
  <c r="M43" i="187"/>
  <c r="M44" i="187"/>
  <c r="AX45" i="187"/>
  <c r="C53" i="187"/>
  <c r="L49" i="187"/>
  <c r="Q53" i="187"/>
  <c r="BV53" i="187"/>
  <c r="L59" i="187"/>
  <c r="N71" i="187"/>
  <c r="D77" i="187"/>
  <c r="AD77" i="187"/>
  <c r="BJ77" i="187"/>
  <c r="CP77" i="187"/>
  <c r="BB85" i="187"/>
  <c r="N33" i="187"/>
  <c r="M33" i="187"/>
  <c r="CL45" i="187"/>
  <c r="CL53" i="187"/>
  <c r="L14" i="187"/>
  <c r="N16" i="187"/>
  <c r="M19" i="187"/>
  <c r="D21" i="187"/>
  <c r="M24" i="187"/>
  <c r="AI86" i="187"/>
  <c r="BG86" i="187"/>
  <c r="BO86" i="187"/>
  <c r="CU86" i="187"/>
  <c r="M32" i="187"/>
  <c r="R33" i="187"/>
  <c r="D53" i="187"/>
  <c r="L46" i="187"/>
  <c r="S46" i="187"/>
  <c r="S69" i="187"/>
  <c r="Z53" i="187"/>
  <c r="L17" i="187"/>
  <c r="N19" i="187"/>
  <c r="L22" i="187"/>
  <c r="N24" i="187"/>
  <c r="M27" i="187"/>
  <c r="D29" i="187"/>
  <c r="L29" i="187" s="1"/>
  <c r="AB86" i="187"/>
  <c r="AJ86" i="187"/>
  <c r="G75" i="1" s="1"/>
  <c r="P75" i="1" s="1"/>
  <c r="AR86" i="187"/>
  <c r="AZ86" i="187"/>
  <c r="BH86" i="187"/>
  <c r="G81" i="1" s="1"/>
  <c r="P81" i="1" s="1"/>
  <c r="BP86" i="187"/>
  <c r="BX86" i="187"/>
  <c r="CF86" i="187"/>
  <c r="CN86" i="187"/>
  <c r="CV86" i="187"/>
  <c r="DD86" i="187"/>
  <c r="L31" i="187"/>
  <c r="S31" i="187"/>
  <c r="J37" i="187"/>
  <c r="R43" i="187"/>
  <c r="D45" i="187"/>
  <c r="AP45" i="187"/>
  <c r="BV45" i="187"/>
  <c r="DB45" i="187"/>
  <c r="R50" i="187"/>
  <c r="N50" i="187"/>
  <c r="M50" i="187"/>
  <c r="BF53" i="187"/>
  <c r="R68" i="187"/>
  <c r="N68" i="187"/>
  <c r="M68" i="187"/>
  <c r="BB77" i="187"/>
  <c r="CH77" i="187"/>
  <c r="R78" i="187"/>
  <c r="N78" i="187"/>
  <c r="M78" i="187"/>
  <c r="AL85" i="187"/>
  <c r="CX85" i="187"/>
  <c r="Z45" i="187"/>
  <c r="N14" i="187"/>
  <c r="V21" i="187"/>
  <c r="AC86" i="187"/>
  <c r="J73" i="1" s="1"/>
  <c r="K73" i="1" s="1"/>
  <c r="AK86" i="187"/>
  <c r="J75" i="1" s="1"/>
  <c r="K75" i="1" s="1"/>
  <c r="AS86" i="187"/>
  <c r="J77" i="1" s="1"/>
  <c r="K77" i="1" s="1"/>
  <c r="BA86" i="187"/>
  <c r="J79" i="1" s="1"/>
  <c r="K79" i="1" s="1"/>
  <c r="BI86" i="187"/>
  <c r="J81" i="1" s="1"/>
  <c r="K81" i="1" s="1"/>
  <c r="BQ86" i="187"/>
  <c r="BY86" i="187"/>
  <c r="CG86" i="187"/>
  <c r="CO86" i="187"/>
  <c r="CW86" i="187"/>
  <c r="DE86" i="187"/>
  <c r="L30" i="187"/>
  <c r="L41" i="187"/>
  <c r="S41" i="187"/>
  <c r="S43" i="187"/>
  <c r="M46" i="187"/>
  <c r="N48" i="187"/>
  <c r="M48" i="187"/>
  <c r="AX53" i="187"/>
  <c r="L56" i="187"/>
  <c r="S56" i="187"/>
  <c r="R58" i="187"/>
  <c r="N58" i="187"/>
  <c r="M58" i="187"/>
  <c r="N66" i="187"/>
  <c r="S71" i="187"/>
  <c r="AD85" i="187"/>
  <c r="CP85" i="187"/>
  <c r="BF45" i="187"/>
  <c r="AD29" i="187"/>
  <c r="AL29" i="187"/>
  <c r="AT29" i="187"/>
  <c r="BB29" i="187"/>
  <c r="BJ29" i="187"/>
  <c r="BR29" i="187"/>
  <c r="BZ29" i="187"/>
  <c r="CH29" i="187"/>
  <c r="CP29" i="187"/>
  <c r="CX29" i="187"/>
  <c r="DF29" i="187"/>
  <c r="R40" i="187"/>
  <c r="M40" i="187"/>
  <c r="V45" i="187"/>
  <c r="AH45" i="187"/>
  <c r="BN45" i="187"/>
  <c r="CT45" i="187"/>
  <c r="V53" i="187"/>
  <c r="AP53" i="187"/>
  <c r="DB53" i="187"/>
  <c r="D61" i="187"/>
  <c r="R63" i="187"/>
  <c r="N63" i="187"/>
  <c r="M63" i="187"/>
  <c r="L74" i="187"/>
  <c r="S74" i="187"/>
  <c r="R76" i="187"/>
  <c r="N76" i="187"/>
  <c r="M76" i="187"/>
  <c r="AT77" i="187"/>
  <c r="BZ77" i="187"/>
  <c r="DF77" i="187"/>
  <c r="CH85" i="187"/>
  <c r="D85" i="187"/>
  <c r="J45" i="187"/>
  <c r="S59" i="187"/>
  <c r="S64" i="187"/>
  <c r="S82" i="187"/>
  <c r="S44" i="187"/>
  <c r="S49" i="187"/>
  <c r="J53" i="187"/>
  <c r="S54" i="187"/>
  <c r="Q61" i="187"/>
  <c r="R62" i="187"/>
  <c r="S67" i="187"/>
  <c r="S72" i="187"/>
  <c r="R60" i="187"/>
  <c r="M66" i="187"/>
  <c r="Q69" i="187"/>
  <c r="R70" i="187"/>
  <c r="M71" i="187"/>
  <c r="M84" i="187"/>
  <c r="M38" i="187"/>
  <c r="M51" i="187"/>
  <c r="M56" i="187"/>
  <c r="M74" i="187"/>
  <c r="M79" i="187"/>
  <c r="L54" i="187"/>
  <c r="S21" i="186"/>
  <c r="J21" i="186"/>
  <c r="L14" i="186"/>
  <c r="S15" i="186"/>
  <c r="N16" i="186"/>
  <c r="M19" i="186"/>
  <c r="M24" i="186"/>
  <c r="S28" i="186"/>
  <c r="AA86" i="186"/>
  <c r="AI86" i="186"/>
  <c r="AQ86" i="186"/>
  <c r="AY86" i="186"/>
  <c r="BG86" i="186"/>
  <c r="BO86" i="186"/>
  <c r="BW86" i="186"/>
  <c r="CE86" i="186"/>
  <c r="CM86" i="186"/>
  <c r="CU86" i="186"/>
  <c r="DC86" i="186"/>
  <c r="L35" i="186"/>
  <c r="M36" i="186"/>
  <c r="N42" i="186"/>
  <c r="V53" i="186"/>
  <c r="AH53" i="186"/>
  <c r="BN53" i="186"/>
  <c r="CT53" i="186"/>
  <c r="L55" i="186"/>
  <c r="N57" i="186"/>
  <c r="BF61" i="186"/>
  <c r="N74" i="186"/>
  <c r="S25" i="186"/>
  <c r="S30" i="186"/>
  <c r="M14" i="186"/>
  <c r="N19" i="186"/>
  <c r="U86" i="186"/>
  <c r="L22" i="186"/>
  <c r="N24" i="186"/>
  <c r="M27" i="186"/>
  <c r="AB86" i="186"/>
  <c r="AJ86" i="186"/>
  <c r="AR86" i="186"/>
  <c r="AZ86" i="186"/>
  <c r="G68" i="1" s="1"/>
  <c r="P68" i="1" s="1"/>
  <c r="BH86" i="186"/>
  <c r="G70" i="1" s="1"/>
  <c r="P70" i="1" s="1"/>
  <c r="BP86" i="186"/>
  <c r="BX86" i="186"/>
  <c r="CF86" i="186"/>
  <c r="CN86" i="186"/>
  <c r="CV86" i="186"/>
  <c r="DD86" i="186"/>
  <c r="L36" i="186"/>
  <c r="C45" i="186"/>
  <c r="M41" i="186"/>
  <c r="M43" i="186"/>
  <c r="R43" i="186"/>
  <c r="S50" i="186"/>
  <c r="M50" i="186"/>
  <c r="M64" i="186"/>
  <c r="C77" i="186"/>
  <c r="L72" i="186"/>
  <c r="N79" i="186"/>
  <c r="N66" i="186"/>
  <c r="M66" i="186"/>
  <c r="R66" i="186"/>
  <c r="N14" i="186"/>
  <c r="M17" i="186"/>
  <c r="L20" i="186"/>
  <c r="V21" i="186"/>
  <c r="M22" i="186"/>
  <c r="N27" i="186"/>
  <c r="AC86" i="186"/>
  <c r="J62" i="1" s="1"/>
  <c r="K62" i="1" s="1"/>
  <c r="AK86" i="186"/>
  <c r="J64" i="1" s="1"/>
  <c r="K64" i="1" s="1"/>
  <c r="AS86" i="186"/>
  <c r="J66" i="1" s="1"/>
  <c r="BA86" i="186"/>
  <c r="J68" i="1" s="1"/>
  <c r="K68" i="1" s="1"/>
  <c r="BI86" i="186"/>
  <c r="J70" i="1" s="1"/>
  <c r="K70" i="1" s="1"/>
  <c r="BQ86" i="186"/>
  <c r="BY86" i="186"/>
  <c r="CG86" i="186"/>
  <c r="CO86" i="186"/>
  <c r="CW86" i="186"/>
  <c r="DE86" i="186"/>
  <c r="L30" i="186"/>
  <c r="R35" i="186"/>
  <c r="N35" i="186"/>
  <c r="M35" i="186"/>
  <c r="D45" i="186"/>
  <c r="L38" i="186"/>
  <c r="L41" i="186"/>
  <c r="C53" i="186"/>
  <c r="L49" i="186"/>
  <c r="Z53" i="186"/>
  <c r="BF53" i="186"/>
  <c r="CL53" i="186"/>
  <c r="R61" i="186"/>
  <c r="V61" i="186"/>
  <c r="N17" i="186"/>
  <c r="O86" i="186"/>
  <c r="I13" i="1" s="1"/>
  <c r="N22" i="186"/>
  <c r="AD29" i="186"/>
  <c r="AL29" i="186"/>
  <c r="AT29" i="186"/>
  <c r="BB29" i="186"/>
  <c r="BJ29" i="186"/>
  <c r="BR29" i="186"/>
  <c r="BZ29" i="186"/>
  <c r="CH29" i="186"/>
  <c r="CP29" i="186"/>
  <c r="CX29" i="186"/>
  <c r="DF29" i="186"/>
  <c r="M30" i="186"/>
  <c r="N33" i="186"/>
  <c r="R40" i="186"/>
  <c r="N40" i="186"/>
  <c r="M40" i="186"/>
  <c r="N43" i="186"/>
  <c r="N51" i="186"/>
  <c r="L58" i="186"/>
  <c r="M59" i="186"/>
  <c r="AH61" i="186"/>
  <c r="M82" i="186"/>
  <c r="L82" i="186"/>
  <c r="S82" i="186"/>
  <c r="N84" i="186"/>
  <c r="M84" i="186"/>
  <c r="R84" i="186"/>
  <c r="J29" i="186"/>
  <c r="L44" i="186"/>
  <c r="R14" i="186"/>
  <c r="W86" i="186"/>
  <c r="AE86" i="186"/>
  <c r="AM86" i="186"/>
  <c r="AU86" i="186"/>
  <c r="AX86" i="186" s="1"/>
  <c r="H67" i="1" s="1"/>
  <c r="BC86" i="186"/>
  <c r="BK86" i="186"/>
  <c r="BS86" i="186"/>
  <c r="CA86" i="186"/>
  <c r="CI86" i="186"/>
  <c r="CQ86" i="186"/>
  <c r="CY86" i="186"/>
  <c r="N30" i="186"/>
  <c r="M33" i="186"/>
  <c r="M51" i="186"/>
  <c r="L59" i="186"/>
  <c r="N61" i="186"/>
  <c r="J69" i="186"/>
  <c r="R62" i="186"/>
  <c r="J77" i="186"/>
  <c r="M57" i="186"/>
  <c r="BN61" i="186"/>
  <c r="L64" i="186"/>
  <c r="S64" i="186"/>
  <c r="AF86" i="186"/>
  <c r="AN86" i="186"/>
  <c r="BL86" i="186"/>
  <c r="BT86" i="186"/>
  <c r="CR86" i="186"/>
  <c r="CZ86" i="186"/>
  <c r="DB86" i="186" s="1"/>
  <c r="C37" i="186"/>
  <c r="M48" i="186"/>
  <c r="R48" i="186"/>
  <c r="Q53" i="186"/>
  <c r="R58" i="186"/>
  <c r="N58" i="186"/>
  <c r="M58" i="186"/>
  <c r="N71" i="186"/>
  <c r="M71" i="186"/>
  <c r="R71" i="186"/>
  <c r="D85" i="186"/>
  <c r="L34" i="186"/>
  <c r="S35" i="186"/>
  <c r="N36" i="186"/>
  <c r="L39" i="186"/>
  <c r="S40" i="186"/>
  <c r="N41" i="186"/>
  <c r="M44" i="186"/>
  <c r="N46" i="186"/>
  <c r="M49" i="186"/>
  <c r="M54" i="186"/>
  <c r="L57" i="186"/>
  <c r="S58" i="186"/>
  <c r="N59" i="186"/>
  <c r="L62" i="186"/>
  <c r="S63" i="186"/>
  <c r="N64" i="186"/>
  <c r="M67" i="186"/>
  <c r="D69" i="186"/>
  <c r="M72" i="186"/>
  <c r="L75" i="186"/>
  <c r="L80" i="186"/>
  <c r="S81" i="186"/>
  <c r="J85" i="186"/>
  <c r="D77" i="186"/>
  <c r="S77" i="186" s="1"/>
  <c r="M32" i="186"/>
  <c r="J45" i="186"/>
  <c r="M55" i="186"/>
  <c r="N60" i="186"/>
  <c r="N65" i="186"/>
  <c r="M68" i="186"/>
  <c r="N70" i="186"/>
  <c r="M73" i="186"/>
  <c r="M78" i="186"/>
  <c r="N83" i="186"/>
  <c r="S31" i="186"/>
  <c r="S44" i="186"/>
  <c r="S49" i="186"/>
  <c r="J53" i="186"/>
  <c r="S54" i="186"/>
  <c r="M63" i="186"/>
  <c r="S67" i="186"/>
  <c r="S72" i="186"/>
  <c r="M76" i="186"/>
  <c r="M81" i="186"/>
  <c r="R60" i="186"/>
  <c r="N63" i="186"/>
  <c r="Q69" i="186"/>
  <c r="L74" i="186"/>
  <c r="N76" i="186"/>
  <c r="L79" i="186"/>
  <c r="N81" i="186"/>
  <c r="L54" i="186"/>
  <c r="N30" i="185"/>
  <c r="M30" i="185"/>
  <c r="R30" i="185"/>
  <c r="J37" i="185"/>
  <c r="S16" i="185"/>
  <c r="R19" i="185"/>
  <c r="M20" i="185"/>
  <c r="R24" i="185"/>
  <c r="AI86" i="185"/>
  <c r="AR86" i="185"/>
  <c r="BA86" i="185"/>
  <c r="BK86" i="185"/>
  <c r="BT86" i="185"/>
  <c r="CU86" i="185"/>
  <c r="DD86" i="185"/>
  <c r="M36" i="185"/>
  <c r="L44" i="185"/>
  <c r="N56" i="185"/>
  <c r="AX61" i="185"/>
  <c r="CD61" i="185"/>
  <c r="M15" i="185"/>
  <c r="S19" i="185"/>
  <c r="N20" i="185"/>
  <c r="S24" i="185"/>
  <c r="N25" i="185"/>
  <c r="R28" i="185"/>
  <c r="AA86" i="185"/>
  <c r="AJ86" i="185"/>
  <c r="AS86" i="185"/>
  <c r="J54" i="1" s="1"/>
  <c r="BC86" i="185"/>
  <c r="BL86" i="185"/>
  <c r="G59" i="1" s="1"/>
  <c r="P59" i="1" s="1"/>
  <c r="CM86" i="185"/>
  <c r="CV86" i="185"/>
  <c r="DE86" i="185"/>
  <c r="L31" i="185"/>
  <c r="N38" i="185"/>
  <c r="Q61" i="185"/>
  <c r="L72" i="185"/>
  <c r="S14" i="185"/>
  <c r="N15" i="185"/>
  <c r="M18" i="185"/>
  <c r="Q21" i="185"/>
  <c r="D29" i="185"/>
  <c r="M23" i="185"/>
  <c r="L26" i="185"/>
  <c r="S27" i="185"/>
  <c r="AB86" i="185"/>
  <c r="G50" i="1" s="1"/>
  <c r="P50" i="1" s="1"/>
  <c r="AK86" i="185"/>
  <c r="AU86" i="185"/>
  <c r="BD86" i="185"/>
  <c r="CE86" i="185"/>
  <c r="CN86" i="185"/>
  <c r="CW86" i="185"/>
  <c r="N48" i="185"/>
  <c r="M48" i="185"/>
  <c r="R48" i="185"/>
  <c r="N61" i="185"/>
  <c r="L59" i="185"/>
  <c r="S59" i="185"/>
  <c r="R61" i="185"/>
  <c r="AP61" i="185"/>
  <c r="BV61" i="185"/>
  <c r="DB61" i="185"/>
  <c r="C77" i="185"/>
  <c r="N18" i="185"/>
  <c r="J21" i="185"/>
  <c r="S22" i="185"/>
  <c r="N23" i="185"/>
  <c r="M26" i="185"/>
  <c r="AC86" i="185"/>
  <c r="AM86" i="185"/>
  <c r="AV86" i="185"/>
  <c r="BW86" i="185"/>
  <c r="CF86" i="185"/>
  <c r="CO86" i="185"/>
  <c r="CY86" i="185"/>
  <c r="C37" i="185"/>
  <c r="D53" i="185"/>
  <c r="L46" i="185"/>
  <c r="S46" i="185"/>
  <c r="N51" i="185"/>
  <c r="R69" i="185"/>
  <c r="N66" i="185"/>
  <c r="M66" i="185"/>
  <c r="R66" i="185"/>
  <c r="N69" i="185"/>
  <c r="M28" i="185"/>
  <c r="R15" i="185"/>
  <c r="S21" i="185"/>
  <c r="J29" i="185"/>
  <c r="L28" i="185"/>
  <c r="AE86" i="185"/>
  <c r="AN86" i="185"/>
  <c r="BO86" i="185"/>
  <c r="BX86" i="185"/>
  <c r="CG86" i="185"/>
  <c r="CQ86" i="185"/>
  <c r="CZ86" i="185"/>
  <c r="D37" i="185"/>
  <c r="N43" i="185"/>
  <c r="M43" i="185"/>
  <c r="R43" i="185"/>
  <c r="V61" i="185"/>
  <c r="N71" i="185"/>
  <c r="M71" i="185"/>
  <c r="R71" i="185"/>
  <c r="N84" i="185"/>
  <c r="M84" i="185"/>
  <c r="R84" i="185"/>
  <c r="BQ86" i="185"/>
  <c r="L36" i="185"/>
  <c r="S36" i="185"/>
  <c r="V21" i="185"/>
  <c r="BI86" i="185"/>
  <c r="L14" i="185"/>
  <c r="W86" i="185"/>
  <c r="AF86" i="185"/>
  <c r="BG86" i="185"/>
  <c r="BP86" i="185"/>
  <c r="BY86" i="185"/>
  <c r="CI86" i="185"/>
  <c r="CR86" i="185"/>
  <c r="L41" i="185"/>
  <c r="S41" i="185"/>
  <c r="M46" i="185"/>
  <c r="L49" i="185"/>
  <c r="M64" i="185"/>
  <c r="L64" i="185"/>
  <c r="S64" i="185"/>
  <c r="J77" i="185"/>
  <c r="N79" i="185"/>
  <c r="L82" i="185"/>
  <c r="S82" i="185"/>
  <c r="D85" i="185"/>
  <c r="M31" i="185"/>
  <c r="L34" i="185"/>
  <c r="N36" i="185"/>
  <c r="L39" i="185"/>
  <c r="N41" i="185"/>
  <c r="M44" i="185"/>
  <c r="N46" i="185"/>
  <c r="M49" i="185"/>
  <c r="L52" i="185"/>
  <c r="M54" i="185"/>
  <c r="L57" i="185"/>
  <c r="S58" i="185"/>
  <c r="N59" i="185"/>
  <c r="L62" i="185"/>
  <c r="S63" i="185"/>
  <c r="M67" i="185"/>
  <c r="D69" i="185"/>
  <c r="L80" i="185"/>
  <c r="S81" i="185"/>
  <c r="N82" i="185"/>
  <c r="J85" i="185"/>
  <c r="S30" i="185"/>
  <c r="R33" i="185"/>
  <c r="M34" i="185"/>
  <c r="R38" i="185"/>
  <c r="M39" i="185"/>
  <c r="L42" i="185"/>
  <c r="N44" i="185"/>
  <c r="N49" i="185"/>
  <c r="R51" i="185"/>
  <c r="M52" i="185"/>
  <c r="R56" i="185"/>
  <c r="M57" i="185"/>
  <c r="M62" i="185"/>
  <c r="L65" i="185"/>
  <c r="S66" i="185"/>
  <c r="N67" i="185"/>
  <c r="L70" i="185"/>
  <c r="S71" i="185"/>
  <c r="M75" i="185"/>
  <c r="R79" i="185"/>
  <c r="M80" i="185"/>
  <c r="S84" i="185"/>
  <c r="M32" i="185"/>
  <c r="J45" i="185"/>
  <c r="M50" i="185"/>
  <c r="M55" i="185"/>
  <c r="L58" i="185"/>
  <c r="N60" i="185"/>
  <c r="N65" i="185"/>
  <c r="M68" i="185"/>
  <c r="N70" i="185"/>
  <c r="M73" i="185"/>
  <c r="M78" i="185"/>
  <c r="N83" i="185"/>
  <c r="L30" i="185"/>
  <c r="S31" i="185"/>
  <c r="N32" i="185"/>
  <c r="M35" i="185"/>
  <c r="S44" i="185"/>
  <c r="S49" i="185"/>
  <c r="J53" i="185"/>
  <c r="S54" i="185"/>
  <c r="R62" i="185"/>
  <c r="M63" i="185"/>
  <c r="S67" i="185"/>
  <c r="N68" i="185"/>
  <c r="S72" i="185"/>
  <c r="N73" i="185"/>
  <c r="M76" i="185"/>
  <c r="N78" i="185"/>
  <c r="M81" i="185"/>
  <c r="AD29" i="185"/>
  <c r="AL29" i="185"/>
  <c r="AT29" i="185"/>
  <c r="BB29" i="185"/>
  <c r="BJ29" i="185"/>
  <c r="BR29" i="185"/>
  <c r="BZ29" i="185"/>
  <c r="CH29" i="185"/>
  <c r="CP29" i="185"/>
  <c r="CX29" i="185"/>
  <c r="DF29" i="185"/>
  <c r="N35" i="185"/>
  <c r="R60" i="185"/>
  <c r="N63" i="185"/>
  <c r="Q69" i="185"/>
  <c r="R70" i="185"/>
  <c r="L74" i="185"/>
  <c r="N76" i="185"/>
  <c r="N81" i="185"/>
  <c r="M33" i="185"/>
  <c r="M79" i="185"/>
  <c r="L54" i="185"/>
  <c r="AH21" i="184"/>
  <c r="BN21" i="184"/>
  <c r="CT21" i="184"/>
  <c r="AY86" i="184"/>
  <c r="BB29" i="184"/>
  <c r="CE86" i="184"/>
  <c r="CH29" i="184"/>
  <c r="M33" i="184"/>
  <c r="L33" i="184"/>
  <c r="L51" i="184"/>
  <c r="S51" i="184"/>
  <c r="M51" i="184"/>
  <c r="M59" i="184"/>
  <c r="L59" i="184"/>
  <c r="S59" i="184"/>
  <c r="N71" i="184"/>
  <c r="M71" i="184"/>
  <c r="R71" i="184"/>
  <c r="N84" i="184"/>
  <c r="R26" i="184"/>
  <c r="N26" i="184"/>
  <c r="M26" i="184"/>
  <c r="L43" i="184"/>
  <c r="S43" i="184"/>
  <c r="D61" i="184"/>
  <c r="M61" i="184" s="1"/>
  <c r="S55" i="184"/>
  <c r="L55" i="184"/>
  <c r="AE86" i="184"/>
  <c r="AZ86" i="184"/>
  <c r="G44" i="1" s="1"/>
  <c r="BK86" i="184"/>
  <c r="CQ86" i="184"/>
  <c r="R30" i="184"/>
  <c r="N30" i="184"/>
  <c r="R61" i="184"/>
  <c r="N61" i="184"/>
  <c r="CH77" i="184"/>
  <c r="R31" i="184"/>
  <c r="N31" i="184"/>
  <c r="M31" i="184"/>
  <c r="Z21" i="184"/>
  <c r="BF21" i="184"/>
  <c r="CL21" i="184"/>
  <c r="AQ86" i="184"/>
  <c r="AT29" i="184"/>
  <c r="BW86" i="184"/>
  <c r="BZ29" i="184"/>
  <c r="DC86" i="184"/>
  <c r="DF29" i="184"/>
  <c r="M30" i="184"/>
  <c r="L27" i="184"/>
  <c r="S27" i="184"/>
  <c r="BC86" i="184"/>
  <c r="S32" i="184"/>
  <c r="L32" i="184"/>
  <c r="J37" i="184"/>
  <c r="D53" i="184"/>
  <c r="L66" i="184"/>
  <c r="S66" i="184"/>
  <c r="BZ85" i="184"/>
  <c r="M19" i="184"/>
  <c r="L19" i="184"/>
  <c r="AX21" i="184"/>
  <c r="CD21" i="184"/>
  <c r="L22" i="184"/>
  <c r="C29" i="184"/>
  <c r="AI86" i="184"/>
  <c r="AL29" i="184"/>
  <c r="BO86" i="184"/>
  <c r="BR29" i="184"/>
  <c r="CU86" i="184"/>
  <c r="CX29" i="184"/>
  <c r="N40" i="184"/>
  <c r="M40" i="184"/>
  <c r="R40" i="184"/>
  <c r="N50" i="184"/>
  <c r="M50" i="184"/>
  <c r="R50" i="184"/>
  <c r="M56" i="184"/>
  <c r="L56" i="184"/>
  <c r="S56" i="184"/>
  <c r="M64" i="184"/>
  <c r="L64" i="184"/>
  <c r="S64" i="184"/>
  <c r="D69" i="184"/>
  <c r="O86" i="184"/>
  <c r="J12" i="193" s="1"/>
  <c r="S33" i="184"/>
  <c r="M48" i="184"/>
  <c r="R48" i="184"/>
  <c r="DB61" i="184"/>
  <c r="C69" i="184"/>
  <c r="R73" i="184"/>
  <c r="N73" i="184"/>
  <c r="M73" i="184"/>
  <c r="R76" i="184"/>
  <c r="N76" i="184"/>
  <c r="M76" i="184"/>
  <c r="D21" i="184"/>
  <c r="L14" i="184"/>
  <c r="S14" i="184"/>
  <c r="R16" i="184"/>
  <c r="N16" i="184"/>
  <c r="M16" i="184"/>
  <c r="N19" i="184"/>
  <c r="AP21" i="184"/>
  <c r="BV21" i="184"/>
  <c r="DB21" i="184"/>
  <c r="AA86" i="184"/>
  <c r="AD29" i="184"/>
  <c r="BG86" i="184"/>
  <c r="BJ29" i="184"/>
  <c r="CM86" i="184"/>
  <c r="CP29" i="184"/>
  <c r="N48" i="184"/>
  <c r="N15" i="184"/>
  <c r="M18" i="184"/>
  <c r="D29" i="184"/>
  <c r="R22" i="184"/>
  <c r="L26" i="184"/>
  <c r="AC86" i="184"/>
  <c r="J38" i="1" s="1"/>
  <c r="AK86" i="184"/>
  <c r="J40" i="1" s="1"/>
  <c r="AS86" i="184"/>
  <c r="J42" i="1" s="1"/>
  <c r="BA86" i="184"/>
  <c r="J44" i="1" s="1"/>
  <c r="BI86" i="184"/>
  <c r="J46" i="1" s="1"/>
  <c r="BQ86" i="184"/>
  <c r="BY86" i="184"/>
  <c r="CG86" i="184"/>
  <c r="CO86" i="184"/>
  <c r="CW86" i="184"/>
  <c r="DE86" i="184"/>
  <c r="N32" i="184"/>
  <c r="M32" i="184"/>
  <c r="M39" i="184"/>
  <c r="R42" i="184"/>
  <c r="N42" i="184"/>
  <c r="BF45" i="184"/>
  <c r="BV53" i="184"/>
  <c r="N55" i="184"/>
  <c r="M55" i="184"/>
  <c r="AH61" i="184"/>
  <c r="CT61" i="184"/>
  <c r="R68" i="184"/>
  <c r="N68" i="184"/>
  <c r="M68" i="184"/>
  <c r="BZ77" i="184"/>
  <c r="M79" i="184"/>
  <c r="L79" i="184"/>
  <c r="D85" i="184"/>
  <c r="S79" i="184"/>
  <c r="BR85" i="184"/>
  <c r="AV86" i="184"/>
  <c r="G43" i="1" s="1"/>
  <c r="CB86" i="184"/>
  <c r="C45" i="184"/>
  <c r="M43" i="184"/>
  <c r="R58" i="184"/>
  <c r="N58" i="184"/>
  <c r="M58" i="184"/>
  <c r="N66" i="184"/>
  <c r="M66" i="184"/>
  <c r="R81" i="184"/>
  <c r="N81" i="184"/>
  <c r="M81" i="184"/>
  <c r="S20" i="184"/>
  <c r="S25" i="184"/>
  <c r="S28" i="184"/>
  <c r="CY86" i="184"/>
  <c r="D45" i="184"/>
  <c r="L38" i="184"/>
  <c r="N43" i="184"/>
  <c r="AP45" i="184"/>
  <c r="DB45" i="184"/>
  <c r="BF53" i="184"/>
  <c r="CD61" i="184"/>
  <c r="R63" i="184"/>
  <c r="N63" i="184"/>
  <c r="M63" i="184"/>
  <c r="S71" i="184"/>
  <c r="D77" i="184"/>
  <c r="BJ77" i="184"/>
  <c r="R78" i="184"/>
  <c r="N78" i="184"/>
  <c r="M78" i="184"/>
  <c r="S84" i="184"/>
  <c r="BB85" i="184"/>
  <c r="X86" i="184"/>
  <c r="BD86" i="184"/>
  <c r="CJ86" i="184"/>
  <c r="C37" i="184"/>
  <c r="L35" i="184"/>
  <c r="S40" i="184"/>
  <c r="M42" i="184"/>
  <c r="C61" i="184"/>
  <c r="R66" i="184"/>
  <c r="AT85" i="184"/>
  <c r="DF85" i="184"/>
  <c r="M14" i="184"/>
  <c r="U86" i="184"/>
  <c r="M27" i="184"/>
  <c r="Y86" i="184"/>
  <c r="AG86" i="184"/>
  <c r="J39" i="1" s="1"/>
  <c r="AO86" i="184"/>
  <c r="J41" i="1" s="1"/>
  <c r="AW86" i="184"/>
  <c r="J43" i="1" s="1"/>
  <c r="BE86" i="184"/>
  <c r="J45" i="1" s="1"/>
  <c r="BM86" i="184"/>
  <c r="J47" i="1" s="1"/>
  <c r="BU86" i="184"/>
  <c r="CC86" i="184"/>
  <c r="CK86" i="184"/>
  <c r="CS86" i="184"/>
  <c r="DA86" i="184"/>
  <c r="D37" i="184"/>
  <c r="L30" i="184"/>
  <c r="R32" i="184"/>
  <c r="J45" i="184"/>
  <c r="R43" i="184"/>
  <c r="Z45" i="184"/>
  <c r="CL45" i="184"/>
  <c r="J53" i="184"/>
  <c r="L48" i="184"/>
  <c r="M52" i="184"/>
  <c r="AP53" i="184"/>
  <c r="DB53" i="184"/>
  <c r="R55" i="184"/>
  <c r="BN61" i="184"/>
  <c r="N69" i="184"/>
  <c r="M74" i="184"/>
  <c r="L74" i="184"/>
  <c r="AF86" i="184"/>
  <c r="G39" i="1" s="1"/>
  <c r="BL86" i="184"/>
  <c r="G47" i="1" s="1"/>
  <c r="P47" i="1" s="1"/>
  <c r="CR86" i="184"/>
  <c r="N14" i="184"/>
  <c r="DB29" i="184"/>
  <c r="M35" i="184"/>
  <c r="L46" i="184"/>
  <c r="R47" i="184"/>
  <c r="N47" i="184"/>
  <c r="N52" i="184"/>
  <c r="AH53" i="184"/>
  <c r="CT53" i="184"/>
  <c r="BF61" i="184"/>
  <c r="AL77" i="184"/>
  <c r="CX77" i="184"/>
  <c r="AD85" i="184"/>
  <c r="CP85" i="184"/>
  <c r="N60" i="184"/>
  <c r="N65" i="184"/>
  <c r="N70" i="184"/>
  <c r="S82" i="184"/>
  <c r="N83" i="184"/>
  <c r="R62" i="184"/>
  <c r="R60" i="184"/>
  <c r="R70" i="184"/>
  <c r="M84" i="184"/>
  <c r="L82" i="184"/>
  <c r="D21" i="183"/>
  <c r="CR86" i="183"/>
  <c r="CD45" i="183"/>
  <c r="DB45" i="183"/>
  <c r="CJ86" i="183"/>
  <c r="BR29" i="183"/>
  <c r="BZ29" i="183"/>
  <c r="CH29" i="183"/>
  <c r="CP29" i="183"/>
  <c r="CX29" i="183"/>
  <c r="DF29" i="183"/>
  <c r="BT86" i="183"/>
  <c r="BH86" i="183"/>
  <c r="G34" i="1" s="1"/>
  <c r="P34" i="1" s="1"/>
  <c r="AD45" i="183"/>
  <c r="AL45" i="183"/>
  <c r="AT45" i="183"/>
  <c r="BB45" i="183"/>
  <c r="Z29" i="183"/>
  <c r="AH29" i="183"/>
  <c r="AP29" i="183"/>
  <c r="AX29" i="183"/>
  <c r="BF29" i="183"/>
  <c r="BN29" i="183"/>
  <c r="M14" i="183"/>
  <c r="N79" i="183"/>
  <c r="N14" i="183"/>
  <c r="N62" i="183"/>
  <c r="N70" i="183"/>
  <c r="N28" i="183"/>
  <c r="N64" i="183"/>
  <c r="N67" i="183"/>
  <c r="N26" i="183"/>
  <c r="N54" i="183"/>
  <c r="N60" i="183"/>
  <c r="N34" i="183"/>
  <c r="O61" i="183"/>
  <c r="N75" i="183"/>
  <c r="N19" i="183"/>
  <c r="L54" i="183"/>
  <c r="N20" i="183"/>
  <c r="N24" i="183"/>
  <c r="N33" i="183"/>
  <c r="R56" i="183"/>
  <c r="R62" i="183"/>
  <c r="N71" i="183"/>
  <c r="N78" i="183"/>
  <c r="N43" i="183"/>
  <c r="N46" i="183"/>
  <c r="N63" i="183"/>
  <c r="R54" i="183"/>
  <c r="M79" i="183"/>
  <c r="N47" i="183"/>
  <c r="N27" i="183"/>
  <c r="M67" i="183"/>
  <c r="R26" i="183"/>
  <c r="R28" i="183"/>
  <c r="N18" i="183"/>
  <c r="N56" i="183"/>
  <c r="L62" i="183"/>
  <c r="L58" i="183"/>
  <c r="M62" i="183"/>
  <c r="M54" i="183"/>
  <c r="J61" i="183"/>
  <c r="R67" i="183"/>
  <c r="L65" i="183"/>
  <c r="Q80" i="183"/>
  <c r="R84" i="183"/>
  <c r="S84" i="183"/>
  <c r="R63" i="183"/>
  <c r="R79" i="183"/>
  <c r="L55" i="183"/>
  <c r="M84" i="183"/>
  <c r="N84" i="183"/>
  <c r="S20" i="1" l="1"/>
  <c r="L12" i="193"/>
  <c r="L21" i="185"/>
  <c r="M77" i="191"/>
  <c r="L69" i="186"/>
  <c r="CL86" i="190"/>
  <c r="AP86" i="191"/>
  <c r="H120" i="1" s="1"/>
  <c r="CH86" i="192"/>
  <c r="J51" i="1"/>
  <c r="Q51" i="1" s="1"/>
  <c r="J55" i="1"/>
  <c r="K55" i="1" s="1"/>
  <c r="Z86" i="186"/>
  <c r="H61" i="1" s="1"/>
  <c r="N77" i="190"/>
  <c r="BV86" i="191"/>
  <c r="BV86" i="188"/>
  <c r="J52" i="1"/>
  <c r="Q52" i="1" s="1"/>
  <c r="L61" i="187"/>
  <c r="K53" i="1"/>
  <c r="J53" i="1"/>
  <c r="CP86" i="192"/>
  <c r="CP86" i="186"/>
  <c r="CH86" i="191"/>
  <c r="J56" i="1"/>
  <c r="R56" i="1" s="1"/>
  <c r="N77" i="191"/>
  <c r="M77" i="192"/>
  <c r="L61" i="188"/>
  <c r="P86" i="185"/>
  <c r="CX86" i="192"/>
  <c r="J50" i="1"/>
  <c r="K50" i="1" s="1"/>
  <c r="J37" i="1"/>
  <c r="K37" i="1" s="1"/>
  <c r="K58" i="1"/>
  <c r="J58" i="1"/>
  <c r="L45" i="187"/>
  <c r="L37" i="192"/>
  <c r="J57" i="1"/>
  <c r="K57" i="1" s="1"/>
  <c r="J60" i="1"/>
  <c r="K60" i="1" s="1"/>
  <c r="CD86" i="189"/>
  <c r="CL86" i="187"/>
  <c r="BZ86" i="191"/>
  <c r="L69" i="191"/>
  <c r="AX86" i="189"/>
  <c r="H100" i="1" s="1"/>
  <c r="R47" i="1"/>
  <c r="Q47" i="1"/>
  <c r="R85" i="187"/>
  <c r="L45" i="189"/>
  <c r="M29" i="192"/>
  <c r="L53" i="189"/>
  <c r="CD86" i="190"/>
  <c r="P39" i="1"/>
  <c r="G40" i="1"/>
  <c r="R40" i="1" s="1"/>
  <c r="M69" i="191"/>
  <c r="I12" i="1"/>
  <c r="K12" i="1" s="1"/>
  <c r="Q86" i="185"/>
  <c r="G46" i="1"/>
  <c r="P46" i="1" s="1"/>
  <c r="BN86" i="188"/>
  <c r="BN86" i="189"/>
  <c r="Q44" i="1"/>
  <c r="P44" i="1"/>
  <c r="G45" i="1"/>
  <c r="P45" i="1" s="1"/>
  <c r="K41" i="1"/>
  <c r="BN86" i="186"/>
  <c r="BR86" i="187"/>
  <c r="L53" i="187"/>
  <c r="CP86" i="188"/>
  <c r="N85" i="191"/>
  <c r="G38" i="1"/>
  <c r="P41" i="1"/>
  <c r="G42" i="1"/>
  <c r="BF86" i="186"/>
  <c r="H69" i="1" s="1"/>
  <c r="Q43" i="1"/>
  <c r="CD86" i="187"/>
  <c r="CD86" i="186"/>
  <c r="M85" i="187"/>
  <c r="M85" i="191"/>
  <c r="L61" i="185"/>
  <c r="CD86" i="185"/>
  <c r="L77" i="185"/>
  <c r="CL86" i="185"/>
  <c r="BV86" i="185"/>
  <c r="K59" i="1"/>
  <c r="Q59" i="1"/>
  <c r="R59" i="1"/>
  <c r="K49" i="1"/>
  <c r="L69" i="185"/>
  <c r="BR86" i="185"/>
  <c r="BZ86" i="185"/>
  <c r="G30" i="1"/>
  <c r="P30" i="1" s="1"/>
  <c r="R35" i="1"/>
  <c r="Q35" i="1"/>
  <c r="K35" i="1"/>
  <c r="G32" i="1"/>
  <c r="P32" i="1" s="1"/>
  <c r="K30" i="1"/>
  <c r="J31" i="1"/>
  <c r="Q31" i="1" s="1"/>
  <c r="G29" i="1"/>
  <c r="P29" i="1" s="1"/>
  <c r="P26" i="1"/>
  <c r="G27" i="1"/>
  <c r="R27" i="1" s="1"/>
  <c r="G31" i="1"/>
  <c r="P31" i="1" s="1"/>
  <c r="K32" i="1"/>
  <c r="J33" i="1"/>
  <c r="Q33" i="1" s="1"/>
  <c r="G28" i="1"/>
  <c r="P28" i="1" s="1"/>
  <c r="R34" i="1"/>
  <c r="Q34" i="1"/>
  <c r="K34" i="1"/>
  <c r="K27" i="1"/>
  <c r="J28" i="1"/>
  <c r="G33" i="1"/>
  <c r="Q89" i="1"/>
  <c r="Q55" i="1"/>
  <c r="Q87" i="1"/>
  <c r="R61" i="1"/>
  <c r="Q99" i="1"/>
  <c r="Q101" i="1"/>
  <c r="Q131" i="1"/>
  <c r="Q53" i="1"/>
  <c r="L37" i="185"/>
  <c r="CP86" i="184"/>
  <c r="AT86" i="184"/>
  <c r="H41" i="1" s="1"/>
  <c r="R85" i="184"/>
  <c r="Q30" i="1"/>
  <c r="BR86" i="183"/>
  <c r="AL86" i="184"/>
  <c r="H39" i="1" s="1"/>
  <c r="P42" i="153"/>
  <c r="P51" i="153"/>
  <c r="P60" i="153"/>
  <c r="P70" i="153"/>
  <c r="P41" i="153"/>
  <c r="P43" i="153"/>
  <c r="P52" i="153"/>
  <c r="P62" i="153"/>
  <c r="P71" i="153"/>
  <c r="P68" i="153"/>
  <c r="P44" i="153"/>
  <c r="P54" i="153"/>
  <c r="P63" i="153"/>
  <c r="P72" i="153"/>
  <c r="P46" i="153"/>
  <c r="P55" i="153"/>
  <c r="P64" i="153"/>
  <c r="P73" i="153"/>
  <c r="P50" i="153"/>
  <c r="P47" i="153"/>
  <c r="P56" i="153"/>
  <c r="P65" i="153"/>
  <c r="P74" i="153"/>
  <c r="P48" i="153"/>
  <c r="P57" i="153"/>
  <c r="P66" i="153"/>
  <c r="P75" i="153"/>
  <c r="P59" i="153"/>
  <c r="P40" i="153"/>
  <c r="P49" i="153"/>
  <c r="P58" i="153"/>
  <c r="P67" i="153"/>
  <c r="P76" i="153"/>
  <c r="Q27" i="1"/>
  <c r="BN86" i="183"/>
  <c r="H35" i="1" s="1"/>
  <c r="DF86" i="183"/>
  <c r="CP86" i="183"/>
  <c r="M77" i="184"/>
  <c r="AP86" i="183"/>
  <c r="H28" i="1" s="1"/>
  <c r="CH86" i="185"/>
  <c r="N29" i="188"/>
  <c r="CL86" i="188"/>
  <c r="CD86" i="188"/>
  <c r="Q124" i="1"/>
  <c r="CX86" i="183"/>
  <c r="L29" i="191"/>
  <c r="R67" i="1"/>
  <c r="AH86" i="191"/>
  <c r="H118" i="1" s="1"/>
  <c r="L29" i="192"/>
  <c r="Q67" i="1"/>
  <c r="R49" i="1"/>
  <c r="BJ86" i="185"/>
  <c r="H58" i="1" s="1"/>
  <c r="S37" i="190"/>
  <c r="Q106" i="1"/>
  <c r="CL86" i="189"/>
  <c r="L45" i="185"/>
  <c r="M69" i="187"/>
  <c r="L69" i="190"/>
  <c r="R29" i="192"/>
  <c r="L77" i="189"/>
  <c r="V86" i="191"/>
  <c r="Q18" i="1" s="1"/>
  <c r="S37" i="192"/>
  <c r="N29" i="192"/>
  <c r="Q63" i="1"/>
  <c r="R118" i="1"/>
  <c r="CT86" i="190"/>
  <c r="L21" i="188"/>
  <c r="L37" i="187"/>
  <c r="BJ86" i="184"/>
  <c r="S45" i="189"/>
  <c r="DF86" i="190"/>
  <c r="BN86" i="191"/>
  <c r="Q103" i="1"/>
  <c r="K103" i="1"/>
  <c r="Q98" i="1"/>
  <c r="K98" i="1"/>
  <c r="R97" i="1"/>
  <c r="K97" i="1"/>
  <c r="Q107" i="1"/>
  <c r="K107" i="1"/>
  <c r="CX86" i="186"/>
  <c r="M61" i="187"/>
  <c r="CH86" i="187"/>
  <c r="Q90" i="1"/>
  <c r="K90" i="1"/>
  <c r="BZ86" i="188"/>
  <c r="L53" i="188"/>
  <c r="L29" i="188"/>
  <c r="Q96" i="1"/>
  <c r="K96" i="1"/>
  <c r="Q109" i="1"/>
  <c r="K109" i="1"/>
  <c r="R120" i="1"/>
  <c r="K120" i="1"/>
  <c r="Q133" i="1"/>
  <c r="Q88" i="1"/>
  <c r="L69" i="192"/>
  <c r="DB86" i="191"/>
  <c r="BN86" i="192"/>
  <c r="P69" i="184"/>
  <c r="Q69" i="184" s="1"/>
  <c r="Q62" i="184"/>
  <c r="Q94" i="1"/>
  <c r="AH86" i="192"/>
  <c r="H129" i="1" s="1"/>
  <c r="S21" i="188"/>
  <c r="P61" i="184"/>
  <c r="Q61" i="184" s="1"/>
  <c r="Q54" i="184"/>
  <c r="L61" i="186"/>
  <c r="M61" i="186"/>
  <c r="Q80" i="1"/>
  <c r="K80" i="1"/>
  <c r="V86" i="188"/>
  <c r="Q15" i="1" s="1"/>
  <c r="BR86" i="188"/>
  <c r="R37" i="188"/>
  <c r="Q49" i="1"/>
  <c r="BV86" i="192"/>
  <c r="P77" i="184"/>
  <c r="Q77" i="184" s="1"/>
  <c r="Q70" i="184"/>
  <c r="R129" i="1"/>
  <c r="K129" i="1"/>
  <c r="Q105" i="1"/>
  <c r="Q119" i="1"/>
  <c r="K119" i="1"/>
  <c r="M37" i="186"/>
  <c r="N37" i="186"/>
  <c r="AL86" i="189"/>
  <c r="H97" i="1" s="1"/>
  <c r="V86" i="189"/>
  <c r="Q16" i="1" s="1"/>
  <c r="L61" i="190"/>
  <c r="BR86" i="190"/>
  <c r="R45" i="192"/>
  <c r="Q128" i="1"/>
  <c r="K128" i="1"/>
  <c r="J137" i="1"/>
  <c r="K137" i="1" s="1"/>
  <c r="K127" i="1"/>
  <c r="R94" i="1"/>
  <c r="CT86" i="187"/>
  <c r="BV86" i="187"/>
  <c r="G87" i="1"/>
  <c r="P87" i="1" s="1"/>
  <c r="Q57" i="1"/>
  <c r="P53" i="184"/>
  <c r="Q53" i="184" s="1"/>
  <c r="Q46" i="184"/>
  <c r="Q54" i="1"/>
  <c r="K54" i="1"/>
  <c r="BZ86" i="186"/>
  <c r="S61" i="189"/>
  <c r="R100" i="1"/>
  <c r="K100" i="1"/>
  <c r="R117" i="1"/>
  <c r="P49" i="1"/>
  <c r="R119" i="1"/>
  <c r="Q132" i="1"/>
  <c r="BV86" i="184"/>
  <c r="Q95" i="1"/>
  <c r="K95" i="1"/>
  <c r="DF86" i="189"/>
  <c r="L61" i="189"/>
  <c r="Q85" i="1"/>
  <c r="K85" i="1"/>
  <c r="P21" i="184"/>
  <c r="Q19" i="184"/>
  <c r="P29" i="184"/>
  <c r="Q29" i="184" s="1"/>
  <c r="Q22" i="184"/>
  <c r="Q66" i="1"/>
  <c r="K66" i="1"/>
  <c r="Q78" i="1"/>
  <c r="K78" i="1"/>
  <c r="Q117" i="1"/>
  <c r="K117" i="1"/>
  <c r="Q130" i="1"/>
  <c r="K130" i="1"/>
  <c r="Q135" i="1"/>
  <c r="L53" i="184"/>
  <c r="DF86" i="184"/>
  <c r="Z86" i="185"/>
  <c r="H49" i="1" s="1"/>
  <c r="L53" i="185"/>
  <c r="BN86" i="185"/>
  <c r="H59" i="1" s="1"/>
  <c r="C86" i="186"/>
  <c r="V86" i="186"/>
  <c r="Q13" i="1" s="1"/>
  <c r="DF86" i="187"/>
  <c r="Q72" i="1"/>
  <c r="K72" i="1"/>
  <c r="Q113" i="1"/>
  <c r="K113" i="1"/>
  <c r="N37" i="192"/>
  <c r="Q118" i="1"/>
  <c r="Q74" i="1"/>
  <c r="L45" i="190"/>
  <c r="I11" i="1"/>
  <c r="CL86" i="186"/>
  <c r="BV86" i="190"/>
  <c r="L45" i="192"/>
  <c r="Q61" i="1"/>
  <c r="K61" i="1"/>
  <c r="BB86" i="185"/>
  <c r="H56" i="1" s="1"/>
  <c r="P45" i="184"/>
  <c r="Q45" i="184" s="1"/>
  <c r="Q38" i="184"/>
  <c r="Q30" i="184"/>
  <c r="P37" i="184"/>
  <c r="Q37" i="184" s="1"/>
  <c r="AD86" i="184"/>
  <c r="CH86" i="184"/>
  <c r="AP86" i="184"/>
  <c r="H40" i="1" s="1"/>
  <c r="BZ86" i="184"/>
  <c r="CL86" i="184"/>
  <c r="Q42" i="1"/>
  <c r="K42" i="1"/>
  <c r="C86" i="184"/>
  <c r="Q40" i="1"/>
  <c r="K40" i="1"/>
  <c r="R45" i="1"/>
  <c r="K45" i="1"/>
  <c r="L45" i="184"/>
  <c r="R39" i="1"/>
  <c r="K39" i="1"/>
  <c r="AT86" i="183"/>
  <c r="H29" i="1" s="1"/>
  <c r="BB86" i="183"/>
  <c r="H31" i="1" s="1"/>
  <c r="R26" i="1"/>
  <c r="K26" i="1"/>
  <c r="CL86" i="183"/>
  <c r="BV86" i="183"/>
  <c r="BZ86" i="183"/>
  <c r="Q29" i="1"/>
  <c r="K29" i="1"/>
  <c r="CD86" i="183"/>
  <c r="CH86" i="183"/>
  <c r="CT86" i="183"/>
  <c r="Q26" i="1"/>
  <c r="AL86" i="183"/>
  <c r="H27" i="1" s="1"/>
  <c r="Q70" i="1"/>
  <c r="R70" i="1"/>
  <c r="BJ86" i="189"/>
  <c r="H103" i="1" s="1"/>
  <c r="G103" i="1"/>
  <c r="P103" i="1" s="1"/>
  <c r="AL86" i="185"/>
  <c r="H52" i="1" s="1"/>
  <c r="G52" i="1"/>
  <c r="P52" i="1" s="1"/>
  <c r="M85" i="190"/>
  <c r="S61" i="184"/>
  <c r="N77" i="184"/>
  <c r="R58" i="1"/>
  <c r="Q58" i="1"/>
  <c r="C86" i="185"/>
  <c r="S37" i="185"/>
  <c r="CT86" i="186"/>
  <c r="L53" i="186"/>
  <c r="DF86" i="186"/>
  <c r="AT86" i="186"/>
  <c r="H66" i="1" s="1"/>
  <c r="G66" i="1"/>
  <c r="BB86" i="187"/>
  <c r="H79" i="1" s="1"/>
  <c r="G79" i="1"/>
  <c r="P79" i="1" s="1"/>
  <c r="V86" i="187"/>
  <c r="Q14" i="1" s="1"/>
  <c r="S53" i="187"/>
  <c r="BB86" i="188"/>
  <c r="H90" i="1" s="1"/>
  <c r="G90" i="1"/>
  <c r="P90" i="1" s="1"/>
  <c r="BF86" i="188"/>
  <c r="H91" i="1" s="1"/>
  <c r="G91" i="1"/>
  <c r="P91" i="1" s="1"/>
  <c r="CX86" i="189"/>
  <c r="D86" i="189"/>
  <c r="G16" i="1" s="1"/>
  <c r="P16" i="1" s="1"/>
  <c r="BF86" i="190"/>
  <c r="H113" i="1" s="1"/>
  <c r="G113" i="1"/>
  <c r="S69" i="190"/>
  <c r="BJ86" i="190"/>
  <c r="H114" i="1" s="1"/>
  <c r="G114" i="1"/>
  <c r="P114" i="1" s="1"/>
  <c r="Z86" i="191"/>
  <c r="H116" i="1" s="1"/>
  <c r="G116" i="1"/>
  <c r="R116" i="1" s="1"/>
  <c r="BB86" i="192"/>
  <c r="H134" i="1" s="1"/>
  <c r="G134" i="1"/>
  <c r="P134" i="1" s="1"/>
  <c r="Z86" i="183"/>
  <c r="Q127" i="1"/>
  <c r="Q76" i="1"/>
  <c r="Q114" i="1"/>
  <c r="C7" i="183"/>
  <c r="C7" i="153"/>
  <c r="R99" i="1"/>
  <c r="Q110" i="1"/>
  <c r="R110" i="1"/>
  <c r="AH86" i="189"/>
  <c r="H96" i="1" s="1"/>
  <c r="G96" i="1"/>
  <c r="BN86" i="187"/>
  <c r="R85" i="1"/>
  <c r="AP86" i="187"/>
  <c r="H76" i="1" s="1"/>
  <c r="G76" i="1"/>
  <c r="P76" i="1" s="1"/>
  <c r="Q83" i="1"/>
  <c r="J93" i="1"/>
  <c r="K93" i="1" s="1"/>
  <c r="BF86" i="183"/>
  <c r="H32" i="1" s="1"/>
  <c r="R50" i="1"/>
  <c r="Q50" i="1"/>
  <c r="K13" i="1"/>
  <c r="Q121" i="1"/>
  <c r="CX86" i="184"/>
  <c r="M61" i="185"/>
  <c r="S45" i="185"/>
  <c r="AL86" i="186"/>
  <c r="H64" i="1" s="1"/>
  <c r="G64" i="1"/>
  <c r="P64" i="1" s="1"/>
  <c r="S29" i="186"/>
  <c r="AT86" i="187"/>
  <c r="H77" i="1" s="1"/>
  <c r="G77" i="1"/>
  <c r="P77" i="1" s="1"/>
  <c r="S37" i="187"/>
  <c r="K15" i="1"/>
  <c r="DF86" i="188"/>
  <c r="AT86" i="188"/>
  <c r="H88" i="1" s="1"/>
  <c r="G88" i="1"/>
  <c r="P88" i="1" s="1"/>
  <c r="Z86" i="188"/>
  <c r="H83" i="1" s="1"/>
  <c r="G83" i="1"/>
  <c r="AD86" i="189"/>
  <c r="H95" i="1" s="1"/>
  <c r="G95" i="1"/>
  <c r="M61" i="190"/>
  <c r="AH86" i="190"/>
  <c r="H107" i="1" s="1"/>
  <c r="G107" i="1"/>
  <c r="P107" i="1" s="1"/>
  <c r="R85" i="190"/>
  <c r="R125" i="1"/>
  <c r="Q125" i="1"/>
  <c r="BR86" i="191"/>
  <c r="Q122" i="1"/>
  <c r="M45" i="192"/>
  <c r="AT86" i="192"/>
  <c r="H132" i="1" s="1"/>
  <c r="G132" i="1"/>
  <c r="P132" i="1" s="1"/>
  <c r="S61" i="192"/>
  <c r="Q97" i="1"/>
  <c r="Q123" i="1"/>
  <c r="Q64" i="1"/>
  <c r="P117" i="1"/>
  <c r="E74" i="153"/>
  <c r="AX86" i="190"/>
  <c r="H111" i="1" s="1"/>
  <c r="G111" i="1"/>
  <c r="P111" i="1" s="1"/>
  <c r="L29" i="189"/>
  <c r="BF86" i="189"/>
  <c r="H102" i="1" s="1"/>
  <c r="G102" i="1"/>
  <c r="P102" i="1" s="1"/>
  <c r="AH86" i="186"/>
  <c r="H63" i="1" s="1"/>
  <c r="G63" i="1"/>
  <c r="AX86" i="187"/>
  <c r="H78" i="1" s="1"/>
  <c r="G78" i="1"/>
  <c r="P78" i="1" s="1"/>
  <c r="K19" i="1"/>
  <c r="Q91" i="1"/>
  <c r="BJ86" i="188"/>
  <c r="H92" i="1" s="1"/>
  <c r="G92" i="1"/>
  <c r="P92" i="1" s="1"/>
  <c r="BB86" i="189"/>
  <c r="H101" i="1" s="1"/>
  <c r="G101" i="1"/>
  <c r="C86" i="191"/>
  <c r="C86" i="187"/>
  <c r="AX86" i="188"/>
  <c r="H89" i="1" s="1"/>
  <c r="G89" i="1"/>
  <c r="DB86" i="190"/>
  <c r="AD86" i="190"/>
  <c r="H106" i="1" s="1"/>
  <c r="G106" i="1"/>
  <c r="P106" i="1" s="1"/>
  <c r="R37" i="191"/>
  <c r="AL86" i="192"/>
  <c r="H130" i="1" s="1"/>
  <c r="G130" i="1"/>
  <c r="L61" i="192"/>
  <c r="R135" i="1"/>
  <c r="J115" i="1"/>
  <c r="K115" i="1" s="1"/>
  <c r="R108" i="1"/>
  <c r="Q108" i="1"/>
  <c r="AH86" i="187"/>
  <c r="H74" i="1" s="1"/>
  <c r="G74" i="1"/>
  <c r="P74" i="1" s="1"/>
  <c r="BV86" i="189"/>
  <c r="J104" i="1"/>
  <c r="K104" i="1" s="1"/>
  <c r="AT86" i="185"/>
  <c r="H54" i="1" s="1"/>
  <c r="G54" i="1"/>
  <c r="L77" i="186"/>
  <c r="Q62" i="1"/>
  <c r="CD86" i="184"/>
  <c r="BR86" i="184"/>
  <c r="CH86" i="186"/>
  <c r="R69" i="187"/>
  <c r="Q79" i="1"/>
  <c r="CP86" i="187"/>
  <c r="AD86" i="187"/>
  <c r="H73" i="1" s="1"/>
  <c r="G73" i="1"/>
  <c r="R73" i="1" s="1"/>
  <c r="AD86" i="188"/>
  <c r="H84" i="1" s="1"/>
  <c r="G84" i="1"/>
  <c r="P84" i="1" s="1"/>
  <c r="C86" i="188"/>
  <c r="M29" i="188"/>
  <c r="C86" i="189"/>
  <c r="Z86" i="190"/>
  <c r="H105" i="1" s="1"/>
  <c r="G105" i="1"/>
  <c r="BB86" i="190"/>
  <c r="H112" i="1" s="1"/>
  <c r="G112" i="1"/>
  <c r="P112" i="1" s="1"/>
  <c r="AP86" i="190"/>
  <c r="H109" i="1" s="1"/>
  <c r="G109" i="1"/>
  <c r="P109" i="1" s="1"/>
  <c r="AT86" i="191"/>
  <c r="H121" i="1" s="1"/>
  <c r="G121" i="1"/>
  <c r="BB86" i="191"/>
  <c r="H123" i="1" s="1"/>
  <c r="G123" i="1"/>
  <c r="P123" i="1" s="1"/>
  <c r="N69" i="191"/>
  <c r="CD86" i="191"/>
  <c r="AD86" i="192"/>
  <c r="H128" i="1" s="1"/>
  <c r="G128" i="1"/>
  <c r="P128" i="1" s="1"/>
  <c r="Q116" i="1"/>
  <c r="Q12" i="1"/>
  <c r="Q65" i="1"/>
  <c r="Q92" i="1"/>
  <c r="DB86" i="184"/>
  <c r="L85" i="185"/>
  <c r="BF86" i="185"/>
  <c r="H57" i="1" s="1"/>
  <c r="G57" i="1"/>
  <c r="Q77" i="1"/>
  <c r="L45" i="188"/>
  <c r="CH86" i="188"/>
  <c r="C86" i="190"/>
  <c r="BZ86" i="190"/>
  <c r="K17" i="1"/>
  <c r="R69" i="191"/>
  <c r="AX86" i="191"/>
  <c r="H122" i="1" s="1"/>
  <c r="G122" i="1"/>
  <c r="P122" i="1" s="1"/>
  <c r="L45" i="191"/>
  <c r="R127" i="1"/>
  <c r="Q111" i="1"/>
  <c r="Q129" i="1"/>
  <c r="R131" i="1"/>
  <c r="Q102" i="1"/>
  <c r="J71" i="1"/>
  <c r="K71" i="1" s="1"/>
  <c r="AH86" i="183"/>
  <c r="H26" i="1" s="1"/>
  <c r="S45" i="190"/>
  <c r="CT86" i="191"/>
  <c r="BF86" i="191"/>
  <c r="H124" i="1" s="1"/>
  <c r="G124" i="1"/>
  <c r="K16" i="1"/>
  <c r="AP86" i="189"/>
  <c r="H98" i="1" s="1"/>
  <c r="G98" i="1"/>
  <c r="P98" i="1" s="1"/>
  <c r="R80" i="1"/>
  <c r="R69" i="1"/>
  <c r="Q69" i="1"/>
  <c r="AP86" i="185"/>
  <c r="H53" i="1" s="1"/>
  <c r="G53" i="1"/>
  <c r="Q73" i="1"/>
  <c r="Q84" i="1"/>
  <c r="R68" i="1"/>
  <c r="Q68" i="1"/>
  <c r="K14" i="1"/>
  <c r="BJ86" i="192"/>
  <c r="H136" i="1" s="1"/>
  <c r="G136" i="1"/>
  <c r="P136" i="1" s="1"/>
  <c r="Q136" i="1"/>
  <c r="CX86" i="185"/>
  <c r="AD86" i="186"/>
  <c r="H62" i="1" s="1"/>
  <c r="G62" i="1"/>
  <c r="P62" i="1" s="1"/>
  <c r="R81" i="1"/>
  <c r="Q81" i="1"/>
  <c r="AH86" i="185"/>
  <c r="H51" i="1" s="1"/>
  <c r="G51" i="1"/>
  <c r="AX86" i="185"/>
  <c r="H55" i="1" s="1"/>
  <c r="G55" i="1"/>
  <c r="DF86" i="185"/>
  <c r="AP86" i="186"/>
  <c r="H65" i="1" s="1"/>
  <c r="G65" i="1"/>
  <c r="P65" i="1" s="1"/>
  <c r="BR86" i="186"/>
  <c r="R75" i="1"/>
  <c r="Q75" i="1"/>
  <c r="BZ86" i="187"/>
  <c r="M37" i="188"/>
  <c r="Q86" i="1"/>
  <c r="R86" i="1"/>
  <c r="BR86" i="189"/>
  <c r="CP86" i="189"/>
  <c r="CH86" i="190"/>
  <c r="CP86" i="190"/>
  <c r="J126" i="1"/>
  <c r="K126" i="1" s="1"/>
  <c r="S45" i="192"/>
  <c r="BZ86" i="192"/>
  <c r="AX86" i="192"/>
  <c r="H133" i="1" s="1"/>
  <c r="G133" i="1"/>
  <c r="P133" i="1" s="1"/>
  <c r="BF86" i="192"/>
  <c r="H135" i="1" s="1"/>
  <c r="Q112" i="1"/>
  <c r="J82" i="1"/>
  <c r="K82" i="1" s="1"/>
  <c r="Q134" i="1"/>
  <c r="K18" i="1"/>
  <c r="R72" i="1"/>
  <c r="O27" i="153"/>
  <c r="U68" i="153"/>
  <c r="U31" i="153"/>
  <c r="C83" i="153"/>
  <c r="H15" i="153"/>
  <c r="J64" i="153"/>
  <c r="U27" i="153"/>
  <c r="U74" i="153"/>
  <c r="U60" i="153"/>
  <c r="U52" i="153"/>
  <c r="U84" i="153"/>
  <c r="U25" i="153"/>
  <c r="U56" i="153"/>
  <c r="U64" i="153"/>
  <c r="J83" i="153"/>
  <c r="U71" i="153"/>
  <c r="U57" i="153"/>
  <c r="U34" i="153"/>
  <c r="U23" i="153"/>
  <c r="U58" i="153"/>
  <c r="J47" i="153"/>
  <c r="U76" i="153"/>
  <c r="I65" i="153"/>
  <c r="U19" i="153"/>
  <c r="U35" i="153"/>
  <c r="U70" i="153"/>
  <c r="U77" i="153" s="1"/>
  <c r="H38" i="153"/>
  <c r="U65" i="153"/>
  <c r="U14" i="153"/>
  <c r="U43" i="153"/>
  <c r="G56" i="153"/>
  <c r="Q39" i="1"/>
  <c r="Q45" i="1"/>
  <c r="U59" i="153"/>
  <c r="AH86" i="184"/>
  <c r="H38" i="1" s="1"/>
  <c r="P38" i="1"/>
  <c r="R44" i="1"/>
  <c r="AX86" i="184"/>
  <c r="H42" i="1" s="1"/>
  <c r="CT86" i="184"/>
  <c r="R41" i="1"/>
  <c r="Q41" i="1"/>
  <c r="BB86" i="184"/>
  <c r="H43" i="1" s="1"/>
  <c r="P43" i="1"/>
  <c r="BN86" i="184"/>
  <c r="Q38" i="1"/>
  <c r="Z86" i="184"/>
  <c r="AX86" i="183"/>
  <c r="H30" i="1" s="1"/>
  <c r="Q32" i="1"/>
  <c r="BJ86" i="183"/>
  <c r="AD86" i="183"/>
  <c r="DB86" i="183"/>
  <c r="R25" i="1"/>
  <c r="Q25" i="1"/>
  <c r="Q11" i="1"/>
  <c r="C56" i="153"/>
  <c r="U72" i="153"/>
  <c r="C35" i="153"/>
  <c r="F28" i="153"/>
  <c r="F70" i="153"/>
  <c r="C64" i="153"/>
  <c r="H73" i="153"/>
  <c r="J46" i="153"/>
  <c r="D47" i="153"/>
  <c r="H55" i="153"/>
  <c r="J24" i="153"/>
  <c r="C22" i="153"/>
  <c r="H36" i="153"/>
  <c r="I18" i="153"/>
  <c r="C70" i="153"/>
  <c r="O28" i="153"/>
  <c r="D83" i="153"/>
  <c r="E64" i="153"/>
  <c r="J33" i="153"/>
  <c r="E46" i="153"/>
  <c r="F27" i="153"/>
  <c r="G84" i="153"/>
  <c r="F60" i="153"/>
  <c r="U28" i="153"/>
  <c r="U80" i="153"/>
  <c r="U54" i="153"/>
  <c r="U61" i="153" s="1"/>
  <c r="C19" i="153"/>
  <c r="F84" i="153"/>
  <c r="D74" i="153"/>
  <c r="J74" i="153"/>
  <c r="H65" i="153"/>
  <c r="F56" i="153"/>
  <c r="O56" i="153"/>
  <c r="E28" i="153"/>
  <c r="I19" i="153"/>
  <c r="I33" i="153"/>
  <c r="G15" i="153"/>
  <c r="C73" i="153"/>
  <c r="G73" i="153"/>
  <c r="D64" i="153"/>
  <c r="G55" i="153"/>
  <c r="D46" i="153"/>
  <c r="G36" i="153"/>
  <c r="E27" i="153"/>
  <c r="I24" i="153"/>
  <c r="C44" i="153"/>
  <c r="G14" i="153"/>
  <c r="F82" i="153"/>
  <c r="P82" i="153"/>
  <c r="H72" i="153"/>
  <c r="H54" i="153"/>
  <c r="H35" i="153"/>
  <c r="F26" i="153"/>
  <c r="D17" i="153"/>
  <c r="J17" i="153"/>
  <c r="C71" i="153"/>
  <c r="F71" i="153"/>
  <c r="H62" i="153"/>
  <c r="F52" i="153"/>
  <c r="H43" i="153"/>
  <c r="F34" i="153"/>
  <c r="D25" i="153"/>
  <c r="J25" i="153"/>
  <c r="G16" i="153"/>
  <c r="E80" i="153"/>
  <c r="P80" i="153"/>
  <c r="G42" i="153"/>
  <c r="C60" i="153"/>
  <c r="C68" i="153"/>
  <c r="I79" i="153"/>
  <c r="F68" i="153"/>
  <c r="H50" i="153"/>
  <c r="D32" i="153"/>
  <c r="I23" i="153"/>
  <c r="F76" i="153"/>
  <c r="F58" i="153"/>
  <c r="F40" i="153"/>
  <c r="J31" i="153"/>
  <c r="H22" i="153"/>
  <c r="C20" i="153"/>
  <c r="I78" i="153"/>
  <c r="G75" i="153"/>
  <c r="D66" i="153"/>
  <c r="O66" i="153"/>
  <c r="F48" i="153"/>
  <c r="J39" i="153"/>
  <c r="G20" i="153"/>
  <c r="C67" i="153"/>
  <c r="H14" i="153"/>
  <c r="O82" i="153"/>
  <c r="F63" i="153"/>
  <c r="O63" i="153"/>
  <c r="F44" i="153"/>
  <c r="O44" i="153"/>
  <c r="I35" i="153"/>
  <c r="G26" i="153"/>
  <c r="E17" i="153"/>
  <c r="G51" i="153"/>
  <c r="C62" i="153"/>
  <c r="D81" i="153"/>
  <c r="I81" i="153"/>
  <c r="D62" i="153"/>
  <c r="I62" i="153"/>
  <c r="D43" i="153"/>
  <c r="I43" i="153"/>
  <c r="H16" i="153"/>
  <c r="F80" i="153"/>
  <c r="O80" i="153"/>
  <c r="H42" i="153"/>
  <c r="C51" i="153"/>
  <c r="C59" i="153"/>
  <c r="D79" i="153"/>
  <c r="J79" i="153"/>
  <c r="G68" i="153"/>
  <c r="E59" i="153"/>
  <c r="O59" i="153"/>
  <c r="I50" i="153"/>
  <c r="F41" i="153"/>
  <c r="O32" i="153"/>
  <c r="J23" i="153"/>
  <c r="G76" i="153"/>
  <c r="D67" i="153"/>
  <c r="J67" i="153"/>
  <c r="G58" i="153"/>
  <c r="D49" i="153"/>
  <c r="J49" i="153"/>
  <c r="G40" i="153"/>
  <c r="D31" i="153"/>
  <c r="O31" i="153"/>
  <c r="I22" i="153"/>
  <c r="D78" i="153"/>
  <c r="J78" i="153"/>
  <c r="H75" i="153"/>
  <c r="E66" i="153"/>
  <c r="I57" i="153"/>
  <c r="G48" i="153"/>
  <c r="D39" i="153"/>
  <c r="I30" i="153"/>
  <c r="H20" i="153"/>
  <c r="C58" i="153"/>
  <c r="U75" i="153"/>
  <c r="U39" i="153"/>
  <c r="C74" i="153"/>
  <c r="H84" i="153"/>
  <c r="F74" i="153"/>
  <c r="O74" i="153"/>
  <c r="E47" i="153"/>
  <c r="I38" i="153"/>
  <c r="G28" i="153"/>
  <c r="D19" i="153"/>
  <c r="J19" i="153"/>
  <c r="D33" i="153"/>
  <c r="O33" i="153"/>
  <c r="I15" i="153"/>
  <c r="C55" i="153"/>
  <c r="E83" i="153"/>
  <c r="P83" i="153"/>
  <c r="F64" i="153"/>
  <c r="F46" i="153"/>
  <c r="D18" i="153"/>
  <c r="J18" i="153"/>
  <c r="D24" i="153"/>
  <c r="O24" i="153"/>
  <c r="C26" i="153"/>
  <c r="I14" i="153"/>
  <c r="G82" i="153"/>
  <c r="D72" i="153"/>
  <c r="I72" i="153"/>
  <c r="G63" i="153"/>
  <c r="D54" i="153"/>
  <c r="I54" i="153"/>
  <c r="G44" i="153"/>
  <c r="D35" i="153"/>
  <c r="J35" i="153"/>
  <c r="O17" i="153"/>
  <c r="H51" i="153"/>
  <c r="C52" i="153"/>
  <c r="E81" i="153"/>
  <c r="J81" i="153"/>
  <c r="G71" i="153"/>
  <c r="J62" i="153"/>
  <c r="G52" i="153"/>
  <c r="J43" i="153"/>
  <c r="G34" i="153"/>
  <c r="E25" i="153"/>
  <c r="O25" i="153"/>
  <c r="I16" i="153"/>
  <c r="I42" i="153"/>
  <c r="C33" i="153"/>
  <c r="C50" i="153"/>
  <c r="E79" i="153"/>
  <c r="O79" i="153"/>
  <c r="H68" i="153"/>
  <c r="D50" i="153"/>
  <c r="J50" i="153"/>
  <c r="G41" i="153"/>
  <c r="E32" i="153"/>
  <c r="D23" i="153"/>
  <c r="H76" i="153"/>
  <c r="O67" i="153"/>
  <c r="H58" i="153"/>
  <c r="H40" i="153"/>
  <c r="E31" i="153"/>
  <c r="C75" i="153"/>
  <c r="P78" i="153"/>
  <c r="F66" i="153"/>
  <c r="J57" i="153"/>
  <c r="H48" i="153"/>
  <c r="E39" i="153"/>
  <c r="O39" i="153"/>
  <c r="J30" i="153"/>
  <c r="C49" i="153"/>
  <c r="U55" i="153"/>
  <c r="U32" i="153"/>
  <c r="U51" i="153"/>
  <c r="U82" i="153"/>
  <c r="C65" i="153"/>
  <c r="G74" i="153"/>
  <c r="D65" i="153"/>
  <c r="J65" i="153"/>
  <c r="H56" i="153"/>
  <c r="F47" i="153"/>
  <c r="O47" i="153"/>
  <c r="E19" i="153"/>
  <c r="G70" i="153"/>
  <c r="E33" i="153"/>
  <c r="C46" i="153"/>
  <c r="F83" i="153"/>
  <c r="O83" i="153"/>
  <c r="I73" i="153"/>
  <c r="O64" i="153"/>
  <c r="I55" i="153"/>
  <c r="O46" i="153"/>
  <c r="I36" i="153"/>
  <c r="G27" i="153"/>
  <c r="E18" i="153"/>
  <c r="G60" i="153"/>
  <c r="E24" i="153"/>
  <c r="C17" i="153"/>
  <c r="J14" i="153"/>
  <c r="H82" i="153"/>
  <c r="E72" i="153"/>
  <c r="J72" i="153"/>
  <c r="E54" i="153"/>
  <c r="J54" i="153"/>
  <c r="E35" i="153"/>
  <c r="H26" i="153"/>
  <c r="F17" i="153"/>
  <c r="I51" i="153"/>
  <c r="C43" i="153"/>
  <c r="P81" i="153"/>
  <c r="E62" i="153"/>
  <c r="E43" i="153"/>
  <c r="H34" i="153"/>
  <c r="F25" i="153"/>
  <c r="D16" i="153"/>
  <c r="J16" i="153"/>
  <c r="G80" i="153"/>
  <c r="D42" i="153"/>
  <c r="J42" i="153"/>
  <c r="C24" i="153"/>
  <c r="C41" i="153"/>
  <c r="P79" i="153"/>
  <c r="I68" i="153"/>
  <c r="F59" i="153"/>
  <c r="H41" i="153"/>
  <c r="F32" i="153"/>
  <c r="O23" i="153"/>
  <c r="I76" i="153"/>
  <c r="E67" i="153"/>
  <c r="I58" i="153"/>
  <c r="E49" i="153"/>
  <c r="O49" i="153"/>
  <c r="I40" i="153"/>
  <c r="F31" i="153"/>
  <c r="J22" i="153"/>
  <c r="C66" i="153"/>
  <c r="E78" i="153"/>
  <c r="O78" i="153"/>
  <c r="I75" i="153"/>
  <c r="G66" i="153"/>
  <c r="D57" i="153"/>
  <c r="O57" i="153"/>
  <c r="F39" i="153"/>
  <c r="D30" i="153"/>
  <c r="O30" i="153"/>
  <c r="I20" i="153"/>
  <c r="C40" i="153"/>
  <c r="U20" i="153"/>
  <c r="I84" i="153"/>
  <c r="E65" i="153"/>
  <c r="I56" i="153"/>
  <c r="G47" i="153"/>
  <c r="D38" i="153"/>
  <c r="J38" i="153"/>
  <c r="H28" i="153"/>
  <c r="F19" i="153"/>
  <c r="O19" i="153"/>
  <c r="H70" i="153"/>
  <c r="D15" i="153"/>
  <c r="J15" i="153"/>
  <c r="C36" i="153"/>
  <c r="G83" i="153"/>
  <c r="D73" i="153"/>
  <c r="G64" i="153"/>
  <c r="D55" i="153"/>
  <c r="G46" i="153"/>
  <c r="D36" i="153"/>
  <c r="J36" i="153"/>
  <c r="H27" i="153"/>
  <c r="F18" i="153"/>
  <c r="O18" i="153"/>
  <c r="H60" i="153"/>
  <c r="C81" i="153"/>
  <c r="P14" i="153"/>
  <c r="H63" i="153"/>
  <c r="H44" i="153"/>
  <c r="O35" i="153"/>
  <c r="I26" i="153"/>
  <c r="G17" i="153"/>
  <c r="D51" i="153"/>
  <c r="J51" i="153"/>
  <c r="C34" i="153"/>
  <c r="F81" i="153"/>
  <c r="O81" i="153"/>
  <c r="H71" i="153"/>
  <c r="F62" i="153"/>
  <c r="O62" i="153"/>
  <c r="H52" i="153"/>
  <c r="F43" i="153"/>
  <c r="O43" i="153"/>
  <c r="I34" i="153"/>
  <c r="P16" i="153"/>
  <c r="E42" i="153"/>
  <c r="O42" i="153"/>
  <c r="C15" i="153"/>
  <c r="C32" i="153"/>
  <c r="F79" i="153"/>
  <c r="D68" i="153"/>
  <c r="J68" i="153"/>
  <c r="G59" i="153"/>
  <c r="E50" i="153"/>
  <c r="O50" i="153"/>
  <c r="I41" i="153"/>
  <c r="G32" i="153"/>
  <c r="E23" i="153"/>
  <c r="F67" i="153"/>
  <c r="F49" i="153"/>
  <c r="G31" i="153"/>
  <c r="D22" i="153"/>
  <c r="C57" i="153"/>
  <c r="J75" i="153"/>
  <c r="H66" i="153"/>
  <c r="E57" i="153"/>
  <c r="I48" i="153"/>
  <c r="G39" i="153"/>
  <c r="E30" i="153"/>
  <c r="J20" i="153"/>
  <c r="C31" i="153"/>
  <c r="U47" i="153"/>
  <c r="U63" i="153"/>
  <c r="U67" i="153"/>
  <c r="U49" i="153"/>
  <c r="U22" i="153"/>
  <c r="U29" i="153" s="1"/>
  <c r="C47" i="153"/>
  <c r="J84" i="153"/>
  <c r="H74" i="153"/>
  <c r="F65" i="153"/>
  <c r="O65" i="153"/>
  <c r="E38" i="153"/>
  <c r="I28" i="153"/>
  <c r="G19" i="153"/>
  <c r="I70" i="153"/>
  <c r="F33" i="153"/>
  <c r="E15" i="153"/>
  <c r="O15" i="153"/>
  <c r="C27" i="153"/>
  <c r="E73" i="153"/>
  <c r="J73" i="153"/>
  <c r="H64" i="153"/>
  <c r="E55" i="153"/>
  <c r="J55" i="153"/>
  <c r="H46" i="153"/>
  <c r="E36" i="153"/>
  <c r="I60" i="153"/>
  <c r="F24" i="153"/>
  <c r="C72" i="153"/>
  <c r="D14" i="153"/>
  <c r="O14" i="153"/>
  <c r="I82" i="153"/>
  <c r="F72" i="153"/>
  <c r="O72" i="153"/>
  <c r="F54" i="153"/>
  <c r="O54" i="153"/>
  <c r="F35" i="153"/>
  <c r="D26" i="153"/>
  <c r="J26" i="153"/>
  <c r="E51" i="153"/>
  <c r="O51" i="153"/>
  <c r="C25" i="153"/>
  <c r="G81" i="153"/>
  <c r="D71" i="153"/>
  <c r="I71" i="153"/>
  <c r="D52" i="153"/>
  <c r="I52" i="153"/>
  <c r="D34" i="153"/>
  <c r="J34" i="153"/>
  <c r="G25" i="153"/>
  <c r="E16" i="153"/>
  <c r="O16" i="153"/>
  <c r="H80" i="153"/>
  <c r="C23" i="153"/>
  <c r="H59" i="153"/>
  <c r="D41" i="153"/>
  <c r="J41" i="153"/>
  <c r="H32" i="153"/>
  <c r="F23" i="153"/>
  <c r="D76" i="153"/>
  <c r="J76" i="153"/>
  <c r="G67" i="153"/>
  <c r="D58" i="153"/>
  <c r="J58" i="153"/>
  <c r="G49" i="153"/>
  <c r="D40" i="153"/>
  <c r="J40" i="153"/>
  <c r="H31" i="153"/>
  <c r="E22" i="153"/>
  <c r="O22" i="153"/>
  <c r="C48" i="153"/>
  <c r="F78" i="153"/>
  <c r="D75" i="153"/>
  <c r="F57" i="153"/>
  <c r="J48" i="153"/>
  <c r="H39" i="153"/>
  <c r="F30" i="153"/>
  <c r="D20" i="153"/>
  <c r="O20" i="153"/>
  <c r="U41" i="153"/>
  <c r="U38" i="153"/>
  <c r="U36" i="153"/>
  <c r="U18" i="153"/>
  <c r="C38" i="153"/>
  <c r="D84" i="153"/>
  <c r="P84" i="153"/>
  <c r="I74" i="153"/>
  <c r="G65" i="153"/>
  <c r="D56" i="153"/>
  <c r="J56" i="153"/>
  <c r="H47" i="153"/>
  <c r="F38" i="153"/>
  <c r="O38" i="153"/>
  <c r="D70" i="153"/>
  <c r="J70" i="153"/>
  <c r="G33" i="153"/>
  <c r="P15" i="153"/>
  <c r="C18" i="153"/>
  <c r="H83" i="153"/>
  <c r="F73" i="153"/>
  <c r="F55" i="153"/>
  <c r="F36" i="153"/>
  <c r="O36" i="153"/>
  <c r="I27" i="153"/>
  <c r="G18" i="153"/>
  <c r="D60" i="153"/>
  <c r="J60" i="153"/>
  <c r="G24" i="153"/>
  <c r="C63" i="153"/>
  <c r="E14" i="153"/>
  <c r="D82" i="153"/>
  <c r="G72" i="153"/>
  <c r="D63" i="153"/>
  <c r="I63" i="153"/>
  <c r="G54" i="153"/>
  <c r="D44" i="153"/>
  <c r="I44" i="153"/>
  <c r="G35" i="153"/>
  <c r="E26" i="153"/>
  <c r="H17" i="153"/>
  <c r="C16" i="153"/>
  <c r="J71" i="153"/>
  <c r="G62" i="153"/>
  <c r="J52" i="153"/>
  <c r="G43" i="153"/>
  <c r="H25" i="153"/>
  <c r="F16" i="153"/>
  <c r="D80" i="153"/>
  <c r="I80" i="153"/>
  <c r="F42" i="153"/>
  <c r="C79" i="153"/>
  <c r="C84" i="153"/>
  <c r="G79" i="153"/>
  <c r="E68" i="153"/>
  <c r="O68" i="153"/>
  <c r="I59" i="153"/>
  <c r="F50" i="153"/>
  <c r="I32" i="153"/>
  <c r="G23" i="153"/>
  <c r="H67" i="153"/>
  <c r="O58" i="153"/>
  <c r="H49" i="153"/>
  <c r="I31" i="153"/>
  <c r="F22" i="153"/>
  <c r="C39" i="153"/>
  <c r="G78" i="153"/>
  <c r="E75" i="153"/>
  <c r="O75" i="153"/>
  <c r="I66" i="153"/>
  <c r="G57" i="153"/>
  <c r="D48" i="153"/>
  <c r="G30" i="153"/>
  <c r="E20" i="153"/>
  <c r="C14" i="153"/>
  <c r="U44" i="153"/>
  <c r="U79" i="153"/>
  <c r="U78" i="153"/>
  <c r="U85" i="153" s="1"/>
  <c r="U17" i="153"/>
  <c r="U62" i="153"/>
  <c r="C28" i="153"/>
  <c r="E84" i="153"/>
  <c r="O84" i="153"/>
  <c r="E56" i="153"/>
  <c r="I47" i="153"/>
  <c r="G38" i="153"/>
  <c r="D28" i="153"/>
  <c r="J28" i="153"/>
  <c r="H19" i="153"/>
  <c r="E70" i="153"/>
  <c r="O70" i="153"/>
  <c r="H33" i="153"/>
  <c r="F15" i="153"/>
  <c r="C82" i="153"/>
  <c r="I83" i="153"/>
  <c r="O73" i="153"/>
  <c r="I64" i="153"/>
  <c r="O55" i="153"/>
  <c r="I46" i="153"/>
  <c r="D27" i="153"/>
  <c r="J27" i="153"/>
  <c r="H18" i="153"/>
  <c r="E60" i="153"/>
  <c r="O60" i="153"/>
  <c r="H24" i="153"/>
  <c r="C54" i="153"/>
  <c r="F14" i="153"/>
  <c r="E82" i="153"/>
  <c r="J82" i="153"/>
  <c r="E63" i="153"/>
  <c r="J63" i="153"/>
  <c r="E44" i="153"/>
  <c r="J44" i="153"/>
  <c r="O26" i="153"/>
  <c r="I17" i="153"/>
  <c r="F51" i="153"/>
  <c r="C80" i="153"/>
  <c r="H81" i="153"/>
  <c r="E71" i="153"/>
  <c r="O71" i="153"/>
  <c r="E52" i="153"/>
  <c r="O52" i="153"/>
  <c r="E34" i="153"/>
  <c r="O34" i="153"/>
  <c r="I25" i="153"/>
  <c r="J80" i="153"/>
  <c r="C78" i="153"/>
  <c r="H79" i="153"/>
  <c r="D59" i="153"/>
  <c r="J59" i="153"/>
  <c r="G50" i="153"/>
  <c r="E41" i="153"/>
  <c r="O41" i="153"/>
  <c r="J32" i="153"/>
  <c r="H23" i="153"/>
  <c r="E76" i="153"/>
  <c r="O76" i="153"/>
  <c r="I67" i="153"/>
  <c r="E58" i="153"/>
  <c r="I49" i="153"/>
  <c r="E40" i="153"/>
  <c r="O40" i="153"/>
  <c r="G22" i="153"/>
  <c r="C30" i="153"/>
  <c r="H78" i="153"/>
  <c r="F75" i="153"/>
  <c r="J66" i="153"/>
  <c r="H57" i="153"/>
  <c r="E48" i="153"/>
  <c r="O48" i="153"/>
  <c r="I39" i="153"/>
  <c r="H30" i="153"/>
  <c r="F20" i="153"/>
  <c r="C76" i="153"/>
  <c r="C42" i="153"/>
  <c r="U81" i="153"/>
  <c r="U83" i="153"/>
  <c r="U16" i="153"/>
  <c r="U40" i="153"/>
  <c r="U26" i="153"/>
  <c r="U50" i="153"/>
  <c r="U33" i="153"/>
  <c r="U24" i="153"/>
  <c r="U30" i="153"/>
  <c r="U46" i="153"/>
  <c r="U66" i="153"/>
  <c r="U42" i="153"/>
  <c r="U48" i="153"/>
  <c r="U15" i="153"/>
  <c r="U73" i="153"/>
  <c r="R69" i="192"/>
  <c r="N69" i="192"/>
  <c r="M69" i="192"/>
  <c r="L85" i="192"/>
  <c r="S85" i="192"/>
  <c r="M53" i="192"/>
  <c r="R53" i="192"/>
  <c r="N53" i="192"/>
  <c r="S77" i="192"/>
  <c r="L77" i="192"/>
  <c r="BR86" i="192"/>
  <c r="J86" i="192"/>
  <c r="M19" i="1" s="1"/>
  <c r="R21" i="192"/>
  <c r="N21" i="192"/>
  <c r="M21" i="192"/>
  <c r="N85" i="192"/>
  <c r="M85" i="192"/>
  <c r="R85" i="192"/>
  <c r="D86" i="192"/>
  <c r="L21" i="192"/>
  <c r="C86" i="192"/>
  <c r="L53" i="192"/>
  <c r="M37" i="192"/>
  <c r="V86" i="192"/>
  <c r="Q19" i="1" s="1"/>
  <c r="S21" i="192"/>
  <c r="CX86" i="191"/>
  <c r="R61" i="191"/>
  <c r="N61" i="191"/>
  <c r="M61" i="191"/>
  <c r="N29" i="191"/>
  <c r="M29" i="191"/>
  <c r="R29" i="191"/>
  <c r="CP86" i="191"/>
  <c r="L53" i="191"/>
  <c r="BJ86" i="191"/>
  <c r="H125" i="1" s="1"/>
  <c r="M45" i="191"/>
  <c r="N45" i="191"/>
  <c r="R45" i="191"/>
  <c r="AD86" i="191"/>
  <c r="H117" i="1" s="1"/>
  <c r="L61" i="191"/>
  <c r="S61" i="191"/>
  <c r="J86" i="191"/>
  <c r="M18" i="1" s="1"/>
  <c r="N21" i="191"/>
  <c r="M21" i="191"/>
  <c r="R21" i="191"/>
  <c r="L85" i="191"/>
  <c r="S85" i="191"/>
  <c r="L37" i="191"/>
  <c r="S37" i="191"/>
  <c r="AL86" i="191"/>
  <c r="H119" i="1" s="1"/>
  <c r="M37" i="191"/>
  <c r="R53" i="191"/>
  <c r="N53" i="191"/>
  <c r="M53" i="191"/>
  <c r="L77" i="191"/>
  <c r="S77" i="191"/>
  <c r="DF86" i="191"/>
  <c r="D86" i="191"/>
  <c r="G18" i="1" s="1"/>
  <c r="P18" i="1" s="1"/>
  <c r="L21" i="191"/>
  <c r="S21" i="191"/>
  <c r="L77" i="190"/>
  <c r="S77" i="190"/>
  <c r="L29" i="190"/>
  <c r="S29" i="190"/>
  <c r="AT86" i="190"/>
  <c r="H110" i="1" s="1"/>
  <c r="S61" i="190"/>
  <c r="N37" i="190"/>
  <c r="M37" i="190"/>
  <c r="R37" i="190"/>
  <c r="J86" i="190"/>
  <c r="M17" i="1" s="1"/>
  <c r="N21" i="190"/>
  <c r="M21" i="190"/>
  <c r="R21" i="190"/>
  <c r="R69" i="190"/>
  <c r="N69" i="190"/>
  <c r="M69" i="190"/>
  <c r="N45" i="190"/>
  <c r="M45" i="190"/>
  <c r="R45" i="190"/>
  <c r="M53" i="190"/>
  <c r="N53" i="190"/>
  <c r="R53" i="190"/>
  <c r="CX86" i="190"/>
  <c r="L85" i="190"/>
  <c r="D86" i="190"/>
  <c r="L21" i="190"/>
  <c r="N29" i="190"/>
  <c r="R29" i="190"/>
  <c r="M29" i="190"/>
  <c r="S21" i="190"/>
  <c r="M77" i="190"/>
  <c r="V86" i="190"/>
  <c r="Q17" i="1" s="1"/>
  <c r="S85" i="190"/>
  <c r="L53" i="190"/>
  <c r="S53" i="190"/>
  <c r="AL86" i="190"/>
  <c r="H108" i="1" s="1"/>
  <c r="L86" i="189"/>
  <c r="H16" i="1" s="1"/>
  <c r="S86" i="189"/>
  <c r="L85" i="189"/>
  <c r="S85" i="189"/>
  <c r="BZ86" i="189"/>
  <c r="R77" i="189"/>
  <c r="N77" i="189"/>
  <c r="M77" i="189"/>
  <c r="N29" i="189"/>
  <c r="M29" i="189"/>
  <c r="R29" i="189"/>
  <c r="J86" i="189"/>
  <c r="M16" i="1" s="1"/>
  <c r="N21" i="189"/>
  <c r="M21" i="189"/>
  <c r="R21" i="189"/>
  <c r="N85" i="189"/>
  <c r="M85" i="189"/>
  <c r="R85" i="189"/>
  <c r="M53" i="189"/>
  <c r="R53" i="189"/>
  <c r="N53" i="189"/>
  <c r="N37" i="189"/>
  <c r="M37" i="189"/>
  <c r="R37" i="189"/>
  <c r="N45" i="189"/>
  <c r="M45" i="189"/>
  <c r="R45" i="189"/>
  <c r="S69" i="189"/>
  <c r="L69" i="189"/>
  <c r="L37" i="189"/>
  <c r="M53" i="188"/>
  <c r="R53" i="188"/>
  <c r="N53" i="188"/>
  <c r="S77" i="188"/>
  <c r="L77" i="188"/>
  <c r="N85" i="188"/>
  <c r="M85" i="188"/>
  <c r="R85" i="188"/>
  <c r="S69" i="188"/>
  <c r="L69" i="188"/>
  <c r="M69" i="188"/>
  <c r="J86" i="188"/>
  <c r="M15" i="1" s="1"/>
  <c r="M21" i="188"/>
  <c r="R21" i="188"/>
  <c r="N21" i="188"/>
  <c r="N45" i="188"/>
  <c r="M45" i="188"/>
  <c r="R45" i="188"/>
  <c r="L85" i="188"/>
  <c r="S85" i="188"/>
  <c r="R77" i="188"/>
  <c r="N77" i="188"/>
  <c r="M77" i="188"/>
  <c r="S37" i="188"/>
  <c r="D86" i="188"/>
  <c r="CX86" i="188"/>
  <c r="AL86" i="188"/>
  <c r="H86" i="1" s="1"/>
  <c r="N37" i="187"/>
  <c r="M37" i="187"/>
  <c r="R37" i="187"/>
  <c r="J86" i="187"/>
  <c r="M14" i="1" s="1"/>
  <c r="N21" i="187"/>
  <c r="M21" i="187"/>
  <c r="R21" i="187"/>
  <c r="N45" i="187"/>
  <c r="M45" i="187"/>
  <c r="R45" i="187"/>
  <c r="S61" i="187"/>
  <c r="BJ86" i="187"/>
  <c r="H81" i="1" s="1"/>
  <c r="S77" i="187"/>
  <c r="L77" i="187"/>
  <c r="M77" i="187"/>
  <c r="S29" i="187"/>
  <c r="L85" i="187"/>
  <c r="S85" i="187"/>
  <c r="S45" i="187"/>
  <c r="M53" i="187"/>
  <c r="R53" i="187"/>
  <c r="N53" i="187"/>
  <c r="D86" i="187"/>
  <c r="L21" i="187"/>
  <c r="N29" i="187"/>
  <c r="M29" i="187"/>
  <c r="R29" i="187"/>
  <c r="S21" i="187"/>
  <c r="CX86" i="187"/>
  <c r="AL86" i="187"/>
  <c r="H75" i="1" s="1"/>
  <c r="R69" i="186"/>
  <c r="M69" i="186"/>
  <c r="N69" i="186"/>
  <c r="J86" i="186"/>
  <c r="M13" i="1" s="1"/>
  <c r="N21" i="186"/>
  <c r="M21" i="186"/>
  <c r="R21" i="186"/>
  <c r="N45" i="186"/>
  <c r="R45" i="186"/>
  <c r="M45" i="186"/>
  <c r="L45" i="186"/>
  <c r="S45" i="186"/>
  <c r="BJ86" i="186"/>
  <c r="H70" i="1" s="1"/>
  <c r="S85" i="186"/>
  <c r="L85" i="186"/>
  <c r="BB86" i="186"/>
  <c r="H68" i="1" s="1"/>
  <c r="D86" i="186"/>
  <c r="N85" i="186"/>
  <c r="M85" i="186"/>
  <c r="R85" i="186"/>
  <c r="BV86" i="186"/>
  <c r="L37" i="186"/>
  <c r="M53" i="186"/>
  <c r="R53" i="186"/>
  <c r="N53" i="186"/>
  <c r="R77" i="186"/>
  <c r="N77" i="186"/>
  <c r="M77" i="186"/>
  <c r="N29" i="186"/>
  <c r="M29" i="186"/>
  <c r="R29" i="186"/>
  <c r="S69" i="186"/>
  <c r="N85" i="185"/>
  <c r="M85" i="185"/>
  <c r="R85" i="185"/>
  <c r="N37" i="185"/>
  <c r="M37" i="185"/>
  <c r="R37" i="185"/>
  <c r="S85" i="185"/>
  <c r="S69" i="185"/>
  <c r="M69" i="185"/>
  <c r="AD86" i="185"/>
  <c r="H50" i="1" s="1"/>
  <c r="R77" i="185"/>
  <c r="N77" i="185"/>
  <c r="M77" i="185"/>
  <c r="CT86" i="185"/>
  <c r="J86" i="185"/>
  <c r="M12" i="1" s="1"/>
  <c r="O12" i="1" s="1"/>
  <c r="N21" i="185"/>
  <c r="R21" i="185"/>
  <c r="M21" i="185"/>
  <c r="CP86" i="185"/>
  <c r="L29" i="185"/>
  <c r="S29" i="185"/>
  <c r="S53" i="185"/>
  <c r="D86" i="185"/>
  <c r="G12" i="1" s="1"/>
  <c r="M53" i="185"/>
  <c r="R53" i="185"/>
  <c r="N53" i="185"/>
  <c r="N45" i="185"/>
  <c r="M45" i="185"/>
  <c r="R45" i="185"/>
  <c r="DB86" i="185"/>
  <c r="N29" i="185"/>
  <c r="M29" i="185"/>
  <c r="R29" i="185"/>
  <c r="L29" i="184"/>
  <c r="S29" i="184"/>
  <c r="J86" i="184"/>
  <c r="N21" i="184"/>
  <c r="M21" i="184"/>
  <c r="R21" i="184"/>
  <c r="BF86" i="184"/>
  <c r="L77" i="184"/>
  <c r="S77" i="184"/>
  <c r="D86" i="184"/>
  <c r="H12" i="193" s="1"/>
  <c r="Q12" i="193" s="1"/>
  <c r="L21" i="184"/>
  <c r="M37" i="184"/>
  <c r="R37" i="184"/>
  <c r="N37" i="184"/>
  <c r="S45" i="184"/>
  <c r="S53" i="184"/>
  <c r="S21" i="184"/>
  <c r="L37" i="184"/>
  <c r="L61" i="184"/>
  <c r="R45" i="184"/>
  <c r="N45" i="184"/>
  <c r="M45" i="184"/>
  <c r="M29" i="184"/>
  <c r="R29" i="184"/>
  <c r="N29" i="184"/>
  <c r="R53" i="184"/>
  <c r="N53" i="184"/>
  <c r="M53" i="184"/>
  <c r="S69" i="184"/>
  <c r="L69" i="184"/>
  <c r="M69" i="184"/>
  <c r="S37" i="184"/>
  <c r="L85" i="184"/>
  <c r="S85" i="184"/>
  <c r="M85" i="184"/>
  <c r="M75" i="183"/>
  <c r="L27" i="183"/>
  <c r="S14" i="183"/>
  <c r="S30" i="183"/>
  <c r="M28" i="183"/>
  <c r="L14" i="183"/>
  <c r="S76" i="183"/>
  <c r="R25" i="183"/>
  <c r="L57" i="183"/>
  <c r="L76" i="183"/>
  <c r="L31" i="183"/>
  <c r="M27" i="183"/>
  <c r="M22" i="183"/>
  <c r="S34" i="183"/>
  <c r="S16" i="183"/>
  <c r="Q16" i="183"/>
  <c r="L84" i="183"/>
  <c r="S17" i="183"/>
  <c r="R42" i="183"/>
  <c r="L17" i="183"/>
  <c r="L83" i="183"/>
  <c r="M20" i="183"/>
  <c r="N42" i="183"/>
  <c r="S33" i="183"/>
  <c r="S31" i="183"/>
  <c r="M78" i="183"/>
  <c r="L71" i="183"/>
  <c r="L67" i="183"/>
  <c r="S70" i="183"/>
  <c r="L24" i="183"/>
  <c r="M60" i="183"/>
  <c r="S20" i="183"/>
  <c r="R20" i="183"/>
  <c r="R46" i="183"/>
  <c r="Q76" i="183"/>
  <c r="L79" i="183"/>
  <c r="N22" i="183"/>
  <c r="M70" i="183"/>
  <c r="R60" i="183"/>
  <c r="S60" i="183"/>
  <c r="R70" i="183"/>
  <c r="L61" i="183"/>
  <c r="L34" i="183"/>
  <c r="L26" i="183"/>
  <c r="L18" i="183"/>
  <c r="R43" i="183"/>
  <c r="R75" i="183"/>
  <c r="L20" i="183"/>
  <c r="L81" i="183"/>
  <c r="L70" i="183"/>
  <c r="M19" i="183"/>
  <c r="Q75" i="183"/>
  <c r="L33" i="183"/>
  <c r="L60" i="183"/>
  <c r="L66" i="183"/>
  <c r="L82" i="183"/>
  <c r="M63" i="183"/>
  <c r="R34" i="183"/>
  <c r="M33" i="183"/>
  <c r="R24" i="183"/>
  <c r="L15" i="183"/>
  <c r="S62" i="183"/>
  <c r="Q84" i="183"/>
  <c r="S54" i="183"/>
  <c r="L64" i="183"/>
  <c r="L80" i="183"/>
  <c r="L73" i="183"/>
  <c r="S27" i="183"/>
  <c r="N25" i="183"/>
  <c r="N55" i="183"/>
  <c r="M55" i="183"/>
  <c r="U85" i="183"/>
  <c r="M26" i="183"/>
  <c r="L19" i="183"/>
  <c r="M24" i="183"/>
  <c r="R64" i="183"/>
  <c r="M34" i="183"/>
  <c r="R27" i="183"/>
  <c r="Q14" i="183"/>
  <c r="R14" i="183"/>
  <c r="L68" i="183"/>
  <c r="O21" i="183"/>
  <c r="O37" i="183"/>
  <c r="M71" i="183"/>
  <c r="R33" i="183"/>
  <c r="L78" i="183"/>
  <c r="P85" i="183"/>
  <c r="L63" i="183"/>
  <c r="O69" i="183"/>
  <c r="L28" i="183"/>
  <c r="O77" i="183"/>
  <c r="L59" i="183"/>
  <c r="L32" i="183"/>
  <c r="N59" i="183"/>
  <c r="M59" i="183"/>
  <c r="R59" i="183"/>
  <c r="S68" i="183"/>
  <c r="U21" i="183"/>
  <c r="M32" i="183"/>
  <c r="R32" i="183"/>
  <c r="N32" i="183"/>
  <c r="R80" i="183"/>
  <c r="N80" i="183"/>
  <c r="M80" i="183"/>
  <c r="U69" i="183"/>
  <c r="S64" i="183"/>
  <c r="M64" i="183"/>
  <c r="S75" i="183"/>
  <c r="R58" i="183"/>
  <c r="N58" i="183"/>
  <c r="M58" i="183"/>
  <c r="S26" i="183"/>
  <c r="L30" i="183"/>
  <c r="R47" i="183"/>
  <c r="S28" i="183"/>
  <c r="S58" i="183"/>
  <c r="R30" i="183"/>
  <c r="N30" i="183"/>
  <c r="M30" i="183"/>
  <c r="S81" i="183"/>
  <c r="Q81" i="183"/>
  <c r="R57" i="183"/>
  <c r="N57" i="183"/>
  <c r="M57" i="183"/>
  <c r="R81" i="183"/>
  <c r="N81" i="183"/>
  <c r="M81" i="183"/>
  <c r="M82" i="183"/>
  <c r="R82" i="183"/>
  <c r="N82" i="183"/>
  <c r="S25" i="183"/>
  <c r="L25" i="183"/>
  <c r="L74" i="183"/>
  <c r="L72" i="183"/>
  <c r="O29" i="183"/>
  <c r="S22" i="183"/>
  <c r="M18" i="183"/>
  <c r="J85" i="183"/>
  <c r="N31" i="183"/>
  <c r="M31" i="183"/>
  <c r="R31" i="183"/>
  <c r="L16" i="183"/>
  <c r="R50" i="183"/>
  <c r="N50" i="183"/>
  <c r="R22" i="183"/>
  <c r="S23" i="183"/>
  <c r="S65" i="183"/>
  <c r="S83" i="183"/>
  <c r="Q83" i="183"/>
  <c r="S59" i="183"/>
  <c r="L56" i="183"/>
  <c r="M56" i="183"/>
  <c r="S74" i="183"/>
  <c r="R72" i="183"/>
  <c r="N72" i="183"/>
  <c r="M72" i="183"/>
  <c r="U61" i="183"/>
  <c r="V61" i="183" s="1"/>
  <c r="U45" i="183"/>
  <c r="L23" i="183"/>
  <c r="U53" i="183"/>
  <c r="O45" i="183"/>
  <c r="R16" i="183"/>
  <c r="N16" i="183"/>
  <c r="M16" i="183"/>
  <c r="R15" i="183"/>
  <c r="N15" i="183"/>
  <c r="M15" i="183"/>
  <c r="M68" i="183"/>
  <c r="N68" i="183"/>
  <c r="R68" i="183"/>
  <c r="R73" i="183"/>
  <c r="N73" i="183"/>
  <c r="M73" i="183"/>
  <c r="S19" i="183"/>
  <c r="S82" i="183"/>
  <c r="Q82" i="183"/>
  <c r="O85" i="183"/>
  <c r="Q78" i="183"/>
  <c r="S78" i="183"/>
  <c r="N76" i="183"/>
  <c r="M76" i="183"/>
  <c r="R76" i="183"/>
  <c r="N83" i="183"/>
  <c r="M83" i="183"/>
  <c r="R83" i="183"/>
  <c r="O53" i="183"/>
  <c r="N61" i="183"/>
  <c r="R61" i="183"/>
  <c r="R74" i="183"/>
  <c r="N74" i="183"/>
  <c r="M74" i="183"/>
  <c r="S66" i="183"/>
  <c r="S73" i="183"/>
  <c r="R23" i="183"/>
  <c r="N23" i="183"/>
  <c r="M23" i="183"/>
  <c r="J29" i="183"/>
  <c r="R78" i="183"/>
  <c r="S24" i="183"/>
  <c r="U37" i="183"/>
  <c r="R49" i="183"/>
  <c r="N49" i="183"/>
  <c r="N51" i="183"/>
  <c r="R51" i="183"/>
  <c r="Q15" i="183"/>
  <c r="S15" i="183"/>
  <c r="Q79" i="183"/>
  <c r="S79" i="183"/>
  <c r="J77" i="183"/>
  <c r="S71" i="183"/>
  <c r="S63" i="183"/>
  <c r="L75" i="183"/>
  <c r="R66" i="183"/>
  <c r="M66" i="183"/>
  <c r="N66" i="183"/>
  <c r="R71" i="183"/>
  <c r="J53" i="183"/>
  <c r="S67" i="183"/>
  <c r="R48" i="183"/>
  <c r="N48" i="183"/>
  <c r="S56" i="183"/>
  <c r="R19" i="183"/>
  <c r="M25" i="183"/>
  <c r="S18" i="183"/>
  <c r="J21" i="183"/>
  <c r="L22" i="183"/>
  <c r="N40" i="183"/>
  <c r="R40" i="183"/>
  <c r="R65" i="183"/>
  <c r="N65" i="183"/>
  <c r="M65" i="183"/>
  <c r="S55" i="183"/>
  <c r="R55" i="183"/>
  <c r="R41" i="183"/>
  <c r="N41" i="183"/>
  <c r="S57" i="183"/>
  <c r="S72" i="183"/>
  <c r="J69" i="183"/>
  <c r="N44" i="183"/>
  <c r="R44" i="183"/>
  <c r="U77" i="183"/>
  <c r="N52" i="183"/>
  <c r="R52" i="183"/>
  <c r="S80" i="183"/>
  <c r="S32" i="183"/>
  <c r="R17" i="183"/>
  <c r="M17" i="183"/>
  <c r="N17" i="183"/>
  <c r="R18" i="183"/>
  <c r="K31" i="1" l="1"/>
  <c r="Q37" i="1"/>
  <c r="M11" i="1"/>
  <c r="O11" i="1" s="1"/>
  <c r="N12" i="193"/>
  <c r="K11" i="1"/>
  <c r="T11" i="1"/>
  <c r="U11" i="1" s="1"/>
  <c r="K56" i="1"/>
  <c r="K52" i="1"/>
  <c r="K51" i="1"/>
  <c r="Q56" i="1"/>
  <c r="K33" i="1"/>
  <c r="R29" i="1"/>
  <c r="G60" i="1"/>
  <c r="P60" i="1" s="1"/>
  <c r="R91" i="1"/>
  <c r="R30" i="1"/>
  <c r="P27" i="183"/>
  <c r="P28" i="183"/>
  <c r="R28" i="1"/>
  <c r="K29" i="183"/>
  <c r="K25" i="183"/>
  <c r="K27" i="183"/>
  <c r="H44" i="1"/>
  <c r="K46" i="1"/>
  <c r="K28" i="1"/>
  <c r="K43" i="1"/>
  <c r="K44" i="1"/>
  <c r="Q28" i="1"/>
  <c r="H45" i="1"/>
  <c r="H46" i="1"/>
  <c r="R46" i="1"/>
  <c r="Q46" i="1"/>
  <c r="K47" i="1"/>
  <c r="H47" i="1"/>
  <c r="J48" i="1"/>
  <c r="K48" i="1" s="1"/>
  <c r="G48" i="1"/>
  <c r="K38" i="1"/>
  <c r="J36" i="1"/>
  <c r="K36" i="1" s="1"/>
  <c r="G36" i="1"/>
  <c r="R31" i="1"/>
  <c r="V76" i="153"/>
  <c r="H33" i="1"/>
  <c r="H34" i="1"/>
  <c r="R32" i="1"/>
  <c r="P27" i="1"/>
  <c r="R12" i="1"/>
  <c r="R106" i="1"/>
  <c r="R87" i="1"/>
  <c r="Q60" i="1"/>
  <c r="R103" i="1"/>
  <c r="R79" i="1"/>
  <c r="Q115" i="1"/>
  <c r="Q82" i="1"/>
  <c r="P33" i="183"/>
  <c r="P24" i="183"/>
  <c r="P32" i="183"/>
  <c r="P31" i="183"/>
  <c r="P22" i="183"/>
  <c r="P39" i="183"/>
  <c r="P30" i="183"/>
  <c r="P38" i="183"/>
  <c r="P19" i="183"/>
  <c r="P35" i="183"/>
  <c r="P36" i="183"/>
  <c r="P20" i="183"/>
  <c r="P26" i="183"/>
  <c r="P34" i="183"/>
  <c r="P25" i="183"/>
  <c r="P23" i="183"/>
  <c r="P18" i="183"/>
  <c r="R52" i="1"/>
  <c r="P40" i="1"/>
  <c r="M65" i="153"/>
  <c r="L83" i="153"/>
  <c r="L78" i="153"/>
  <c r="L56" i="153"/>
  <c r="V43" i="153"/>
  <c r="P69" i="153"/>
  <c r="P53" i="153"/>
  <c r="P61" i="153"/>
  <c r="P77" i="153"/>
  <c r="N64" i="153"/>
  <c r="M64" i="153"/>
  <c r="R64" i="153"/>
  <c r="V58" i="153"/>
  <c r="V46" i="153"/>
  <c r="M55" i="153"/>
  <c r="V44" i="153"/>
  <c r="N75" i="153"/>
  <c r="R111" i="1"/>
  <c r="R114" i="1"/>
  <c r="R102" i="1"/>
  <c r="R74" i="1"/>
  <c r="N84" i="153"/>
  <c r="R109" i="1"/>
  <c r="Q137" i="1"/>
  <c r="L81" i="153"/>
  <c r="N78" i="153"/>
  <c r="L72" i="153"/>
  <c r="N65" i="153"/>
  <c r="M78" i="153"/>
  <c r="N57" i="153"/>
  <c r="L57" i="153"/>
  <c r="R65" i="153"/>
  <c r="S72" i="153"/>
  <c r="R123" i="1"/>
  <c r="S81" i="153"/>
  <c r="R62" i="1"/>
  <c r="Q21" i="184"/>
  <c r="P86" i="184"/>
  <c r="Q86" i="184" s="1"/>
  <c r="M71" i="153"/>
  <c r="L70" i="153"/>
  <c r="M81" i="153"/>
  <c r="V50" i="153"/>
  <c r="G71" i="1"/>
  <c r="P71" i="1" s="1"/>
  <c r="N67" i="153"/>
  <c r="R67" i="153"/>
  <c r="R98" i="1"/>
  <c r="R112" i="1"/>
  <c r="V42" i="153"/>
  <c r="R77" i="1"/>
  <c r="R128" i="1"/>
  <c r="S64" i="153"/>
  <c r="V64" i="153"/>
  <c r="R38" i="1"/>
  <c r="M83" i="153"/>
  <c r="N72" i="153"/>
  <c r="V59" i="153"/>
  <c r="L65" i="153"/>
  <c r="N66" i="153"/>
  <c r="V71" i="153"/>
  <c r="M79" i="153"/>
  <c r="L74" i="153"/>
  <c r="L64" i="153"/>
  <c r="N81" i="153"/>
  <c r="Q104" i="1"/>
  <c r="Q71" i="1"/>
  <c r="L86" i="190"/>
  <c r="H17" i="1" s="1"/>
  <c r="G17" i="1"/>
  <c r="P17" i="1" s="1"/>
  <c r="O17" i="1"/>
  <c r="N17" i="1"/>
  <c r="R124" i="1"/>
  <c r="P124" i="1"/>
  <c r="R65" i="1"/>
  <c r="P83" i="1"/>
  <c r="G93" i="1"/>
  <c r="P93" i="1" s="1"/>
  <c r="R83" i="1"/>
  <c r="Q93" i="1"/>
  <c r="P57" i="1"/>
  <c r="R57" i="1"/>
  <c r="R76" i="1"/>
  <c r="P89" i="1"/>
  <c r="R89" i="1"/>
  <c r="R107" i="1"/>
  <c r="R132" i="1"/>
  <c r="R113" i="1"/>
  <c r="P113" i="1"/>
  <c r="O15" i="1"/>
  <c r="S86" i="190"/>
  <c r="N19" i="1"/>
  <c r="O19" i="1"/>
  <c r="V52" i="153"/>
  <c r="V68" i="153"/>
  <c r="L66" i="153"/>
  <c r="Q80" i="153"/>
  <c r="R105" i="1"/>
  <c r="P105" i="1"/>
  <c r="G115" i="1"/>
  <c r="P115" i="1" s="1"/>
  <c r="P73" i="1"/>
  <c r="G82" i="1"/>
  <c r="R78" i="1"/>
  <c r="R134" i="1"/>
  <c r="P55" i="1"/>
  <c r="R55" i="1"/>
  <c r="R130" i="1"/>
  <c r="P130" i="1"/>
  <c r="R122" i="1"/>
  <c r="R90" i="1"/>
  <c r="G126" i="1"/>
  <c r="P126" i="1" s="1"/>
  <c r="P116" i="1"/>
  <c r="P53" i="1"/>
  <c r="R53" i="1"/>
  <c r="P63" i="1"/>
  <c r="R63" i="1"/>
  <c r="O13" i="1"/>
  <c r="R16" i="1"/>
  <c r="O16" i="1"/>
  <c r="N16" i="1"/>
  <c r="L86" i="186"/>
  <c r="H13" i="1" s="1"/>
  <c r="G13" i="1"/>
  <c r="P13" i="1" s="1"/>
  <c r="L86" i="187"/>
  <c r="H14" i="1" s="1"/>
  <c r="G14" i="1"/>
  <c r="P14" i="1" s="1"/>
  <c r="N18" i="1"/>
  <c r="O18" i="1"/>
  <c r="R18" i="1"/>
  <c r="S86" i="192"/>
  <c r="G19" i="1"/>
  <c r="P19" i="1" s="1"/>
  <c r="V81" i="153"/>
  <c r="V60" i="153"/>
  <c r="Q126" i="1"/>
  <c r="R84" i="1"/>
  <c r="R88" i="1"/>
  <c r="R133" i="1"/>
  <c r="R121" i="1"/>
  <c r="P121" i="1"/>
  <c r="P12" i="1"/>
  <c r="R54" i="153"/>
  <c r="R51" i="1"/>
  <c r="P51" i="1"/>
  <c r="R92" i="1"/>
  <c r="P101" i="1"/>
  <c r="R101" i="1"/>
  <c r="R64" i="1"/>
  <c r="P66" i="1"/>
  <c r="R66" i="1"/>
  <c r="L86" i="188"/>
  <c r="H15" i="1" s="1"/>
  <c r="G15" i="1"/>
  <c r="P15" i="1" s="1"/>
  <c r="O14" i="1"/>
  <c r="L79" i="153"/>
  <c r="R43" i="1"/>
  <c r="R54" i="1"/>
  <c r="P54" i="1"/>
  <c r="G137" i="1"/>
  <c r="P95" i="1"/>
  <c r="R95" i="1"/>
  <c r="G104" i="1"/>
  <c r="R136" i="1"/>
  <c r="R96" i="1"/>
  <c r="P96" i="1"/>
  <c r="N83" i="153"/>
  <c r="L55" i="153"/>
  <c r="V40" i="153"/>
  <c r="V80" i="153"/>
  <c r="M67" i="153"/>
  <c r="L58" i="153"/>
  <c r="N80" i="153"/>
  <c r="E69" i="153"/>
  <c r="M75" i="153"/>
  <c r="L62" i="153"/>
  <c r="P42" i="1"/>
  <c r="R42" i="1"/>
  <c r="G29" i="153"/>
  <c r="N54" i="153"/>
  <c r="N58" i="153"/>
  <c r="D85" i="153"/>
  <c r="M72" i="153"/>
  <c r="S83" i="153"/>
  <c r="S54" i="153"/>
  <c r="M59" i="153"/>
  <c r="F29" i="153"/>
  <c r="H61" i="153"/>
  <c r="N70" i="153"/>
  <c r="F85" i="153"/>
  <c r="F69" i="153"/>
  <c r="M70" i="153"/>
  <c r="M58" i="153"/>
  <c r="L84" i="153"/>
  <c r="M68" i="153"/>
  <c r="N68" i="153"/>
  <c r="L86" i="184"/>
  <c r="G11" i="1"/>
  <c r="P11" i="1" s="1"/>
  <c r="P37" i="1"/>
  <c r="M57" i="153"/>
  <c r="R37" i="1"/>
  <c r="V85" i="183"/>
  <c r="G45" i="153"/>
  <c r="E21" i="153"/>
  <c r="G53" i="153"/>
  <c r="G85" i="153"/>
  <c r="N73" i="153"/>
  <c r="H77" i="153"/>
  <c r="I61" i="153"/>
  <c r="E37" i="153"/>
  <c r="N62" i="153"/>
  <c r="I21" i="153"/>
  <c r="L71" i="153"/>
  <c r="E29" i="153"/>
  <c r="F53" i="153"/>
  <c r="V51" i="153"/>
  <c r="V75" i="153"/>
  <c r="V77" i="183"/>
  <c r="L59" i="153"/>
  <c r="M56" i="153"/>
  <c r="M54" i="153"/>
  <c r="D29" i="153"/>
  <c r="M66" i="153"/>
  <c r="M62" i="153"/>
  <c r="L67" i="153"/>
  <c r="F77" i="153"/>
  <c r="M76" i="153"/>
  <c r="L63" i="153"/>
  <c r="H53" i="153"/>
  <c r="Q79" i="153"/>
  <c r="H37" i="153"/>
  <c r="M63" i="153"/>
  <c r="C53" i="153"/>
  <c r="C77" i="153"/>
  <c r="H29" i="153"/>
  <c r="N71" i="153"/>
  <c r="E61" i="153"/>
  <c r="I85" i="153"/>
  <c r="D45" i="153"/>
  <c r="P33" i="1"/>
  <c r="R33" i="1"/>
  <c r="E53" i="153"/>
  <c r="N63" i="153"/>
  <c r="E45" i="153"/>
  <c r="G77" i="153"/>
  <c r="F61" i="153"/>
  <c r="H69" i="153"/>
  <c r="G21" i="153"/>
  <c r="F37" i="153"/>
  <c r="E85" i="153"/>
  <c r="G61" i="153"/>
  <c r="G37" i="153"/>
  <c r="H85" i="153"/>
  <c r="E77" i="153"/>
  <c r="I69" i="153"/>
  <c r="H45" i="153"/>
  <c r="H21" i="153"/>
  <c r="N79" i="153"/>
  <c r="I29" i="153"/>
  <c r="I37" i="153"/>
  <c r="G69" i="153"/>
  <c r="F21" i="153"/>
  <c r="I53" i="153"/>
  <c r="F45" i="153"/>
  <c r="I45" i="153"/>
  <c r="I77" i="153"/>
  <c r="N60" i="153"/>
  <c r="N55" i="153"/>
  <c r="M84" i="153"/>
  <c r="S80" i="153"/>
  <c r="L82" i="153"/>
  <c r="D77" i="153"/>
  <c r="M73" i="153"/>
  <c r="M74" i="153"/>
  <c r="D69" i="153"/>
  <c r="L68" i="153"/>
  <c r="D61" i="153"/>
  <c r="C29" i="153"/>
  <c r="L54" i="153"/>
  <c r="S84" i="153"/>
  <c r="C37" i="153"/>
  <c r="D37" i="153"/>
  <c r="S68" i="153"/>
  <c r="R62" i="153"/>
  <c r="R74" i="153"/>
  <c r="R80" i="153"/>
  <c r="M60" i="153"/>
  <c r="N74" i="153"/>
  <c r="N59" i="153"/>
  <c r="N76" i="153"/>
  <c r="L60" i="153"/>
  <c r="L73" i="153"/>
  <c r="M80" i="153"/>
  <c r="C85" i="153"/>
  <c r="M82" i="153"/>
  <c r="D53" i="153"/>
  <c r="C69" i="153"/>
  <c r="L75" i="153"/>
  <c r="C45" i="153"/>
  <c r="J69" i="153"/>
  <c r="S82" i="153"/>
  <c r="J77" i="153"/>
  <c r="C61" i="153"/>
  <c r="R76" i="153"/>
  <c r="R56" i="153"/>
  <c r="Q76" i="153"/>
  <c r="V67" i="153"/>
  <c r="S67" i="153"/>
  <c r="S56" i="153"/>
  <c r="S76" i="153"/>
  <c r="R79" i="153"/>
  <c r="V56" i="153"/>
  <c r="S79" i="153"/>
  <c r="S74" i="153"/>
  <c r="S59" i="153"/>
  <c r="V79" i="153"/>
  <c r="R68" i="153"/>
  <c r="Q84" i="153"/>
  <c r="V47" i="153"/>
  <c r="R84" i="153"/>
  <c r="R55" i="153"/>
  <c r="R59" i="153"/>
  <c r="R75" i="153"/>
  <c r="R58" i="153"/>
  <c r="Q75" i="153"/>
  <c r="R83" i="153"/>
  <c r="S55" i="153"/>
  <c r="V83" i="153"/>
  <c r="S75" i="153"/>
  <c r="V84" i="153"/>
  <c r="V70" i="153"/>
  <c r="Q83" i="153"/>
  <c r="R66" i="153"/>
  <c r="V63" i="153"/>
  <c r="R72" i="153"/>
  <c r="S63" i="153"/>
  <c r="Q81" i="153"/>
  <c r="S70" i="153"/>
  <c r="S66" i="153"/>
  <c r="V72" i="153"/>
  <c r="R81" i="153"/>
  <c r="V55" i="153"/>
  <c r="V66" i="153"/>
  <c r="V41" i="153"/>
  <c r="V78" i="153"/>
  <c r="V82" i="153"/>
  <c r="V49" i="153"/>
  <c r="V54" i="153"/>
  <c r="Q78" i="153"/>
  <c r="S65" i="153"/>
  <c r="V62" i="153"/>
  <c r="V65" i="153"/>
  <c r="V57" i="153"/>
  <c r="S57" i="153"/>
  <c r="R78" i="153"/>
  <c r="R57" i="153"/>
  <c r="Q82" i="153"/>
  <c r="R70" i="153"/>
  <c r="S73" i="153"/>
  <c r="S78" i="153"/>
  <c r="V73" i="153"/>
  <c r="S62" i="153"/>
  <c r="S60" i="153"/>
  <c r="R73" i="153"/>
  <c r="V74" i="153"/>
  <c r="S58" i="153"/>
  <c r="R63" i="153"/>
  <c r="R60" i="153"/>
  <c r="V48" i="153"/>
  <c r="O85" i="153"/>
  <c r="L80" i="153"/>
  <c r="O77" i="153"/>
  <c r="O45" i="153"/>
  <c r="O29" i="153"/>
  <c r="O37" i="153"/>
  <c r="O21" i="153"/>
  <c r="L76" i="153"/>
  <c r="N82" i="153"/>
  <c r="P85" i="153"/>
  <c r="R82" i="153"/>
  <c r="N56" i="153"/>
  <c r="O69" i="153"/>
  <c r="J85" i="153"/>
  <c r="O61" i="153"/>
  <c r="O53" i="153"/>
  <c r="S71" i="153"/>
  <c r="R71" i="153"/>
  <c r="M86" i="192"/>
  <c r="R86" i="192"/>
  <c r="N86" i="192"/>
  <c r="L86" i="192"/>
  <c r="H19" i="1" s="1"/>
  <c r="M86" i="191"/>
  <c r="R86" i="191"/>
  <c r="N86" i="191"/>
  <c r="L86" i="191"/>
  <c r="H18" i="1" s="1"/>
  <c r="S86" i="191"/>
  <c r="M86" i="190"/>
  <c r="R86" i="190"/>
  <c r="N86" i="190"/>
  <c r="M86" i="189"/>
  <c r="R86" i="189"/>
  <c r="N86" i="189"/>
  <c r="M86" i="188"/>
  <c r="R86" i="188"/>
  <c r="N86" i="188"/>
  <c r="S86" i="188"/>
  <c r="S86" i="187"/>
  <c r="M86" i="187"/>
  <c r="R86" i="187"/>
  <c r="N86" i="187"/>
  <c r="M86" i="186"/>
  <c r="R86" i="186"/>
  <c r="N86" i="186"/>
  <c r="S86" i="186"/>
  <c r="M86" i="185"/>
  <c r="R86" i="185"/>
  <c r="N86" i="185"/>
  <c r="L86" i="185"/>
  <c r="S86" i="185"/>
  <c r="S86" i="184"/>
  <c r="M86" i="184"/>
  <c r="R86" i="184"/>
  <c r="N86" i="184"/>
  <c r="V37" i="183"/>
  <c r="V45" i="183"/>
  <c r="V69" i="183"/>
  <c r="V53" i="183"/>
  <c r="U69" i="153"/>
  <c r="B7" i="185"/>
  <c r="D7" i="185" s="1"/>
  <c r="L85" i="183"/>
  <c r="M61" i="183"/>
  <c r="L69" i="183"/>
  <c r="L29" i="183"/>
  <c r="L77" i="183"/>
  <c r="S61" i="183"/>
  <c r="S69" i="183"/>
  <c r="S21" i="183"/>
  <c r="C86" i="183"/>
  <c r="O86" i="183"/>
  <c r="J10" i="193" s="1"/>
  <c r="U86" i="183"/>
  <c r="S85" i="183"/>
  <c r="Q85" i="183"/>
  <c r="N85" i="183"/>
  <c r="M85" i="183"/>
  <c r="R85" i="183"/>
  <c r="N77" i="183"/>
  <c r="R77" i="183"/>
  <c r="M77" i="183"/>
  <c r="R21" i="183"/>
  <c r="N21" i="183"/>
  <c r="M21" i="183"/>
  <c r="N53" i="183"/>
  <c r="R53" i="183"/>
  <c r="S77" i="183"/>
  <c r="N69" i="183"/>
  <c r="R69" i="183"/>
  <c r="M69" i="183"/>
  <c r="L21" i="183"/>
  <c r="R29" i="183"/>
  <c r="N29" i="183"/>
  <c r="M29" i="183"/>
  <c r="S29" i="183"/>
  <c r="H11" i="1" l="1"/>
  <c r="H48" i="1" s="1"/>
  <c r="I12" i="193"/>
  <c r="O12" i="193"/>
  <c r="S12" i="193"/>
  <c r="P12" i="193"/>
  <c r="Q36" i="1"/>
  <c r="J138" i="1"/>
  <c r="K138" i="1" s="1"/>
  <c r="Q48" i="1"/>
  <c r="H12" i="1"/>
  <c r="H60" i="1"/>
  <c r="R13" i="1"/>
  <c r="R71" i="1"/>
  <c r="Q36" i="183"/>
  <c r="P36" i="153"/>
  <c r="Q66" i="153"/>
  <c r="Q66" i="183"/>
  <c r="Q42" i="183"/>
  <c r="P77" i="183"/>
  <c r="Q77" i="183" s="1"/>
  <c r="Q70" i="183"/>
  <c r="Q55" i="183"/>
  <c r="Q55" i="153"/>
  <c r="Q27" i="183"/>
  <c r="P27" i="153"/>
  <c r="Q74" i="183"/>
  <c r="Q74" i="153"/>
  <c r="Q41" i="183"/>
  <c r="Q51" i="183"/>
  <c r="Q31" i="183"/>
  <c r="P31" i="153"/>
  <c r="Q71" i="153"/>
  <c r="Q71" i="183"/>
  <c r="Q73" i="183"/>
  <c r="Q73" i="153"/>
  <c r="Q32" i="183"/>
  <c r="P32" i="153"/>
  <c r="Q63" i="153"/>
  <c r="Q63" i="183"/>
  <c r="Q19" i="183"/>
  <c r="P19" i="153"/>
  <c r="Q64" i="183"/>
  <c r="Q64" i="153"/>
  <c r="Q72" i="153"/>
  <c r="Q72" i="183"/>
  <c r="Q50" i="183"/>
  <c r="Q60" i="153"/>
  <c r="Q60" i="183"/>
  <c r="Q49" i="183"/>
  <c r="P28" i="153"/>
  <c r="Q28" i="183"/>
  <c r="P18" i="153"/>
  <c r="Q18" i="183"/>
  <c r="Q22" i="183"/>
  <c r="P22" i="153"/>
  <c r="Q59" i="153"/>
  <c r="Q59" i="183"/>
  <c r="P25" i="153"/>
  <c r="Q25" i="183"/>
  <c r="P21" i="183"/>
  <c r="Q17" i="183"/>
  <c r="P17" i="153"/>
  <c r="P45" i="183"/>
  <c r="Q45" i="183" s="1"/>
  <c r="Q38" i="183"/>
  <c r="P38" i="153"/>
  <c r="P37" i="183"/>
  <c r="Q37" i="183" s="1"/>
  <c r="P30" i="153"/>
  <c r="Q30" i="183"/>
  <c r="Q40" i="183"/>
  <c r="Q68" i="153"/>
  <c r="Q68" i="183"/>
  <c r="Q34" i="183"/>
  <c r="P34" i="153"/>
  <c r="P29" i="183"/>
  <c r="Q29" i="183" s="1"/>
  <c r="P26" i="153"/>
  <c r="Q26" i="183"/>
  <c r="R60" i="1"/>
  <c r="Q47" i="183"/>
  <c r="Q39" i="183"/>
  <c r="P39" i="153"/>
  <c r="Q58" i="183"/>
  <c r="Q58" i="153"/>
  <c r="P53" i="183"/>
  <c r="Q53" i="183" s="1"/>
  <c r="Q46" i="183"/>
  <c r="Q43" i="183"/>
  <c r="P35" i="153"/>
  <c r="Q35" i="183"/>
  <c r="R14" i="1"/>
  <c r="Q56" i="183"/>
  <c r="Q56" i="153"/>
  <c r="Q48" i="183"/>
  <c r="Q67" i="183"/>
  <c r="Q67" i="153"/>
  <c r="Q24" i="183"/>
  <c r="P24" i="153"/>
  <c r="Q52" i="183"/>
  <c r="Q44" i="183"/>
  <c r="P20" i="153"/>
  <c r="Q20" i="183"/>
  <c r="Q65" i="153"/>
  <c r="Q65" i="183"/>
  <c r="Q57" i="183"/>
  <c r="Q57" i="153"/>
  <c r="P23" i="153"/>
  <c r="Q23" i="183"/>
  <c r="P33" i="153"/>
  <c r="Q33" i="183"/>
  <c r="P69" i="183"/>
  <c r="Q69" i="183" s="1"/>
  <c r="Q62" i="183"/>
  <c r="P61" i="183"/>
  <c r="Q61" i="183" s="1"/>
  <c r="Q54" i="183"/>
  <c r="N85" i="153"/>
  <c r="R126" i="1"/>
  <c r="R15" i="1"/>
  <c r="P82" i="1"/>
  <c r="R82" i="1"/>
  <c r="R115" i="1"/>
  <c r="P104" i="1"/>
  <c r="R104" i="1"/>
  <c r="R93" i="1"/>
  <c r="R19" i="1"/>
  <c r="P137" i="1"/>
  <c r="R137" i="1"/>
  <c r="R17" i="1"/>
  <c r="N69" i="153"/>
  <c r="R69" i="153"/>
  <c r="L77" i="153"/>
  <c r="M69" i="153"/>
  <c r="M85" i="153"/>
  <c r="L85" i="153"/>
  <c r="R11" i="1"/>
  <c r="M77" i="153"/>
  <c r="P48" i="1"/>
  <c r="R48" i="1"/>
  <c r="E86" i="153"/>
  <c r="I86" i="153"/>
  <c r="S69" i="153"/>
  <c r="N77" i="153"/>
  <c r="H86" i="153"/>
  <c r="G138" i="1"/>
  <c r="R36" i="1"/>
  <c r="P36" i="1"/>
  <c r="G86" i="153"/>
  <c r="F86" i="153"/>
  <c r="L69" i="153"/>
  <c r="R85" i="153"/>
  <c r="R77" i="153"/>
  <c r="V77" i="153"/>
  <c r="S77" i="153"/>
  <c r="V69" i="153"/>
  <c r="B7" i="183"/>
  <c r="D7" i="183" s="1"/>
  <c r="I10" i="1"/>
  <c r="V85" i="153"/>
  <c r="Q85" i="153"/>
  <c r="S85" i="153"/>
  <c r="O86" i="153"/>
  <c r="Q10" i="1"/>
  <c r="B7" i="192"/>
  <c r="D7" i="192" s="1"/>
  <c r="B7" i="191"/>
  <c r="D7" i="191" s="1"/>
  <c r="B7" i="190"/>
  <c r="D7" i="190" s="1"/>
  <c r="B7" i="189"/>
  <c r="D7" i="189" s="1"/>
  <c r="B7" i="188"/>
  <c r="D7" i="188" s="1"/>
  <c r="B7" i="187"/>
  <c r="D7" i="187" s="1"/>
  <c r="B7" i="186"/>
  <c r="D7" i="186" s="1"/>
  <c r="B7" i="184"/>
  <c r="D7" i="184" s="1"/>
  <c r="T10" i="1" l="1"/>
  <c r="U10" i="1" s="1"/>
  <c r="I20" i="1"/>
  <c r="J21" i="193"/>
  <c r="T20" i="1"/>
  <c r="U20" i="1" s="1"/>
  <c r="Q138" i="1"/>
  <c r="I10" i="153"/>
  <c r="P29" i="153"/>
  <c r="Q54" i="153"/>
  <c r="P21" i="153"/>
  <c r="Q69" i="153"/>
  <c r="Q62" i="153"/>
  <c r="P86" i="183"/>
  <c r="Q86" i="183" s="1"/>
  <c r="Q21" i="183"/>
  <c r="P37" i="153"/>
  <c r="P45" i="153"/>
  <c r="Q77" i="153"/>
  <c r="Q70" i="153"/>
  <c r="P138" i="1"/>
  <c r="R138" i="1"/>
  <c r="L49" i="183"/>
  <c r="M49" i="183"/>
  <c r="S49" i="183"/>
  <c r="S39" i="183"/>
  <c r="L39" i="183"/>
  <c r="S47" i="183"/>
  <c r="L47" i="183"/>
  <c r="M47" i="183"/>
  <c r="S35" i="183"/>
  <c r="L35" i="183"/>
  <c r="N39" i="183"/>
  <c r="M39" i="183"/>
  <c r="R39" i="183"/>
  <c r="S48" i="183"/>
  <c r="M48" i="183"/>
  <c r="L48" i="183"/>
  <c r="R35" i="183"/>
  <c r="N35" i="183"/>
  <c r="M35" i="183"/>
  <c r="L41" i="183"/>
  <c r="M41" i="183"/>
  <c r="S41" i="183"/>
  <c r="L50" i="183"/>
  <c r="S50" i="183"/>
  <c r="M50" i="183"/>
  <c r="L36" i="183"/>
  <c r="S36" i="183"/>
  <c r="L42" i="183"/>
  <c r="M42" i="183"/>
  <c r="S42" i="183"/>
  <c r="L51" i="183"/>
  <c r="M51" i="183"/>
  <c r="S51" i="183"/>
  <c r="R36" i="183"/>
  <c r="N36" i="183"/>
  <c r="M36" i="183"/>
  <c r="M43" i="183"/>
  <c r="S43" i="183"/>
  <c r="L43" i="183"/>
  <c r="S52" i="183"/>
  <c r="M52" i="183"/>
  <c r="L52" i="183"/>
  <c r="S40" i="183"/>
  <c r="M40" i="183"/>
  <c r="L40" i="183"/>
  <c r="S38" i="183"/>
  <c r="L38" i="183"/>
  <c r="L44" i="183"/>
  <c r="M44" i="183"/>
  <c r="S44" i="183"/>
  <c r="N38" i="183"/>
  <c r="J45" i="183"/>
  <c r="M38" i="183"/>
  <c r="R38" i="183"/>
  <c r="S46" i="183"/>
  <c r="L46" i="183"/>
  <c r="M46" i="183"/>
  <c r="P86" i="153" l="1"/>
  <c r="N45" i="183"/>
  <c r="M45" i="183"/>
  <c r="R45" i="183"/>
  <c r="L53" i="183"/>
  <c r="S53" i="183"/>
  <c r="M53" i="183"/>
  <c r="N37" i="183"/>
  <c r="M37" i="183"/>
  <c r="R37" i="183"/>
  <c r="J86" i="183"/>
  <c r="L37" i="183"/>
  <c r="S37" i="183"/>
  <c r="D86" i="183"/>
  <c r="L45" i="183"/>
  <c r="S45" i="183"/>
  <c r="M10" i="1" l="1"/>
  <c r="O10" i="1" s="1"/>
  <c r="N10" i="193"/>
  <c r="G10" i="1"/>
  <c r="H10" i="193"/>
  <c r="Q10" i="193" s="1"/>
  <c r="L86" i="183"/>
  <c r="S86" i="183"/>
  <c r="M86" i="183"/>
  <c r="R86" i="183"/>
  <c r="N86" i="183"/>
  <c r="H10" i="1" l="1"/>
  <c r="H36" i="1" s="1"/>
  <c r="I10" i="193"/>
  <c r="S10" i="193"/>
  <c r="P10" i="193"/>
  <c r="U53" i="153"/>
  <c r="U37" i="153"/>
  <c r="U45" i="153"/>
  <c r="U21" i="153"/>
  <c r="U86" i="153" l="1"/>
  <c r="N48" i="153" l="1"/>
  <c r="N39" i="153"/>
  <c r="N36" i="153" l="1"/>
  <c r="N43" i="153"/>
  <c r="N47" i="153"/>
  <c r="N42" i="153"/>
  <c r="N38" i="153"/>
  <c r="N41" i="153"/>
  <c r="N40" i="153"/>
  <c r="N52" i="153"/>
  <c r="N51" i="153"/>
  <c r="N50" i="153"/>
  <c r="N46" i="153"/>
  <c r="N49" i="153"/>
  <c r="N44" i="153"/>
  <c r="Q38" i="153"/>
  <c r="Q36" i="153"/>
  <c r="Q49" i="153"/>
  <c r="Q32" i="153"/>
  <c r="Q40" i="153"/>
  <c r="Q44" i="153"/>
  <c r="V61" i="153"/>
  <c r="Q25" i="153"/>
  <c r="S52" i="153"/>
  <c r="S36" i="153"/>
  <c r="S24" i="153"/>
  <c r="S39" i="153"/>
  <c r="S34" i="153"/>
  <c r="S38" i="153"/>
  <c r="S41" i="153"/>
  <c r="S35" i="153"/>
  <c r="S47" i="153"/>
  <c r="S48" i="153"/>
  <c r="S46" i="153"/>
  <c r="S32" i="153"/>
  <c r="S43" i="153"/>
  <c r="S50" i="153"/>
  <c r="V53" i="153"/>
  <c r="Q26" i="153"/>
  <c r="Q27" i="153"/>
  <c r="Q24" i="153"/>
  <c r="Q28" i="153"/>
  <c r="Q46" i="153"/>
  <c r="Q50" i="153"/>
  <c r="Q47" i="153"/>
  <c r="Q51" i="153"/>
  <c r="Q48" i="153"/>
  <c r="Q52" i="153"/>
  <c r="Q39" i="153"/>
  <c r="Q41" i="153"/>
  <c r="Q42" i="153"/>
  <c r="Q43" i="153"/>
  <c r="Q33" i="153"/>
  <c r="Q34" i="153"/>
  <c r="Q30" i="153"/>
  <c r="Q31" i="153"/>
  <c r="Q35" i="153"/>
  <c r="R32" i="153" l="1"/>
  <c r="N32" i="153"/>
  <c r="R24" i="153"/>
  <c r="N24" i="153"/>
  <c r="Q61" i="153"/>
  <c r="Q53" i="153"/>
  <c r="L52" i="153"/>
  <c r="L61" i="153"/>
  <c r="Q37" i="153"/>
  <c r="L36" i="153"/>
  <c r="L49" i="153"/>
  <c r="M24" i="153"/>
  <c r="L51" i="153"/>
  <c r="L24" i="153"/>
  <c r="L39" i="153"/>
  <c r="L41" i="153"/>
  <c r="L38" i="153"/>
  <c r="L35" i="153"/>
  <c r="L47" i="153"/>
  <c r="L34" i="153"/>
  <c r="L44" i="153"/>
  <c r="M32" i="153"/>
  <c r="L32" i="153"/>
  <c r="S44" i="153"/>
  <c r="L48" i="153"/>
  <c r="L46" i="153"/>
  <c r="S33" i="153"/>
  <c r="L33" i="153"/>
  <c r="S51" i="153"/>
  <c r="S40" i="153"/>
  <c r="L40" i="153"/>
  <c r="S45" i="153"/>
  <c r="L43" i="153"/>
  <c r="S49" i="153"/>
  <c r="S53" i="153"/>
  <c r="L50" i="153"/>
  <c r="S42" i="153"/>
  <c r="L42" i="153"/>
  <c r="Q45" i="153"/>
  <c r="S61" i="153" l="1"/>
  <c r="N33" i="153"/>
  <c r="L45" i="153"/>
  <c r="L53" i="153"/>
  <c r="N34" i="153" l="1"/>
  <c r="R33" i="153"/>
  <c r="M33" i="153"/>
  <c r="R34" i="153" l="1"/>
  <c r="M34" i="153"/>
  <c r="N35" i="153"/>
  <c r="M36" i="153" l="1"/>
  <c r="R36" i="153"/>
  <c r="R35" i="153"/>
  <c r="M35" i="153"/>
  <c r="Q19" i="153" l="1"/>
  <c r="Q23" i="153"/>
  <c r="Q20" i="153"/>
  <c r="M38" i="153"/>
  <c r="R38" i="153"/>
  <c r="Q22" i="153"/>
  <c r="R39" i="153" l="1"/>
  <c r="M39" i="153"/>
  <c r="R40" i="153"/>
  <c r="M40" i="153"/>
  <c r="Q29" i="153"/>
  <c r="S15" i="153"/>
  <c r="N15" i="153"/>
  <c r="Q20" i="1" l="1"/>
  <c r="Q86" i="153"/>
  <c r="K10" i="1"/>
  <c r="N14" i="153"/>
  <c r="B7" i="153"/>
  <c r="R41" i="153"/>
  <c r="M41" i="153"/>
  <c r="L15" i="153"/>
  <c r="K20" i="1" l="1"/>
  <c r="L21" i="193"/>
  <c r="R15" i="153"/>
  <c r="J45" i="153"/>
  <c r="N45" i="153" s="1"/>
  <c r="R43" i="153"/>
  <c r="M43" i="153"/>
  <c r="R44" i="153"/>
  <c r="M44" i="153"/>
  <c r="R42" i="153"/>
  <c r="M42" i="153"/>
  <c r="M15" i="153"/>
  <c r="N15" i="1"/>
  <c r="R45" i="153" l="1"/>
  <c r="M45" i="153"/>
  <c r="R46" i="153"/>
  <c r="M46" i="153"/>
  <c r="N28" i="153"/>
  <c r="N27" i="153"/>
  <c r="N26" i="153"/>
  <c r="S17" i="153"/>
  <c r="N18" i="153"/>
  <c r="N19" i="153"/>
  <c r="N20" i="153"/>
  <c r="N22" i="153"/>
  <c r="N23" i="153"/>
  <c r="N16" i="153"/>
  <c r="N25" i="153" l="1"/>
  <c r="N12" i="1"/>
  <c r="N11" i="1"/>
  <c r="S31" i="153"/>
  <c r="S28" i="153"/>
  <c r="S30" i="153"/>
  <c r="L26" i="153"/>
  <c r="R26" i="153"/>
  <c r="L27" i="153"/>
  <c r="R27" i="153"/>
  <c r="M47" i="153"/>
  <c r="R47" i="153"/>
  <c r="S25" i="153"/>
  <c r="C21" i="153"/>
  <c r="S16" i="153"/>
  <c r="R20" i="153"/>
  <c r="L16" i="153"/>
  <c r="R23" i="153"/>
  <c r="S23" i="153"/>
  <c r="R19" i="153"/>
  <c r="L17" i="153"/>
  <c r="S19" i="153"/>
  <c r="R22" i="153"/>
  <c r="S22" i="153"/>
  <c r="R17" i="153" l="1"/>
  <c r="N17" i="153"/>
  <c r="R31" i="153"/>
  <c r="N31" i="153"/>
  <c r="R30" i="153"/>
  <c r="N30" i="153"/>
  <c r="M17" i="153"/>
  <c r="L28" i="153"/>
  <c r="M28" i="153"/>
  <c r="M30" i="153"/>
  <c r="L37" i="153"/>
  <c r="L30" i="153"/>
  <c r="M31" i="153"/>
  <c r="R28" i="153"/>
  <c r="J37" i="153"/>
  <c r="N37" i="153" s="1"/>
  <c r="M26" i="153"/>
  <c r="S26" i="153"/>
  <c r="S27" i="153"/>
  <c r="M27" i="153"/>
  <c r="R48" i="153"/>
  <c r="M48" i="153"/>
  <c r="N14" i="1"/>
  <c r="L31" i="153"/>
  <c r="C86" i="153"/>
  <c r="M25" i="153"/>
  <c r="R25" i="153"/>
  <c r="L25" i="153"/>
  <c r="L19" i="153"/>
  <c r="L18" i="153"/>
  <c r="S18" i="153"/>
  <c r="M18" i="153"/>
  <c r="R18" i="153"/>
  <c r="D21" i="153"/>
  <c r="L20" i="153"/>
  <c r="S20" i="153"/>
  <c r="M16" i="153"/>
  <c r="R16" i="153"/>
  <c r="J21" i="153"/>
  <c r="M20" i="153"/>
  <c r="M19" i="153"/>
  <c r="L22" i="153"/>
  <c r="M22" i="153"/>
  <c r="J29" i="153"/>
  <c r="M23" i="153"/>
  <c r="L23" i="153"/>
  <c r="N29" i="153" l="1"/>
  <c r="N21" i="153"/>
  <c r="D86" i="153"/>
  <c r="H21" i="193" s="1"/>
  <c r="Q21" i="193" s="1"/>
  <c r="S37" i="153"/>
  <c r="M37" i="153"/>
  <c r="R37" i="153"/>
  <c r="N13" i="1"/>
  <c r="R49" i="153"/>
  <c r="M49" i="153"/>
  <c r="R29" i="153"/>
  <c r="S29" i="153"/>
  <c r="L29" i="153"/>
  <c r="M29" i="153"/>
  <c r="L86" i="153" l="1"/>
  <c r="I21" i="193" s="1"/>
  <c r="G20" i="1"/>
  <c r="P20" i="1" s="1"/>
  <c r="S86" i="153"/>
  <c r="R50" i="153"/>
  <c r="M50" i="153"/>
  <c r="R51" i="153" l="1"/>
  <c r="M51" i="153"/>
  <c r="R52" i="153" l="1"/>
  <c r="M52" i="153"/>
  <c r="J53" i="153"/>
  <c r="J61" i="153"/>
  <c r="N53" i="153" l="1"/>
  <c r="R61" i="153"/>
  <c r="N61" i="153"/>
  <c r="R53" i="153"/>
  <c r="J86" i="153"/>
  <c r="N21" i="193" s="1"/>
  <c r="M53" i="153"/>
  <c r="R10" i="1"/>
  <c r="L21" i="153"/>
  <c r="M21" i="153"/>
  <c r="S21" i="193" l="1"/>
  <c r="P21" i="193"/>
  <c r="N86" i="153"/>
  <c r="M20" i="1"/>
  <c r="M61" i="153"/>
  <c r="P10" i="1"/>
  <c r="H20" i="1"/>
  <c r="H138" i="1" s="1"/>
  <c r="M86" i="153" l="1"/>
  <c r="R86" i="153"/>
  <c r="M14" i="153" l="1"/>
  <c r="S14" i="153" l="1"/>
  <c r="R14" i="153"/>
  <c r="L14" i="153" l="1"/>
  <c r="Q18" i="153" l="1"/>
  <c r="Q17" i="153"/>
  <c r="Q14" i="153"/>
  <c r="Q16" i="153" l="1"/>
  <c r="Q15" i="153"/>
  <c r="D7" i="153"/>
  <c r="S21" i="153" l="1"/>
  <c r="R21" i="153"/>
  <c r="Q21" i="153"/>
  <c r="K26" i="183" l="1"/>
  <c r="K38" i="183"/>
  <c r="K57" i="183"/>
  <c r="K49" i="183"/>
  <c r="K40" i="183"/>
  <c r="K80" i="183"/>
  <c r="K51" i="183"/>
  <c r="K54" i="183"/>
  <c r="K20" i="183"/>
  <c r="K39" i="183"/>
  <c r="K70" i="183"/>
  <c r="K24" i="183"/>
  <c r="K22" i="183"/>
  <c r="K83" i="183"/>
  <c r="K30" i="183"/>
  <c r="K18" i="183"/>
  <c r="K73" i="183"/>
  <c r="K82" i="183"/>
  <c r="K59" i="183"/>
  <c r="K85" i="183"/>
  <c r="K43" i="183"/>
  <c r="K23" i="183"/>
  <c r="K77" i="183"/>
  <c r="K17" i="183"/>
  <c r="K41" i="183"/>
  <c r="K32" i="183"/>
  <c r="K31" i="183"/>
  <c r="K86" i="183"/>
  <c r="K44" i="183"/>
  <c r="K42" i="183"/>
  <c r="K15" i="183"/>
  <c r="K69" i="183"/>
  <c r="K36" i="183"/>
  <c r="K21" i="183"/>
  <c r="K28" i="183"/>
  <c r="K76" i="183"/>
  <c r="K71" i="183"/>
  <c r="K37" i="183"/>
  <c r="K55" i="183"/>
  <c r="K62" i="183"/>
  <c r="K65" i="183"/>
  <c r="K53" i="183"/>
  <c r="K46" i="183"/>
  <c r="K50" i="183"/>
  <c r="K79" i="183"/>
  <c r="K16" i="183"/>
  <c r="K48" i="183"/>
  <c r="K34" i="183"/>
  <c r="K47" i="183"/>
  <c r="K84" i="183"/>
  <c r="K61" i="183"/>
  <c r="K64" i="183"/>
  <c r="K67" i="183"/>
  <c r="K45" i="183"/>
  <c r="K35" i="183"/>
  <c r="K75" i="183"/>
  <c r="K58" i="183"/>
  <c r="K52" i="183"/>
  <c r="K60" i="183"/>
  <c r="K63" i="183"/>
  <c r="K19" i="183"/>
  <c r="K74" i="183"/>
  <c r="K72" i="183"/>
  <c r="K66" i="183"/>
  <c r="K33" i="183"/>
  <c r="K78" i="183"/>
  <c r="K56" i="183"/>
  <c r="K68" i="183"/>
  <c r="K81" i="183"/>
  <c r="K14" i="183"/>
  <c r="N10" i="1" l="1"/>
  <c r="K79" i="189" l="1"/>
  <c r="K81" i="189"/>
  <c r="K14" i="189"/>
  <c r="K29" i="189"/>
  <c r="K56" i="189"/>
  <c r="K23" i="189"/>
  <c r="K83" i="189"/>
  <c r="K35" i="189"/>
  <c r="K38" i="189"/>
  <c r="K20" i="189"/>
  <c r="K32" i="189"/>
  <c r="K44" i="189"/>
  <c r="K86" i="189"/>
  <c r="K72" i="189"/>
  <c r="K65" i="189"/>
  <c r="K59" i="189"/>
  <c r="K39" i="189"/>
  <c r="K40" i="189"/>
  <c r="K37" i="189"/>
  <c r="K73" i="189"/>
  <c r="K46" i="189"/>
  <c r="K25" i="189"/>
  <c r="K16" i="189"/>
  <c r="K21" i="189"/>
  <c r="K63" i="189"/>
  <c r="K61" i="189"/>
  <c r="K24" i="189"/>
  <c r="K43" i="189"/>
  <c r="K18" i="189"/>
  <c r="K53" i="189"/>
  <c r="K52" i="189"/>
  <c r="K42" i="189"/>
  <c r="K80" i="189"/>
  <c r="K22" i="189"/>
  <c r="K66" i="189"/>
  <c r="K69" i="189"/>
  <c r="K85" i="189"/>
  <c r="K31" i="189"/>
  <c r="K58" i="189"/>
  <c r="K49" i="189"/>
  <c r="K77" i="189"/>
  <c r="K26" i="189"/>
  <c r="K17" i="189"/>
  <c r="K50" i="189"/>
  <c r="K74" i="189"/>
  <c r="K70" i="189"/>
  <c r="K41" i="189"/>
  <c r="K47" i="189"/>
  <c r="K54" i="189"/>
  <c r="K36" i="189"/>
  <c r="K55" i="189"/>
  <c r="K68" i="189"/>
  <c r="K15" i="189"/>
  <c r="K76" i="189"/>
  <c r="K64" i="189"/>
  <c r="K45" i="189"/>
  <c r="K75" i="189"/>
  <c r="K48" i="189"/>
  <c r="K57" i="189"/>
  <c r="K78" i="189"/>
  <c r="K28" i="189"/>
  <c r="K34" i="189"/>
  <c r="K19" i="189"/>
  <c r="K71" i="189"/>
  <c r="K30" i="189"/>
  <c r="K67" i="189"/>
  <c r="K84" i="189"/>
  <c r="K51" i="189"/>
  <c r="K82" i="189"/>
  <c r="K27" i="189"/>
  <c r="K60" i="189"/>
  <c r="K62" i="189"/>
  <c r="K33" i="189"/>
  <c r="K57" i="192"/>
  <c r="K46" i="192"/>
  <c r="K75" i="192"/>
  <c r="K31" i="192"/>
  <c r="K40" i="192"/>
  <c r="K17" i="192"/>
  <c r="K72" i="192"/>
  <c r="K78" i="192"/>
  <c r="K24" i="192"/>
  <c r="K20" i="192"/>
  <c r="K37" i="192"/>
  <c r="K61" i="192"/>
  <c r="K21" i="192"/>
  <c r="K30" i="192"/>
  <c r="K85" i="192"/>
  <c r="K52" i="192"/>
  <c r="K83" i="192"/>
  <c r="K77" i="192"/>
  <c r="K62" i="192"/>
  <c r="K73" i="192"/>
  <c r="K51" i="192"/>
  <c r="K80" i="192"/>
  <c r="K33" i="192"/>
  <c r="K58" i="192"/>
  <c r="K82" i="192"/>
  <c r="K16" i="192"/>
  <c r="K23" i="192"/>
  <c r="K41" i="192"/>
  <c r="K36" i="192"/>
  <c r="K35" i="192"/>
  <c r="K43" i="192"/>
  <c r="K53" i="192"/>
  <c r="K25" i="192"/>
  <c r="K27" i="192"/>
  <c r="K71" i="192"/>
  <c r="K32" i="192"/>
  <c r="K45" i="192"/>
  <c r="K66" i="192"/>
  <c r="K19" i="192"/>
  <c r="K48" i="192"/>
  <c r="K56" i="192"/>
  <c r="K29" i="192"/>
  <c r="K42" i="192"/>
  <c r="K63" i="192"/>
  <c r="K44" i="192"/>
  <c r="K18" i="192"/>
  <c r="K68" i="192"/>
  <c r="K26" i="192"/>
  <c r="K70" i="192"/>
  <c r="K14" i="192"/>
  <c r="K74" i="192"/>
  <c r="K67" i="192"/>
  <c r="K28" i="192"/>
  <c r="K76" i="192"/>
  <c r="K84" i="192"/>
  <c r="K34" i="192"/>
  <c r="K49" i="192"/>
  <c r="K39" i="192"/>
  <c r="K79" i="192"/>
  <c r="K15" i="192"/>
  <c r="K59" i="192"/>
  <c r="K47" i="192"/>
  <c r="K55" i="192"/>
  <c r="K38" i="192"/>
  <c r="K86" i="192"/>
  <c r="K64" i="192"/>
  <c r="K22" i="192"/>
  <c r="K50" i="192"/>
  <c r="K65" i="192"/>
  <c r="K81" i="192"/>
  <c r="K54" i="192"/>
  <c r="K60" i="192"/>
  <c r="K69" i="192"/>
  <c r="K77" i="188"/>
  <c r="K61" i="188"/>
  <c r="K60" i="188"/>
  <c r="K36" i="188"/>
  <c r="K31" i="188"/>
  <c r="K40" i="188"/>
  <c r="K43" i="188"/>
  <c r="K16" i="188"/>
  <c r="K50" i="188"/>
  <c r="K54" i="188"/>
  <c r="K29" i="188"/>
  <c r="K38" i="188"/>
  <c r="K69" i="188"/>
  <c r="K41" i="188"/>
  <c r="K71" i="188"/>
  <c r="K39" i="188"/>
  <c r="K51" i="188"/>
  <c r="K45" i="188"/>
  <c r="K53" i="188"/>
  <c r="K72" i="188"/>
  <c r="K14" i="188"/>
  <c r="K59" i="188"/>
  <c r="K26" i="188"/>
  <c r="K76" i="188"/>
  <c r="K74" i="188"/>
  <c r="K83" i="188"/>
  <c r="K85" i="188"/>
  <c r="K17" i="188"/>
  <c r="K37" i="188"/>
  <c r="K58" i="188"/>
  <c r="K22" i="188"/>
  <c r="K19" i="188"/>
  <c r="K23" i="188"/>
  <c r="K65" i="188"/>
  <c r="K84" i="188"/>
  <c r="K44" i="188"/>
  <c r="K34" i="188"/>
  <c r="K55" i="188"/>
  <c r="K21" i="188"/>
  <c r="K66" i="188"/>
  <c r="K86" i="188"/>
  <c r="K67" i="188"/>
  <c r="K68" i="188"/>
  <c r="K46" i="188"/>
  <c r="K79" i="188"/>
  <c r="K52" i="188"/>
  <c r="K20" i="188"/>
  <c r="K32" i="188"/>
  <c r="K25" i="188"/>
  <c r="K80" i="188"/>
  <c r="K15" i="188"/>
  <c r="K42" i="188"/>
  <c r="K47" i="188"/>
  <c r="K81" i="188"/>
  <c r="K49" i="188"/>
  <c r="K82" i="188"/>
  <c r="K48" i="188"/>
  <c r="K27" i="188"/>
  <c r="K56" i="188"/>
  <c r="K78" i="188"/>
  <c r="K75" i="188"/>
  <c r="K24" i="188"/>
  <c r="K30" i="188"/>
  <c r="K28" i="188"/>
  <c r="K64" i="188"/>
  <c r="K18" i="188"/>
  <c r="K73" i="188"/>
  <c r="K35" i="188"/>
  <c r="K57" i="188"/>
  <c r="K33" i="188"/>
  <c r="K62" i="188"/>
  <c r="K70" i="188"/>
  <c r="K63" i="188"/>
  <c r="K27" i="185"/>
  <c r="K33" i="185"/>
  <c r="K81" i="185"/>
  <c r="K80" i="185"/>
  <c r="K21" i="185"/>
  <c r="K56" i="185"/>
  <c r="K53" i="185"/>
  <c r="K62" i="185"/>
  <c r="K35" i="185"/>
  <c r="K14" i="185"/>
  <c r="K37" i="185"/>
  <c r="K58" i="185"/>
  <c r="K28" i="185"/>
  <c r="K15" i="185"/>
  <c r="K65" i="185"/>
  <c r="K59" i="185"/>
  <c r="K61" i="185"/>
  <c r="K23" i="185"/>
  <c r="K30" i="185"/>
  <c r="K50" i="185"/>
  <c r="K36" i="185"/>
  <c r="K34" i="185"/>
  <c r="K78" i="185"/>
  <c r="K20" i="185"/>
  <c r="K73" i="185"/>
  <c r="K67" i="185"/>
  <c r="K69" i="185"/>
  <c r="K40" i="185"/>
  <c r="K47" i="185"/>
  <c r="K38" i="185"/>
  <c r="K44" i="185"/>
  <c r="K70" i="185"/>
  <c r="K79" i="185"/>
  <c r="K16" i="185"/>
  <c r="K71" i="185"/>
  <c r="K75" i="185"/>
  <c r="K32" i="185"/>
  <c r="K60" i="185"/>
  <c r="K43" i="185"/>
  <c r="K41" i="185"/>
  <c r="K52" i="185"/>
  <c r="K77" i="185"/>
  <c r="K84" i="185"/>
  <c r="K17" i="185"/>
  <c r="K74" i="185"/>
  <c r="K64" i="185"/>
  <c r="K42" i="185"/>
  <c r="K29" i="185"/>
  <c r="K55" i="185"/>
  <c r="K45" i="185"/>
  <c r="K49" i="185"/>
  <c r="K31" i="185"/>
  <c r="K22" i="185"/>
  <c r="K63" i="185"/>
  <c r="K25" i="185"/>
  <c r="K86" i="185"/>
  <c r="K72" i="185"/>
  <c r="K68" i="185"/>
  <c r="K48" i="185"/>
  <c r="K46" i="185"/>
  <c r="K57" i="185"/>
  <c r="K24" i="185"/>
  <c r="K83" i="185"/>
  <c r="K18" i="185"/>
  <c r="K39" i="185"/>
  <c r="K76" i="185"/>
  <c r="K82" i="185"/>
  <c r="K85" i="185"/>
  <c r="K19" i="185"/>
  <c r="K26" i="185"/>
  <c r="K66" i="185"/>
  <c r="K51" i="185"/>
  <c r="K54" i="185"/>
  <c r="K21" i="191"/>
  <c r="K83" i="191"/>
  <c r="K20" i="191"/>
  <c r="K71" i="191"/>
  <c r="K56" i="191"/>
  <c r="K53" i="191"/>
  <c r="K49" i="191"/>
  <c r="K80" i="191"/>
  <c r="K39" i="191"/>
  <c r="K25" i="191"/>
  <c r="K43" i="191"/>
  <c r="K35" i="191"/>
  <c r="K16" i="191"/>
  <c r="K74" i="191"/>
  <c r="K59" i="191"/>
  <c r="K31" i="191"/>
  <c r="K24" i="191"/>
  <c r="K65" i="191"/>
  <c r="K79" i="191"/>
  <c r="K58" i="191"/>
  <c r="K40" i="191"/>
  <c r="K42" i="191"/>
  <c r="K19" i="191"/>
  <c r="K64" i="191"/>
  <c r="K61" i="191"/>
  <c r="K50" i="191"/>
  <c r="K77" i="191"/>
  <c r="K34" i="191"/>
  <c r="K37" i="191"/>
  <c r="K33" i="191"/>
  <c r="K28" i="191"/>
  <c r="K82" i="191"/>
  <c r="K17" i="191"/>
  <c r="K67" i="191"/>
  <c r="K68" i="191"/>
  <c r="K26" i="191"/>
  <c r="K60" i="191"/>
  <c r="K76" i="191"/>
  <c r="K63" i="191"/>
  <c r="K36" i="191"/>
  <c r="K69" i="191"/>
  <c r="K86" i="191"/>
  <c r="K72" i="191"/>
  <c r="K29" i="191"/>
  <c r="K22" i="191"/>
  <c r="K78" i="191"/>
  <c r="K55" i="191"/>
  <c r="K23" i="191"/>
  <c r="K45" i="191"/>
  <c r="K38" i="191"/>
  <c r="K44" i="191"/>
  <c r="K62" i="191"/>
  <c r="K14" i="191"/>
  <c r="K84" i="191"/>
  <c r="K47" i="191"/>
  <c r="K15" i="191"/>
  <c r="K70" i="191"/>
  <c r="K81" i="191"/>
  <c r="K46" i="191"/>
  <c r="K41" i="191"/>
  <c r="K52" i="191"/>
  <c r="K27" i="191"/>
  <c r="K48" i="191"/>
  <c r="K18" i="191"/>
  <c r="K54" i="191"/>
  <c r="K75" i="191"/>
  <c r="K85" i="191"/>
  <c r="K30" i="191"/>
  <c r="K57" i="191"/>
  <c r="K32" i="191"/>
  <c r="K51" i="191"/>
  <c r="K73" i="191"/>
  <c r="K66" i="191"/>
  <c r="K86" i="184"/>
  <c r="K80" i="184"/>
  <c r="K83" i="184"/>
  <c r="K34" i="184"/>
  <c r="K74" i="184"/>
  <c r="K16" i="184"/>
  <c r="K21" i="184"/>
  <c r="K43" i="184"/>
  <c r="K38" i="184"/>
  <c r="K82" i="184"/>
  <c r="K35" i="184"/>
  <c r="K23" i="184"/>
  <c r="K31" i="184"/>
  <c r="K64" i="184"/>
  <c r="K27" i="184"/>
  <c r="K14" i="184"/>
  <c r="K48" i="184"/>
  <c r="K45" i="184"/>
  <c r="K53" i="184"/>
  <c r="K29" i="184"/>
  <c r="K50" i="184"/>
  <c r="K40" i="184"/>
  <c r="K32" i="184"/>
  <c r="K24" i="184"/>
  <c r="K54" i="184"/>
  <c r="K20" i="184"/>
  <c r="K51" i="184"/>
  <c r="K25" i="184"/>
  <c r="K61" i="184"/>
  <c r="K72" i="184"/>
  <c r="K39" i="184"/>
  <c r="K55" i="184"/>
  <c r="K42" i="184"/>
  <c r="K52" i="184"/>
  <c r="K76" i="184"/>
  <c r="K70" i="184"/>
  <c r="K15" i="184"/>
  <c r="K67" i="184"/>
  <c r="K57" i="184"/>
  <c r="K49" i="184"/>
  <c r="K60" i="184"/>
  <c r="K22" i="184"/>
  <c r="K58" i="184"/>
  <c r="K84" i="184"/>
  <c r="K69" i="184"/>
  <c r="K18" i="184"/>
  <c r="K46" i="184"/>
  <c r="K71" i="184"/>
  <c r="K62" i="184"/>
  <c r="K26" i="184"/>
  <c r="K77" i="184"/>
  <c r="K65" i="184"/>
  <c r="K30" i="184"/>
  <c r="K81" i="184"/>
  <c r="K79" i="184"/>
  <c r="K66" i="184"/>
  <c r="K59" i="184"/>
  <c r="K56" i="184"/>
  <c r="K17" i="184"/>
  <c r="K47" i="184"/>
  <c r="K68" i="184"/>
  <c r="K63" i="184"/>
  <c r="K33" i="184"/>
  <c r="K28" i="184"/>
  <c r="K75" i="184"/>
  <c r="K36" i="184"/>
  <c r="K73" i="184"/>
  <c r="K44" i="184"/>
  <c r="K41" i="184"/>
  <c r="K19" i="184"/>
  <c r="K85" i="184"/>
  <c r="K78" i="184"/>
  <c r="K37" i="184"/>
  <c r="K54" i="187"/>
  <c r="K35" i="187"/>
  <c r="K15" i="187"/>
  <c r="K22" i="187"/>
  <c r="K40" i="187"/>
  <c r="K45" i="187"/>
  <c r="K75" i="187"/>
  <c r="K65" i="187"/>
  <c r="K74" i="187"/>
  <c r="K39" i="187"/>
  <c r="K68" i="187"/>
  <c r="K79" i="187"/>
  <c r="K29" i="187"/>
  <c r="K20" i="187"/>
  <c r="K77" i="187"/>
  <c r="K43" i="187"/>
  <c r="K59" i="187"/>
  <c r="K70" i="187"/>
  <c r="K84" i="187"/>
  <c r="K73" i="187"/>
  <c r="K62" i="187"/>
  <c r="K26" i="187"/>
  <c r="K23" i="187"/>
  <c r="K17" i="187"/>
  <c r="K48" i="187"/>
  <c r="K51" i="187"/>
  <c r="K49" i="187"/>
  <c r="K76" i="187"/>
  <c r="K18" i="187"/>
  <c r="K46" i="187"/>
  <c r="K47" i="187"/>
  <c r="K21" i="187"/>
  <c r="K44" i="187"/>
  <c r="K14" i="187"/>
  <c r="K56" i="187"/>
  <c r="K72" i="187"/>
  <c r="K36" i="187"/>
  <c r="K58" i="187"/>
  <c r="K81" i="187"/>
  <c r="K61" i="187"/>
  <c r="K41" i="187"/>
  <c r="K25" i="187"/>
  <c r="K66" i="187"/>
  <c r="K19" i="187"/>
  <c r="K64" i="187"/>
  <c r="K24" i="187"/>
  <c r="K32" i="187"/>
  <c r="K60" i="187"/>
  <c r="K38" i="187"/>
  <c r="K69" i="187"/>
  <c r="K27" i="187"/>
  <c r="K50" i="187"/>
  <c r="K86" i="187"/>
  <c r="K82" i="187"/>
  <c r="K80" i="187"/>
  <c r="K28" i="187"/>
  <c r="K42" i="187"/>
  <c r="K78" i="187"/>
  <c r="K53" i="187"/>
  <c r="K83" i="187"/>
  <c r="K30" i="187"/>
  <c r="K85" i="187"/>
  <c r="K16" i="187"/>
  <c r="K34" i="187"/>
  <c r="K37" i="187"/>
  <c r="K67" i="187"/>
  <c r="K57" i="187"/>
  <c r="K63" i="187"/>
  <c r="K33" i="187"/>
  <c r="K52" i="187"/>
  <c r="K71" i="187"/>
  <c r="K31" i="187"/>
  <c r="K55" i="187"/>
  <c r="K41" i="190"/>
  <c r="K49" i="190"/>
  <c r="K60" i="190"/>
  <c r="K70" i="190"/>
  <c r="K80" i="190"/>
  <c r="K37" i="190"/>
  <c r="K44" i="190"/>
  <c r="K15" i="190"/>
  <c r="K66" i="190"/>
  <c r="K46" i="190"/>
  <c r="K57" i="190"/>
  <c r="K77" i="190"/>
  <c r="K39" i="190"/>
  <c r="K14" i="190"/>
  <c r="K74" i="190"/>
  <c r="K43" i="190"/>
  <c r="K23" i="190"/>
  <c r="K65" i="190"/>
  <c r="K78" i="190"/>
  <c r="K85" i="190"/>
  <c r="K54" i="190"/>
  <c r="K21" i="190"/>
  <c r="K63" i="190"/>
  <c r="K86" i="190"/>
  <c r="K82" i="190"/>
  <c r="K75" i="190"/>
  <c r="K47" i="190"/>
  <c r="K31" i="190"/>
  <c r="K83" i="190"/>
  <c r="K40" i="190"/>
  <c r="K71" i="190"/>
  <c r="K62" i="190"/>
  <c r="K24" i="190"/>
  <c r="K29" i="190"/>
  <c r="K16" i="190"/>
  <c r="K64" i="190"/>
  <c r="K68" i="190"/>
  <c r="K79" i="190"/>
  <c r="K25" i="190"/>
  <c r="K76" i="190"/>
  <c r="K53" i="190"/>
  <c r="K51" i="190"/>
  <c r="K56" i="190"/>
  <c r="K42" i="190"/>
  <c r="K34" i="190"/>
  <c r="K72" i="190"/>
  <c r="K52" i="190"/>
  <c r="K35" i="190"/>
  <c r="K26" i="190"/>
  <c r="K84" i="190"/>
  <c r="K61" i="190"/>
  <c r="K58" i="190"/>
  <c r="K45" i="190"/>
  <c r="K55" i="190"/>
  <c r="K67" i="190"/>
  <c r="K38" i="190"/>
  <c r="K20" i="190"/>
  <c r="K50" i="190"/>
  <c r="K32" i="190"/>
  <c r="K59" i="190"/>
  <c r="K27" i="190"/>
  <c r="K73" i="190"/>
  <c r="K36" i="190"/>
  <c r="K19" i="190"/>
  <c r="K28" i="190"/>
  <c r="K22" i="190"/>
  <c r="K17" i="190"/>
  <c r="K30" i="190"/>
  <c r="K81" i="190"/>
  <c r="K69" i="190"/>
  <c r="K33" i="190"/>
  <c r="K48" i="190"/>
  <c r="K18" i="190"/>
  <c r="K54" i="186"/>
  <c r="K81" i="186"/>
  <c r="K47" i="186"/>
  <c r="K84" i="186"/>
  <c r="K63" i="186"/>
  <c r="K61" i="186"/>
  <c r="K66" i="186"/>
  <c r="K86" i="186"/>
  <c r="K46" i="186"/>
  <c r="K34" i="186"/>
  <c r="K77" i="186"/>
  <c r="K56" i="186"/>
  <c r="K28" i="186"/>
  <c r="K78" i="186"/>
  <c r="K67" i="186"/>
  <c r="K29" i="186"/>
  <c r="K49" i="186"/>
  <c r="K23" i="186"/>
  <c r="K52" i="186"/>
  <c r="K53" i="186"/>
  <c r="K14" i="186"/>
  <c r="K44" i="186"/>
  <c r="K32" i="186"/>
  <c r="K33" i="186"/>
  <c r="K75" i="186"/>
  <c r="K22" i="186"/>
  <c r="K74" i="186"/>
  <c r="K17" i="186"/>
  <c r="K59" i="186"/>
  <c r="K21" i="186"/>
  <c r="K27" i="186"/>
  <c r="K20" i="186"/>
  <c r="K40" i="186"/>
  <c r="K60" i="186"/>
  <c r="K36" i="186"/>
  <c r="K25" i="186"/>
  <c r="K68" i="186"/>
  <c r="K64" i="186"/>
  <c r="K62" i="186"/>
  <c r="K30" i="186"/>
  <c r="K50" i="186"/>
  <c r="K15" i="186"/>
  <c r="K65" i="186"/>
  <c r="K85" i="186"/>
  <c r="K72" i="186"/>
  <c r="K76" i="186"/>
  <c r="K71" i="186"/>
  <c r="K79" i="186"/>
  <c r="K48" i="186"/>
  <c r="K35" i="186"/>
  <c r="K70" i="186"/>
  <c r="K16" i="186"/>
  <c r="K37" i="186"/>
  <c r="K38" i="186"/>
  <c r="K57" i="186"/>
  <c r="K39" i="186"/>
  <c r="K42" i="186"/>
  <c r="K82" i="186"/>
  <c r="K55" i="186"/>
  <c r="K24" i="186"/>
  <c r="K43" i="186"/>
  <c r="K18" i="186"/>
  <c r="K45" i="186"/>
  <c r="K80" i="186"/>
  <c r="K73" i="186"/>
  <c r="K69" i="186"/>
  <c r="K58" i="186"/>
  <c r="K83" i="186"/>
  <c r="K31" i="186"/>
  <c r="K51" i="186"/>
  <c r="K19" i="186"/>
  <c r="K26" i="186"/>
  <c r="K41" i="186"/>
  <c r="C5" i="1"/>
  <c r="C3" i="153" s="1"/>
  <c r="K16" i="153" l="1"/>
  <c r="K19" i="153"/>
  <c r="K20" i="153"/>
  <c r="K18" i="153"/>
  <c r="K15" i="153"/>
  <c r="K14" i="153"/>
  <c r="K17" i="153"/>
  <c r="K52" i="153"/>
  <c r="K41" i="153"/>
  <c r="K22" i="153"/>
  <c r="K21" i="153"/>
  <c r="K44" i="153"/>
  <c r="K33" i="153"/>
  <c r="K45" i="153"/>
  <c r="K34" i="153"/>
  <c r="K23" i="153"/>
  <c r="K28" i="153"/>
  <c r="K49" i="153"/>
  <c r="K36" i="153"/>
  <c r="K46" i="153"/>
  <c r="K27" i="153"/>
  <c r="K37" i="153"/>
  <c r="K43" i="153"/>
  <c r="K38" i="153"/>
  <c r="K35" i="153"/>
  <c r="K30" i="153"/>
  <c r="K32" i="153"/>
  <c r="K29" i="153"/>
  <c r="K51" i="153"/>
  <c r="K25" i="153"/>
  <c r="K31" i="153"/>
  <c r="K50" i="153"/>
  <c r="K48" i="153"/>
  <c r="K47" i="153"/>
  <c r="K26" i="153"/>
  <c r="K24" i="153"/>
  <c r="K40" i="153"/>
  <c r="K39" i="153"/>
  <c r="K42" i="153"/>
  <c r="K84" i="153"/>
  <c r="K65" i="153"/>
  <c r="K55" i="153"/>
  <c r="K53" i="153"/>
  <c r="K70" i="153"/>
  <c r="K63" i="153"/>
  <c r="K83" i="153"/>
  <c r="K74" i="153"/>
  <c r="K60" i="153"/>
  <c r="K73" i="153"/>
  <c r="K62" i="153"/>
  <c r="K59" i="153"/>
  <c r="K85" i="153"/>
  <c r="K66" i="153"/>
  <c r="K68" i="153"/>
  <c r="K80" i="153"/>
  <c r="K78" i="153"/>
  <c r="K69" i="153"/>
  <c r="K81" i="153"/>
  <c r="K61" i="153"/>
  <c r="K56" i="153"/>
  <c r="K54" i="153"/>
  <c r="K67" i="153"/>
  <c r="K79" i="153"/>
  <c r="K77" i="153"/>
  <c r="K57" i="153"/>
  <c r="K71" i="153"/>
  <c r="K64" i="153"/>
  <c r="K72" i="153"/>
  <c r="K76" i="153"/>
  <c r="K58" i="153"/>
  <c r="K82" i="153"/>
  <c r="K75" i="153"/>
  <c r="K86" i="153"/>
  <c r="O20" i="1"/>
  <c r="R20" i="1"/>
  <c r="N20" i="1" l="1"/>
  <c r="O21" i="193"/>
  <c r="K10" i="193" l="1"/>
  <c r="L10" i="193" s="1"/>
  <c r="M21" i="193"/>
  <c r="O10" i="193"/>
  <c r="K21" i="193" l="1"/>
  <c r="B70" i="194"/>
  <c r="B62" i="194"/>
  <c r="B78" i="194"/>
  <c r="B46" i="194"/>
  <c r="B54" i="194"/>
  <c r="B58" i="194"/>
  <c r="B52" i="194"/>
  <c r="B56" i="194"/>
  <c r="B71" i="194"/>
  <c r="U71" i="194" s="1"/>
  <c r="B65" i="194"/>
  <c r="B73" i="194"/>
  <c r="B68" i="194"/>
  <c r="B80" i="194"/>
  <c r="B51" i="194"/>
  <c r="B60" i="194"/>
  <c r="B74" i="194"/>
  <c r="B50" i="194"/>
  <c r="B63" i="194"/>
  <c r="B66" i="194"/>
  <c r="B81" i="194"/>
  <c r="B84" i="194"/>
  <c r="U84" i="194" s="1"/>
  <c r="B59" i="194"/>
  <c r="B76" i="194"/>
  <c r="B83" i="194"/>
  <c r="U83" i="194" s="1"/>
  <c r="B48" i="194"/>
  <c r="B55" i="194"/>
  <c r="B64" i="194"/>
  <c r="B72" i="194"/>
  <c r="B75" i="194"/>
  <c r="B57" i="194"/>
  <c r="B49" i="194"/>
  <c r="B47" i="194"/>
  <c r="B67" i="194"/>
  <c r="B79" i="194"/>
  <c r="B82" i="194"/>
  <c r="B44" i="194"/>
  <c r="B44" i="196" s="1"/>
  <c r="B42" i="194"/>
  <c r="B42" i="197" s="1"/>
  <c r="B39" i="194"/>
  <c r="U26" i="194"/>
  <c r="B38" i="194"/>
  <c r="B41" i="194"/>
  <c r="B30" i="195"/>
  <c r="B43" i="194"/>
  <c r="B40" i="194"/>
  <c r="B40" i="197" s="1"/>
  <c r="U19" i="194"/>
  <c r="B43" i="196" l="1"/>
  <c r="B34" i="196"/>
  <c r="B39" i="196"/>
  <c r="B39" i="195"/>
  <c r="B39" i="197"/>
  <c r="B27" i="197"/>
  <c r="B22" i="196"/>
  <c r="U27" i="194"/>
  <c r="U39" i="194"/>
  <c r="B41" i="197"/>
  <c r="U34" i="194"/>
  <c r="U62" i="194"/>
  <c r="B34" i="195"/>
  <c r="B44" i="197"/>
  <c r="B28" i="196"/>
  <c r="B33" i="195"/>
  <c r="B40" i="196"/>
  <c r="B43" i="197"/>
  <c r="B41" i="195"/>
  <c r="U36" i="194"/>
  <c r="B33" i="196"/>
  <c r="B44" i="195"/>
  <c r="B30" i="196"/>
  <c r="U43" i="194"/>
  <c r="B27" i="196"/>
  <c r="B22" i="197"/>
  <c r="C18" i="194" s="1"/>
  <c r="U28" i="194"/>
  <c r="B42" i="195"/>
  <c r="U72" i="194"/>
  <c r="U59" i="194"/>
  <c r="B41" i="196"/>
  <c r="U33" i="194"/>
  <c r="B36" i="195"/>
  <c r="B28" i="197"/>
  <c r="B31" i="196"/>
  <c r="B35" i="195"/>
  <c r="U42" i="194"/>
  <c r="B32" i="195"/>
  <c r="U67" i="194"/>
  <c r="U76" i="194"/>
  <c r="U66" i="194"/>
  <c r="U56" i="194"/>
  <c r="B42" i="196"/>
  <c r="B31" i="195"/>
  <c r="B35" i="196"/>
  <c r="U60" i="194"/>
  <c r="B25" i="196"/>
  <c r="U25" i="194"/>
  <c r="U30" i="194"/>
  <c r="U24" i="194"/>
  <c r="U41" i="194"/>
  <c r="B36" i="196"/>
  <c r="B38" i="197"/>
  <c r="U44" i="194"/>
  <c r="B23" i="197"/>
  <c r="B24" i="196"/>
  <c r="U57" i="194"/>
  <c r="U50" i="194"/>
  <c r="B38" i="196"/>
  <c r="B25" i="197"/>
  <c r="B38" i="195"/>
  <c r="D24" i="194" s="1"/>
  <c r="U32" i="194"/>
  <c r="B23" i="196"/>
  <c r="U82" i="194"/>
  <c r="U49" i="194"/>
  <c r="U48" i="194"/>
  <c r="U51" i="194"/>
  <c r="U68" i="194"/>
  <c r="U35" i="194"/>
  <c r="U38" i="194"/>
  <c r="U79" i="194"/>
  <c r="U40" i="194"/>
  <c r="U31" i="194"/>
  <c r="B40" i="195"/>
  <c r="B43" i="195"/>
  <c r="U22" i="194"/>
  <c r="B26" i="197"/>
  <c r="U75" i="194"/>
  <c r="U63" i="194"/>
  <c r="U81" i="194"/>
  <c r="U20" i="194"/>
  <c r="U58" i="194"/>
  <c r="U74" i="194"/>
  <c r="B24" i="197"/>
  <c r="B26" i="196"/>
  <c r="B32" i="196"/>
  <c r="U23" i="194"/>
  <c r="U47" i="194"/>
  <c r="U55" i="194"/>
  <c r="U73" i="194"/>
  <c r="U64" i="194"/>
  <c r="U80" i="194"/>
  <c r="U52" i="194"/>
  <c r="U70" i="194"/>
  <c r="U54" i="194"/>
  <c r="U46" i="194"/>
  <c r="U65" i="194"/>
  <c r="U78" i="194"/>
  <c r="J24" i="194" l="1"/>
  <c r="M24" i="194" s="1"/>
  <c r="F36" i="194"/>
  <c r="O28" i="194"/>
  <c r="C26" i="194"/>
  <c r="C27" i="194"/>
  <c r="J26" i="194"/>
  <c r="J25" i="194"/>
  <c r="J83" i="194"/>
  <c r="E81" i="194"/>
  <c r="I25" i="194"/>
  <c r="H66" i="194"/>
  <c r="P79" i="194"/>
  <c r="P39" i="194"/>
  <c r="F64" i="194"/>
  <c r="H26" i="194"/>
  <c r="E84" i="194"/>
  <c r="F34" i="194"/>
  <c r="F38" i="194"/>
  <c r="I83" i="194"/>
  <c r="F32" i="194"/>
  <c r="O78" i="194"/>
  <c r="D52" i="194"/>
  <c r="C36" i="194"/>
  <c r="P26" i="194"/>
  <c r="D73" i="194"/>
  <c r="F62" i="194"/>
  <c r="I39" i="194"/>
  <c r="G75" i="194"/>
  <c r="G27" i="194"/>
  <c r="I64" i="194"/>
  <c r="H82" i="194"/>
  <c r="G35" i="194"/>
  <c r="I32" i="194"/>
  <c r="G39" i="194"/>
  <c r="G42" i="194"/>
  <c r="I40" i="194"/>
  <c r="I84" i="194"/>
  <c r="D64" i="194"/>
  <c r="D67" i="194"/>
  <c r="E76" i="194"/>
  <c r="J66" i="194"/>
  <c r="J49" i="194"/>
  <c r="P50" i="194"/>
  <c r="J56" i="194"/>
  <c r="O34" i="194"/>
  <c r="J48" i="194"/>
  <c r="J51" i="194"/>
  <c r="H71" i="194"/>
  <c r="J33" i="194"/>
  <c r="J73" i="194"/>
  <c r="C47" i="194"/>
  <c r="P78" i="194"/>
  <c r="J72" i="194"/>
  <c r="C25" i="194"/>
  <c r="H27" i="194"/>
  <c r="J74" i="194"/>
  <c r="O55" i="194"/>
  <c r="D30" i="194"/>
  <c r="D32" i="194"/>
  <c r="I38" i="194"/>
  <c r="J67" i="194"/>
  <c r="H80" i="194"/>
  <c r="H64" i="194"/>
  <c r="H67" i="194"/>
  <c r="P66" i="194"/>
  <c r="C43" i="194"/>
  <c r="C71" i="194"/>
  <c r="G30" i="194"/>
  <c r="E75" i="194"/>
  <c r="C42" i="194"/>
  <c r="G50" i="194"/>
  <c r="I35" i="194"/>
  <c r="O83" i="194"/>
  <c r="J55" i="194"/>
  <c r="P43" i="194"/>
  <c r="P47" i="194"/>
  <c r="O71" i="194"/>
  <c r="V71" i="194" s="1"/>
  <c r="I71" i="194"/>
  <c r="G64" i="194"/>
  <c r="I74" i="194"/>
  <c r="I78" i="194"/>
  <c r="O84" i="194"/>
  <c r="P67" i="194"/>
  <c r="G41" i="194"/>
  <c r="G44" i="194"/>
  <c r="H43" i="194"/>
  <c r="O76" i="194"/>
  <c r="O35" i="194"/>
  <c r="D42" i="194"/>
  <c r="C30" i="194"/>
  <c r="I46" i="194"/>
  <c r="D74" i="194"/>
  <c r="D60" i="194"/>
  <c r="O59" i="194"/>
  <c r="G55" i="194"/>
  <c r="F58" i="194"/>
  <c r="F28" i="194"/>
  <c r="D70" i="194"/>
  <c r="C60" i="194"/>
  <c r="D26" i="194"/>
  <c r="I28" i="194"/>
  <c r="P24" i="194"/>
  <c r="O63" i="194"/>
  <c r="F68" i="194"/>
  <c r="C56" i="194"/>
  <c r="O82" i="194"/>
  <c r="E66" i="194"/>
  <c r="N66" i="194" s="1"/>
  <c r="I73" i="194"/>
  <c r="O52" i="194"/>
  <c r="O56" i="194"/>
  <c r="V56" i="194" s="1"/>
  <c r="C80" i="194"/>
  <c r="D47" i="194"/>
  <c r="L47" i="194" s="1"/>
  <c r="F47" i="194"/>
  <c r="I65" i="194"/>
  <c r="H42" i="194"/>
  <c r="C34" i="194"/>
  <c r="J30" i="194"/>
  <c r="O80" i="194"/>
  <c r="C63" i="194"/>
  <c r="C41" i="194"/>
  <c r="D35" i="194"/>
  <c r="D80" i="194"/>
  <c r="C64" i="194"/>
  <c r="P54" i="194"/>
  <c r="J43" i="194"/>
  <c r="P57" i="194"/>
  <c r="P60" i="194"/>
  <c r="C78" i="194"/>
  <c r="O25" i="194"/>
  <c r="I76" i="194"/>
  <c r="I80" i="194"/>
  <c r="O32" i="194"/>
  <c r="D75" i="194"/>
  <c r="E58" i="194"/>
  <c r="F81" i="194"/>
  <c r="C46" i="194"/>
  <c r="E40" i="194"/>
  <c r="E43" i="194"/>
  <c r="D68" i="194"/>
  <c r="O49" i="194"/>
  <c r="C40" i="194"/>
  <c r="E41" i="194"/>
  <c r="H52" i="194"/>
  <c r="G47" i="194"/>
  <c r="C24" i="194"/>
  <c r="L24" i="194" s="1"/>
  <c r="C67" i="194"/>
  <c r="L67" i="194" s="1"/>
  <c r="E56" i="194"/>
  <c r="E59" i="194"/>
  <c r="I42" i="194"/>
  <c r="O50" i="194"/>
  <c r="C48" i="194"/>
  <c r="D57" i="194"/>
  <c r="C68" i="194"/>
  <c r="C73" i="194"/>
  <c r="C35" i="194"/>
  <c r="F56" i="194"/>
  <c r="F33" i="194"/>
  <c r="H76" i="194"/>
  <c r="P48" i="194"/>
  <c r="O31" i="194"/>
  <c r="E80" i="194"/>
  <c r="P68" i="194"/>
  <c r="D38" i="194"/>
  <c r="F39" i="194"/>
  <c r="D44" i="194"/>
  <c r="F74" i="194"/>
  <c r="G57" i="194"/>
  <c r="F40" i="194"/>
  <c r="H36" i="194"/>
  <c r="P82" i="194"/>
  <c r="D49" i="194"/>
  <c r="E31" i="194"/>
  <c r="F54" i="194"/>
  <c r="E47" i="194"/>
  <c r="P59" i="194"/>
  <c r="P63" i="194"/>
  <c r="H60" i="194"/>
  <c r="H32" i="194"/>
  <c r="J78" i="194"/>
  <c r="I55" i="194"/>
  <c r="O68" i="194"/>
  <c r="G80" i="194"/>
  <c r="G83" i="194"/>
  <c r="G46" i="194"/>
  <c r="E50" i="194"/>
  <c r="E79" i="194"/>
  <c r="G81" i="194"/>
  <c r="O41" i="194"/>
  <c r="I82" i="194"/>
  <c r="I24" i="194"/>
  <c r="P27" i="194"/>
  <c r="C44" i="194"/>
  <c r="F27" i="194"/>
  <c r="G34" i="194"/>
  <c r="C52" i="194"/>
  <c r="F49" i="194"/>
  <c r="E74" i="194"/>
  <c r="I30" i="194"/>
  <c r="F44" i="194"/>
  <c r="O65" i="194"/>
  <c r="V65" i="194" s="1"/>
  <c r="C75" i="194"/>
  <c r="H74" i="194"/>
  <c r="D43" i="194"/>
  <c r="D34" i="194"/>
  <c r="F76" i="194"/>
  <c r="H68" i="194"/>
  <c r="F83" i="194"/>
  <c r="I48" i="194"/>
  <c r="J36" i="194"/>
  <c r="H70" i="194"/>
  <c r="E34" i="194"/>
  <c r="D48" i="194"/>
  <c r="G26" i="194"/>
  <c r="G71" i="194"/>
  <c r="H83" i="194"/>
  <c r="E51" i="194"/>
  <c r="D79" i="194"/>
  <c r="D41" i="194"/>
  <c r="E28" i="194"/>
  <c r="J84" i="194"/>
  <c r="N84" i="194" s="1"/>
  <c r="G28" i="194"/>
  <c r="P38" i="194"/>
  <c r="J54" i="194"/>
  <c r="J59" i="194"/>
  <c r="J63" i="194"/>
  <c r="R63" i="194" s="1"/>
  <c r="I81" i="194"/>
  <c r="H24" i="194"/>
  <c r="H46" i="194"/>
  <c r="J60" i="194"/>
  <c r="J61" i="194" s="1"/>
  <c r="I59" i="194"/>
  <c r="P65" i="194"/>
  <c r="D23" i="194"/>
  <c r="F43" i="194"/>
  <c r="J79" i="194"/>
  <c r="C28" i="194"/>
  <c r="H73" i="194"/>
  <c r="J75" i="194"/>
  <c r="H33" i="194"/>
  <c r="C39" i="194"/>
  <c r="E83" i="194"/>
  <c r="H54" i="194"/>
  <c r="I70" i="194"/>
  <c r="P25" i="194"/>
  <c r="H79" i="194"/>
  <c r="H41" i="194"/>
  <c r="O74" i="194"/>
  <c r="V74" i="194" s="1"/>
  <c r="D59" i="194"/>
  <c r="C72" i="194"/>
  <c r="F51" i="194"/>
  <c r="D84" i="194"/>
  <c r="H58" i="194"/>
  <c r="F73" i="194"/>
  <c r="I50" i="194"/>
  <c r="O57" i="194"/>
  <c r="V57" i="194" s="1"/>
  <c r="I57" i="194"/>
  <c r="P31" i="194"/>
  <c r="P75" i="194"/>
  <c r="O58" i="194"/>
  <c r="I56" i="194"/>
  <c r="I60" i="194"/>
  <c r="I62" i="194"/>
  <c r="J50" i="194"/>
  <c r="O72" i="194"/>
  <c r="R72" i="194" s="1"/>
  <c r="J71" i="194"/>
  <c r="R71" i="194" s="1"/>
  <c r="G56" i="194"/>
  <c r="F80" i="194"/>
  <c r="G63" i="194"/>
  <c r="G66" i="194"/>
  <c r="D81" i="194"/>
  <c r="C51" i="194"/>
  <c r="J32" i="194"/>
  <c r="C82" i="194"/>
  <c r="C33" i="194"/>
  <c r="P64" i="194"/>
  <c r="J70" i="194"/>
  <c r="C54" i="194"/>
  <c r="G51" i="194"/>
  <c r="E46" i="194"/>
  <c r="C79" i="194"/>
  <c r="E33" i="194"/>
  <c r="E78" i="194"/>
  <c r="H50" i="194"/>
  <c r="O42" i="194"/>
  <c r="P52" i="194"/>
  <c r="Q52" i="194" s="1"/>
  <c r="P41" i="194"/>
  <c r="Q41" i="194" s="1"/>
  <c r="O67" i="194"/>
  <c r="O30" i="194"/>
  <c r="I31" i="194"/>
  <c r="G36" i="194"/>
  <c r="F48" i="194"/>
  <c r="H81" i="194"/>
  <c r="G62" i="194"/>
  <c r="I44" i="194"/>
  <c r="I47" i="194"/>
  <c r="P33" i="194"/>
  <c r="C50" i="194"/>
  <c r="P40" i="194"/>
  <c r="D36" i="194"/>
  <c r="D40" i="194"/>
  <c r="P42" i="194"/>
  <c r="O47" i="194"/>
  <c r="S47" i="194" s="1"/>
  <c r="J44" i="194"/>
  <c r="P44" i="194"/>
  <c r="C55" i="194"/>
  <c r="E63" i="194"/>
  <c r="G52" i="194"/>
  <c r="J35" i="194"/>
  <c r="I54" i="194"/>
  <c r="J42" i="194"/>
  <c r="P84" i="194"/>
  <c r="Q84" i="194" s="1"/>
  <c r="G58" i="194"/>
  <c r="F24" i="194"/>
  <c r="E65" i="194"/>
  <c r="E27" i="194"/>
  <c r="E72" i="194"/>
  <c r="D56" i="194"/>
  <c r="O24" i="194"/>
  <c r="S24" i="194" s="1"/>
  <c r="F30" i="194"/>
  <c r="E42" i="194"/>
  <c r="H28" i="194"/>
  <c r="F55" i="194"/>
  <c r="O62" i="194"/>
  <c r="J27" i="194"/>
  <c r="C23" i="194"/>
  <c r="E67" i="194"/>
  <c r="E71" i="194"/>
  <c r="G73" i="194"/>
  <c r="H44" i="194"/>
  <c r="O39" i="194"/>
  <c r="P70" i="194"/>
  <c r="C66" i="194"/>
  <c r="F46" i="194"/>
  <c r="D39" i="194"/>
  <c r="E62" i="194"/>
  <c r="H48" i="194"/>
  <c r="I72" i="194"/>
  <c r="H78" i="194"/>
  <c r="O70" i="194"/>
  <c r="J41" i="194"/>
  <c r="O38" i="194"/>
  <c r="P30" i="194"/>
  <c r="D66" i="194"/>
  <c r="M66" i="194" s="1"/>
  <c r="F25" i="194"/>
  <c r="C31" i="194"/>
  <c r="F75" i="194"/>
  <c r="F79" i="194"/>
  <c r="E49" i="194"/>
  <c r="F71" i="194"/>
  <c r="E38" i="194"/>
  <c r="D50" i="194"/>
  <c r="D54" i="194"/>
  <c r="H30" i="194"/>
  <c r="P71" i="194"/>
  <c r="Q71" i="194" s="1"/>
  <c r="P74" i="194"/>
  <c r="Q74" i="194" s="1"/>
  <c r="P36" i="194"/>
  <c r="P81" i="194"/>
  <c r="G54" i="194"/>
  <c r="J38" i="194"/>
  <c r="M38" i="194" s="1"/>
  <c r="H57" i="194"/>
  <c r="E23" i="194"/>
  <c r="G67" i="194"/>
  <c r="H39" i="194"/>
  <c r="G33" i="194"/>
  <c r="O40" i="194"/>
  <c r="H59" i="194"/>
  <c r="G82" i="194"/>
  <c r="J65" i="194"/>
  <c r="H84" i="194"/>
  <c r="C32" i="194"/>
  <c r="D27" i="194"/>
  <c r="D28" i="194"/>
  <c r="S28" i="194" s="1"/>
  <c r="H34" i="194"/>
  <c r="H38" i="194"/>
  <c r="J52" i="194"/>
  <c r="R52" i="194" s="1"/>
  <c r="O33" i="194"/>
  <c r="C59" i="194"/>
  <c r="E60" i="194"/>
  <c r="F42" i="194"/>
  <c r="O64" i="194"/>
  <c r="V64" i="194" s="1"/>
  <c r="F78" i="194"/>
  <c r="J81" i="194"/>
  <c r="N81" i="194" s="1"/>
  <c r="E70" i="194"/>
  <c r="P55" i="194"/>
  <c r="O66" i="194"/>
  <c r="R66" i="194" s="1"/>
  <c r="C49" i="194"/>
  <c r="P80" i="194"/>
  <c r="F84" i="194"/>
  <c r="C84" i="194"/>
  <c r="G43" i="194"/>
  <c r="H56" i="194"/>
  <c r="F50" i="194"/>
  <c r="I49" i="194"/>
  <c r="I52" i="194"/>
  <c r="H25" i="194"/>
  <c r="H62" i="194"/>
  <c r="G78" i="194"/>
  <c r="G25" i="194"/>
  <c r="G31" i="194"/>
  <c r="J82" i="194"/>
  <c r="R82" i="194" s="1"/>
  <c r="D63" i="194"/>
  <c r="S63" i="194" s="1"/>
  <c r="E44" i="194"/>
  <c r="F67" i="194"/>
  <c r="F57" i="194"/>
  <c r="J34" i="194"/>
  <c r="P76" i="194"/>
  <c r="Q76" i="194" s="1"/>
  <c r="O46" i="194"/>
  <c r="J46" i="194"/>
  <c r="J47" i="194"/>
  <c r="O27" i="194"/>
  <c r="I68" i="194"/>
  <c r="E73" i="194"/>
  <c r="O48" i="194"/>
  <c r="J62" i="194"/>
  <c r="N62" i="194" s="1"/>
  <c r="F72" i="194"/>
  <c r="O73" i="194"/>
  <c r="V63" i="194"/>
  <c r="D25" i="194"/>
  <c r="J28" i="194"/>
  <c r="O23" i="194"/>
  <c r="O26" i="194"/>
  <c r="D83" i="194"/>
  <c r="S83" i="194" s="1"/>
  <c r="O36" i="194"/>
  <c r="F35" i="194"/>
  <c r="J80" i="194"/>
  <c r="R80" i="194" s="1"/>
  <c r="H72" i="194"/>
  <c r="H63" i="194"/>
  <c r="I51" i="194"/>
  <c r="G65" i="194"/>
  <c r="C74" i="194"/>
  <c r="L74" i="194" s="1"/>
  <c r="C83" i="194"/>
  <c r="F63" i="194"/>
  <c r="F26" i="194"/>
  <c r="D31" i="194"/>
  <c r="C70" i="194"/>
  <c r="F60" i="194"/>
  <c r="I79" i="194"/>
  <c r="O44" i="194"/>
  <c r="E82" i="194"/>
  <c r="P32" i="194"/>
  <c r="P35" i="194"/>
  <c r="J68" i="194"/>
  <c r="H49" i="194"/>
  <c r="J57" i="194"/>
  <c r="M57" i="194" s="1"/>
  <c r="I63" i="194"/>
  <c r="I66" i="194"/>
  <c r="G38" i="194"/>
  <c r="G40" i="194"/>
  <c r="G84" i="194"/>
  <c r="I41" i="194"/>
  <c r="O75" i="194"/>
  <c r="P73" i="194"/>
  <c r="D55" i="194"/>
  <c r="J31" i="194"/>
  <c r="D76" i="194"/>
  <c r="S76" i="194" s="1"/>
  <c r="E24" i="194"/>
  <c r="N24" i="194" s="1"/>
  <c r="H47" i="194"/>
  <c r="P51" i="194"/>
  <c r="F82" i="194"/>
  <c r="P83" i="194"/>
  <c r="Q83" i="194" s="1"/>
  <c r="P56" i="194"/>
  <c r="D82" i="194"/>
  <c r="S82" i="194" s="1"/>
  <c r="E64" i="194"/>
  <c r="H65" i="194"/>
  <c r="O22" i="194"/>
  <c r="O60" i="194"/>
  <c r="V60" i="194" s="1"/>
  <c r="O51" i="194"/>
  <c r="P34" i="194"/>
  <c r="D71" i="194"/>
  <c r="S71" i="194" s="1"/>
  <c r="H40" i="194"/>
  <c r="F59" i="194"/>
  <c r="I36" i="194"/>
  <c r="H55" i="194"/>
  <c r="F70" i="194"/>
  <c r="C57" i="194"/>
  <c r="I34" i="194"/>
  <c r="P62" i="194"/>
  <c r="J58" i="194"/>
  <c r="I58" i="194"/>
  <c r="D51" i="194"/>
  <c r="C76" i="194"/>
  <c r="E52" i="194"/>
  <c r="D46" i="194"/>
  <c r="D33" i="194"/>
  <c r="P46" i="194"/>
  <c r="P49" i="194"/>
  <c r="D72" i="194"/>
  <c r="M72" i="194" s="1"/>
  <c r="I75" i="194"/>
  <c r="J64" i="194"/>
  <c r="P28" i="194"/>
  <c r="Q28" i="194" s="1"/>
  <c r="E68" i="194"/>
  <c r="E30" i="194"/>
  <c r="G32" i="194"/>
  <c r="E36" i="194"/>
  <c r="P72" i="194"/>
  <c r="E26" i="194"/>
  <c r="E32" i="194"/>
  <c r="C65" i="194"/>
  <c r="F31" i="194"/>
  <c r="E54" i="194"/>
  <c r="N54" i="194" s="1"/>
  <c r="E57" i="194"/>
  <c r="G59" i="194"/>
  <c r="H31" i="194"/>
  <c r="G60" i="194"/>
  <c r="C81" i="194"/>
  <c r="E55" i="194"/>
  <c r="J40" i="194"/>
  <c r="N40" i="194" s="1"/>
  <c r="G74" i="194"/>
  <c r="O54" i="194"/>
  <c r="V54" i="194" s="1"/>
  <c r="E48" i="194"/>
  <c r="H35" i="194"/>
  <c r="C58" i="194"/>
  <c r="C62" i="194"/>
  <c r="G48" i="194"/>
  <c r="F23" i="194"/>
  <c r="I33" i="194"/>
  <c r="O81" i="194"/>
  <c r="V81" i="194" s="1"/>
  <c r="O43" i="194"/>
  <c r="I43" i="194"/>
  <c r="G79" i="194"/>
  <c r="O79" i="194"/>
  <c r="F65" i="194"/>
  <c r="E35" i="194"/>
  <c r="E25" i="194"/>
  <c r="N25" i="194" s="1"/>
  <c r="G24" i="194"/>
  <c r="F52" i="194"/>
  <c r="D58" i="194"/>
  <c r="H75" i="194"/>
  <c r="D62" i="194"/>
  <c r="D65" i="194"/>
  <c r="F66" i="194"/>
  <c r="G49" i="194"/>
  <c r="P58" i="194"/>
  <c r="Q58" i="194" s="1"/>
  <c r="E39" i="194"/>
  <c r="C38" i="194"/>
  <c r="H51" i="194"/>
  <c r="G70" i="194"/>
  <c r="I67" i="194"/>
  <c r="G76" i="194"/>
  <c r="D78" i="194"/>
  <c r="G68" i="194"/>
  <c r="G72" i="194"/>
  <c r="F41" i="194"/>
  <c r="I27" i="194"/>
  <c r="I26" i="194"/>
  <c r="J76" i="194"/>
  <c r="J39" i="194"/>
  <c r="N39" i="194" s="1"/>
  <c r="E15" i="194"/>
  <c r="F17" i="194"/>
  <c r="C17" i="194"/>
  <c r="D22" i="194"/>
  <c r="E16" i="194"/>
  <c r="E14" i="194"/>
  <c r="E20" i="194"/>
  <c r="E19" i="194"/>
  <c r="E18" i="194"/>
  <c r="E17" i="194"/>
  <c r="E22" i="194"/>
  <c r="P23" i="194"/>
  <c r="F22" i="194"/>
  <c r="C22" i="194"/>
  <c r="G22" i="194"/>
  <c r="H22" i="194"/>
  <c r="G23" i="194"/>
  <c r="I22" i="194"/>
  <c r="H23" i="194"/>
  <c r="J22" i="194"/>
  <c r="I23" i="194"/>
  <c r="J23" i="194"/>
  <c r="P22" i="194"/>
  <c r="V75" i="194"/>
  <c r="V59" i="194"/>
  <c r="V82" i="194"/>
  <c r="V76" i="194"/>
  <c r="V67" i="194"/>
  <c r="V52" i="194"/>
  <c r="V49" i="194"/>
  <c r="V55" i="194"/>
  <c r="V68" i="194"/>
  <c r="P20" i="194"/>
  <c r="V58" i="194"/>
  <c r="G18" i="194"/>
  <c r="U21" i="194"/>
  <c r="G19" i="194"/>
  <c r="F20" i="194"/>
  <c r="H20" i="194"/>
  <c r="O17" i="194"/>
  <c r="R83" i="194"/>
  <c r="P19" i="194"/>
  <c r="U45" i="194"/>
  <c r="N72" i="194"/>
  <c r="D20" i="194"/>
  <c r="H18" i="194"/>
  <c r="S73" i="194"/>
  <c r="Q47" i="194"/>
  <c r="F19" i="194"/>
  <c r="U61" i="194"/>
  <c r="C20" i="194"/>
  <c r="V83" i="194"/>
  <c r="H17" i="194"/>
  <c r="S67" i="194"/>
  <c r="J19" i="194"/>
  <c r="O18" i="194"/>
  <c r="D19" i="194"/>
  <c r="D18" i="194"/>
  <c r="L73" i="194"/>
  <c r="V47" i="194"/>
  <c r="O19" i="194"/>
  <c r="G20" i="194"/>
  <c r="V50" i="194"/>
  <c r="U37" i="194"/>
  <c r="F18" i="194"/>
  <c r="Q78" i="194"/>
  <c r="I17" i="194"/>
  <c r="H19" i="194"/>
  <c r="V62" i="194"/>
  <c r="C19" i="194"/>
  <c r="D17" i="194"/>
  <c r="J20" i="194"/>
  <c r="U69" i="194"/>
  <c r="S42" i="194"/>
  <c r="V78" i="194"/>
  <c r="U85" i="194"/>
  <c r="U53" i="194"/>
  <c r="V46" i="194"/>
  <c r="P17" i="194"/>
  <c r="O20" i="194"/>
  <c r="I19" i="194"/>
  <c r="G17" i="194"/>
  <c r="R41" i="194"/>
  <c r="N41" i="194"/>
  <c r="J17" i="194"/>
  <c r="I18" i="194"/>
  <c r="U77" i="194"/>
  <c r="J18" i="194"/>
  <c r="R24" i="194"/>
  <c r="U29" i="194"/>
  <c r="I20" i="194"/>
  <c r="P18" i="194"/>
  <c r="R84" i="194"/>
  <c r="V84" i="194"/>
  <c r="Q39" i="194" l="1"/>
  <c r="N28" i="194"/>
  <c r="N31" i="194"/>
  <c r="N75" i="194"/>
  <c r="N34" i="194"/>
  <c r="G77" i="194"/>
  <c r="F21" i="194"/>
  <c r="F29" i="194"/>
  <c r="F37" i="194"/>
  <c r="E45" i="194"/>
  <c r="G69" i="194"/>
  <c r="S49" i="194"/>
  <c r="L55" i="194"/>
  <c r="R50" i="194"/>
  <c r="S50" i="194"/>
  <c r="S35" i="194"/>
  <c r="S44" i="194"/>
  <c r="S68" i="194"/>
  <c r="Q82" i="194"/>
  <c r="N82" i="194"/>
  <c r="F85" i="194"/>
  <c r="N73" i="194"/>
  <c r="S70" i="194"/>
  <c r="L26" i="194"/>
  <c r="L84" i="194"/>
  <c r="L48" i="194"/>
  <c r="L42" i="194"/>
  <c r="M44" i="194"/>
  <c r="L70" i="194"/>
  <c r="L64" i="194"/>
  <c r="G37" i="194"/>
  <c r="S80" i="194"/>
  <c r="N48" i="194"/>
  <c r="S52" i="194"/>
  <c r="M46" i="194"/>
  <c r="N58" i="194"/>
  <c r="M64" i="194"/>
  <c r="R73" i="194"/>
  <c r="R70" i="194"/>
  <c r="V70" i="194"/>
  <c r="M73" i="194"/>
  <c r="M52" i="194"/>
  <c r="Q56" i="194"/>
  <c r="S56" i="194"/>
  <c r="N55" i="194"/>
  <c r="H45" i="194"/>
  <c r="M84" i="194"/>
  <c r="M50" i="194"/>
  <c r="N50" i="194"/>
  <c r="R48" i="194"/>
  <c r="M59" i="194"/>
  <c r="L65" i="194"/>
  <c r="L52" i="194"/>
  <c r="N63" i="194"/>
  <c r="N26" i="194"/>
  <c r="S41" i="194"/>
  <c r="S59" i="194"/>
  <c r="M41" i="194"/>
  <c r="M26" i="194"/>
  <c r="M49" i="194"/>
  <c r="S84" i="194"/>
  <c r="L51" i="194"/>
  <c r="L46" i="194"/>
  <c r="L80" i="194"/>
  <c r="M54" i="194"/>
  <c r="M67" i="194"/>
  <c r="R25" i="194"/>
  <c r="R49" i="194"/>
  <c r="N67" i="194"/>
  <c r="L68" i="194"/>
  <c r="L30" i="194"/>
  <c r="S23" i="194"/>
  <c r="L79" i="194"/>
  <c r="N65" i="194"/>
  <c r="D61" i="194"/>
  <c r="M61" i="194" s="1"/>
  <c r="F45" i="194"/>
  <c r="F61" i="194"/>
  <c r="S27" i="194"/>
  <c r="S57" i="194"/>
  <c r="S74" i="194"/>
  <c r="N74" i="194"/>
  <c r="R56" i="194"/>
  <c r="N35" i="194"/>
  <c r="N43" i="194"/>
  <c r="M75" i="194"/>
  <c r="L25" i="194"/>
  <c r="L66" i="194"/>
  <c r="L43" i="194"/>
  <c r="M71" i="194"/>
  <c r="M82" i="194"/>
  <c r="L82" i="194"/>
  <c r="N56" i="194"/>
  <c r="M56" i="194"/>
  <c r="L72" i="194"/>
  <c r="N38" i="194"/>
  <c r="R74" i="194"/>
  <c r="M74" i="194"/>
  <c r="M48" i="194"/>
  <c r="L31" i="194"/>
  <c r="C53" i="194"/>
  <c r="L36" i="194"/>
  <c r="M32" i="194"/>
  <c r="M60" i="194"/>
  <c r="M80" i="194"/>
  <c r="L83" i="194"/>
  <c r="R60" i="194"/>
  <c r="M76" i="194"/>
  <c r="M55" i="194"/>
  <c r="N80" i="194"/>
  <c r="L27" i="194"/>
  <c r="N60" i="194"/>
  <c r="C85" i="194"/>
  <c r="L76" i="194"/>
  <c r="L23" i="194"/>
  <c r="L34" i="194"/>
  <c r="L75" i="194"/>
  <c r="M30" i="194"/>
  <c r="L60" i="194"/>
  <c r="M83" i="194"/>
  <c r="M79" i="194"/>
  <c r="M36" i="194"/>
  <c r="S58" i="194"/>
  <c r="N64" i="194"/>
  <c r="M33" i="194"/>
  <c r="Q44" i="194"/>
  <c r="Q35" i="194"/>
  <c r="S33" i="194"/>
  <c r="R28" i="194"/>
  <c r="R35" i="194"/>
  <c r="M62" i="194"/>
  <c r="R26" i="194"/>
  <c r="N83" i="194"/>
  <c r="R67" i="194"/>
  <c r="M78" i="194"/>
  <c r="N79" i="194"/>
  <c r="N33" i="194"/>
  <c r="R54" i="194"/>
  <c r="R38" i="194"/>
  <c r="M58" i="194"/>
  <c r="R58" i="194"/>
  <c r="R33" i="194"/>
  <c r="M35" i="194"/>
  <c r="N32" i="194"/>
  <c r="R36" i="194"/>
  <c r="N27" i="194"/>
  <c r="E69" i="194"/>
  <c r="F53" i="194"/>
  <c r="E37" i="194"/>
  <c r="F69" i="194"/>
  <c r="L35" i="194"/>
  <c r="L81" i="194"/>
  <c r="N68" i="194"/>
  <c r="N42" i="194"/>
  <c r="L33" i="194"/>
  <c r="I69" i="194"/>
  <c r="M63" i="194"/>
  <c r="E77" i="194"/>
  <c r="E85" i="194"/>
  <c r="M34" i="194"/>
  <c r="S34" i="194"/>
  <c r="F77" i="194"/>
  <c r="I77" i="194"/>
  <c r="L54" i="194"/>
  <c r="L44" i="194"/>
  <c r="I61" i="194"/>
  <c r="G53" i="194"/>
  <c r="R32" i="194"/>
  <c r="L41" i="194"/>
  <c r="G61" i="194"/>
  <c r="D45" i="194"/>
  <c r="R30" i="194"/>
  <c r="M31" i="194"/>
  <c r="M25" i="194"/>
  <c r="I53" i="194"/>
  <c r="J45" i="194"/>
  <c r="R75" i="194"/>
  <c r="J69" i="194"/>
  <c r="L56" i="194"/>
  <c r="M42" i="194"/>
  <c r="R42" i="194"/>
  <c r="M65" i="194"/>
  <c r="M68" i="194"/>
  <c r="J37" i="194"/>
  <c r="R68" i="194"/>
  <c r="M81" i="194"/>
  <c r="E61" i="194"/>
  <c r="N61" i="194" s="1"/>
  <c r="H77" i="194"/>
  <c r="I37" i="194"/>
  <c r="H69" i="194"/>
  <c r="H61" i="194"/>
  <c r="E53" i="194"/>
  <c r="H53" i="194"/>
  <c r="J77" i="194"/>
  <c r="L39" i="194"/>
  <c r="H85" i="194"/>
  <c r="J85" i="194"/>
  <c r="I85" i="194"/>
  <c r="C69" i="194"/>
  <c r="Q67" i="194"/>
  <c r="L32" i="194"/>
  <c r="N51" i="194"/>
  <c r="G45" i="194"/>
  <c r="C77" i="194"/>
  <c r="L71" i="194"/>
  <c r="L58" i="194"/>
  <c r="C61" i="194"/>
  <c r="N71" i="194"/>
  <c r="C45" i="194"/>
  <c r="J29" i="194"/>
  <c r="Q79" i="194"/>
  <c r="D77" i="194"/>
  <c r="L50" i="194"/>
  <c r="D37" i="194"/>
  <c r="M70" i="194"/>
  <c r="M27" i="194"/>
  <c r="N70" i="194"/>
  <c r="D29" i="194"/>
  <c r="J53" i="194"/>
  <c r="G85" i="194"/>
  <c r="H37" i="194"/>
  <c r="R51" i="194"/>
  <c r="S62" i="194"/>
  <c r="N78" i="194"/>
  <c r="N46" i="194"/>
  <c r="N49" i="194"/>
  <c r="R78" i="194"/>
  <c r="C37" i="194"/>
  <c r="L28" i="194"/>
  <c r="S55" i="194"/>
  <c r="R34" i="194"/>
  <c r="S72" i="194"/>
  <c r="M40" i="194"/>
  <c r="R46" i="194"/>
  <c r="L63" i="194"/>
  <c r="V72" i="194"/>
  <c r="L40" i="194"/>
  <c r="D69" i="194"/>
  <c r="S32" i="194"/>
  <c r="R31" i="194"/>
  <c r="M28" i="194"/>
  <c r="M43" i="194"/>
  <c r="L38" i="194"/>
  <c r="M39" i="194"/>
  <c r="I45" i="194"/>
  <c r="Q72" i="194"/>
  <c r="S30" i="194"/>
  <c r="R27" i="194"/>
  <c r="O69" i="194"/>
  <c r="V69" i="194" s="1"/>
  <c r="R39" i="194"/>
  <c r="V79" i="194"/>
  <c r="S79" i="194"/>
  <c r="V51" i="194"/>
  <c r="S60" i="194"/>
  <c r="O61" i="194"/>
  <c r="Q40" i="194"/>
  <c r="R55" i="194"/>
  <c r="V80" i="194"/>
  <c r="R43" i="194"/>
  <c r="Q73" i="194"/>
  <c r="Q63" i="194"/>
  <c r="O53" i="194"/>
  <c r="V53" i="194" s="1"/>
  <c r="R40" i="194"/>
  <c r="Q75" i="194"/>
  <c r="S54" i="194"/>
  <c r="S39" i="194"/>
  <c r="S40" i="194"/>
  <c r="S38" i="194"/>
  <c r="S64" i="194"/>
  <c r="Q42" i="194"/>
  <c r="V73" i="194"/>
  <c r="R79" i="194"/>
  <c r="S48" i="194"/>
  <c r="Q36" i="194"/>
  <c r="O45" i="194"/>
  <c r="S26" i="194"/>
  <c r="R65" i="194"/>
  <c r="S65" i="194"/>
  <c r="Q70" i="194"/>
  <c r="Q33" i="194"/>
  <c r="Q59" i="194"/>
  <c r="Q60" i="194"/>
  <c r="Q50" i="194"/>
  <c r="S31" i="194"/>
  <c r="S36" i="194"/>
  <c r="R81" i="194"/>
  <c r="V48" i="194"/>
  <c r="Q81" i="194"/>
  <c r="O85" i="194"/>
  <c r="Q30" i="194"/>
  <c r="Q38" i="194"/>
  <c r="Q68" i="194"/>
  <c r="Q57" i="194"/>
  <c r="Q24" i="194"/>
  <c r="S81" i="194"/>
  <c r="Q31" i="194"/>
  <c r="Q54" i="194"/>
  <c r="R62" i="194"/>
  <c r="O37" i="194"/>
  <c r="S75" i="194"/>
  <c r="Q51" i="194"/>
  <c r="Q48" i="194"/>
  <c r="R64" i="194"/>
  <c r="Q34" i="194"/>
  <c r="O77" i="194"/>
  <c r="V77" i="194" s="1"/>
  <c r="Q55" i="194"/>
  <c r="Q26" i="194"/>
  <c r="Q27" i="194"/>
  <c r="Q64" i="194"/>
  <c r="P85" i="194"/>
  <c r="P53" i="194"/>
  <c r="P69" i="194"/>
  <c r="P45" i="194"/>
  <c r="Q62" i="194"/>
  <c r="Q80" i="194"/>
  <c r="P61" i="194"/>
  <c r="Q65" i="194"/>
  <c r="Q49" i="194"/>
  <c r="P29" i="194"/>
  <c r="N57" i="194"/>
  <c r="R76" i="194"/>
  <c r="N76" i="194"/>
  <c r="P77" i="194"/>
  <c r="L59" i="194"/>
  <c r="N47" i="194"/>
  <c r="R57" i="194"/>
  <c r="P37" i="194"/>
  <c r="N36" i="194"/>
  <c r="R47" i="194"/>
  <c r="N30" i="194"/>
  <c r="M47" i="194"/>
  <c r="L78" i="194"/>
  <c r="S43" i="194"/>
  <c r="Q43" i="194"/>
  <c r="N52" i="194"/>
  <c r="L49" i="194"/>
  <c r="V66" i="194"/>
  <c r="S78" i="194"/>
  <c r="D85" i="194"/>
  <c r="L62" i="194"/>
  <c r="R44" i="194"/>
  <c r="N44" i="194"/>
  <c r="Q32" i="194"/>
  <c r="D53" i="194"/>
  <c r="S66" i="194"/>
  <c r="S46" i="194"/>
  <c r="Q46" i="194"/>
  <c r="Q66" i="194"/>
  <c r="S51" i="194"/>
  <c r="S25" i="194"/>
  <c r="Q25" i="194"/>
  <c r="M51" i="194"/>
  <c r="N59" i="194"/>
  <c r="R59" i="194"/>
  <c r="L57" i="194"/>
  <c r="L22" i="194"/>
  <c r="E29" i="194"/>
  <c r="G21" i="194"/>
  <c r="G29" i="194"/>
  <c r="H29" i="194"/>
  <c r="I21" i="194"/>
  <c r="H21" i="194"/>
  <c r="I29" i="194"/>
  <c r="O29" i="194"/>
  <c r="R29" i="194" s="1"/>
  <c r="E21" i="194"/>
  <c r="C29" i="194"/>
  <c r="D21" i="194"/>
  <c r="C21" i="194"/>
  <c r="Q23" i="194"/>
  <c r="R23" i="194"/>
  <c r="N23" i="194"/>
  <c r="M23" i="194"/>
  <c r="S22" i="194"/>
  <c r="Q22" i="194"/>
  <c r="N22" i="194"/>
  <c r="M22" i="194"/>
  <c r="R22" i="194"/>
  <c r="U86" i="194"/>
  <c r="P21" i="194"/>
  <c r="L18" i="194"/>
  <c r="L19" i="194"/>
  <c r="L20" i="194"/>
  <c r="S19" i="194"/>
  <c r="Q19" i="194"/>
  <c r="M20" i="194"/>
  <c r="R20" i="194"/>
  <c r="N20" i="194"/>
  <c r="L17" i="194"/>
  <c r="M17" i="194"/>
  <c r="R17" i="194"/>
  <c r="N17" i="194"/>
  <c r="R18" i="194"/>
  <c r="N18" i="194"/>
  <c r="M18" i="194"/>
  <c r="Q18" i="194"/>
  <c r="S18" i="194"/>
  <c r="K19" i="194"/>
  <c r="K20" i="194"/>
  <c r="J21" i="194"/>
  <c r="K17" i="194"/>
  <c r="K18" i="194"/>
  <c r="N19" i="194"/>
  <c r="R19" i="194"/>
  <c r="M19" i="194"/>
  <c r="S20" i="194"/>
  <c r="Q20" i="194"/>
  <c r="O21" i="194"/>
  <c r="S17" i="194"/>
  <c r="Q17" i="194"/>
  <c r="N45" i="194" l="1"/>
  <c r="H86" i="194"/>
  <c r="I86" i="194"/>
  <c r="G86" i="194"/>
  <c r="F86" i="194"/>
  <c r="Q53" i="194"/>
  <c r="S61" i="194"/>
  <c r="L61" i="194"/>
  <c r="Q37" i="194"/>
  <c r="S69" i="194"/>
  <c r="R69" i="194"/>
  <c r="L37" i="194"/>
  <c r="S37" i="194"/>
  <c r="L53" i="194"/>
  <c r="L45" i="194"/>
  <c r="M77" i="194"/>
  <c r="L77" i="194"/>
  <c r="N69" i="194"/>
  <c r="M69" i="194"/>
  <c r="M37" i="194"/>
  <c r="N37" i="194"/>
  <c r="N53" i="194"/>
  <c r="N77" i="194"/>
  <c r="N85" i="194"/>
  <c r="M85" i="194"/>
  <c r="M45" i="194"/>
  <c r="Q69" i="194"/>
  <c r="R37" i="194"/>
  <c r="S45" i="194"/>
  <c r="J86" i="194"/>
  <c r="L69" i="194"/>
  <c r="M29" i="194"/>
  <c r="N29" i="194"/>
  <c r="R61" i="194"/>
  <c r="Q45" i="194"/>
  <c r="L29" i="194"/>
  <c r="R45" i="194"/>
  <c r="V61" i="194"/>
  <c r="L85" i="194"/>
  <c r="S53" i="194"/>
  <c r="M53" i="194"/>
  <c r="S85" i="194"/>
  <c r="R53" i="194"/>
  <c r="P86" i="194"/>
  <c r="R85" i="194"/>
  <c r="Q61" i="194"/>
  <c r="S77" i="194"/>
  <c r="V85" i="194"/>
  <c r="R77" i="194"/>
  <c r="Q77" i="194"/>
  <c r="Q85" i="194"/>
  <c r="D86" i="194"/>
  <c r="E86" i="194"/>
  <c r="C86" i="194"/>
  <c r="S29" i="194"/>
  <c r="Q29" i="194"/>
  <c r="K23" i="194"/>
  <c r="K22" i="194"/>
  <c r="K29" i="194"/>
  <c r="K78" i="194"/>
  <c r="K41" i="194"/>
  <c r="K24" i="194"/>
  <c r="K53" i="194"/>
  <c r="K61" i="194"/>
  <c r="M21" i="194"/>
  <c r="K37" i="194"/>
  <c r="K79" i="194"/>
  <c r="K75" i="194"/>
  <c r="K46" i="194"/>
  <c r="K62" i="194"/>
  <c r="K68" i="194"/>
  <c r="K28" i="194"/>
  <c r="K85" i="194"/>
  <c r="K43" i="194"/>
  <c r="R21" i="194"/>
  <c r="K84" i="194"/>
  <c r="K70" i="194"/>
  <c r="K73" i="194"/>
  <c r="K38" i="194"/>
  <c r="K52" i="194"/>
  <c r="K34" i="194"/>
  <c r="K55" i="194"/>
  <c r="K76" i="194"/>
  <c r="K45" i="194"/>
  <c r="K58" i="194"/>
  <c r="K44" i="194"/>
  <c r="K64" i="194"/>
  <c r="K47" i="194"/>
  <c r="N21" i="194"/>
  <c r="K57" i="194"/>
  <c r="K66" i="194"/>
  <c r="K48" i="194"/>
  <c r="K42" i="194"/>
  <c r="K54" i="194"/>
  <c r="K67" i="194"/>
  <c r="K72" i="194"/>
  <c r="K35" i="194"/>
  <c r="K71" i="194"/>
  <c r="K39" i="194"/>
  <c r="K32" i="194"/>
  <c r="K83" i="194"/>
  <c r="K31" i="194"/>
  <c r="K40" i="194"/>
  <c r="K30" i="194"/>
  <c r="K63" i="194"/>
  <c r="K21" i="194"/>
  <c r="K59" i="194"/>
  <c r="K74" i="194"/>
  <c r="K69" i="194"/>
  <c r="K33" i="194"/>
  <c r="K81" i="194"/>
  <c r="K50" i="194"/>
  <c r="K25" i="194"/>
  <c r="K65" i="194"/>
  <c r="K49" i="194"/>
  <c r="K27" i="194"/>
  <c r="K82" i="194"/>
  <c r="K80" i="194"/>
  <c r="K77" i="194"/>
  <c r="K36" i="194"/>
  <c r="K26" i="194"/>
  <c r="K56" i="194"/>
  <c r="K51" i="194"/>
  <c r="K60" i="194"/>
  <c r="S21" i="194"/>
  <c r="Q21" i="194"/>
  <c r="O86" i="194"/>
  <c r="S86" i="194" s="1"/>
  <c r="L21" i="194"/>
  <c r="R86" i="194" l="1"/>
  <c r="I10" i="194"/>
  <c r="N86" i="194"/>
  <c r="N20" i="198"/>
  <c r="V20" i="198" s="1"/>
  <c r="M86" i="194"/>
  <c r="K86" i="194"/>
  <c r="O20" i="198" s="1"/>
  <c r="J20" i="198"/>
  <c r="Q86" i="194"/>
  <c r="L20" i="198" s="1"/>
  <c r="B7" i="194"/>
  <c r="D7" i="194" s="1"/>
  <c r="G20" i="198"/>
  <c r="L86" i="194"/>
  <c r="I20" i="198" s="1"/>
  <c r="I197" i="198" s="1"/>
  <c r="Q20" i="198" l="1"/>
  <c r="S20" i="198"/>
  <c r="P20" i="198"/>
</calcChain>
</file>

<file path=xl/sharedStrings.xml><?xml version="1.0" encoding="utf-8"?>
<sst xmlns="http://schemas.openxmlformats.org/spreadsheetml/2006/main" count="2964" uniqueCount="236">
  <si>
    <t>Campaign Information</t>
    <phoneticPr fontId="9" type="noConversion"/>
  </si>
  <si>
    <t>1. Campaign</t>
  </si>
  <si>
    <t>2. Period</t>
  </si>
  <si>
    <t>3. Budget</t>
  </si>
  <si>
    <t>Media</t>
  </si>
  <si>
    <t>Period</t>
    <phoneticPr fontId="9" type="noConversion"/>
  </si>
  <si>
    <t>Budget</t>
  </si>
  <si>
    <t>CPT</t>
  </si>
  <si>
    <t>Bounce rate</t>
  </si>
  <si>
    <t>CPC</t>
  </si>
  <si>
    <t>Click</t>
    <phoneticPr fontId="9" type="noConversion"/>
  </si>
  <si>
    <t>CTR</t>
    <phoneticPr fontId="9" type="noConversion"/>
  </si>
  <si>
    <t>Visit</t>
  </si>
  <si>
    <t>Media</t>
    <phoneticPr fontId="0" type="noConversion"/>
  </si>
  <si>
    <t>Period</t>
    <phoneticPr fontId="0" type="noConversion"/>
  </si>
  <si>
    <t>Click Data</t>
    <phoneticPr fontId="0" type="noConversion"/>
  </si>
  <si>
    <t>Click</t>
    <phoneticPr fontId="0" type="noConversion"/>
  </si>
  <si>
    <t>CTR</t>
    <phoneticPr fontId="0" type="noConversion"/>
  </si>
  <si>
    <t>Total</t>
    <phoneticPr fontId="0" type="noConversion"/>
  </si>
  <si>
    <t>Media</t>
    <phoneticPr fontId="9" type="noConversion"/>
  </si>
  <si>
    <t>Assset</t>
  </si>
  <si>
    <t>Asset</t>
  </si>
  <si>
    <t>Size</t>
    <phoneticPr fontId="9" type="noConversion"/>
  </si>
  <si>
    <t>Format</t>
  </si>
  <si>
    <t>Daily Total</t>
  </si>
  <si>
    <t>Total Budget</t>
  </si>
  <si>
    <t>LG.COM</t>
  </si>
  <si>
    <t>Day</t>
    <phoneticPr fontId="9" type="noConversion"/>
  </si>
  <si>
    <t>Imps</t>
    <phoneticPr fontId="9" type="noConversion"/>
  </si>
  <si>
    <t>Click</t>
  </si>
  <si>
    <t>Spending</t>
  </si>
  <si>
    <t>Budget Spent</t>
  </si>
  <si>
    <t>CTR</t>
  </si>
  <si>
    <t>CVR</t>
  </si>
  <si>
    <t>Views</t>
  </si>
  <si>
    <t>KPI
Achievement</t>
  </si>
  <si>
    <t>Total</t>
  </si>
  <si>
    <t xml:space="preserve">Daily Visit
KPI </t>
  </si>
  <si>
    <t>Daily KPI 
Achievement</t>
  </si>
  <si>
    <t>Avg. Duration (Sec)</t>
  </si>
  <si>
    <t>View</t>
  </si>
  <si>
    <t>`</t>
  </si>
  <si>
    <t>LG.COM Visit</t>
  </si>
  <si>
    <t>TOTAL</t>
  </si>
  <si>
    <t>Total Visit KPI</t>
  </si>
  <si>
    <t>Image 1</t>
  </si>
  <si>
    <t>Image 2</t>
  </si>
  <si>
    <t>Image 3</t>
  </si>
  <si>
    <t>Timeline</t>
  </si>
  <si>
    <t>1 Weekly Total</t>
  </si>
  <si>
    <t>2 Weekly Total</t>
  </si>
  <si>
    <t>3 Weekly Total</t>
  </si>
  <si>
    <t>4 Weekly Total</t>
  </si>
  <si>
    <t>5 Weekly Total</t>
  </si>
  <si>
    <t>6 Weekly Total</t>
  </si>
  <si>
    <t>Spending(%)</t>
  </si>
  <si>
    <t>pending</t>
  </si>
  <si>
    <t>Bounce</t>
  </si>
  <si>
    <t>Campaign
KPI</t>
  </si>
  <si>
    <t>Campaign KPI 
Achievement</t>
  </si>
  <si>
    <t>Microsite 
Paid Visit</t>
  </si>
  <si>
    <t>Microsite Paid Visit</t>
  </si>
  <si>
    <t>Campaign Summary</t>
  </si>
  <si>
    <t>Assets</t>
  </si>
  <si>
    <t>Visit KPI Total</t>
  </si>
  <si>
    <t>7 Weekly Total</t>
  </si>
  <si>
    <t>9 Weekly Total</t>
  </si>
  <si>
    <t>8 Weekly Total</t>
  </si>
  <si>
    <t>Clicks</t>
  </si>
  <si>
    <t>Video 1</t>
  </si>
  <si>
    <t>Video 2</t>
  </si>
  <si>
    <t>Video 3</t>
  </si>
  <si>
    <t>Video 4</t>
  </si>
  <si>
    <t>Video 5</t>
  </si>
  <si>
    <t>Video 6</t>
  </si>
  <si>
    <t>Video 7</t>
  </si>
  <si>
    <t>Video 8</t>
  </si>
  <si>
    <t>Video 9</t>
  </si>
  <si>
    <t>Video 10</t>
  </si>
  <si>
    <t>CPV</t>
  </si>
  <si>
    <t>25% Views</t>
  </si>
  <si>
    <t>50% Views</t>
  </si>
  <si>
    <t>75% Views</t>
  </si>
  <si>
    <t>100% Views</t>
  </si>
  <si>
    <t>Video Assets</t>
  </si>
  <si>
    <t>Image Assets</t>
  </si>
  <si>
    <t>Video 11</t>
  </si>
  <si>
    <t>Image 4</t>
  </si>
  <si>
    <t>Image 5</t>
  </si>
  <si>
    <t>Image 6</t>
  </si>
  <si>
    <t>Image 7</t>
  </si>
  <si>
    <t>Image 8</t>
  </si>
  <si>
    <t>Image 9</t>
  </si>
  <si>
    <t>Image 10</t>
  </si>
  <si>
    <t>Image 11</t>
  </si>
  <si>
    <t>Media4</t>
  </si>
  <si>
    <t>Media5</t>
  </si>
  <si>
    <t>Media6</t>
  </si>
  <si>
    <t>Media7</t>
  </si>
  <si>
    <t>Media8</t>
  </si>
  <si>
    <t>Media9</t>
  </si>
  <si>
    <t>Media10</t>
  </si>
  <si>
    <t>25% Play</t>
  </si>
  <si>
    <t>50% Play</t>
  </si>
  <si>
    <t>75% Play</t>
  </si>
  <si>
    <t>100% Play</t>
  </si>
  <si>
    <t>Asset1</t>
  </si>
  <si>
    <t>Asset2</t>
  </si>
  <si>
    <t>Asset3</t>
  </si>
  <si>
    <t>Asset4</t>
  </si>
  <si>
    <t>Asset5</t>
  </si>
  <si>
    <t>Asset6</t>
  </si>
  <si>
    <t>Asset7</t>
  </si>
  <si>
    <t>Asset8</t>
  </si>
  <si>
    <t>Asset9</t>
  </si>
  <si>
    <t>Asset10</t>
  </si>
  <si>
    <t>Video</t>
  </si>
  <si>
    <r>
      <t xml:space="preserve">CVR
</t>
    </r>
    <r>
      <rPr>
        <sz val="8"/>
        <rFont val="Calibri"/>
        <family val="2"/>
        <scheme val="minor"/>
      </rPr>
      <t>(Click &gt; Visit)</t>
    </r>
  </si>
  <si>
    <t>Media 4</t>
  </si>
  <si>
    <t>Media 5</t>
  </si>
  <si>
    <t>Media 6</t>
  </si>
  <si>
    <t>Media 7</t>
  </si>
  <si>
    <t>Media 8</t>
  </si>
  <si>
    <t>Media 9</t>
  </si>
  <si>
    <t>Media 10</t>
  </si>
  <si>
    <t>RHQ-GetMoreLove-IQ</t>
  </si>
  <si>
    <t>Facebook</t>
  </si>
  <si>
    <t>YouTube</t>
  </si>
  <si>
    <t>Teaser</t>
  </si>
  <si>
    <t>Teaser Video</t>
  </si>
  <si>
    <t xml:space="preserve">PLP </t>
  </si>
  <si>
    <t>ATC</t>
  </si>
  <si>
    <t>WTB</t>
  </si>
  <si>
    <t>RHQ
Get More Love
Campaign</t>
  </si>
  <si>
    <t>Campaign Summary_Details</t>
  </si>
  <si>
    <t>Snapchat</t>
  </si>
  <si>
    <t>Watching
Completion</t>
  </si>
  <si>
    <t>FB live - Teaser</t>
  </si>
  <si>
    <t>YT live - Teaser</t>
  </si>
  <si>
    <t xml:space="preserve">Teaser End </t>
  </si>
  <si>
    <t>7/12/2023 ~ 7/20/2023</t>
  </si>
  <si>
    <t>7/14/2023 ~ 7/20/2023</t>
  </si>
  <si>
    <t>7/12/2023 ~ 7/31/2023</t>
  </si>
  <si>
    <t>7/14/2023 ~ 7/31/2023</t>
  </si>
  <si>
    <t>AC Car</t>
  </si>
  <si>
    <t>RAC ThinQ</t>
  </si>
  <si>
    <t>Air Purif</t>
  </si>
  <si>
    <t>Oled VO</t>
  </si>
  <si>
    <t>Vaccum</t>
  </si>
  <si>
    <t>WM</t>
  </si>
  <si>
    <t>WT</t>
  </si>
  <si>
    <t>Knock</t>
  </si>
  <si>
    <t>Ref ThinQ</t>
  </si>
  <si>
    <t>DW</t>
  </si>
  <si>
    <t xml:space="preserve">    </t>
  </si>
  <si>
    <t>SC AB Test Live</t>
  </si>
  <si>
    <t>OLED VO</t>
  </si>
  <si>
    <t>Vacuum</t>
  </si>
  <si>
    <t>REF ThinQ</t>
  </si>
  <si>
    <t>7/28/2023 ~7/31/2023</t>
  </si>
  <si>
    <t>7/28/2023 ~ 7/30/2023</t>
  </si>
  <si>
    <t>7/28/2023~ 7/31/2023</t>
  </si>
  <si>
    <t>AB Test</t>
  </si>
  <si>
    <t>Microsite</t>
  </si>
  <si>
    <t xml:space="preserve">Teaser </t>
  </si>
  <si>
    <t>Avg. Duration
(Sec)</t>
  </si>
  <si>
    <t>Active
User</t>
  </si>
  <si>
    <t>Cost per
Active User</t>
  </si>
  <si>
    <t>9/20/2023 ~ 11/30/2023</t>
  </si>
  <si>
    <t>GDN</t>
  </si>
  <si>
    <t>Facebook Video</t>
  </si>
  <si>
    <t>Facebook Static (Carousel)</t>
  </si>
  <si>
    <t>Ad type</t>
  </si>
  <si>
    <t>Video or Static</t>
  </si>
  <si>
    <t>Static</t>
  </si>
  <si>
    <t>-</t>
  </si>
  <si>
    <t xml:space="preserve">Product </t>
  </si>
  <si>
    <t>Visits</t>
  </si>
  <si>
    <t xml:space="preserve">Bounce Rate </t>
  </si>
  <si>
    <t>PDP</t>
  </si>
  <si>
    <t>AC Car (AR)</t>
  </si>
  <si>
    <t>RAC ThinQ (AR)</t>
  </si>
  <si>
    <t>Air Purif (AR)</t>
  </si>
  <si>
    <t>Oled VO (AR)</t>
  </si>
  <si>
    <t>Vaccum (AR)</t>
  </si>
  <si>
    <t>WM (AR)</t>
  </si>
  <si>
    <t>WT (AR)</t>
  </si>
  <si>
    <t>Knock (AR)</t>
  </si>
  <si>
    <t>Ref ThinQ (AR)</t>
  </si>
  <si>
    <t>DW (AR)</t>
  </si>
  <si>
    <t>AC Car (KUR)</t>
  </si>
  <si>
    <t>RAC ThinQ (KUR)</t>
  </si>
  <si>
    <t>Air Purif (KUR)</t>
  </si>
  <si>
    <t>Oled VO (KUR)</t>
  </si>
  <si>
    <t>Vaccum (KUR)</t>
  </si>
  <si>
    <t>WM (KUR)</t>
  </si>
  <si>
    <t>WT (KUR)</t>
  </si>
  <si>
    <t>Knock (KUR)</t>
  </si>
  <si>
    <t>Ref ThinQ (KUR)</t>
  </si>
  <si>
    <t>DW (KUR)</t>
  </si>
  <si>
    <t>AC Car Option 2 (KUR)</t>
  </si>
  <si>
    <t>RAC ThinQ Option 2 (KUR)</t>
  </si>
  <si>
    <t>Air Purif Option 2 (KUR)</t>
  </si>
  <si>
    <t>Oled VO Option 2 (KUR)</t>
  </si>
  <si>
    <t>Vaccum Option 2 (KUR)</t>
  </si>
  <si>
    <t>WM Option 2 (KUR)</t>
  </si>
  <si>
    <t>WT Option 2 (KUR)</t>
  </si>
  <si>
    <t>Knock Option 2 (KUR)</t>
  </si>
  <si>
    <t>Ref ThinQ Option 2 (KUR)</t>
  </si>
  <si>
    <t>DW Option 2 (KUR)</t>
  </si>
  <si>
    <t>AC Car Option 2 (AR)</t>
  </si>
  <si>
    <t>RAC ThinQ Option 2 (AR)</t>
  </si>
  <si>
    <t>Air Purif Option 2 (AR)</t>
  </si>
  <si>
    <t>Oled VO Option 2 (AR)</t>
  </si>
  <si>
    <t>Vaccum Option 2 (AR)</t>
  </si>
  <si>
    <t>WM Option 2 (AR)</t>
  </si>
  <si>
    <t>WT Option 2 (AR)</t>
  </si>
  <si>
    <t>Knock Option 2 (AR)</t>
  </si>
  <si>
    <t>Ref ThinQ Option 2 (AR)</t>
  </si>
  <si>
    <t>DW Option 2 (AR)</t>
  </si>
  <si>
    <t>OLED VO (AR)</t>
  </si>
  <si>
    <t>Vacuum (AR)</t>
  </si>
  <si>
    <t>REF ThinQ (AR)</t>
  </si>
  <si>
    <t>OLED VO (KUR)</t>
  </si>
  <si>
    <t>Vacuum (KUR)</t>
  </si>
  <si>
    <t>REF ThinQ (KUR)</t>
  </si>
  <si>
    <t>OLED VO Option 2 (AR)</t>
  </si>
  <si>
    <t>Vacuum Option 2 (AR)</t>
  </si>
  <si>
    <t>REF ThinQ Option 2 (AR)</t>
  </si>
  <si>
    <t>OLED VO Option 2 (KUR)</t>
  </si>
  <si>
    <t>Vacuum Option 2 (KUR)</t>
  </si>
  <si>
    <t>REF ThinQ Option 2 (KUR)</t>
  </si>
  <si>
    <t>9/20/2023 ~ 10/04/2023</t>
  </si>
  <si>
    <t>9/21/2023 ~ 10/04/2023</t>
  </si>
  <si>
    <t>9/27/2023 ~ 10/04/2023</t>
  </si>
  <si>
    <t>Impressions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</si>
</sst>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4" formatCode="_(&quot;$&quot;* #,##0.00_);_(&quot;$&quot;* \(#,##0.00\);_(&quot;$&quot;* &quot;-&quot;??_);_(@_)"/>
    <numFmt numFmtId="43" formatCode="_(* #,##0.00_);_(* \(#,##0.00\);_(* &quot;-&quot;??_);_(@_)"/>
    <numFmt numFmtId="164" formatCode="_-* #,##0_-;\-* #,##0_-;_-* &quot;-&quot;_-;_-@_-"/>
    <numFmt numFmtId="165" formatCode="_-* #,##0.00_-;\-* #,##0.00_-;_-* &quot;-&quot;??_-;_-@_-"/>
    <numFmt numFmtId="166" formatCode="_-&quot;₩&quot;* #,##0_-;\-&quot;₩&quot;* #,##0_-;_-&quot;₩&quot;* &quot;-&quot;_-;_-@_-"/>
    <numFmt numFmtId="167" formatCode="#,##0_ "/>
    <numFmt numFmtId="168" formatCode="d&quot;-&quot;mmm"/>
    <numFmt numFmtId="169" formatCode="0_ "/>
    <numFmt numFmtId="170" formatCode="_ * #,##0_ ;_ * \-#,##0_ ;_ * &quot;-&quot;_ ;_ @_ "/>
    <numFmt numFmtId="171" formatCode="_ * #,##0.00_ ;_ * \-#,##0.00_ ;_ * &quot;-&quot;??_ ;_ @_ "/>
    <numFmt numFmtId="172" formatCode="m&quot;/&quot;d;@"/>
    <numFmt numFmtId="173" formatCode="_-[$$-409]* #,##0.00_ ;_-[$$-409]* \-#,##0.00\ ;_-[$$-409]* &quot;-&quot;??_ ;_-@_ "/>
    <numFmt numFmtId="174" formatCode="0.0%"/>
    <numFmt numFmtId="175" formatCode="_-* #,##0_-;\-* #,##0_-;_-* &quot;-&quot;??_-;_-@_-"/>
    <numFmt numFmtId="176" formatCode="_-[$$-409]* #,##0_ ;_-[$$-409]* \-#,##0\ ;_-[$$-409]* &quot;-&quot;??_ ;_-@_ "/>
    <numFmt numFmtId="177" formatCode="_-* #,##0.0_-;\-* #,##0.0_-;_-* &quot;-&quot;_-;_-@_-"/>
    <numFmt numFmtId="178" formatCode="_(&quot;$&quot;* #,##0_);_(&quot;$&quot;* \(#,##0\);_(&quot;$&quot;* &quot;-&quot;??_);_(@_)"/>
    <numFmt numFmtId="179" formatCode="_(* #,##0_);_(* \(#,##0\);_(* &quot;-&quot;??_);_(@_)"/>
    <numFmt numFmtId="180" formatCode="_(&quot;$&quot;* #,##0.000_);_(&quot;$&quot;* \(#,##0.000\);_(&quot;$&quot;* &quot;-&quot;??_);_(@_)"/>
  </numFmts>
  <fonts count="77">
    <font>
      <sz val="11"/>
      <name val="돋움"/>
      <family val="3"/>
      <charset val="129"/>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color theme="1"/>
      <name val="Calibri"/>
      <family val="2"/>
      <charset val="129"/>
      <scheme val="minor"/>
    </font>
    <font>
      <sz val="11"/>
      <name val="돋움"/>
      <family val="3"/>
      <charset val="129"/>
    </font>
    <font>
      <sz val="8"/>
      <name val="돋움"/>
      <family val="3"/>
      <charset val="129"/>
    </font>
    <font>
      <sz val="10"/>
      <name val="Arial"/>
      <family val="2"/>
    </font>
    <font>
      <sz val="10"/>
      <name val="Helv"/>
      <family val="2"/>
    </font>
    <font>
      <u/>
      <sz val="9"/>
      <color indexed="36"/>
      <name val="굴림체"/>
      <family val="3"/>
      <charset val="129"/>
    </font>
    <font>
      <sz val="12"/>
      <name val="돋움체"/>
      <family val="3"/>
      <charset val="129"/>
    </font>
    <font>
      <b/>
      <sz val="10"/>
      <name val="Helv"/>
      <family val="2"/>
    </font>
    <font>
      <sz val="8"/>
      <name val="Arial"/>
      <family val="2"/>
    </font>
    <font>
      <b/>
      <sz val="12"/>
      <name val="Helv"/>
      <family val="2"/>
    </font>
    <font>
      <b/>
      <sz val="12"/>
      <name val="Arial"/>
      <family val="2"/>
    </font>
    <font>
      <b/>
      <sz val="11"/>
      <name val="Helv"/>
      <family val="2"/>
    </font>
    <font>
      <sz val="12"/>
      <name val="바탕체"/>
      <family val="1"/>
      <charset val="129"/>
    </font>
    <font>
      <sz val="10"/>
      <name val="맑은 고딕"/>
      <family val="3"/>
      <charset val="129"/>
    </font>
    <font>
      <b/>
      <sz val="10"/>
      <color indexed="9"/>
      <name val="맑은 고딕"/>
      <family val="3"/>
      <charset val="129"/>
    </font>
    <font>
      <b/>
      <sz val="10"/>
      <name val="맑은 고딕"/>
      <family val="3"/>
      <charset val="129"/>
    </font>
    <font>
      <sz val="10"/>
      <color indexed="50"/>
      <name val="맑은 고딕"/>
      <family val="3"/>
      <charset val="129"/>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8"/>
      <name val="돋움체"/>
      <family val="3"/>
      <charset val="129"/>
    </font>
    <font>
      <sz val="10"/>
      <name val="Tahoma"/>
      <family val="2"/>
    </font>
    <font>
      <b/>
      <sz val="10"/>
      <name val="맑은 고딕"/>
      <charset val="1"/>
    </font>
    <font>
      <sz val="11"/>
      <color theme="1"/>
      <name val="Calibri"/>
      <family val="2"/>
      <scheme val="minor"/>
    </font>
    <font>
      <u/>
      <sz val="11"/>
      <color theme="10"/>
      <name val="Calibri"/>
      <family val="2"/>
      <scheme val="minor"/>
    </font>
    <font>
      <sz val="12"/>
      <name val="Calibri"/>
      <family val="1"/>
      <scheme val="minor"/>
    </font>
    <font>
      <sz val="11"/>
      <color rgb="FF000000"/>
      <name val="Calibri"/>
      <family val="2"/>
      <scheme val="minor"/>
    </font>
    <font>
      <sz val="11"/>
      <color indexed="8"/>
      <name val="Calibri"/>
      <family val="2"/>
      <scheme val="minor"/>
    </font>
    <font>
      <i/>
      <sz val="10"/>
      <name val="맑은 고딕"/>
    </font>
    <font>
      <sz val="10"/>
      <name val="Calibri"/>
      <family val="2"/>
      <scheme val="minor"/>
    </font>
    <font>
      <b/>
      <sz val="10"/>
      <color indexed="9"/>
      <name val="Calibri"/>
      <family val="2"/>
      <scheme val="minor"/>
    </font>
    <font>
      <b/>
      <sz val="10"/>
      <name val="Calibri"/>
      <family val="2"/>
      <scheme val="minor"/>
    </font>
    <font>
      <b/>
      <sz val="10"/>
      <color indexed="19"/>
      <name val="Calibri"/>
      <family val="2"/>
      <scheme val="minor"/>
    </font>
    <font>
      <b/>
      <sz val="10"/>
      <color indexed="53"/>
      <name val="Calibri"/>
      <family val="2"/>
      <scheme val="minor"/>
    </font>
    <font>
      <b/>
      <sz val="36"/>
      <name val="Calibri"/>
      <family val="2"/>
      <scheme val="minor"/>
    </font>
    <font>
      <sz val="11"/>
      <name val="Calibri"/>
      <family val="2"/>
      <scheme val="minor"/>
    </font>
    <font>
      <b/>
      <sz val="10"/>
      <color theme="0"/>
      <name val="Calibri"/>
      <family val="2"/>
      <scheme val="minor"/>
    </font>
    <font>
      <b/>
      <sz val="9"/>
      <name val="Calibri"/>
      <family val="2"/>
      <scheme val="minor"/>
    </font>
    <font>
      <b/>
      <sz val="12"/>
      <color theme="0"/>
      <name val="Calibri"/>
      <family val="2"/>
      <scheme val="minor"/>
    </font>
    <font>
      <i/>
      <sz val="10"/>
      <name val="Calibri"/>
      <family val="2"/>
      <scheme val="minor"/>
    </font>
    <font>
      <sz val="10"/>
      <color theme="0"/>
      <name val="Calibri"/>
      <family val="2"/>
      <scheme val="minor"/>
    </font>
    <font>
      <b/>
      <i/>
      <sz val="10"/>
      <name val="Calibri"/>
      <family val="2"/>
      <scheme val="minor"/>
    </font>
    <font>
      <i/>
      <sz val="10"/>
      <color theme="1"/>
      <name val="Calibri"/>
      <family val="2"/>
      <scheme val="minor"/>
    </font>
    <font>
      <b/>
      <sz val="10"/>
      <color theme="0"/>
      <name val="맑은 고딕"/>
    </font>
    <font>
      <sz val="11"/>
      <color theme="0"/>
      <name val="Calibri"/>
      <family val="2"/>
      <scheme val="minor"/>
    </font>
    <font>
      <b/>
      <sz val="10"/>
      <color rgb="FFAB0548"/>
      <name val="Calibri"/>
      <family val="2"/>
      <scheme val="minor"/>
    </font>
    <font>
      <b/>
      <sz val="8"/>
      <color rgb="FFAB0548"/>
      <name val="Calibri"/>
      <family val="2"/>
      <scheme val="minor"/>
    </font>
    <font>
      <sz val="11"/>
      <color rgb="FFAB0548"/>
      <name val="Calibri"/>
      <family val="2"/>
      <scheme val="minor"/>
    </font>
    <font>
      <sz val="10"/>
      <color rgb="FFAB0548"/>
      <name val="맑은 고딕"/>
      <family val="3"/>
      <charset val="129"/>
    </font>
    <font>
      <sz val="11"/>
      <color rgb="FFAB0548"/>
      <name val="돋움"/>
      <family val="3"/>
      <charset val="129"/>
    </font>
    <font>
      <b/>
      <sz val="9"/>
      <name val="맑은 고딕"/>
      <charset val="1"/>
    </font>
    <font>
      <sz val="8"/>
      <name val="Calibri"/>
      <family val="2"/>
      <scheme val="minor"/>
    </font>
    <font>
      <b/>
      <sz val="8"/>
      <name val="맑은 고딕"/>
      <family val="3"/>
      <charset val="129"/>
    </font>
    <font>
      <sz val="10"/>
      <color theme="1"/>
      <name val="Calibri"/>
      <family val="2"/>
      <scheme val="minor"/>
    </font>
    <font>
      <b/>
      <sz val="11"/>
      <name val="Calibri"/>
      <family val="2"/>
      <scheme val="minor"/>
    </font>
    <font>
      <b/>
      <sz val="10"/>
      <color theme="1"/>
      <name val="Calibri"/>
      <family val="2"/>
      <scheme val="minor"/>
    </font>
  </fonts>
  <fills count="4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9"/>
        <bgColor indexed="64"/>
      </patternFill>
    </fill>
    <fill>
      <patternFill patternType="gray125">
        <fgColor indexed="50"/>
        <bgColor indexed="9"/>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A39A92"/>
        <bgColor indexed="64"/>
      </patternFill>
    </fill>
    <fill>
      <patternFill patternType="solid">
        <fgColor rgb="FF686058"/>
        <bgColor indexed="64"/>
      </patternFill>
    </fill>
    <fill>
      <patternFill patternType="solid">
        <fgColor rgb="FFF7F1E5"/>
        <bgColor indexed="64"/>
      </patternFill>
    </fill>
    <fill>
      <patternFill patternType="solid">
        <fgColor rgb="FFF7F1E5"/>
        <bgColor indexed="9"/>
      </patternFill>
    </fill>
    <fill>
      <patternFill patternType="solid">
        <fgColor rgb="FFF6D7C2"/>
        <bgColor indexed="64"/>
      </patternFill>
    </fill>
    <fill>
      <patternFill patternType="solid">
        <fgColor rgb="FFFFC000"/>
        <bgColor indexed="64"/>
      </patternFill>
    </fill>
    <fill>
      <patternFill patternType="gray125">
        <fgColor indexed="50"/>
        <bgColor theme="0" tint="-0.249977111117893"/>
      </patternFill>
    </fill>
    <fill>
      <patternFill patternType="solid">
        <fgColor rgb="FFFFFF00"/>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4" tint="0.59999389629810485"/>
        <bgColor indexed="64"/>
      </patternFill>
    </fill>
  </fills>
  <borders count="125">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thin">
        <color indexed="55"/>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style="medium">
        <color theme="1"/>
      </top>
      <bottom style="thin">
        <color theme="1"/>
      </bottom>
      <diagonal/>
    </border>
    <border>
      <left/>
      <right style="medium">
        <color theme="1"/>
      </right>
      <top style="medium">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thin">
        <color theme="1"/>
      </left>
      <right/>
      <top style="thin">
        <color theme="1"/>
      </top>
      <bottom style="medium">
        <color theme="1"/>
      </bottom>
      <diagonal/>
    </border>
    <border>
      <left/>
      <right style="thin">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right style="thin">
        <color theme="1"/>
      </right>
      <top/>
      <bottom style="thin">
        <color theme="1"/>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top style="medium">
        <color theme="1"/>
      </top>
      <bottom style="thin">
        <color theme="1"/>
      </bottom>
      <diagonal/>
    </border>
    <border>
      <left/>
      <right style="thin">
        <color theme="1"/>
      </right>
      <top style="medium">
        <color theme="1"/>
      </top>
      <bottom style="thin">
        <color theme="1"/>
      </bottom>
      <diagonal/>
    </border>
    <border>
      <left style="medium">
        <color theme="1"/>
      </left>
      <right style="thin">
        <color theme="1"/>
      </right>
      <top style="medium">
        <color theme="1"/>
      </top>
      <bottom/>
      <diagonal/>
    </border>
    <border>
      <left style="thin">
        <color theme="1"/>
      </left>
      <right style="thin">
        <color theme="1"/>
      </right>
      <top style="medium">
        <color theme="1"/>
      </top>
      <bottom/>
      <diagonal/>
    </border>
    <border>
      <left style="thin">
        <color theme="1"/>
      </left>
      <right style="medium">
        <color theme="1"/>
      </right>
      <top style="medium">
        <color theme="1"/>
      </top>
      <bottom style="thin">
        <color theme="1"/>
      </bottom>
      <diagonal/>
    </border>
    <border>
      <left style="medium">
        <color theme="1"/>
      </left>
      <right style="thin">
        <color theme="1"/>
      </right>
      <top style="thin">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style="medium">
        <color theme="1"/>
      </right>
      <top style="thin">
        <color theme="1"/>
      </top>
      <bottom/>
      <diagonal/>
    </border>
    <border>
      <left/>
      <right style="thin">
        <color theme="1"/>
      </right>
      <top style="thin">
        <color theme="1"/>
      </top>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right style="thin">
        <color theme="1"/>
      </right>
      <top style="medium">
        <color theme="1"/>
      </top>
      <bottom style="medium">
        <color theme="1"/>
      </bottom>
      <diagonal/>
    </border>
    <border>
      <left style="thin">
        <color theme="1"/>
      </left>
      <right style="thin">
        <color theme="1"/>
      </right>
      <top/>
      <bottom/>
      <diagonal/>
    </border>
    <border>
      <left style="thin">
        <color theme="1"/>
      </left>
      <right style="thin">
        <color theme="1"/>
      </right>
      <top style="medium">
        <color indexed="64"/>
      </top>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diagonal/>
    </border>
    <border>
      <left style="medium">
        <color indexed="64"/>
      </left>
      <right style="thin">
        <color theme="1"/>
      </right>
      <top/>
      <bottom style="thin">
        <color theme="1"/>
      </bottom>
      <diagonal/>
    </border>
    <border>
      <left style="thin">
        <color theme="1"/>
      </left>
      <right style="medium">
        <color indexed="64"/>
      </right>
      <top/>
      <bottom style="thin">
        <color theme="1"/>
      </bottom>
      <diagonal/>
    </border>
    <border>
      <left style="medium">
        <color indexed="64"/>
      </left>
      <right style="thin">
        <color theme="1"/>
      </right>
      <top style="medium">
        <color indexed="64"/>
      </top>
      <bottom style="medium">
        <color indexed="64"/>
      </bottom>
      <diagonal/>
    </border>
    <border>
      <left style="thin">
        <color theme="1"/>
      </left>
      <right style="thin">
        <color theme="1"/>
      </right>
      <top style="medium">
        <color indexed="64"/>
      </top>
      <bottom style="medium">
        <color indexed="64"/>
      </bottom>
      <diagonal/>
    </border>
    <border>
      <left style="thin">
        <color theme="1"/>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theme="1"/>
      </bottom>
      <diagonal/>
    </border>
    <border>
      <left style="medium">
        <color indexed="64"/>
      </left>
      <right style="medium">
        <color indexed="64"/>
      </right>
      <top/>
      <bottom/>
      <diagonal/>
    </border>
    <border>
      <left/>
      <right style="thin">
        <color theme="1"/>
      </right>
      <top style="medium">
        <color indexed="64"/>
      </top>
      <bottom style="thin">
        <color theme="1"/>
      </bottom>
      <diagonal/>
    </border>
    <border>
      <left style="medium">
        <color indexed="64"/>
      </left>
      <right style="medium">
        <color indexed="64"/>
      </right>
      <top style="thin">
        <color theme="1"/>
      </top>
      <bottom style="medium">
        <color indexed="64"/>
      </bottom>
      <diagonal/>
    </border>
    <border>
      <left/>
      <right style="thin">
        <color theme="1"/>
      </right>
      <top style="thin">
        <color theme="1"/>
      </top>
      <bottom style="medium">
        <color indexed="64"/>
      </bottom>
      <diagonal/>
    </border>
    <border>
      <left style="thin">
        <color theme="1"/>
      </left>
      <right style="medium">
        <color indexed="64"/>
      </right>
      <top style="thin">
        <color theme="1"/>
      </top>
      <bottom/>
      <diagonal/>
    </border>
    <border>
      <left style="thin">
        <color theme="1"/>
      </left>
      <right/>
      <top/>
      <bottom style="medium">
        <color indexed="64"/>
      </bottom>
      <diagonal/>
    </border>
    <border>
      <left/>
      <right style="thin">
        <color theme="1"/>
      </right>
      <top/>
      <bottom style="medium">
        <color indexed="64"/>
      </bottom>
      <diagonal/>
    </border>
    <border>
      <left style="thin">
        <color theme="1"/>
      </left>
      <right style="thin">
        <color theme="1"/>
      </right>
      <top/>
      <bottom style="medium">
        <color indexed="64"/>
      </bottom>
      <diagonal/>
    </border>
    <border>
      <left style="medium">
        <color indexed="64"/>
      </left>
      <right/>
      <top style="medium">
        <color indexed="64"/>
      </top>
      <bottom style="medium">
        <color indexed="64"/>
      </bottom>
      <diagonal/>
    </border>
    <border>
      <left/>
      <right style="thin">
        <color theme="1"/>
      </right>
      <top style="medium">
        <color indexed="64"/>
      </top>
      <bottom style="medium">
        <color indexed="64"/>
      </bottom>
      <diagonal/>
    </border>
    <border>
      <left style="medium">
        <color theme="1"/>
      </left>
      <right/>
      <top/>
      <bottom/>
      <diagonal/>
    </border>
    <border>
      <left style="medium">
        <color indexed="64"/>
      </left>
      <right/>
      <top/>
      <bottom style="thin">
        <color theme="1"/>
      </bottom>
      <diagonal/>
    </border>
    <border>
      <left/>
      <right style="medium">
        <color indexed="64"/>
      </right>
      <top/>
      <bottom/>
      <diagonal/>
    </border>
    <border>
      <left style="medium">
        <color indexed="64"/>
      </left>
      <right style="thin">
        <color theme="1"/>
      </right>
      <top style="thin">
        <color theme="1"/>
      </top>
      <bottom style="medium">
        <color theme="1"/>
      </bottom>
      <diagonal/>
    </border>
    <border>
      <left style="medium">
        <color indexed="64"/>
      </left>
      <right style="thin">
        <color theme="1"/>
      </right>
      <top style="medium">
        <color theme="1"/>
      </top>
      <bottom style="medium">
        <color indexed="64"/>
      </bottom>
      <diagonal/>
    </border>
    <border>
      <left style="thin">
        <color theme="1"/>
      </left>
      <right/>
      <top style="medium">
        <color theme="1"/>
      </top>
      <bottom style="medium">
        <color indexed="64"/>
      </bottom>
      <diagonal/>
    </border>
    <border>
      <left style="medium">
        <color theme="1"/>
      </left>
      <right style="thin">
        <color theme="1"/>
      </right>
      <top style="medium">
        <color theme="1"/>
      </top>
      <bottom style="medium">
        <color indexed="64"/>
      </bottom>
      <diagonal/>
    </border>
    <border>
      <left style="thin">
        <color theme="1"/>
      </left>
      <right style="thin">
        <color theme="1"/>
      </right>
      <top style="medium">
        <color theme="1"/>
      </top>
      <bottom style="medium">
        <color indexed="64"/>
      </bottom>
      <diagonal/>
    </border>
    <border>
      <left style="thin">
        <color theme="1"/>
      </left>
      <right style="medium">
        <color theme="1"/>
      </right>
      <top style="medium">
        <color theme="1"/>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theme="1"/>
      </left>
      <right/>
      <top/>
      <bottom/>
      <diagonal/>
    </border>
    <border>
      <left/>
      <right style="thin">
        <color theme="1"/>
      </right>
      <top/>
      <bottom/>
      <diagonal/>
    </border>
    <border>
      <left style="medium">
        <color indexed="64"/>
      </left>
      <right/>
      <top style="medium">
        <color indexed="64"/>
      </top>
      <bottom style="thin">
        <color theme="1"/>
      </bottom>
      <diagonal/>
    </border>
    <border>
      <left style="medium">
        <color indexed="64"/>
      </left>
      <right/>
      <top style="thin">
        <color theme="1"/>
      </top>
      <bottom style="thin">
        <color theme="1"/>
      </bottom>
      <diagonal/>
    </border>
    <border>
      <left style="medium">
        <color indexed="64"/>
      </left>
      <right/>
      <top style="thin">
        <color theme="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bottom style="thin">
        <color theme="1"/>
      </bottom>
      <diagonal/>
    </border>
    <border>
      <left/>
      <right style="medium">
        <color indexed="64"/>
      </right>
      <top style="medium">
        <color indexed="64"/>
      </top>
      <bottom style="medium">
        <color indexed="64"/>
      </bottom>
      <diagonal/>
    </border>
    <border>
      <left style="medium">
        <color indexed="64"/>
      </left>
      <right style="thin">
        <color theme="1"/>
      </right>
      <top style="thin">
        <color theme="1"/>
      </top>
      <bottom style="thin">
        <color indexed="64"/>
      </bottom>
      <diagonal/>
    </border>
    <border>
      <left style="medium">
        <color indexed="64"/>
      </left>
      <right style="thin">
        <color indexed="64"/>
      </right>
      <top style="medium">
        <color indexed="64"/>
      </top>
      <bottom style="medium">
        <color indexed="64"/>
      </bottom>
      <diagonal/>
    </border>
    <border>
      <left style="thin">
        <color theme="1"/>
      </left>
      <right/>
      <top style="thin">
        <color theme="1"/>
      </top>
      <bottom style="medium">
        <color indexed="64"/>
      </bottom>
      <diagonal/>
    </border>
    <border>
      <left style="thin">
        <color theme="1"/>
      </left>
      <right/>
      <top style="medium">
        <color indexed="64"/>
      </top>
      <bottom style="thin">
        <color theme="1"/>
      </bottom>
      <diagonal/>
    </border>
    <border>
      <left style="thin">
        <color theme="1"/>
      </left>
      <right/>
      <top style="medium">
        <color indexed="64"/>
      </top>
      <bottom style="medium">
        <color indexed="64"/>
      </bottom>
      <diagonal/>
    </border>
    <border>
      <left style="thin">
        <color theme="1"/>
      </left>
      <right/>
      <top style="thin">
        <color indexed="64"/>
      </top>
      <bottom style="medium">
        <color indexed="64"/>
      </bottom>
      <diagonal/>
    </border>
    <border>
      <left/>
      <right/>
      <top style="thin">
        <color indexed="64"/>
      </top>
      <bottom style="medium">
        <color indexed="64"/>
      </bottom>
      <diagonal/>
    </border>
    <border>
      <left/>
      <right style="thin">
        <color theme="1"/>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top style="thin">
        <color theme="1"/>
      </top>
      <bottom style="medium">
        <color indexed="64"/>
      </bottom>
      <diagonal/>
    </border>
    <border>
      <left style="thin">
        <color theme="1"/>
      </left>
      <right style="thin">
        <color theme="1"/>
      </right>
      <top/>
      <bottom style="thin">
        <color indexed="64"/>
      </bottom>
      <diagonal/>
    </border>
  </borders>
  <cellStyleXfs count="3555">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1" fillId="0" borderId="0"/>
    <xf numFmtId="0" fontId="11" fillId="0" borderId="0"/>
    <xf numFmtId="0" fontId="11" fillId="0" borderId="0"/>
    <xf numFmtId="0" fontId="11"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11" fillId="0" borderId="0"/>
    <xf numFmtId="0" fontId="24" fillId="2" borderId="0" applyNumberFormat="0" applyBorder="0" applyAlignment="0" applyProtection="0">
      <alignment vertical="center"/>
    </xf>
    <xf numFmtId="0" fontId="24" fillId="3" borderId="0" applyNumberFormat="0" applyBorder="0" applyAlignment="0" applyProtection="0">
      <alignment vertical="center"/>
    </xf>
    <xf numFmtId="0" fontId="24" fillId="4" borderId="0" applyNumberFormat="0" applyBorder="0" applyAlignment="0" applyProtection="0">
      <alignment vertical="center"/>
    </xf>
    <xf numFmtId="0" fontId="24" fillId="5" borderId="0" applyNumberFormat="0" applyBorder="0" applyAlignment="0" applyProtection="0">
      <alignment vertical="center"/>
    </xf>
    <xf numFmtId="0" fontId="24" fillId="6" borderId="0" applyNumberFormat="0" applyBorder="0" applyAlignment="0" applyProtection="0">
      <alignment vertical="center"/>
    </xf>
    <xf numFmtId="0" fontId="24" fillId="7" borderId="0" applyNumberFormat="0" applyBorder="0" applyAlignment="0" applyProtection="0">
      <alignment vertical="center"/>
    </xf>
    <xf numFmtId="0" fontId="24" fillId="8"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5" borderId="0" applyNumberFormat="0" applyBorder="0" applyAlignment="0" applyProtection="0">
      <alignment vertical="center"/>
    </xf>
    <xf numFmtId="0" fontId="24" fillId="8"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12" fillId="0" borderId="0" applyNumberFormat="0" applyFill="0" applyBorder="0" applyAlignment="0" applyProtection="0">
      <alignment vertical="top"/>
      <protection locked="0"/>
    </xf>
    <xf numFmtId="9" fontId="24" fillId="0" borderId="0" applyFont="0" applyFill="0" applyBorder="0" applyAlignment="0" applyProtection="0">
      <alignment vertical="center"/>
    </xf>
    <xf numFmtId="9"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0" fontId="8" fillId="0" borderId="0"/>
    <xf numFmtId="170" fontId="13" fillId="0" borderId="0" applyFont="0" applyFill="0" applyBorder="0" applyAlignment="0" applyProtection="0"/>
    <xf numFmtId="171" fontId="13" fillId="0" borderId="0" applyFont="0" applyFill="0" applyBorder="0" applyAlignment="0" applyProtection="0"/>
    <xf numFmtId="166" fontId="8" fillId="0" borderId="0" applyFont="0" applyFill="0" applyBorder="0" applyAlignment="0" applyProtection="0">
      <alignment vertical="center"/>
    </xf>
    <xf numFmtId="0" fontId="24" fillId="0" borderId="0">
      <alignment vertical="center"/>
    </xf>
    <xf numFmtId="0" fontId="8" fillId="0" borderId="0"/>
    <xf numFmtId="0" fontId="41" fillId="0" borderId="0">
      <alignment vertical="center"/>
    </xf>
    <xf numFmtId="0" fontId="8" fillId="0" borderId="0"/>
    <xf numFmtId="0" fontId="8" fillId="0" borderId="0"/>
    <xf numFmtId="0" fontId="8" fillId="0" borderId="0">
      <alignment vertical="center"/>
    </xf>
    <xf numFmtId="0" fontId="24" fillId="0" borderId="0">
      <alignment vertical="center"/>
    </xf>
    <xf numFmtId="0" fontId="8" fillId="0" borderId="0"/>
    <xf numFmtId="0" fontId="8" fillId="0" borderId="0"/>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9" borderId="0" applyNumberFormat="0" applyBorder="0" applyAlignment="0" applyProtection="0">
      <alignment vertical="center"/>
    </xf>
    <xf numFmtId="0" fontId="28" fillId="3" borderId="0" applyNumberFormat="0" applyBorder="0" applyAlignment="0" applyProtection="0">
      <alignment vertical="center"/>
    </xf>
    <xf numFmtId="0" fontId="27" fillId="20" borderId="1" applyNumberFormat="0" applyAlignment="0" applyProtection="0">
      <alignment vertical="center"/>
    </xf>
    <xf numFmtId="0" fontId="14" fillId="0" borderId="0"/>
    <xf numFmtId="0" fontId="31" fillId="23" borderId="3" applyNumberFormat="0" applyAlignment="0" applyProtection="0">
      <alignment vertical="center"/>
    </xf>
    <xf numFmtId="0" fontId="30" fillId="0" borderId="0" applyNumberFormat="0" applyFill="0" applyBorder="0" applyAlignment="0" applyProtection="0">
      <alignment vertical="center"/>
    </xf>
    <xf numFmtId="0" fontId="39" fillId="4" borderId="0" applyNumberFormat="0" applyBorder="0" applyAlignment="0" applyProtection="0">
      <alignment vertical="center"/>
    </xf>
    <xf numFmtId="38" fontId="15" fillId="24" borderId="0" applyNumberFormat="0" applyBorder="0" applyAlignment="0" applyProtection="0"/>
    <xf numFmtId="0" fontId="16" fillId="0" borderId="0">
      <alignment horizontal="left"/>
    </xf>
    <xf numFmtId="0" fontId="17" fillId="0" borderId="10" applyNumberFormat="0" applyAlignment="0" applyProtection="0">
      <alignment horizontal="left" vertical="center"/>
    </xf>
    <xf numFmtId="0" fontId="17" fillId="0" borderId="11">
      <alignment horizontal="lef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8" fillId="0" borderId="8" applyNumberFormat="0" applyFill="0" applyAlignment="0" applyProtection="0">
      <alignment vertical="center"/>
    </xf>
    <xf numFmtId="0" fontId="38" fillId="0" borderId="0" applyNumberFormat="0" applyFill="0" applyBorder="0" applyAlignment="0" applyProtection="0">
      <alignment vertical="center"/>
    </xf>
    <xf numFmtId="0" fontId="34" fillId="7" borderId="1" applyNumberFormat="0" applyAlignment="0" applyProtection="0">
      <alignment vertical="center"/>
    </xf>
    <xf numFmtId="10" fontId="15" fillId="24" borderId="12" applyNumberFormat="0" applyBorder="0" applyAlignment="0" applyProtection="0"/>
    <xf numFmtId="0" fontId="32" fillId="0" borderId="4" applyNumberFormat="0" applyFill="0" applyAlignment="0" applyProtection="0">
      <alignment vertical="center"/>
    </xf>
    <xf numFmtId="0" fontId="18" fillId="0" borderId="13"/>
    <xf numFmtId="0" fontId="29" fillId="22" borderId="0" applyNumberFormat="0" applyBorder="0" applyAlignment="0" applyProtection="0">
      <alignment vertical="center"/>
    </xf>
    <xf numFmtId="0" fontId="19" fillId="0" borderId="0"/>
    <xf numFmtId="0" fontId="8" fillId="21" borderId="2" applyNumberFormat="0" applyFont="0" applyAlignment="0" applyProtection="0">
      <alignment vertical="center"/>
    </xf>
    <xf numFmtId="0" fontId="40" fillId="20" borderId="9" applyNumberFormat="0" applyAlignment="0" applyProtection="0">
      <alignment vertical="center"/>
    </xf>
    <xf numFmtId="10" fontId="10" fillId="0" borderId="0" applyFont="0" applyFill="0" applyBorder="0" applyAlignment="0" applyProtection="0"/>
    <xf numFmtId="0" fontId="18" fillId="0" borderId="0"/>
    <xf numFmtId="0" fontId="35" fillId="0" borderId="0" applyNumberFormat="0" applyFill="0" applyBorder="0" applyAlignment="0" applyProtection="0">
      <alignment vertical="center"/>
    </xf>
    <xf numFmtId="0" fontId="33" fillId="0" borderId="5" applyNumberFormat="0" applyFill="0" applyAlignment="0" applyProtection="0">
      <alignment vertical="center"/>
    </xf>
    <xf numFmtId="0" fontId="26" fillId="0" borderId="0" applyNumberFormat="0" applyFill="0" applyBorder="0" applyAlignment="0" applyProtection="0">
      <alignment vertical="center"/>
    </xf>
    <xf numFmtId="0" fontId="7" fillId="0" borderId="0">
      <alignment vertical="center"/>
    </xf>
    <xf numFmtId="0" fontId="6" fillId="0" borderId="0">
      <alignment vertical="center"/>
    </xf>
    <xf numFmtId="0" fontId="5" fillId="0" borderId="0">
      <alignment vertical="center"/>
    </xf>
    <xf numFmtId="0" fontId="8" fillId="0" borderId="0"/>
    <xf numFmtId="0" fontId="24" fillId="2" borderId="0" applyNumberFormat="0" applyBorder="0" applyAlignment="0" applyProtection="0">
      <alignment vertical="center"/>
    </xf>
    <xf numFmtId="0" fontId="24" fillId="3" borderId="0" applyNumberFormat="0" applyBorder="0" applyAlignment="0" applyProtection="0">
      <alignment vertical="center"/>
    </xf>
    <xf numFmtId="0" fontId="24" fillId="4" borderId="0" applyNumberFormat="0" applyBorder="0" applyAlignment="0" applyProtection="0">
      <alignment vertical="center"/>
    </xf>
    <xf numFmtId="0" fontId="24" fillId="5" borderId="0" applyNumberFormat="0" applyBorder="0" applyAlignment="0" applyProtection="0">
      <alignment vertical="center"/>
    </xf>
    <xf numFmtId="0" fontId="24" fillId="6" borderId="0" applyNumberFormat="0" applyBorder="0" applyAlignment="0" applyProtection="0">
      <alignment vertical="center"/>
    </xf>
    <xf numFmtId="0" fontId="24" fillId="7" borderId="0" applyNumberFormat="0" applyBorder="0" applyAlignment="0" applyProtection="0">
      <alignment vertical="center"/>
    </xf>
    <xf numFmtId="0" fontId="24" fillId="8"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5" borderId="0" applyNumberFormat="0" applyBorder="0" applyAlignment="0" applyProtection="0">
      <alignment vertical="center"/>
    </xf>
    <xf numFmtId="0" fontId="24" fillId="8"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9" borderId="0" applyNumberFormat="0" applyBorder="0" applyAlignment="0" applyProtection="0">
      <alignment vertical="center"/>
    </xf>
    <xf numFmtId="0" fontId="26" fillId="0" borderId="0" applyNumberFormat="0" applyFill="0" applyBorder="0" applyAlignment="0" applyProtection="0">
      <alignment vertical="center"/>
    </xf>
    <xf numFmtId="0" fontId="27" fillId="20" borderId="1" applyNumberFormat="0" applyAlignment="0" applyProtection="0">
      <alignment vertical="center"/>
    </xf>
    <xf numFmtId="0" fontId="28" fillId="3" borderId="0" applyNumberFormat="0" applyBorder="0" applyAlignment="0" applyProtection="0">
      <alignment vertical="center"/>
    </xf>
    <xf numFmtId="0" fontId="8" fillId="21" borderId="2" applyNumberFormat="0" applyFont="0" applyAlignment="0" applyProtection="0">
      <alignment vertical="center"/>
    </xf>
    <xf numFmtId="0" fontId="29" fillId="22" borderId="0" applyNumberFormat="0" applyBorder="0" applyAlignment="0" applyProtection="0">
      <alignment vertical="center"/>
    </xf>
    <xf numFmtId="0" fontId="30" fillId="0" borderId="0" applyNumberFormat="0" applyFill="0" applyBorder="0" applyAlignment="0" applyProtection="0">
      <alignment vertical="center"/>
    </xf>
    <xf numFmtId="0" fontId="31" fillId="23" borderId="3" applyNumberFormat="0" applyAlignment="0" applyProtection="0">
      <alignment vertical="center"/>
    </xf>
    <xf numFmtId="164" fontId="8" fillId="0" borderId="0" applyFont="0" applyFill="0" applyBorder="0" applyAlignment="0" applyProtection="0">
      <alignment vertical="center"/>
    </xf>
    <xf numFmtId="0" fontId="32" fillId="0" borderId="4" applyNumberFormat="0" applyFill="0" applyAlignment="0" applyProtection="0">
      <alignment vertical="center"/>
    </xf>
    <xf numFmtId="0" fontId="33" fillId="0" borderId="5" applyNumberFormat="0" applyFill="0" applyAlignment="0" applyProtection="0">
      <alignment vertical="center"/>
    </xf>
    <xf numFmtId="0" fontId="34" fillId="7" borderId="1" applyNumberFormat="0" applyAlignment="0" applyProtection="0">
      <alignment vertical="center"/>
    </xf>
    <xf numFmtId="0" fontId="35" fillId="0" borderId="0" applyNumberFormat="0" applyFill="0" applyBorder="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8" fillId="0" borderId="8" applyNumberFormat="0" applyFill="0" applyAlignment="0" applyProtection="0">
      <alignment vertical="center"/>
    </xf>
    <xf numFmtId="0" fontId="38" fillId="0" borderId="0" applyNumberFormat="0" applyFill="0" applyBorder="0" applyAlignment="0" applyProtection="0">
      <alignment vertical="center"/>
    </xf>
    <xf numFmtId="0" fontId="39" fillId="4" borderId="0" applyNumberFormat="0" applyBorder="0" applyAlignment="0" applyProtection="0">
      <alignment vertical="center"/>
    </xf>
    <xf numFmtId="0" fontId="40" fillId="20" borderId="9"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8" fillId="0" borderId="0"/>
    <xf numFmtId="0" fontId="24" fillId="2" borderId="0" applyNumberFormat="0" applyBorder="0" applyAlignment="0" applyProtection="0">
      <alignment vertical="center"/>
    </xf>
    <xf numFmtId="0" fontId="24" fillId="3" borderId="0" applyNumberFormat="0" applyBorder="0" applyAlignment="0" applyProtection="0">
      <alignment vertical="center"/>
    </xf>
    <xf numFmtId="0" fontId="24" fillId="4" borderId="0" applyNumberFormat="0" applyBorder="0" applyAlignment="0" applyProtection="0">
      <alignment vertical="center"/>
    </xf>
    <xf numFmtId="0" fontId="24" fillId="5" borderId="0" applyNumberFormat="0" applyBorder="0" applyAlignment="0" applyProtection="0">
      <alignment vertical="center"/>
    </xf>
    <xf numFmtId="0" fontId="24" fillId="6" borderId="0" applyNumberFormat="0" applyBorder="0" applyAlignment="0" applyProtection="0">
      <alignment vertical="center"/>
    </xf>
    <xf numFmtId="0" fontId="24" fillId="7" borderId="0" applyNumberFormat="0" applyBorder="0" applyAlignment="0" applyProtection="0">
      <alignment vertical="center"/>
    </xf>
    <xf numFmtId="0" fontId="24" fillId="8"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5" borderId="0" applyNumberFormat="0" applyBorder="0" applyAlignment="0" applyProtection="0">
      <alignment vertical="center"/>
    </xf>
    <xf numFmtId="0" fontId="24" fillId="8"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9" borderId="0" applyNumberFormat="0" applyBorder="0" applyAlignment="0" applyProtection="0">
      <alignment vertical="center"/>
    </xf>
    <xf numFmtId="0" fontId="26" fillId="0" borderId="0" applyNumberFormat="0" applyFill="0" applyBorder="0" applyAlignment="0" applyProtection="0">
      <alignment vertical="center"/>
    </xf>
    <xf numFmtId="0" fontId="27" fillId="20" borderId="1" applyNumberFormat="0" applyAlignment="0" applyProtection="0">
      <alignment vertical="center"/>
    </xf>
    <xf numFmtId="0" fontId="28" fillId="3" borderId="0" applyNumberFormat="0" applyBorder="0" applyAlignment="0" applyProtection="0">
      <alignment vertical="center"/>
    </xf>
    <xf numFmtId="0" fontId="8" fillId="21" borderId="2" applyNumberFormat="0" applyFont="0" applyAlignment="0" applyProtection="0">
      <alignment vertical="center"/>
    </xf>
    <xf numFmtId="0" fontId="29" fillId="22" borderId="0" applyNumberFormat="0" applyBorder="0" applyAlignment="0" applyProtection="0">
      <alignment vertical="center"/>
    </xf>
    <xf numFmtId="0" fontId="30" fillId="0" borderId="0" applyNumberFormat="0" applyFill="0" applyBorder="0" applyAlignment="0" applyProtection="0">
      <alignment vertical="center"/>
    </xf>
    <xf numFmtId="0" fontId="31" fillId="23" borderId="3" applyNumberFormat="0" applyAlignment="0" applyProtection="0">
      <alignment vertical="center"/>
    </xf>
    <xf numFmtId="164" fontId="8" fillId="0" borderId="0" applyFont="0" applyFill="0" applyBorder="0" applyAlignment="0" applyProtection="0">
      <alignment vertical="center"/>
    </xf>
    <xf numFmtId="0" fontId="32" fillId="0" borderId="4" applyNumberFormat="0" applyFill="0" applyAlignment="0" applyProtection="0">
      <alignment vertical="center"/>
    </xf>
    <xf numFmtId="0" fontId="33" fillId="0" borderId="5" applyNumberFormat="0" applyFill="0" applyAlignment="0" applyProtection="0">
      <alignment vertical="center"/>
    </xf>
    <xf numFmtId="0" fontId="34" fillId="7" borderId="1" applyNumberFormat="0" applyAlignment="0" applyProtection="0">
      <alignment vertical="center"/>
    </xf>
    <xf numFmtId="0" fontId="35" fillId="0" borderId="0" applyNumberFormat="0" applyFill="0" applyBorder="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8" fillId="0" borderId="8" applyNumberFormat="0" applyFill="0" applyAlignment="0" applyProtection="0">
      <alignment vertical="center"/>
    </xf>
    <xf numFmtId="0" fontId="38" fillId="0" borderId="0" applyNumberFormat="0" applyFill="0" applyBorder="0" applyAlignment="0" applyProtection="0">
      <alignment vertical="center"/>
    </xf>
    <xf numFmtId="0" fontId="39" fillId="4" borderId="0" applyNumberFormat="0" applyBorder="0" applyAlignment="0" applyProtection="0">
      <alignment vertical="center"/>
    </xf>
    <xf numFmtId="0" fontId="40" fillId="20" borderId="9"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2" fillId="0" borderId="0"/>
    <xf numFmtId="164" fontId="42"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applyFill="0" applyBorder="0" applyAlignment="0"/>
    <xf numFmtId="9" fontId="8" fillId="0" borderId="0" applyFont="0" applyFill="0" applyBorder="0" applyAlignment="0" applyProtection="0"/>
    <xf numFmtId="0" fontId="44" fillId="0" borderId="0"/>
    <xf numFmtId="0" fontId="45"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7" fillId="0" borderId="0"/>
    <xf numFmtId="44" fontId="8" fillId="0" borderId="0" applyFont="0" applyFill="0" applyBorder="0" applyAlignment="0" applyProtection="0"/>
    <xf numFmtId="0" fontId="48" fillId="0" borderId="0"/>
    <xf numFmtId="43" fontId="8" fillId="0" borderId="0" applyFont="0" applyFill="0" applyBorder="0" applyAlignment="0" applyProtection="0"/>
    <xf numFmtId="0" fontId="3" fillId="0" borderId="0"/>
    <xf numFmtId="0" fontId="46" fillId="0" borderId="0"/>
    <xf numFmtId="0" fontId="2" fillId="0" borderId="0"/>
    <xf numFmtId="0" fontId="2" fillId="0" borderId="0"/>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8" fillId="0" borderId="0" applyFont="0" applyFill="0" applyBorder="0" applyAlignment="0" applyProtection="0">
      <alignment vertical="center"/>
    </xf>
    <xf numFmtId="164" fontId="42" fillId="0" borderId="0" applyFont="0" applyFill="0" applyBorder="0" applyAlignment="0" applyProtection="0"/>
    <xf numFmtId="0" fontId="1" fillId="0" borderId="0"/>
    <xf numFmtId="165" fontId="8" fillId="0" borderId="0" applyFont="0" applyFill="0" applyBorder="0" applyAlignment="0" applyProtection="0"/>
    <xf numFmtId="0" fontId="1" fillId="0" borderId="0"/>
    <xf numFmtId="0" fontId="1" fillId="0" borderId="0"/>
    <xf numFmtId="0" fontId="1" fillId="0" borderId="0"/>
  </cellStyleXfs>
  <cellXfs count="781">
    <xf numFmtId="0" fontId="0" fillId="0" borderId="0" xfId="0" applyAlignment="1">
      <alignment vertical="center"/>
    </xf>
    <xf numFmtId="0" fontId="20" fillId="24" borderId="0" xfId="0" applyFont="1" applyFill="1" applyAlignment="1">
      <alignment horizontal="center" vertical="center"/>
    </xf>
    <xf numFmtId="0" fontId="20" fillId="24" borderId="0" xfId="0" applyFont="1" applyFill="1" applyAlignment="1">
      <alignment vertical="center"/>
    </xf>
    <xf numFmtId="0" fontId="20" fillId="0" borderId="0" xfId="0" applyFont="1" applyAlignment="1">
      <alignment horizontal="center" vertical="center"/>
    </xf>
    <xf numFmtId="0" fontId="23" fillId="24" borderId="0" xfId="0" applyFont="1" applyFill="1" applyAlignment="1">
      <alignment vertical="center"/>
    </xf>
    <xf numFmtId="0" fontId="20" fillId="28" borderId="0" xfId="0" applyFont="1" applyFill="1" applyAlignment="1">
      <alignment horizontal="center" vertical="center"/>
    </xf>
    <xf numFmtId="9" fontId="20" fillId="24" borderId="0" xfId="0" applyNumberFormat="1" applyFont="1" applyFill="1" applyAlignment="1">
      <alignment horizontal="center" vertical="center"/>
    </xf>
    <xf numFmtId="9" fontId="20" fillId="24" borderId="0" xfId="0" applyNumberFormat="1" applyFont="1" applyFill="1" applyAlignment="1">
      <alignment vertical="center"/>
    </xf>
    <xf numFmtId="10" fontId="21" fillId="0" borderId="0" xfId="3525" applyNumberFormat="1" applyFont="1" applyFill="1" applyBorder="1" applyAlignment="1">
      <alignment horizontal="right" vertical="center"/>
    </xf>
    <xf numFmtId="0" fontId="22" fillId="28" borderId="0" xfId="0" applyFont="1" applyFill="1" applyAlignment="1">
      <alignment vertical="center"/>
    </xf>
    <xf numFmtId="0" fontId="21" fillId="0" borderId="0" xfId="1253" applyFont="1" applyAlignment="1">
      <alignment horizontal="center" vertical="center"/>
    </xf>
    <xf numFmtId="164" fontId="21" fillId="0" borderId="0" xfId="1253" applyNumberFormat="1" applyFont="1" applyAlignment="1">
      <alignment horizontal="right" vertical="center"/>
    </xf>
    <xf numFmtId="173" fontId="21" fillId="0" borderId="0" xfId="1253" applyNumberFormat="1" applyFont="1" applyAlignment="1">
      <alignment horizontal="right" vertical="center"/>
    </xf>
    <xf numFmtId="174" fontId="21" fillId="0" borderId="0" xfId="3525" applyNumberFormat="1" applyFont="1" applyFill="1" applyBorder="1" applyAlignment="1">
      <alignment horizontal="right" vertical="center"/>
    </xf>
    <xf numFmtId="9" fontId="21" fillId="0" borderId="0" xfId="3525" applyFont="1" applyFill="1" applyBorder="1" applyAlignment="1">
      <alignment horizontal="right" vertical="center"/>
    </xf>
    <xf numFmtId="173" fontId="21" fillId="0" borderId="0" xfId="3525" applyNumberFormat="1" applyFont="1" applyFill="1" applyBorder="1" applyAlignment="1">
      <alignment horizontal="right" vertical="center"/>
    </xf>
    <xf numFmtId="9" fontId="21" fillId="0" borderId="0" xfId="1253" applyNumberFormat="1" applyFont="1" applyAlignment="1">
      <alignment horizontal="right" vertical="center"/>
    </xf>
    <xf numFmtId="177" fontId="21" fillId="0" borderId="0" xfId="1253" applyNumberFormat="1" applyFont="1" applyAlignment="1">
      <alignment horizontal="right" vertical="center"/>
    </xf>
    <xf numFmtId="176" fontId="22" fillId="0" borderId="0" xfId="0" applyNumberFormat="1" applyFont="1" applyAlignment="1">
      <alignment horizontal="center" vertical="center"/>
    </xf>
    <xf numFmtId="9" fontId="20" fillId="0" borderId="0" xfId="3525" applyFont="1" applyFill="1" applyBorder="1" applyAlignment="1">
      <alignment vertical="center"/>
    </xf>
    <xf numFmtId="0" fontId="49" fillId="24" borderId="0" xfId="0" applyFont="1" applyFill="1" applyAlignment="1">
      <alignment vertical="center"/>
    </xf>
    <xf numFmtId="0" fontId="50" fillId="0" borderId="0" xfId="0" applyFont="1" applyAlignment="1">
      <alignment vertical="center"/>
    </xf>
    <xf numFmtId="0" fontId="51" fillId="0" borderId="0" xfId="0" applyFont="1" applyAlignment="1">
      <alignment vertical="center"/>
    </xf>
    <xf numFmtId="0" fontId="50" fillId="24" borderId="0" xfId="0" applyFont="1" applyFill="1" applyAlignment="1">
      <alignment horizontal="center" vertical="center"/>
    </xf>
    <xf numFmtId="0" fontId="53" fillId="0" borderId="0" xfId="0" applyFont="1" applyAlignment="1">
      <alignment vertical="center" wrapText="1"/>
    </xf>
    <xf numFmtId="0" fontId="53" fillId="0" borderId="0" xfId="0" applyFont="1" applyAlignment="1">
      <alignment vertical="center"/>
    </xf>
    <xf numFmtId="167" fontId="53" fillId="0" borderId="0" xfId="0" applyNumberFormat="1" applyFont="1" applyAlignment="1">
      <alignment vertical="center"/>
    </xf>
    <xf numFmtId="0" fontId="50" fillId="0" borderId="0" xfId="0" applyFont="1" applyAlignment="1">
      <alignment horizontal="center" vertical="center"/>
    </xf>
    <xf numFmtId="0" fontId="54" fillId="24" borderId="0" xfId="0" applyFont="1" applyFill="1" applyAlignment="1">
      <alignment vertical="center"/>
    </xf>
    <xf numFmtId="167" fontId="52" fillId="24" borderId="0" xfId="0" applyNumberFormat="1" applyFont="1" applyFill="1" applyAlignment="1">
      <alignment horizontal="left" vertical="center" shrinkToFit="1"/>
    </xf>
    <xf numFmtId="167" fontId="52" fillId="24" borderId="0" xfId="0" applyNumberFormat="1" applyFont="1" applyFill="1" applyAlignment="1">
      <alignment horizontal="left" vertical="center"/>
    </xf>
    <xf numFmtId="0" fontId="55" fillId="24" borderId="0" xfId="0" applyFont="1" applyFill="1" applyAlignment="1">
      <alignment vertical="center"/>
    </xf>
    <xf numFmtId="0" fontId="56" fillId="0" borderId="0" xfId="0" applyFont="1" applyAlignment="1">
      <alignment vertical="center"/>
    </xf>
    <xf numFmtId="0" fontId="50" fillId="24" borderId="0" xfId="0" applyFont="1" applyFill="1" applyAlignment="1">
      <alignment horizontal="center" vertical="center" shrinkToFit="1"/>
    </xf>
    <xf numFmtId="164" fontId="50" fillId="24" borderId="0" xfId="1236" applyFont="1" applyFill="1" applyBorder="1" applyAlignment="1">
      <alignment horizontal="center" vertical="center"/>
    </xf>
    <xf numFmtId="164" fontId="50" fillId="24" borderId="0" xfId="0" applyNumberFormat="1" applyFont="1" applyFill="1" applyAlignment="1">
      <alignment horizontal="center" vertical="center"/>
    </xf>
    <xf numFmtId="0" fontId="51" fillId="0" borderId="0" xfId="0" applyFont="1" applyAlignment="1">
      <alignment horizontal="center" vertical="center"/>
    </xf>
    <xf numFmtId="169" fontId="51" fillId="0" borderId="0" xfId="1254" applyNumberFormat="1" applyFont="1" applyAlignment="1">
      <alignment horizontal="center" vertical="center"/>
    </xf>
    <xf numFmtId="164" fontId="51" fillId="0" borderId="0" xfId="1236" applyFont="1" applyFill="1" applyBorder="1" applyAlignment="1">
      <alignment horizontal="center" vertical="center" shrinkToFit="1"/>
    </xf>
    <xf numFmtId="10" fontId="51" fillId="0" borderId="0" xfId="1236" applyNumberFormat="1" applyFont="1" applyFill="1" applyBorder="1" applyAlignment="1">
      <alignment horizontal="right" vertical="center" shrinkToFit="1"/>
    </xf>
    <xf numFmtId="10" fontId="51" fillId="0" borderId="0" xfId="3525" applyNumberFormat="1" applyFont="1" applyFill="1" applyBorder="1" applyAlignment="1">
      <alignment horizontal="right" vertical="center" shrinkToFit="1"/>
    </xf>
    <xf numFmtId="173" fontId="51" fillId="0" borderId="0" xfId="1236" applyNumberFormat="1" applyFont="1" applyFill="1" applyBorder="1" applyAlignment="1">
      <alignment horizontal="right" vertical="center" shrinkToFit="1"/>
    </xf>
    <xf numFmtId="10" fontId="51" fillId="0" borderId="0" xfId="3525" applyNumberFormat="1" applyFont="1" applyFill="1" applyBorder="1" applyAlignment="1">
      <alignment horizontal="right" vertical="center"/>
    </xf>
    <xf numFmtId="2" fontId="51" fillId="0" borderId="0" xfId="3525" applyNumberFormat="1" applyFont="1" applyFill="1" applyBorder="1" applyAlignment="1">
      <alignment horizontal="right" vertical="center"/>
    </xf>
    <xf numFmtId="164" fontId="50" fillId="24" borderId="0" xfId="1236" applyFont="1" applyFill="1" applyAlignment="1">
      <alignment horizontal="center" vertical="center"/>
    </xf>
    <xf numFmtId="0" fontId="59" fillId="0" borderId="0" xfId="0" applyFont="1" applyAlignment="1">
      <alignment vertical="center"/>
    </xf>
    <xf numFmtId="10" fontId="51" fillId="0" borderId="0" xfId="0" applyNumberFormat="1" applyFont="1" applyAlignment="1">
      <alignment horizontal="center" vertical="center"/>
    </xf>
    <xf numFmtId="44" fontId="20" fillId="24" borderId="0" xfId="3534" applyFont="1" applyFill="1" applyAlignment="1">
      <alignment horizontal="center" vertical="center"/>
    </xf>
    <xf numFmtId="44" fontId="20" fillId="24" borderId="0" xfId="3534" applyFont="1" applyFill="1" applyAlignment="1">
      <alignment vertical="center"/>
    </xf>
    <xf numFmtId="44" fontId="21" fillId="0" borderId="0" xfId="3534" applyFont="1" applyFill="1" applyBorder="1" applyAlignment="1">
      <alignment horizontal="right" vertical="center"/>
    </xf>
    <xf numFmtId="0" fontId="61" fillId="0" borderId="0" xfId="0" applyFont="1" applyAlignment="1">
      <alignment horizontal="center" vertical="center"/>
    </xf>
    <xf numFmtId="173" fontId="63" fillId="0" borderId="0" xfId="1236" applyNumberFormat="1" applyFont="1" applyFill="1" applyBorder="1" applyAlignment="1">
      <alignment horizontal="right" vertical="center" shrinkToFit="1"/>
    </xf>
    <xf numFmtId="164" fontId="20" fillId="24" borderId="30" xfId="0" applyNumberFormat="1" applyFont="1" applyFill="1" applyBorder="1" applyAlignment="1">
      <alignment vertical="center"/>
    </xf>
    <xf numFmtId="164" fontId="20" fillId="24" borderId="20" xfId="0" applyNumberFormat="1" applyFont="1" applyFill="1" applyBorder="1" applyAlignment="1">
      <alignment vertical="center"/>
    </xf>
    <xf numFmtId="9" fontId="20" fillId="24" borderId="21" xfId="3525" applyFont="1" applyFill="1" applyBorder="1" applyAlignment="1">
      <alignment vertical="center"/>
    </xf>
    <xf numFmtId="169" fontId="50" fillId="24" borderId="31" xfId="0" applyNumberFormat="1" applyFont="1" applyFill="1" applyBorder="1" applyAlignment="1">
      <alignment horizontal="center" vertical="center" shrinkToFit="1"/>
    </xf>
    <xf numFmtId="9" fontId="50" fillId="0" borderId="31" xfId="0" applyNumberFormat="1" applyFont="1" applyBorder="1" applyAlignment="1">
      <alignment horizontal="right" vertical="center"/>
    </xf>
    <xf numFmtId="174" fontId="50" fillId="0" borderId="31" xfId="3525" applyNumberFormat="1" applyFont="1" applyFill="1" applyBorder="1" applyAlignment="1">
      <alignment horizontal="right" vertical="center"/>
    </xf>
    <xf numFmtId="169" fontId="50" fillId="0" borderId="31" xfId="0" applyNumberFormat="1" applyFont="1" applyBorder="1" applyAlignment="1">
      <alignment horizontal="center" vertical="center" shrinkToFit="1"/>
    </xf>
    <xf numFmtId="9" fontId="50" fillId="0" borderId="31" xfId="3525" applyFont="1" applyFill="1" applyBorder="1" applyAlignment="1">
      <alignment horizontal="right" vertical="center"/>
    </xf>
    <xf numFmtId="10" fontId="50" fillId="0" borderId="31" xfId="3525" applyNumberFormat="1" applyFont="1" applyFill="1" applyBorder="1" applyAlignment="1">
      <alignment horizontal="right" vertical="center"/>
    </xf>
    <xf numFmtId="178" fontId="50" fillId="24" borderId="31" xfId="3534" applyNumberFormat="1" applyFont="1" applyFill="1" applyBorder="1" applyAlignment="1">
      <alignment horizontal="center" vertical="center"/>
    </xf>
    <xf numFmtId="0" fontId="52" fillId="33" borderId="26" xfId="0" applyFont="1" applyFill="1" applyBorder="1" applyAlignment="1">
      <alignment vertical="center"/>
    </xf>
    <xf numFmtId="0" fontId="52" fillId="33" borderId="30" xfId="0" applyFont="1" applyFill="1" applyBorder="1" applyAlignment="1">
      <alignment vertical="center"/>
    </xf>
    <xf numFmtId="167" fontId="67" fillId="0" borderId="0" xfId="0" applyNumberFormat="1" applyFont="1" applyAlignment="1">
      <alignment horizontal="center" wrapText="1"/>
    </xf>
    <xf numFmtId="164" fontId="66" fillId="24" borderId="0" xfId="1236" applyFont="1" applyFill="1" applyBorder="1" applyAlignment="1">
      <alignment horizontal="left"/>
    </xf>
    <xf numFmtId="9" fontId="66" fillId="0" borderId="0" xfId="3525" applyFont="1" applyFill="1" applyAlignment="1">
      <alignment horizontal="center" wrapText="1"/>
    </xf>
    <xf numFmtId="164" fontId="66" fillId="0" borderId="0" xfId="0" applyNumberFormat="1" applyFont="1" applyAlignment="1">
      <alignment horizontal="center"/>
    </xf>
    <xf numFmtId="167" fontId="66" fillId="0" borderId="0" xfId="0" applyNumberFormat="1" applyFont="1" applyAlignment="1">
      <alignment horizontal="center" wrapText="1"/>
    </xf>
    <xf numFmtId="0" fontId="68" fillId="0" borderId="0" xfId="0" applyFont="1" applyAlignment="1">
      <alignment vertical="center"/>
    </xf>
    <xf numFmtId="0" fontId="69" fillId="24" borderId="0" xfId="0" applyFont="1" applyFill="1" applyAlignment="1">
      <alignment vertical="center"/>
    </xf>
    <xf numFmtId="0" fontId="70" fillId="0" borderId="0" xfId="0" applyFont="1" applyAlignment="1">
      <alignment vertical="center"/>
    </xf>
    <xf numFmtId="164" fontId="50" fillId="24" borderId="31" xfId="1253" applyNumberFormat="1" applyFont="1" applyFill="1" applyBorder="1" applyAlignment="1">
      <alignment horizontal="center" vertical="center"/>
    </xf>
    <xf numFmtId="44" fontId="50" fillId="0" borderId="31" xfId="3534" applyFont="1" applyFill="1" applyBorder="1" applyAlignment="1">
      <alignment horizontal="right" vertical="center"/>
    </xf>
    <xf numFmtId="9" fontId="50" fillId="24" borderId="31" xfId="3525" applyFont="1" applyFill="1" applyBorder="1" applyAlignment="1">
      <alignment horizontal="right" vertical="center"/>
    </xf>
    <xf numFmtId="173" fontId="50" fillId="24" borderId="31" xfId="3525" applyNumberFormat="1" applyFont="1" applyFill="1" applyBorder="1" applyAlignment="1">
      <alignment horizontal="right" vertical="center"/>
    </xf>
    <xf numFmtId="164" fontId="50" fillId="25" borderId="31" xfId="1253" applyNumberFormat="1" applyFont="1" applyFill="1" applyBorder="1" applyAlignment="1">
      <alignment horizontal="center" vertical="center"/>
    </xf>
    <xf numFmtId="178" fontId="50" fillId="25" borderId="31" xfId="3534" applyNumberFormat="1" applyFont="1" applyFill="1" applyBorder="1" applyAlignment="1">
      <alignment horizontal="center" vertical="center"/>
    </xf>
    <xf numFmtId="9" fontId="50" fillId="25" borderId="31" xfId="3525" applyFont="1" applyFill="1" applyBorder="1" applyAlignment="1">
      <alignment horizontal="right" vertical="center"/>
    </xf>
    <xf numFmtId="10" fontId="50" fillId="25" borderId="31" xfId="3525" applyNumberFormat="1" applyFont="1" applyFill="1" applyBorder="1" applyAlignment="1">
      <alignment horizontal="right" vertical="center"/>
    </xf>
    <xf numFmtId="44" fontId="50" fillId="25" borderId="31" xfId="3534" applyFont="1" applyFill="1" applyBorder="1" applyAlignment="1">
      <alignment horizontal="right" vertical="center"/>
    </xf>
    <xf numFmtId="175" fontId="50" fillId="25" borderId="31" xfId="1253" applyNumberFormat="1" applyFont="1" applyFill="1" applyBorder="1" applyAlignment="1">
      <alignment horizontal="center" vertical="center"/>
    </xf>
    <xf numFmtId="173" fontId="50" fillId="25" borderId="31" xfId="3525" applyNumberFormat="1" applyFont="1" applyFill="1" applyBorder="1" applyAlignment="1">
      <alignment horizontal="right" vertical="center"/>
    </xf>
    <xf numFmtId="164" fontId="50" fillId="25" borderId="31" xfId="1253" applyNumberFormat="1" applyFont="1" applyFill="1" applyBorder="1" applyAlignment="1">
      <alignment horizontal="right" vertical="center"/>
    </xf>
    <xf numFmtId="0" fontId="43" fillId="33" borderId="17" xfId="0" applyFont="1" applyFill="1" applyBorder="1" applyAlignment="1">
      <alignment horizontal="center" vertical="center"/>
    </xf>
    <xf numFmtId="0" fontId="43" fillId="33" borderId="19" xfId="0" applyFont="1" applyFill="1" applyBorder="1" applyAlignment="1">
      <alignment horizontal="center" vertical="center"/>
    </xf>
    <xf numFmtId="0" fontId="71" fillId="33" borderId="25" xfId="0" applyFont="1" applyFill="1" applyBorder="1" applyAlignment="1">
      <alignment horizontal="center" vertical="center" wrapText="1"/>
    </xf>
    <xf numFmtId="38" fontId="22" fillId="34" borderId="23" xfId="0" applyNumberFormat="1" applyFont="1" applyFill="1" applyBorder="1" applyAlignment="1">
      <alignment horizontal="center" vertical="center"/>
    </xf>
    <xf numFmtId="172" fontId="60" fillId="24" borderId="37" xfId="1253" applyNumberFormat="1" applyFont="1" applyFill="1" applyBorder="1" applyAlignment="1">
      <alignment horizontal="center" vertical="center"/>
    </xf>
    <xf numFmtId="9" fontId="50" fillId="24" borderId="36" xfId="3525" applyFont="1" applyFill="1" applyBorder="1" applyAlignment="1">
      <alignment horizontal="right" vertical="center"/>
    </xf>
    <xf numFmtId="172" fontId="62" fillId="24" borderId="37" xfId="1253" applyNumberFormat="1" applyFont="1" applyFill="1" applyBorder="1" applyAlignment="1">
      <alignment horizontal="center" vertical="center"/>
    </xf>
    <xf numFmtId="164" fontId="50" fillId="25" borderId="37" xfId="1253" applyNumberFormat="1" applyFont="1" applyFill="1" applyBorder="1" applyAlignment="1">
      <alignment horizontal="center" vertical="center"/>
    </xf>
    <xf numFmtId="9" fontId="50" fillId="25" borderId="36" xfId="3525" applyFont="1" applyFill="1" applyBorder="1" applyAlignment="1">
      <alignment horizontal="right" vertical="center"/>
    </xf>
    <xf numFmtId="172" fontId="60" fillId="24" borderId="37" xfId="1253" quotePrefix="1" applyNumberFormat="1" applyFont="1" applyFill="1" applyBorder="1" applyAlignment="1">
      <alignment horizontal="center" vertical="center" wrapText="1"/>
    </xf>
    <xf numFmtId="172" fontId="60" fillId="24" borderId="37" xfId="1253" applyNumberFormat="1" applyFont="1" applyFill="1" applyBorder="1" applyAlignment="1">
      <alignment horizontal="center" vertical="center" wrapText="1"/>
    </xf>
    <xf numFmtId="172" fontId="52" fillId="24" borderId="32" xfId="1253" applyNumberFormat="1" applyFont="1" applyFill="1" applyBorder="1" applyAlignment="1">
      <alignment horizontal="center" vertical="center" wrapText="1"/>
    </xf>
    <xf numFmtId="168" fontId="52" fillId="25" borderId="32" xfId="1253" applyNumberFormat="1" applyFont="1" applyFill="1" applyBorder="1" applyAlignment="1">
      <alignment horizontal="center" vertical="center" wrapText="1"/>
    </xf>
    <xf numFmtId="164" fontId="50" fillId="24" borderId="33" xfId="1253" applyNumberFormat="1" applyFont="1" applyFill="1" applyBorder="1" applyAlignment="1">
      <alignment horizontal="center" vertical="center"/>
    </xf>
    <xf numFmtId="164" fontId="50" fillId="25" borderId="33" xfId="1253" applyNumberFormat="1" applyFont="1" applyFill="1" applyBorder="1" applyAlignment="1">
      <alignment horizontal="center" vertical="center"/>
    </xf>
    <xf numFmtId="164" fontId="50" fillId="24" borderId="37" xfId="1253" applyNumberFormat="1" applyFont="1" applyFill="1" applyBorder="1" applyAlignment="1">
      <alignment horizontal="center" vertical="center"/>
    </xf>
    <xf numFmtId="44" fontId="50" fillId="0" borderId="36" xfId="3534" applyFont="1" applyFill="1" applyBorder="1" applyAlignment="1">
      <alignment horizontal="right" vertical="center"/>
    </xf>
    <xf numFmtId="44" fontId="50" fillId="25" borderId="36" xfId="3534" applyFont="1" applyFill="1" applyBorder="1" applyAlignment="1">
      <alignment horizontal="right" vertical="center"/>
    </xf>
    <xf numFmtId="172" fontId="60" fillId="24" borderId="43" xfId="1253" applyNumberFormat="1" applyFont="1" applyFill="1" applyBorder="1" applyAlignment="1">
      <alignment horizontal="center" vertical="center"/>
    </xf>
    <xf numFmtId="164" fontId="50" fillId="24" borderId="43" xfId="1253" applyNumberFormat="1" applyFont="1" applyFill="1" applyBorder="1" applyAlignment="1">
      <alignment horizontal="center" vertical="center"/>
    </xf>
    <xf numFmtId="164" fontId="50" fillId="24" borderId="45" xfId="1253" applyNumberFormat="1" applyFont="1" applyFill="1" applyBorder="1" applyAlignment="1">
      <alignment horizontal="center" vertical="center"/>
    </xf>
    <xf numFmtId="178" fontId="50" fillId="24" borderId="45" xfId="3534" applyNumberFormat="1" applyFont="1" applyFill="1" applyBorder="1" applyAlignment="1">
      <alignment horizontal="center" vertical="center"/>
    </xf>
    <xf numFmtId="9" fontId="50" fillId="0" borderId="45" xfId="3525" applyFont="1" applyFill="1" applyBorder="1" applyAlignment="1">
      <alignment horizontal="right" vertical="center"/>
    </xf>
    <xf numFmtId="10" fontId="50" fillId="0" borderId="45" xfId="3525" applyNumberFormat="1" applyFont="1" applyFill="1" applyBorder="1" applyAlignment="1">
      <alignment horizontal="right" vertical="center"/>
    </xf>
    <xf numFmtId="44" fontId="50" fillId="0" borderId="45" xfId="3534" applyFont="1" applyFill="1" applyBorder="1" applyAlignment="1">
      <alignment horizontal="right" vertical="center"/>
    </xf>
    <xf numFmtId="44" fontId="50" fillId="0" borderId="46" xfId="3534" applyFont="1" applyFill="1" applyBorder="1" applyAlignment="1">
      <alignment horizontal="right" vertical="center"/>
    </xf>
    <xf numFmtId="164" fontId="50" fillId="24" borderId="47" xfId="1253" applyNumberFormat="1" applyFont="1" applyFill="1" applyBorder="1" applyAlignment="1">
      <alignment horizontal="center" vertical="center"/>
    </xf>
    <xf numFmtId="9" fontId="50" fillId="24" borderId="45" xfId="3525" applyFont="1" applyFill="1" applyBorder="1" applyAlignment="1">
      <alignment horizontal="right" vertical="center"/>
    </xf>
    <xf numFmtId="173" fontId="50" fillId="24" borderId="45" xfId="3525" applyNumberFormat="1" applyFont="1" applyFill="1" applyBorder="1" applyAlignment="1">
      <alignment horizontal="right" vertical="center"/>
    </xf>
    <xf numFmtId="9" fontId="50" fillId="24" borderId="46" xfId="3525" applyFont="1" applyFill="1" applyBorder="1" applyAlignment="1">
      <alignment horizontal="right" vertical="center"/>
    </xf>
    <xf numFmtId="0" fontId="52" fillId="33" borderId="38" xfId="1253" applyFont="1" applyFill="1" applyBorder="1" applyAlignment="1">
      <alignment horizontal="center" vertical="center" wrapText="1"/>
    </xf>
    <xf numFmtId="0" fontId="52" fillId="33" borderId="41" xfId="1253" applyFont="1" applyFill="1" applyBorder="1" applyAlignment="1">
      <alignment horizontal="center" vertical="center" wrapText="1"/>
    </xf>
    <xf numFmtId="164" fontId="52" fillId="33" borderId="38" xfId="1253" applyNumberFormat="1" applyFont="1" applyFill="1" applyBorder="1" applyAlignment="1">
      <alignment horizontal="center" vertical="center" wrapText="1"/>
    </xf>
    <xf numFmtId="164" fontId="52" fillId="33" borderId="39" xfId="1253" applyNumberFormat="1" applyFont="1" applyFill="1" applyBorder="1" applyAlignment="1">
      <alignment horizontal="center" vertical="center" wrapText="1"/>
    </xf>
    <xf numFmtId="9" fontId="52" fillId="33" borderId="39" xfId="1253" applyNumberFormat="1" applyFont="1" applyFill="1" applyBorder="1" applyAlignment="1">
      <alignment horizontal="center" vertical="center" wrapText="1"/>
    </xf>
    <xf numFmtId="164" fontId="52" fillId="33" borderId="40" xfId="1253" applyNumberFormat="1" applyFont="1" applyFill="1" applyBorder="1" applyAlignment="1">
      <alignment horizontal="center" vertical="center" wrapText="1"/>
    </xf>
    <xf numFmtId="10" fontId="52" fillId="30" borderId="42" xfId="1253" applyNumberFormat="1" applyFont="1" applyFill="1" applyBorder="1" applyAlignment="1">
      <alignment horizontal="center" vertical="center" wrapText="1"/>
    </xf>
    <xf numFmtId="10" fontId="52" fillId="30" borderId="39" xfId="1253" applyNumberFormat="1" applyFont="1" applyFill="1" applyBorder="1" applyAlignment="1">
      <alignment horizontal="center" vertical="center" wrapText="1"/>
    </xf>
    <xf numFmtId="10" fontId="58" fillId="30" borderId="39" xfId="1253" applyNumberFormat="1" applyFont="1" applyFill="1" applyBorder="1" applyAlignment="1">
      <alignment horizontal="center" vertical="center" wrapText="1"/>
    </xf>
    <xf numFmtId="10" fontId="58" fillId="30" borderId="40" xfId="1253" applyNumberFormat="1" applyFont="1" applyFill="1" applyBorder="1" applyAlignment="1">
      <alignment horizontal="center" vertical="center" wrapText="1"/>
    </xf>
    <xf numFmtId="0" fontId="51" fillId="33" borderId="49" xfId="1253" applyFont="1" applyFill="1" applyBorder="1" applyAlignment="1">
      <alignment vertical="center" wrapText="1"/>
    </xf>
    <xf numFmtId="0" fontId="64" fillId="0" borderId="0" xfId="0" applyFont="1" applyAlignment="1">
      <alignment horizontal="center" vertical="center"/>
    </xf>
    <xf numFmtId="0" fontId="71" fillId="0" borderId="0" xfId="0" applyFont="1" applyAlignment="1">
      <alignment horizontal="center" vertical="center" wrapText="1"/>
    </xf>
    <xf numFmtId="38" fontId="50" fillId="0" borderId="31" xfId="1253" applyNumberFormat="1" applyFont="1" applyBorder="1" applyAlignment="1">
      <alignment vertical="center"/>
    </xf>
    <xf numFmtId="173" fontId="50" fillId="0" borderId="31" xfId="1253" applyNumberFormat="1" applyFont="1" applyBorder="1" applyAlignment="1">
      <alignment vertical="center"/>
    </xf>
    <xf numFmtId="178" fontId="20" fillId="0" borderId="0" xfId="3534" applyNumberFormat="1" applyFont="1" applyFill="1" applyAlignment="1">
      <alignment horizontal="center" vertical="center"/>
    </xf>
    <xf numFmtId="178" fontId="64" fillId="0" borderId="0" xfId="3534" applyNumberFormat="1" applyFont="1" applyFill="1" applyBorder="1" applyAlignment="1">
      <alignment horizontal="center" vertical="center"/>
    </xf>
    <xf numFmtId="178" fontId="22" fillId="0" borderId="0" xfId="3534" applyNumberFormat="1" applyFont="1" applyFill="1" applyBorder="1" applyAlignment="1">
      <alignment horizontal="center" vertical="center"/>
    </xf>
    <xf numFmtId="178" fontId="71" fillId="0" borderId="0" xfId="3534" applyNumberFormat="1" applyFont="1" applyFill="1" applyBorder="1" applyAlignment="1">
      <alignment horizontal="center" vertical="center" wrapText="1"/>
    </xf>
    <xf numFmtId="178" fontId="20" fillId="0" borderId="0" xfId="3534" applyNumberFormat="1" applyFont="1" applyFill="1" applyBorder="1" applyAlignment="1">
      <alignment vertical="center"/>
    </xf>
    <xf numFmtId="178" fontId="22" fillId="28" borderId="0" xfId="3534" applyNumberFormat="1" applyFont="1" applyFill="1" applyAlignment="1">
      <alignment vertical="center"/>
    </xf>
    <xf numFmtId="178" fontId="21" fillId="0" borderId="0" xfId="3534" applyNumberFormat="1" applyFont="1" applyAlignment="1">
      <alignment horizontal="right" vertical="center"/>
    </xf>
    <xf numFmtId="178" fontId="68" fillId="0" borderId="0" xfId="3534" applyNumberFormat="1" applyFont="1" applyAlignment="1">
      <alignment vertical="center"/>
    </xf>
    <xf numFmtId="178" fontId="20" fillId="24" borderId="0" xfId="3534" applyNumberFormat="1" applyFont="1" applyFill="1" applyAlignment="1">
      <alignment vertical="center"/>
    </xf>
    <xf numFmtId="179" fontId="20" fillId="0" borderId="0" xfId="3536" applyNumberFormat="1" applyFont="1" applyFill="1" applyAlignment="1">
      <alignment horizontal="center" vertical="center"/>
    </xf>
    <xf numFmtId="179" fontId="64" fillId="0" borderId="0" xfId="3536" applyNumberFormat="1" applyFont="1" applyFill="1" applyBorder="1" applyAlignment="1">
      <alignment horizontal="center" vertical="center"/>
    </xf>
    <xf numFmtId="179" fontId="22" fillId="0" borderId="0" xfId="3536" applyNumberFormat="1" applyFont="1" applyFill="1" applyBorder="1" applyAlignment="1">
      <alignment horizontal="center" vertical="center"/>
    </xf>
    <xf numFmtId="179" fontId="71" fillId="0" borderId="0" xfId="3536" applyNumberFormat="1" applyFont="1" applyFill="1" applyBorder="1" applyAlignment="1">
      <alignment horizontal="center" vertical="center" wrapText="1"/>
    </xf>
    <xf numFmtId="179" fontId="20" fillId="0" borderId="0" xfId="3536" applyNumberFormat="1" applyFont="1" applyFill="1" applyBorder="1" applyAlignment="1">
      <alignment vertical="center"/>
    </xf>
    <xf numFmtId="179" fontId="22" fillId="28" borderId="0" xfId="3536" applyNumberFormat="1" applyFont="1" applyFill="1" applyAlignment="1">
      <alignment vertical="center"/>
    </xf>
    <xf numFmtId="179" fontId="21" fillId="0" borderId="0" xfId="3536" applyNumberFormat="1" applyFont="1" applyAlignment="1">
      <alignment horizontal="right" vertical="center"/>
    </xf>
    <xf numFmtId="179" fontId="68" fillId="0" borderId="0" xfId="3536" applyNumberFormat="1" applyFont="1" applyAlignment="1">
      <alignment vertical="center"/>
    </xf>
    <xf numFmtId="179" fontId="50" fillId="24" borderId="31" xfId="3536" applyNumberFormat="1" applyFont="1" applyFill="1" applyBorder="1" applyAlignment="1">
      <alignment horizontal="center" vertical="center"/>
    </xf>
    <xf numFmtId="179" fontId="50" fillId="25" borderId="31" xfId="3536" applyNumberFormat="1" applyFont="1" applyFill="1" applyBorder="1" applyAlignment="1">
      <alignment horizontal="center" vertical="center"/>
    </xf>
    <xf numFmtId="179" fontId="20" fillId="24" borderId="0" xfId="3536" applyNumberFormat="1" applyFont="1" applyFill="1" applyAlignment="1">
      <alignment vertical="center"/>
    </xf>
    <xf numFmtId="178" fontId="20" fillId="24" borderId="0" xfId="3534" applyNumberFormat="1" applyFont="1" applyFill="1" applyAlignment="1">
      <alignment horizontal="center" vertical="center"/>
    </xf>
    <xf numFmtId="10" fontId="50" fillId="0" borderId="36" xfId="3525" applyNumberFormat="1" applyFont="1" applyFill="1" applyBorder="1" applyAlignment="1">
      <alignment horizontal="right" vertical="center"/>
    </xf>
    <xf numFmtId="10" fontId="50" fillId="25" borderId="36" xfId="3525" applyNumberFormat="1" applyFont="1" applyFill="1" applyBorder="1" applyAlignment="1">
      <alignment horizontal="right" vertical="center"/>
    </xf>
    <xf numFmtId="179" fontId="50" fillId="24" borderId="45" xfId="3536" applyNumberFormat="1" applyFont="1" applyFill="1" applyBorder="1" applyAlignment="1">
      <alignment horizontal="center" vertical="center"/>
    </xf>
    <xf numFmtId="38" fontId="50" fillId="0" borderId="45" xfId="1253" applyNumberFormat="1" applyFont="1" applyBorder="1" applyAlignment="1">
      <alignment vertical="center"/>
    </xf>
    <xf numFmtId="173" fontId="50" fillId="0" borderId="45" xfId="1253" applyNumberFormat="1" applyFont="1" applyBorder="1" applyAlignment="1">
      <alignment vertical="center"/>
    </xf>
    <xf numFmtId="10" fontId="50" fillId="0" borderId="46" xfId="3525" applyNumberFormat="1" applyFont="1" applyFill="1" applyBorder="1" applyAlignment="1">
      <alignment horizontal="right" vertical="center"/>
    </xf>
    <xf numFmtId="178" fontId="52" fillId="33" borderId="39" xfId="3534" applyNumberFormat="1" applyFont="1" applyFill="1" applyBorder="1" applyAlignment="1">
      <alignment horizontal="center" vertical="center" wrapText="1"/>
    </xf>
    <xf numFmtId="164" fontId="52" fillId="26" borderId="39" xfId="1253" applyNumberFormat="1" applyFont="1" applyFill="1" applyBorder="1" applyAlignment="1">
      <alignment horizontal="center" vertical="center"/>
    </xf>
    <xf numFmtId="173" fontId="52" fillId="26" borderId="39" xfId="1253" applyNumberFormat="1" applyFont="1" applyFill="1" applyBorder="1" applyAlignment="1">
      <alignment horizontal="center" vertical="center"/>
    </xf>
    <xf numFmtId="164" fontId="52" fillId="27" borderId="39" xfId="1253" applyNumberFormat="1" applyFont="1" applyFill="1" applyBorder="1" applyAlignment="1">
      <alignment horizontal="center" vertical="center"/>
    </xf>
    <xf numFmtId="173" fontId="52" fillId="27" borderId="39" xfId="1253" applyNumberFormat="1" applyFont="1" applyFill="1" applyBorder="1" applyAlignment="1">
      <alignment horizontal="center" vertical="center"/>
    </xf>
    <xf numFmtId="164" fontId="52" fillId="27" borderId="40" xfId="1253" applyNumberFormat="1" applyFont="1" applyFill="1" applyBorder="1" applyAlignment="1">
      <alignment horizontal="center" vertical="center"/>
    </xf>
    <xf numFmtId="0" fontId="51" fillId="33" borderId="51" xfId="1253" applyFont="1" applyFill="1" applyBorder="1" applyAlignment="1">
      <alignment vertical="center" wrapText="1"/>
    </xf>
    <xf numFmtId="0" fontId="51" fillId="33" borderId="57" xfId="1253" applyFont="1" applyFill="1" applyBorder="1" applyAlignment="1">
      <alignment vertical="center" wrapText="1"/>
    </xf>
    <xf numFmtId="0" fontId="52" fillId="33" borderId="40" xfId="1253" applyFont="1" applyFill="1" applyBorder="1" applyAlignment="1">
      <alignment horizontal="center" vertical="center" wrapText="1"/>
    </xf>
    <xf numFmtId="172" fontId="52" fillId="24" borderId="46" xfId="1253" applyNumberFormat="1" applyFont="1" applyFill="1" applyBorder="1" applyAlignment="1">
      <alignment horizontal="center" vertical="center" wrapText="1"/>
    </xf>
    <xf numFmtId="168" fontId="52" fillId="25" borderId="36" xfId="1253" applyNumberFormat="1" applyFont="1" applyFill="1" applyBorder="1" applyAlignment="1">
      <alignment horizontal="center" vertical="center" wrapText="1"/>
    </xf>
    <xf numFmtId="164" fontId="52" fillId="26" borderId="42" xfId="1253" applyNumberFormat="1" applyFont="1" applyFill="1" applyBorder="1" applyAlignment="1">
      <alignment horizontal="center" vertical="center"/>
    </xf>
    <xf numFmtId="38" fontId="50" fillId="0" borderId="47" xfId="1253" applyNumberFormat="1" applyFont="1" applyBorder="1" applyAlignment="1">
      <alignment vertical="center"/>
    </xf>
    <xf numFmtId="38" fontId="50" fillId="0" borderId="33" xfId="1253" applyNumberFormat="1" applyFont="1" applyBorder="1" applyAlignment="1">
      <alignment vertical="center"/>
    </xf>
    <xf numFmtId="164" fontId="50" fillId="25" borderId="58" xfId="1253" applyNumberFormat="1" applyFont="1" applyFill="1" applyBorder="1" applyAlignment="1">
      <alignment horizontal="center" vertical="center"/>
    </xf>
    <xf numFmtId="168" fontId="52" fillId="25" borderId="59" xfId="1253" applyNumberFormat="1" applyFont="1" applyFill="1" applyBorder="1" applyAlignment="1">
      <alignment horizontal="center" vertical="center" wrapText="1"/>
    </xf>
    <xf numFmtId="164" fontId="50" fillId="25" borderId="60" xfId="1253" applyNumberFormat="1" applyFont="1" applyFill="1" applyBorder="1" applyAlignment="1">
      <alignment horizontal="center" vertical="center"/>
    </xf>
    <xf numFmtId="178" fontId="50" fillId="25" borderId="60" xfId="3534" applyNumberFormat="1" applyFont="1" applyFill="1" applyBorder="1" applyAlignment="1">
      <alignment horizontal="center" vertical="center"/>
    </xf>
    <xf numFmtId="9" fontId="50" fillId="25" borderId="60" xfId="3525" applyFont="1" applyFill="1" applyBorder="1" applyAlignment="1">
      <alignment horizontal="right" vertical="center"/>
    </xf>
    <xf numFmtId="10" fontId="50" fillId="25" borderId="60" xfId="3525" applyNumberFormat="1" applyFont="1" applyFill="1" applyBorder="1" applyAlignment="1">
      <alignment horizontal="right" vertical="center"/>
    </xf>
    <xf numFmtId="44" fontId="50" fillId="25" borderId="60" xfId="3534" applyFont="1" applyFill="1" applyBorder="1" applyAlignment="1">
      <alignment horizontal="right" vertical="center"/>
    </xf>
    <xf numFmtId="44" fontId="50" fillId="25" borderId="61" xfId="3534" applyFont="1" applyFill="1" applyBorder="1" applyAlignment="1">
      <alignment horizontal="right" vertical="center"/>
    </xf>
    <xf numFmtId="164" fontId="50" fillId="25" borderId="62" xfId="1253" applyNumberFormat="1" applyFont="1" applyFill="1" applyBorder="1" applyAlignment="1">
      <alignment horizontal="center" vertical="center"/>
    </xf>
    <xf numFmtId="175" fontId="50" fillId="25" borderId="60" xfId="1253" applyNumberFormat="1" applyFont="1" applyFill="1" applyBorder="1" applyAlignment="1">
      <alignment horizontal="center" vertical="center"/>
    </xf>
    <xf numFmtId="173" fontId="50" fillId="25" borderId="60" xfId="3525" applyNumberFormat="1" applyFont="1" applyFill="1" applyBorder="1" applyAlignment="1">
      <alignment horizontal="right" vertical="center"/>
    </xf>
    <xf numFmtId="164" fontId="50" fillId="25" borderId="60" xfId="1253" applyNumberFormat="1" applyFont="1" applyFill="1" applyBorder="1" applyAlignment="1">
      <alignment horizontal="right" vertical="center"/>
    </xf>
    <xf numFmtId="164" fontId="51" fillId="32" borderId="63" xfId="1253" applyNumberFormat="1" applyFont="1" applyFill="1" applyBorder="1" applyAlignment="1">
      <alignment horizontal="right" vertical="center"/>
    </xf>
    <xf numFmtId="164" fontId="51" fillId="32" borderId="64" xfId="1253" applyNumberFormat="1" applyFont="1" applyFill="1" applyBorder="1" applyAlignment="1">
      <alignment horizontal="right" vertical="center"/>
    </xf>
    <xf numFmtId="178" fontId="51" fillId="32" borderId="64" xfId="3534" applyNumberFormat="1" applyFont="1" applyFill="1" applyBorder="1" applyAlignment="1">
      <alignment horizontal="right" vertical="center"/>
    </xf>
    <xf numFmtId="9" fontId="51" fillId="32" borderId="64" xfId="3525" applyFont="1" applyFill="1" applyBorder="1" applyAlignment="1">
      <alignment horizontal="right" vertical="center"/>
    </xf>
    <xf numFmtId="10" fontId="51" fillId="32" borderId="64" xfId="3525" applyNumberFormat="1" applyFont="1" applyFill="1" applyBorder="1" applyAlignment="1">
      <alignment horizontal="right" vertical="center"/>
    </xf>
    <xf numFmtId="44" fontId="51" fillId="32" borderId="64" xfId="3534" applyFont="1" applyFill="1" applyBorder="1" applyAlignment="1">
      <alignment horizontal="right" vertical="center"/>
    </xf>
    <xf numFmtId="44" fontId="51" fillId="32" borderId="65" xfId="3534" applyFont="1" applyFill="1" applyBorder="1" applyAlignment="1">
      <alignment horizontal="right" vertical="center"/>
    </xf>
    <xf numFmtId="164" fontId="51" fillId="32" borderId="66" xfId="1253" applyNumberFormat="1" applyFont="1" applyFill="1" applyBorder="1" applyAlignment="1">
      <alignment horizontal="right" vertical="center"/>
    </xf>
    <xf numFmtId="9" fontId="51" fillId="32" borderId="65" xfId="3525" applyFont="1" applyFill="1" applyBorder="1" applyAlignment="1">
      <alignment horizontal="right" vertical="center"/>
    </xf>
    <xf numFmtId="168" fontId="52" fillId="25" borderId="61" xfId="1253" applyNumberFormat="1" applyFont="1" applyFill="1" applyBorder="1" applyAlignment="1">
      <alignment horizontal="center" vertical="center" wrapText="1"/>
    </xf>
    <xf numFmtId="179" fontId="50" fillId="25" borderId="60" xfId="3536" applyNumberFormat="1" applyFont="1" applyFill="1" applyBorder="1" applyAlignment="1">
      <alignment horizontal="center" vertical="center"/>
    </xf>
    <xf numFmtId="9" fontId="50" fillId="25" borderId="61" xfId="3525" applyFont="1" applyFill="1" applyBorder="1" applyAlignment="1">
      <alignment horizontal="right" vertical="center"/>
    </xf>
    <xf numFmtId="10" fontId="50" fillId="25" borderId="61" xfId="3525" applyNumberFormat="1" applyFont="1" applyFill="1" applyBorder="1" applyAlignment="1">
      <alignment horizontal="right" vertical="center"/>
    </xf>
    <xf numFmtId="179" fontId="51" fillId="32" borderId="64" xfId="3536" applyNumberFormat="1" applyFont="1" applyFill="1" applyBorder="1" applyAlignment="1">
      <alignment horizontal="right" vertical="center"/>
    </xf>
    <xf numFmtId="10" fontId="51" fillId="32" borderId="65" xfId="3525" applyNumberFormat="1" applyFont="1" applyFill="1" applyBorder="1" applyAlignment="1">
      <alignment horizontal="right" vertical="center"/>
    </xf>
    <xf numFmtId="0" fontId="50" fillId="0" borderId="31" xfId="0" applyFont="1" applyBorder="1" applyAlignment="1">
      <alignment horizontal="center" vertical="center"/>
    </xf>
    <xf numFmtId="164" fontId="52" fillId="29" borderId="39" xfId="1253" applyNumberFormat="1" applyFont="1" applyFill="1" applyBorder="1" applyAlignment="1">
      <alignment horizontal="center" vertical="center" wrapText="1"/>
    </xf>
    <xf numFmtId="0" fontId="52" fillId="0" borderId="31" xfId="0" applyFont="1" applyBorder="1" applyAlignment="1">
      <alignment horizontal="center" vertical="center"/>
    </xf>
    <xf numFmtId="0" fontId="50" fillId="0" borderId="31" xfId="0" applyFont="1" applyBorder="1" applyAlignment="1">
      <alignment vertical="center" shrinkToFit="1"/>
    </xf>
    <xf numFmtId="174" fontId="50" fillId="0" borderId="31" xfId="3525" applyNumberFormat="1" applyFont="1" applyFill="1" applyBorder="1" applyAlignment="1" applyProtection="1">
      <alignment horizontal="right" vertical="center"/>
      <protection locked="0"/>
    </xf>
    <xf numFmtId="0" fontId="50" fillId="0" borderId="45" xfId="0" applyFont="1" applyBorder="1" applyAlignment="1">
      <alignment horizontal="center" vertical="center"/>
    </xf>
    <xf numFmtId="169" fontId="50" fillId="24" borderId="45" xfId="0" applyNumberFormat="1" applyFont="1" applyFill="1" applyBorder="1" applyAlignment="1">
      <alignment horizontal="center" vertical="center" shrinkToFit="1"/>
    </xf>
    <xf numFmtId="9" fontId="50" fillId="0" borderId="45" xfId="0" applyNumberFormat="1" applyFont="1" applyBorder="1" applyAlignment="1">
      <alignment horizontal="right" vertical="center"/>
    </xf>
    <xf numFmtId="174" fontId="50" fillId="0" borderId="45" xfId="3525" applyNumberFormat="1" applyFont="1" applyFill="1" applyBorder="1" applyAlignment="1" applyProtection="1">
      <alignment horizontal="right" vertical="center"/>
      <protection locked="0"/>
    </xf>
    <xf numFmtId="164" fontId="52" fillId="33" borderId="72" xfId="1236" applyFont="1" applyFill="1" applyBorder="1" applyAlignment="1">
      <alignment horizontal="center" vertical="center"/>
    </xf>
    <xf numFmtId="10" fontId="52" fillId="33" borderId="72" xfId="0" applyNumberFormat="1" applyFont="1" applyFill="1" applyBorder="1" applyAlignment="1">
      <alignment horizontal="center" vertical="center" wrapText="1"/>
    </xf>
    <xf numFmtId="10" fontId="66" fillId="33" borderId="72" xfId="0" applyNumberFormat="1" applyFont="1" applyFill="1" applyBorder="1" applyAlignment="1">
      <alignment horizontal="center" vertical="center" wrapText="1"/>
    </xf>
    <xf numFmtId="9" fontId="66" fillId="33" borderId="72" xfId="0" applyNumberFormat="1" applyFont="1" applyFill="1" applyBorder="1" applyAlignment="1">
      <alignment horizontal="center" vertical="center" wrapText="1"/>
    </xf>
    <xf numFmtId="169" fontId="50" fillId="0" borderId="60" xfId="0" applyNumberFormat="1" applyFont="1" applyBorder="1" applyAlignment="1">
      <alignment horizontal="center" vertical="center" shrinkToFit="1"/>
    </xf>
    <xf numFmtId="9" fontId="50" fillId="0" borderId="60" xfId="3525" applyFont="1" applyFill="1" applyBorder="1" applyAlignment="1">
      <alignment horizontal="right" vertical="center"/>
    </xf>
    <xf numFmtId="174" fontId="50" fillId="0" borderId="60" xfId="3525" applyNumberFormat="1" applyFont="1" applyFill="1" applyBorder="1" applyAlignment="1" applyProtection="1">
      <alignment horizontal="right" vertical="center"/>
      <protection locked="0"/>
    </xf>
    <xf numFmtId="13" fontId="57" fillId="32" borderId="81" xfId="0" applyNumberFormat="1" applyFont="1" applyFill="1" applyBorder="1" applyAlignment="1">
      <alignment horizontal="center" vertical="center" shrinkToFit="1"/>
    </xf>
    <xf numFmtId="9" fontId="57" fillId="32" borderId="81" xfId="3525" applyFont="1" applyFill="1" applyBorder="1" applyAlignment="1">
      <alignment horizontal="right" vertical="center"/>
    </xf>
    <xf numFmtId="174" fontId="57" fillId="32" borderId="81" xfId="3525" applyNumberFormat="1" applyFont="1" applyFill="1" applyBorder="1" applyAlignment="1" applyProtection="1">
      <alignment horizontal="right" vertical="center"/>
      <protection locked="0"/>
    </xf>
    <xf numFmtId="0" fontId="52" fillId="0" borderId="45" xfId="0" applyFont="1" applyBorder="1" applyAlignment="1">
      <alignment horizontal="center" vertical="center"/>
    </xf>
    <xf numFmtId="0" fontId="52" fillId="35" borderId="72" xfId="0" applyFont="1" applyFill="1" applyBorder="1" applyAlignment="1">
      <alignment horizontal="center" vertical="center"/>
    </xf>
    <xf numFmtId="0" fontId="52" fillId="35" borderId="72" xfId="0" applyFont="1" applyFill="1" applyBorder="1" applyAlignment="1">
      <alignment horizontal="center" vertical="center" shrinkToFit="1"/>
    </xf>
    <xf numFmtId="0" fontId="50" fillId="0" borderId="75" xfId="0" applyFont="1" applyBorder="1" applyAlignment="1">
      <alignment horizontal="center" vertical="center"/>
    </xf>
    <xf numFmtId="0" fontId="52" fillId="0" borderId="75" xfId="0" applyFont="1" applyBorder="1" applyAlignment="1">
      <alignment horizontal="center" vertical="center"/>
    </xf>
    <xf numFmtId="0" fontId="50" fillId="0" borderId="75" xfId="0" applyFont="1" applyBorder="1" applyAlignment="1">
      <alignment vertical="center" shrinkToFit="1"/>
    </xf>
    <xf numFmtId="174" fontId="50" fillId="0" borderId="75" xfId="3525" applyNumberFormat="1" applyFont="1" applyFill="1" applyBorder="1" applyAlignment="1">
      <alignment horizontal="right" vertical="center"/>
    </xf>
    <xf numFmtId="0" fontId="50" fillId="31" borderId="72" xfId="0" applyFont="1" applyFill="1" applyBorder="1" applyAlignment="1">
      <alignment vertical="center" shrinkToFit="1"/>
    </xf>
    <xf numFmtId="0" fontId="52" fillId="31" borderId="60" xfId="0" applyFont="1" applyFill="1" applyBorder="1" applyAlignment="1">
      <alignment horizontal="center" vertical="center"/>
    </xf>
    <xf numFmtId="0" fontId="52" fillId="31" borderId="67" xfId="0" applyFont="1" applyFill="1" applyBorder="1" applyAlignment="1">
      <alignment vertical="center" shrinkToFit="1"/>
    </xf>
    <xf numFmtId="0" fontId="52" fillId="31" borderId="72" xfId="0" applyFont="1" applyFill="1" applyBorder="1" applyAlignment="1">
      <alignment horizontal="center" vertical="center"/>
    </xf>
    <xf numFmtId="0" fontId="52" fillId="31" borderId="91" xfId="0" applyFont="1" applyFill="1" applyBorder="1" applyAlignment="1">
      <alignment vertical="center" shrinkToFit="1"/>
    </xf>
    <xf numFmtId="179" fontId="52" fillId="29" borderId="39" xfId="3536" applyNumberFormat="1" applyFont="1" applyFill="1" applyBorder="1" applyAlignment="1">
      <alignment horizontal="center" vertical="center" wrapText="1"/>
    </xf>
    <xf numFmtId="9" fontId="67" fillId="0" borderId="0" xfId="3525" applyFont="1" applyAlignment="1">
      <alignment horizontal="center" wrapText="1"/>
    </xf>
    <xf numFmtId="38" fontId="22" fillId="34" borderId="23" xfId="0" applyNumberFormat="1" applyFont="1" applyFill="1" applyBorder="1" applyAlignment="1" applyProtection="1">
      <alignment horizontal="center" vertical="center"/>
      <protection locked="0"/>
    </xf>
    <xf numFmtId="180" fontId="50" fillId="0" borderId="76" xfId="3534" applyNumberFormat="1" applyFont="1" applyFill="1" applyBorder="1" applyAlignment="1">
      <alignment horizontal="right" vertical="center"/>
    </xf>
    <xf numFmtId="180" fontId="50" fillId="0" borderId="70" xfId="3534" applyNumberFormat="1" applyFont="1" applyFill="1" applyBorder="1" applyAlignment="1">
      <alignment horizontal="right" vertical="center"/>
    </xf>
    <xf numFmtId="172" fontId="60" fillId="27" borderId="43" xfId="1253" applyNumberFormat="1" applyFont="1" applyFill="1" applyBorder="1" applyAlignment="1">
      <alignment horizontal="center" vertical="center"/>
    </xf>
    <xf numFmtId="172" fontId="52" fillId="27" borderId="46" xfId="1253" applyNumberFormat="1" applyFont="1" applyFill="1" applyBorder="1" applyAlignment="1">
      <alignment horizontal="center" vertical="center" wrapText="1"/>
    </xf>
    <xf numFmtId="164" fontId="50" fillId="27" borderId="43" xfId="1253" applyNumberFormat="1" applyFont="1" applyFill="1" applyBorder="1" applyAlignment="1">
      <alignment horizontal="center" vertical="center"/>
    </xf>
    <xf numFmtId="164" fontId="50" fillId="27" borderId="45" xfId="1253" applyNumberFormat="1" applyFont="1" applyFill="1" applyBorder="1" applyAlignment="1">
      <alignment horizontal="center" vertical="center"/>
    </xf>
    <xf numFmtId="179" fontId="50" fillId="27" borderId="45" xfId="3536" applyNumberFormat="1" applyFont="1" applyFill="1" applyBorder="1" applyAlignment="1">
      <alignment horizontal="center" vertical="center"/>
    </xf>
    <xf numFmtId="178" fontId="50" fillId="27" borderId="45" xfId="3534" applyNumberFormat="1" applyFont="1" applyFill="1" applyBorder="1" applyAlignment="1">
      <alignment horizontal="center" vertical="center"/>
    </xf>
    <xf numFmtId="9" fontId="50" fillId="27" borderId="45" xfId="3525" applyFont="1" applyFill="1" applyBorder="1" applyAlignment="1">
      <alignment horizontal="right" vertical="center"/>
    </xf>
    <xf numFmtId="10" fontId="50" fillId="27" borderId="45" xfId="3525" applyNumberFormat="1" applyFont="1" applyFill="1" applyBorder="1" applyAlignment="1">
      <alignment horizontal="right" vertical="center"/>
    </xf>
    <xf numFmtId="44" fontId="50" fillId="27" borderId="45" xfId="3534" applyFont="1" applyFill="1" applyBorder="1" applyAlignment="1">
      <alignment horizontal="right" vertical="center"/>
    </xf>
    <xf numFmtId="44" fontId="50" fillId="27" borderId="46" xfId="3534" applyFont="1" applyFill="1" applyBorder="1" applyAlignment="1">
      <alignment horizontal="right" vertical="center"/>
    </xf>
    <xf numFmtId="164" fontId="50" fillId="27" borderId="47" xfId="1253" applyNumberFormat="1" applyFont="1" applyFill="1" applyBorder="1" applyAlignment="1">
      <alignment horizontal="center" vertical="center"/>
    </xf>
    <xf numFmtId="173" fontId="50" fillId="27" borderId="45" xfId="3525" applyNumberFormat="1" applyFont="1" applyFill="1" applyBorder="1" applyAlignment="1">
      <alignment horizontal="right" vertical="center"/>
    </xf>
    <xf numFmtId="9" fontId="50" fillId="27" borderId="46" xfId="3525" applyFont="1" applyFill="1" applyBorder="1" applyAlignment="1">
      <alignment horizontal="right" vertical="center"/>
    </xf>
    <xf numFmtId="38" fontId="50" fillId="27" borderId="47" xfId="1253" applyNumberFormat="1" applyFont="1" applyFill="1" applyBorder="1" applyAlignment="1">
      <alignment vertical="center"/>
    </xf>
    <xf numFmtId="38" fontId="50" fillId="27" borderId="45" xfId="1253" applyNumberFormat="1" applyFont="1" applyFill="1" applyBorder="1" applyAlignment="1">
      <alignment vertical="center"/>
    </xf>
    <xf numFmtId="173" fontId="50" fillId="27" borderId="45" xfId="1253" applyNumberFormat="1" applyFont="1" applyFill="1" applyBorder="1" applyAlignment="1">
      <alignment vertical="center"/>
    </xf>
    <xf numFmtId="172" fontId="60" fillId="27" borderId="37" xfId="1253" applyNumberFormat="1" applyFont="1" applyFill="1" applyBorder="1" applyAlignment="1">
      <alignment horizontal="center" vertical="center"/>
    </xf>
    <xf numFmtId="164" fontId="50" fillId="27" borderId="37" xfId="1253" applyNumberFormat="1" applyFont="1" applyFill="1" applyBorder="1" applyAlignment="1">
      <alignment horizontal="center" vertical="center"/>
    </xf>
    <xf numFmtId="164" fontId="50" fillId="27" borderId="31" xfId="1253" applyNumberFormat="1" applyFont="1" applyFill="1" applyBorder="1" applyAlignment="1">
      <alignment horizontal="center" vertical="center"/>
    </xf>
    <xf numFmtId="179" fontId="50" fillId="27" borderId="31" xfId="3536" applyNumberFormat="1" applyFont="1" applyFill="1" applyBorder="1" applyAlignment="1">
      <alignment horizontal="center" vertical="center"/>
    </xf>
    <xf numFmtId="178" fontId="50" fillId="27" borderId="31" xfId="3534" applyNumberFormat="1" applyFont="1" applyFill="1" applyBorder="1" applyAlignment="1">
      <alignment horizontal="center" vertical="center"/>
    </xf>
    <xf numFmtId="9" fontId="50" fillId="27" borderId="31" xfId="3525" applyFont="1" applyFill="1" applyBorder="1" applyAlignment="1">
      <alignment horizontal="right" vertical="center"/>
    </xf>
    <xf numFmtId="10" fontId="50" fillId="27" borderId="31" xfId="3525" applyNumberFormat="1" applyFont="1" applyFill="1" applyBorder="1" applyAlignment="1">
      <alignment horizontal="right" vertical="center"/>
    </xf>
    <xf numFmtId="44" fontId="50" fillId="27" borderId="31" xfId="3534" applyFont="1" applyFill="1" applyBorder="1" applyAlignment="1">
      <alignment horizontal="right" vertical="center"/>
    </xf>
    <xf numFmtId="44" fontId="50" fillId="27" borderId="36" xfId="3534" applyFont="1" applyFill="1" applyBorder="1" applyAlignment="1">
      <alignment horizontal="right" vertical="center"/>
    </xf>
    <xf numFmtId="164" fontId="50" fillId="27" borderId="33" xfId="1253" applyNumberFormat="1" applyFont="1" applyFill="1" applyBorder="1" applyAlignment="1">
      <alignment horizontal="center" vertical="center"/>
    </xf>
    <xf numFmtId="173" fontId="50" fillId="27" borderId="31" xfId="3525" applyNumberFormat="1" applyFont="1" applyFill="1" applyBorder="1" applyAlignment="1">
      <alignment horizontal="right" vertical="center"/>
    </xf>
    <xf numFmtId="9" fontId="50" fillId="27" borderId="36" xfId="3525" applyFont="1" applyFill="1" applyBorder="1" applyAlignment="1">
      <alignment horizontal="right" vertical="center"/>
    </xf>
    <xf numFmtId="38" fontId="50" fillId="27" borderId="33" xfId="1253" applyNumberFormat="1" applyFont="1" applyFill="1" applyBorder="1" applyAlignment="1">
      <alignment vertical="center"/>
    </xf>
    <xf numFmtId="38" fontId="50" fillId="27" borderId="31" xfId="1253" applyNumberFormat="1" applyFont="1" applyFill="1" applyBorder="1" applyAlignment="1">
      <alignment vertical="center"/>
    </xf>
    <xf numFmtId="173" fontId="50" fillId="27" borderId="31" xfId="1253" applyNumberFormat="1" applyFont="1" applyFill="1" applyBorder="1" applyAlignment="1">
      <alignment vertical="center"/>
    </xf>
    <xf numFmtId="172" fontId="62" fillId="27" borderId="37" xfId="1253" applyNumberFormat="1" applyFont="1" applyFill="1" applyBorder="1" applyAlignment="1">
      <alignment horizontal="center" vertical="center"/>
    </xf>
    <xf numFmtId="172" fontId="52" fillId="27" borderId="44" xfId="1253" applyNumberFormat="1" applyFont="1" applyFill="1" applyBorder="1" applyAlignment="1">
      <alignment horizontal="center" vertical="center" wrapText="1"/>
    </xf>
    <xf numFmtId="172" fontId="52" fillId="27" borderId="32" xfId="1253" applyNumberFormat="1" applyFont="1" applyFill="1" applyBorder="1" applyAlignment="1">
      <alignment horizontal="center" vertical="center" wrapText="1"/>
    </xf>
    <xf numFmtId="0" fontId="20" fillId="0" borderId="0" xfId="3525" applyNumberFormat="1" applyFont="1" applyFill="1" applyBorder="1" applyAlignment="1">
      <alignment vertical="center"/>
    </xf>
    <xf numFmtId="0" fontId="50" fillId="0" borderId="31" xfId="0" applyFont="1" applyBorder="1" applyAlignment="1">
      <alignment horizontal="center" vertical="center" shrinkToFit="1"/>
    </xf>
    <xf numFmtId="174" fontId="50" fillId="31" borderId="72" xfId="3525" applyNumberFormat="1" applyFont="1" applyFill="1" applyBorder="1" applyAlignment="1">
      <alignment horizontal="right" vertical="center" shrinkToFit="1"/>
    </xf>
    <xf numFmtId="10" fontId="58" fillId="30" borderId="20" xfId="1253" applyNumberFormat="1" applyFont="1" applyFill="1" applyBorder="1" applyAlignment="1">
      <alignment horizontal="center" vertical="center" wrapText="1"/>
    </xf>
    <xf numFmtId="10" fontId="58" fillId="30" borderId="21" xfId="1253" applyNumberFormat="1" applyFont="1" applyFill="1" applyBorder="1" applyAlignment="1">
      <alignment horizontal="center" vertical="center" wrapText="1"/>
    </xf>
    <xf numFmtId="164" fontId="50" fillId="24" borderId="19" xfId="1253" applyNumberFormat="1" applyFont="1" applyFill="1" applyBorder="1" applyAlignment="1">
      <alignment horizontal="center" vertical="center"/>
    </xf>
    <xf numFmtId="164" fontId="50" fillId="24" borderId="25" xfId="1253" applyNumberFormat="1" applyFont="1" applyFill="1" applyBorder="1" applyAlignment="1">
      <alignment horizontal="center" vertical="center"/>
    </xf>
    <xf numFmtId="164" fontId="50" fillId="24" borderId="12" xfId="1253" applyNumberFormat="1" applyFont="1" applyFill="1" applyBorder="1" applyAlignment="1">
      <alignment horizontal="center" vertical="center"/>
    </xf>
    <xf numFmtId="164" fontId="50" fillId="24" borderId="18" xfId="1253" applyNumberFormat="1" applyFont="1" applyFill="1" applyBorder="1" applyAlignment="1">
      <alignment horizontal="center" vertical="center"/>
    </xf>
    <xf numFmtId="164" fontId="50" fillId="25" borderId="12" xfId="1253" applyNumberFormat="1" applyFont="1" applyFill="1" applyBorder="1" applyAlignment="1">
      <alignment horizontal="center" vertical="center"/>
    </xf>
    <xf numFmtId="164" fontId="50" fillId="25" borderId="18" xfId="1253" applyNumberFormat="1" applyFont="1" applyFill="1" applyBorder="1" applyAlignment="1">
      <alignment horizontal="center" vertical="center"/>
    </xf>
    <xf numFmtId="164" fontId="50" fillId="25" borderId="20" xfId="1253" applyNumberFormat="1" applyFont="1" applyFill="1" applyBorder="1" applyAlignment="1">
      <alignment horizontal="center" vertical="center"/>
    </xf>
    <xf numFmtId="164" fontId="50" fillId="25" borderId="21" xfId="1253" applyNumberFormat="1" applyFont="1" applyFill="1" applyBorder="1" applyAlignment="1">
      <alignment horizontal="center" vertical="center"/>
    </xf>
    <xf numFmtId="0" fontId="51" fillId="33" borderId="95" xfId="1253" applyFont="1" applyFill="1" applyBorder="1" applyAlignment="1">
      <alignment vertical="center" wrapText="1"/>
    </xf>
    <xf numFmtId="0" fontId="52" fillId="33" borderId="97" xfId="1253" applyFont="1" applyFill="1" applyBorder="1" applyAlignment="1">
      <alignment horizontal="center" vertical="center" wrapText="1"/>
    </xf>
    <xf numFmtId="172" fontId="60" fillId="27" borderId="78" xfId="1253" applyNumberFormat="1" applyFont="1" applyFill="1" applyBorder="1" applyAlignment="1">
      <alignment horizontal="center" vertical="center"/>
    </xf>
    <xf numFmtId="172" fontId="60" fillId="27" borderId="69" xfId="1253" applyNumberFormat="1" applyFont="1" applyFill="1" applyBorder="1" applyAlignment="1">
      <alignment horizontal="center" vertical="center"/>
    </xf>
    <xf numFmtId="172" fontId="60" fillId="24" borderId="69" xfId="1253" applyNumberFormat="1" applyFont="1" applyFill="1" applyBorder="1" applyAlignment="1">
      <alignment horizontal="center" vertical="center"/>
    </xf>
    <xf numFmtId="172" fontId="62" fillId="24" borderId="69" xfId="1253" applyNumberFormat="1" applyFont="1" applyFill="1" applyBorder="1" applyAlignment="1">
      <alignment horizontal="center" vertical="center"/>
    </xf>
    <xf numFmtId="164" fontId="50" fillId="25" borderId="69" xfId="1253" applyNumberFormat="1" applyFont="1" applyFill="1" applyBorder="1" applyAlignment="1">
      <alignment horizontal="center" vertical="center"/>
    </xf>
    <xf numFmtId="172" fontId="60" fillId="24" borderId="69" xfId="1253" quotePrefix="1" applyNumberFormat="1" applyFont="1" applyFill="1" applyBorder="1" applyAlignment="1">
      <alignment horizontal="center" vertical="center" wrapText="1"/>
    </xf>
    <xf numFmtId="172" fontId="60" fillId="24" borderId="69" xfId="1253" applyNumberFormat="1" applyFont="1" applyFill="1" applyBorder="1" applyAlignment="1">
      <alignment horizontal="center" vertical="center" wrapText="1"/>
    </xf>
    <xf numFmtId="164" fontId="50" fillId="25" borderId="77" xfId="1253" applyNumberFormat="1" applyFont="1" applyFill="1" applyBorder="1" applyAlignment="1">
      <alignment horizontal="center" vertical="center"/>
    </xf>
    <xf numFmtId="164" fontId="51" fillId="32" borderId="100" xfId="1253" applyNumberFormat="1" applyFont="1" applyFill="1" applyBorder="1" applyAlignment="1">
      <alignment horizontal="right" vertical="center"/>
    </xf>
    <xf numFmtId="164" fontId="51" fillId="32" borderId="101" xfId="1253" applyNumberFormat="1" applyFont="1" applyFill="1" applyBorder="1" applyAlignment="1">
      <alignment horizontal="right" vertical="center"/>
    </xf>
    <xf numFmtId="178" fontId="51" fillId="32" borderId="101" xfId="3534" applyNumberFormat="1" applyFont="1" applyFill="1" applyBorder="1" applyAlignment="1">
      <alignment horizontal="right" vertical="center"/>
    </xf>
    <xf numFmtId="9" fontId="51" fillId="32" borderId="101" xfId="3525" applyFont="1" applyFill="1" applyBorder="1" applyAlignment="1">
      <alignment horizontal="right" vertical="center"/>
    </xf>
    <xf numFmtId="10" fontId="51" fillId="32" borderId="101" xfId="3525" applyNumberFormat="1" applyFont="1" applyFill="1" applyBorder="1" applyAlignment="1">
      <alignment horizontal="right" vertical="center"/>
    </xf>
    <xf numFmtId="44" fontId="51" fillId="32" borderId="101" xfId="3534" applyFont="1" applyFill="1" applyBorder="1" applyAlignment="1">
      <alignment horizontal="right" vertical="center"/>
    </xf>
    <xf numFmtId="10" fontId="58" fillId="30" borderId="41" xfId="1253" applyNumberFormat="1" applyFont="1" applyFill="1" applyBorder="1" applyAlignment="1">
      <alignment horizontal="center" vertical="center" wrapText="1"/>
    </xf>
    <xf numFmtId="164" fontId="51" fillId="32" borderId="104" xfId="1253" applyNumberFormat="1" applyFont="1" applyFill="1" applyBorder="1" applyAlignment="1">
      <alignment horizontal="right" vertical="center"/>
    </xf>
    <xf numFmtId="164" fontId="51" fillId="32" borderId="103" xfId="1253" applyNumberFormat="1" applyFont="1" applyFill="1" applyBorder="1" applyAlignment="1">
      <alignment horizontal="right" vertical="center"/>
    </xf>
    <xf numFmtId="167" fontId="67" fillId="0" borderId="0" xfId="0" applyNumberFormat="1" applyFont="1" applyAlignment="1">
      <alignment horizontal="right" wrapText="1"/>
    </xf>
    <xf numFmtId="10" fontId="67" fillId="0" borderId="0" xfId="3525" applyNumberFormat="1" applyFont="1" applyAlignment="1">
      <alignment horizontal="right" wrapText="1"/>
    </xf>
    <xf numFmtId="180" fontId="67" fillId="0" borderId="0" xfId="3534" applyNumberFormat="1" applyFont="1" applyAlignment="1">
      <alignment horizontal="right" wrapText="1"/>
    </xf>
    <xf numFmtId="10" fontId="52" fillId="36" borderId="72" xfId="0" applyNumberFormat="1" applyFont="1" applyFill="1" applyBorder="1" applyAlignment="1">
      <alignment horizontal="center" vertical="center"/>
    </xf>
    <xf numFmtId="179" fontId="50" fillId="0" borderId="75" xfId="3536" applyNumberFormat="1" applyFont="1" applyBorder="1" applyAlignment="1">
      <alignment horizontal="right" vertical="center" shrinkToFit="1"/>
    </xf>
    <xf numFmtId="10" fontId="50" fillId="0" borderId="75" xfId="0" applyNumberFormat="1" applyFont="1" applyBorder="1" applyAlignment="1">
      <alignment horizontal="right" vertical="center" shrinkToFit="1"/>
    </xf>
    <xf numFmtId="178" fontId="50" fillId="0" borderId="75" xfId="3534" applyNumberFormat="1" applyFont="1" applyBorder="1" applyAlignment="1">
      <alignment horizontal="right" vertical="center" shrinkToFit="1"/>
    </xf>
    <xf numFmtId="9" fontId="50" fillId="0" borderId="45" xfId="3525" applyFont="1" applyFill="1" applyBorder="1" applyAlignment="1">
      <alignment horizontal="right" vertical="center" shrinkToFit="1"/>
    </xf>
    <xf numFmtId="179" fontId="50" fillId="0" borderId="75" xfId="3536" applyNumberFormat="1" applyFont="1" applyBorder="1" applyAlignment="1">
      <alignment horizontal="right" vertical="center"/>
    </xf>
    <xf numFmtId="180" fontId="50" fillId="0" borderId="75" xfId="3534" applyNumberFormat="1" applyFont="1" applyFill="1" applyBorder="1" applyAlignment="1">
      <alignment horizontal="right" vertical="center" shrinkToFit="1"/>
    </xf>
    <xf numFmtId="179" fontId="50" fillId="0" borderId="31" xfId="3536" applyNumberFormat="1" applyFont="1" applyBorder="1" applyAlignment="1">
      <alignment horizontal="right" vertical="center" shrinkToFit="1"/>
    </xf>
    <xf numFmtId="179" fontId="50" fillId="0" borderId="31" xfId="3536" quotePrefix="1" applyNumberFormat="1" applyFont="1" applyBorder="1" applyAlignment="1">
      <alignment horizontal="right" vertical="center" shrinkToFit="1"/>
    </xf>
    <xf numFmtId="178" fontId="50" fillId="0" borderId="31" xfId="3534" applyNumberFormat="1" applyFont="1" applyBorder="1" applyAlignment="1">
      <alignment horizontal="right" vertical="center" shrinkToFit="1"/>
    </xf>
    <xf numFmtId="9" fontId="50" fillId="0" borderId="31" xfId="3525" applyFont="1" applyFill="1" applyBorder="1" applyAlignment="1">
      <alignment horizontal="right" vertical="center" shrinkToFit="1"/>
    </xf>
    <xf numFmtId="179" fontId="50" fillId="0" borderId="31" xfId="3536" applyNumberFormat="1" applyFont="1" applyBorder="1" applyAlignment="1">
      <alignment horizontal="right" vertical="center"/>
    </xf>
    <xf numFmtId="180" fontId="50" fillId="0" borderId="31" xfId="3534" applyNumberFormat="1" applyFont="1" applyFill="1" applyBorder="1" applyAlignment="1">
      <alignment horizontal="right" vertical="center" shrinkToFit="1"/>
    </xf>
    <xf numFmtId="10" fontId="50" fillId="0" borderId="31" xfId="0" applyNumberFormat="1" applyFont="1" applyBorder="1" applyAlignment="1">
      <alignment horizontal="right" vertical="center" shrinkToFit="1"/>
    </xf>
    <xf numFmtId="179" fontId="50" fillId="31" borderId="72" xfId="3536" applyNumberFormat="1" applyFont="1" applyFill="1" applyBorder="1" applyAlignment="1">
      <alignment horizontal="right" vertical="center" shrinkToFit="1"/>
    </xf>
    <xf numFmtId="10" fontId="50" fillId="31" borderId="72" xfId="0" applyNumberFormat="1" applyFont="1" applyFill="1" applyBorder="1" applyAlignment="1">
      <alignment horizontal="right" vertical="center" shrinkToFit="1"/>
    </xf>
    <xf numFmtId="178" fontId="50" fillId="31" borderId="72" xfId="3534" applyNumberFormat="1" applyFont="1" applyFill="1" applyBorder="1" applyAlignment="1">
      <alignment horizontal="right" vertical="center" shrinkToFit="1"/>
    </xf>
    <xf numFmtId="9" fontId="50" fillId="31" borderId="72" xfId="3525" applyFont="1" applyFill="1" applyBorder="1" applyAlignment="1">
      <alignment horizontal="right" vertical="center" shrinkToFit="1"/>
    </xf>
    <xf numFmtId="179" fontId="50" fillId="31" borderId="72" xfId="3536" applyNumberFormat="1" applyFont="1" applyFill="1" applyBorder="1" applyAlignment="1">
      <alignment horizontal="right" vertical="center"/>
    </xf>
    <xf numFmtId="180" fontId="50" fillId="31" borderId="72" xfId="3534" applyNumberFormat="1" applyFont="1" applyFill="1" applyBorder="1" applyAlignment="1">
      <alignment horizontal="right" vertical="center" shrinkToFit="1"/>
    </xf>
    <xf numFmtId="180" fontId="50" fillId="31" borderId="73" xfId="3534" applyNumberFormat="1" applyFont="1" applyFill="1" applyBorder="1" applyAlignment="1">
      <alignment horizontal="right" vertical="center" shrinkToFit="1"/>
    </xf>
    <xf numFmtId="0" fontId="50" fillId="31" borderId="72" xfId="0" applyFont="1" applyFill="1" applyBorder="1" applyAlignment="1">
      <alignment horizontal="right" vertical="center" shrinkToFit="1"/>
    </xf>
    <xf numFmtId="164" fontId="57" fillId="32" borderId="81" xfId="1236" applyFont="1" applyFill="1" applyBorder="1" applyAlignment="1">
      <alignment horizontal="right" vertical="center"/>
    </xf>
    <xf numFmtId="10" fontId="57" fillId="32" borderId="81" xfId="0" applyNumberFormat="1" applyFont="1" applyFill="1" applyBorder="1" applyAlignment="1">
      <alignment horizontal="right" vertical="center"/>
    </xf>
    <xf numFmtId="180" fontId="57" fillId="32" borderId="81" xfId="3534" applyNumberFormat="1" applyFont="1" applyFill="1" applyBorder="1" applyAlignment="1">
      <alignment horizontal="right" vertical="center"/>
    </xf>
    <xf numFmtId="180" fontId="57" fillId="32" borderId="82" xfId="3534" applyNumberFormat="1" applyFont="1" applyFill="1" applyBorder="1" applyAlignment="1">
      <alignment horizontal="right" vertical="center"/>
    </xf>
    <xf numFmtId="164" fontId="50" fillId="0" borderId="45" xfId="1236" applyFont="1" applyFill="1" applyBorder="1" applyAlignment="1" applyProtection="1">
      <alignment horizontal="right" vertical="center" shrinkToFit="1"/>
      <protection locked="0"/>
    </xf>
    <xf numFmtId="10" fontId="50" fillId="0" borderId="45" xfId="3525" applyNumberFormat="1" applyFont="1" applyFill="1" applyBorder="1" applyAlignment="1" applyProtection="1">
      <alignment horizontal="right" vertical="center" shrinkToFit="1"/>
      <protection locked="0"/>
    </xf>
    <xf numFmtId="164" fontId="50" fillId="0" borderId="45" xfId="0" applyNumberFormat="1" applyFont="1" applyBorder="1" applyAlignment="1" applyProtection="1">
      <alignment horizontal="right" vertical="center"/>
      <protection locked="0"/>
    </xf>
    <xf numFmtId="9" fontId="50" fillId="0" borderId="45" xfId="1236" applyNumberFormat="1" applyFont="1" applyFill="1" applyBorder="1" applyAlignment="1">
      <alignment horizontal="right" vertical="center" shrinkToFit="1"/>
    </xf>
    <xf numFmtId="176" fontId="50" fillId="0" borderId="45" xfId="0" applyNumberFormat="1" applyFont="1" applyBorder="1" applyAlignment="1">
      <alignment horizontal="right" vertical="center"/>
    </xf>
    <xf numFmtId="178" fontId="50" fillId="0" borderId="45" xfId="3534" applyNumberFormat="1" applyFont="1" applyFill="1" applyBorder="1" applyAlignment="1">
      <alignment horizontal="right" vertical="center" shrinkToFit="1"/>
    </xf>
    <xf numFmtId="164" fontId="50" fillId="0" borderId="31" xfId="1236" applyFont="1" applyFill="1" applyBorder="1" applyAlignment="1" applyProtection="1">
      <alignment horizontal="right" vertical="center" shrinkToFit="1"/>
      <protection locked="0"/>
    </xf>
    <xf numFmtId="10" fontId="50" fillId="0" borderId="31" xfId="3525" applyNumberFormat="1" applyFont="1" applyFill="1" applyBorder="1" applyAlignment="1" applyProtection="1">
      <alignment horizontal="right" vertical="center" shrinkToFit="1"/>
      <protection locked="0"/>
    </xf>
    <xf numFmtId="9" fontId="50" fillId="0" borderId="31" xfId="1236" applyNumberFormat="1" applyFont="1" applyFill="1" applyBorder="1" applyAlignment="1">
      <alignment horizontal="right" vertical="center" shrinkToFit="1"/>
    </xf>
    <xf numFmtId="176" fontId="50" fillId="0" borderId="31" xfId="0" applyNumberFormat="1" applyFont="1" applyBorder="1" applyAlignment="1">
      <alignment horizontal="right" vertical="center"/>
    </xf>
    <xf numFmtId="178" fontId="50" fillId="0" borderId="31" xfId="3534" applyNumberFormat="1" applyFont="1" applyFill="1" applyBorder="1" applyAlignment="1">
      <alignment horizontal="right" vertical="center" shrinkToFit="1"/>
    </xf>
    <xf numFmtId="164" fontId="50" fillId="0" borderId="60" xfId="1236" applyFont="1" applyFill="1" applyBorder="1" applyAlignment="1" applyProtection="1">
      <alignment horizontal="right" vertical="center" shrinkToFit="1"/>
      <protection locked="0"/>
    </xf>
    <xf numFmtId="10" fontId="50" fillId="0" borderId="60" xfId="3525" applyNumberFormat="1" applyFont="1" applyFill="1" applyBorder="1" applyAlignment="1" applyProtection="1">
      <alignment horizontal="right" vertical="center" shrinkToFit="1"/>
      <protection locked="0"/>
    </xf>
    <xf numFmtId="9" fontId="50" fillId="0" borderId="60" xfId="1236" applyNumberFormat="1" applyFont="1" applyFill="1" applyBorder="1" applyAlignment="1">
      <alignment horizontal="right" vertical="center" shrinkToFit="1"/>
    </xf>
    <xf numFmtId="176" fontId="50" fillId="0" borderId="60" xfId="0" applyNumberFormat="1" applyFont="1" applyBorder="1" applyAlignment="1">
      <alignment horizontal="right" vertical="center"/>
    </xf>
    <xf numFmtId="178" fontId="50" fillId="0" borderId="60" xfId="3534" applyNumberFormat="1" applyFont="1" applyFill="1" applyBorder="1" applyAlignment="1">
      <alignment horizontal="right" vertical="center" shrinkToFit="1"/>
    </xf>
    <xf numFmtId="9" fontId="50" fillId="0" borderId="60" xfId="3525" applyFont="1" applyFill="1" applyBorder="1" applyAlignment="1">
      <alignment horizontal="right" vertical="center" shrinkToFit="1"/>
    </xf>
    <xf numFmtId="164" fontId="57" fillId="32" borderId="81" xfId="1236" applyFont="1" applyFill="1" applyBorder="1" applyAlignment="1" applyProtection="1">
      <alignment horizontal="right" vertical="center"/>
      <protection locked="0"/>
    </xf>
    <xf numFmtId="10" fontId="57" fillId="32" borderId="81" xfId="0" applyNumberFormat="1" applyFont="1" applyFill="1" applyBorder="1" applyAlignment="1" applyProtection="1">
      <alignment horizontal="right" vertical="center"/>
      <protection locked="0"/>
    </xf>
    <xf numFmtId="176" fontId="57" fillId="32" borderId="81" xfId="1236" applyNumberFormat="1" applyFont="1" applyFill="1" applyBorder="1" applyAlignment="1">
      <alignment horizontal="right" vertical="center"/>
    </xf>
    <xf numFmtId="174" fontId="57" fillId="32" borderId="81" xfId="3525" applyNumberFormat="1" applyFont="1" applyFill="1" applyBorder="1" applyAlignment="1">
      <alignment horizontal="right" vertical="center"/>
    </xf>
    <xf numFmtId="180" fontId="50" fillId="0" borderId="79" xfId="3525" applyNumberFormat="1" applyFont="1" applyFill="1" applyBorder="1" applyAlignment="1">
      <alignment horizontal="right" vertical="center"/>
    </xf>
    <xf numFmtId="180" fontId="50" fillId="0" borderId="70" xfId="3525" applyNumberFormat="1" applyFont="1" applyFill="1" applyBorder="1" applyAlignment="1">
      <alignment horizontal="right" vertical="center"/>
    </xf>
    <xf numFmtId="180" fontId="50" fillId="0" borderId="88" xfId="3525" applyNumberFormat="1" applyFont="1" applyFill="1" applyBorder="1" applyAlignment="1">
      <alignment horizontal="right" vertical="center"/>
    </xf>
    <xf numFmtId="180" fontId="50" fillId="0" borderId="45" xfId="3534" applyNumberFormat="1" applyFont="1" applyFill="1" applyBorder="1" applyAlignment="1" applyProtection="1">
      <alignment horizontal="right" vertical="center"/>
      <protection locked="0"/>
    </xf>
    <xf numFmtId="180" fontId="50" fillId="0" borderId="31" xfId="3534" applyNumberFormat="1" applyFont="1" applyFill="1" applyBorder="1" applyAlignment="1" applyProtection="1">
      <alignment horizontal="right" vertical="center"/>
      <protection locked="0"/>
    </xf>
    <xf numFmtId="180" fontId="50" fillId="0" borderId="60" xfId="3534" applyNumberFormat="1" applyFont="1" applyFill="1" applyBorder="1" applyAlignment="1" applyProtection="1">
      <alignment horizontal="right" vertical="center"/>
      <protection locked="0"/>
    </xf>
    <xf numFmtId="180" fontId="57" fillId="32" borderId="81" xfId="3525" applyNumberFormat="1" applyFont="1" applyFill="1" applyBorder="1" applyAlignment="1" applyProtection="1">
      <alignment horizontal="right" vertical="center"/>
      <protection locked="0"/>
    </xf>
    <xf numFmtId="180" fontId="50" fillId="0" borderId="36" xfId="3534" applyNumberFormat="1" applyFont="1" applyFill="1" applyBorder="1" applyAlignment="1">
      <alignment horizontal="right" vertical="center"/>
    </xf>
    <xf numFmtId="180" fontId="50" fillId="25" borderId="36" xfId="3534" applyNumberFormat="1" applyFont="1" applyFill="1" applyBorder="1" applyAlignment="1">
      <alignment horizontal="right" vertical="center"/>
    </xf>
    <xf numFmtId="180" fontId="50" fillId="25" borderId="61" xfId="3534" applyNumberFormat="1" applyFont="1" applyFill="1" applyBorder="1" applyAlignment="1">
      <alignment horizontal="right" vertical="center"/>
    </xf>
    <xf numFmtId="180" fontId="51" fillId="32" borderId="65" xfId="3534" applyNumberFormat="1" applyFont="1" applyFill="1" applyBorder="1" applyAlignment="1">
      <alignment horizontal="right" vertical="center"/>
    </xf>
    <xf numFmtId="180" fontId="51" fillId="32" borderId="102" xfId="3534" applyNumberFormat="1" applyFont="1" applyFill="1" applyBorder="1" applyAlignment="1">
      <alignment horizontal="right" vertical="center"/>
    </xf>
    <xf numFmtId="164" fontId="73" fillId="0" borderId="0" xfId="1253" applyNumberFormat="1" applyFont="1" applyAlignment="1">
      <alignment horizontal="right" vertical="center" wrapText="1"/>
    </xf>
    <xf numFmtId="9" fontId="68" fillId="0" borderId="0" xfId="3525" applyFont="1" applyAlignment="1">
      <alignment vertical="center"/>
    </xf>
    <xf numFmtId="176" fontId="50" fillId="0" borderId="31" xfId="1253" applyNumberFormat="1" applyFont="1" applyBorder="1" applyAlignment="1">
      <alignment vertical="center"/>
    </xf>
    <xf numFmtId="176" fontId="50" fillId="25" borderId="31" xfId="3534" applyNumberFormat="1" applyFont="1" applyFill="1" applyBorder="1" applyAlignment="1">
      <alignment horizontal="center" vertical="center"/>
    </xf>
    <xf numFmtId="176" fontId="50" fillId="25" borderId="60" xfId="3534" applyNumberFormat="1" applyFont="1" applyFill="1" applyBorder="1" applyAlignment="1">
      <alignment horizontal="center" vertical="center"/>
    </xf>
    <xf numFmtId="176" fontId="51" fillId="32" borderId="64" xfId="3534" applyNumberFormat="1" applyFont="1" applyFill="1" applyBorder="1" applyAlignment="1">
      <alignment horizontal="right" vertical="center"/>
    </xf>
    <xf numFmtId="0" fontId="52" fillId="0" borderId="67" xfId="0" applyFont="1" applyBorder="1" applyAlignment="1">
      <alignment horizontal="center" vertical="center" shrinkToFit="1"/>
    </xf>
    <xf numFmtId="10" fontId="50" fillId="27" borderId="46" xfId="3525" applyNumberFormat="1" applyFont="1" applyFill="1" applyBorder="1" applyAlignment="1">
      <alignment horizontal="right" vertical="center"/>
    </xf>
    <xf numFmtId="0" fontId="23" fillId="27" borderId="0" xfId="0" applyFont="1" applyFill="1" applyAlignment="1">
      <alignment vertical="center"/>
    </xf>
    <xf numFmtId="10" fontId="50" fillId="27" borderId="36" xfId="3525" applyNumberFormat="1" applyFont="1" applyFill="1" applyBorder="1" applyAlignment="1">
      <alignment horizontal="right" vertical="center"/>
    </xf>
    <xf numFmtId="0" fontId="20" fillId="27" borderId="0" xfId="0" applyFont="1" applyFill="1" applyAlignment="1">
      <alignment vertical="center"/>
    </xf>
    <xf numFmtId="164" fontId="50" fillId="37" borderId="37" xfId="1253" applyNumberFormat="1" applyFont="1" applyFill="1" applyBorder="1" applyAlignment="1">
      <alignment horizontal="center" vertical="center"/>
    </xf>
    <xf numFmtId="168" fontId="52" fillId="37" borderId="36" xfId="1253" applyNumberFormat="1" applyFont="1" applyFill="1" applyBorder="1" applyAlignment="1">
      <alignment horizontal="center" vertical="center" wrapText="1"/>
    </xf>
    <xf numFmtId="164" fontId="50" fillId="37" borderId="31" xfId="1253" applyNumberFormat="1" applyFont="1" applyFill="1" applyBorder="1" applyAlignment="1">
      <alignment horizontal="center" vertical="center"/>
    </xf>
    <xf numFmtId="179" fontId="50" fillId="37" borderId="31" xfId="3536" applyNumberFormat="1" applyFont="1" applyFill="1" applyBorder="1" applyAlignment="1">
      <alignment horizontal="center" vertical="center"/>
    </xf>
    <xf numFmtId="178" fontId="50" fillId="37" borderId="31" xfId="3534" applyNumberFormat="1" applyFont="1" applyFill="1" applyBorder="1" applyAlignment="1">
      <alignment horizontal="center" vertical="center"/>
    </xf>
    <xf numFmtId="9" fontId="50" fillId="37" borderId="31" xfId="3525" applyFont="1" applyFill="1" applyBorder="1" applyAlignment="1">
      <alignment horizontal="right" vertical="center"/>
    </xf>
    <xf numFmtId="10" fontId="50" fillId="37" borderId="31" xfId="3525" applyNumberFormat="1" applyFont="1" applyFill="1" applyBorder="1" applyAlignment="1">
      <alignment horizontal="right" vertical="center"/>
    </xf>
    <xf numFmtId="44" fontId="50" fillId="37" borderId="31" xfId="3534" applyFont="1" applyFill="1" applyBorder="1" applyAlignment="1">
      <alignment horizontal="right" vertical="center"/>
    </xf>
    <xf numFmtId="44" fontId="50" fillId="37" borderId="36" xfId="3534" applyFont="1" applyFill="1" applyBorder="1" applyAlignment="1">
      <alignment horizontal="right" vertical="center"/>
    </xf>
    <xf numFmtId="164" fontId="50" fillId="37" borderId="33" xfId="1253" applyNumberFormat="1" applyFont="1" applyFill="1" applyBorder="1" applyAlignment="1">
      <alignment horizontal="center" vertical="center"/>
    </xf>
    <xf numFmtId="175" fontId="50" fillId="37" borderId="31" xfId="1253" applyNumberFormat="1" applyFont="1" applyFill="1" applyBorder="1" applyAlignment="1">
      <alignment horizontal="center" vertical="center"/>
    </xf>
    <xf numFmtId="173" fontId="50" fillId="37" borderId="31" xfId="3525" applyNumberFormat="1" applyFont="1" applyFill="1" applyBorder="1" applyAlignment="1">
      <alignment horizontal="right" vertical="center"/>
    </xf>
    <xf numFmtId="164" fontId="50" fillId="37" borderId="31" xfId="1253" applyNumberFormat="1" applyFont="1" applyFill="1" applyBorder="1" applyAlignment="1">
      <alignment horizontal="right" vertical="center"/>
    </xf>
    <xf numFmtId="9" fontId="50" fillId="37" borderId="36" xfId="3525" applyFont="1" applyFill="1" applyBorder="1" applyAlignment="1">
      <alignment horizontal="right" vertical="center"/>
    </xf>
    <xf numFmtId="10" fontId="50" fillId="37" borderId="36" xfId="3525" applyNumberFormat="1" applyFont="1" applyFill="1" applyBorder="1" applyAlignment="1">
      <alignment horizontal="right" vertical="center"/>
    </xf>
    <xf numFmtId="172" fontId="60" fillId="27" borderId="37" xfId="1253" quotePrefix="1" applyNumberFormat="1" applyFont="1" applyFill="1" applyBorder="1" applyAlignment="1">
      <alignment horizontal="center" vertical="center" wrapText="1"/>
    </xf>
    <xf numFmtId="179" fontId="50" fillId="0" borderId="60" xfId="3536" applyNumberFormat="1" applyFont="1" applyBorder="1" applyAlignment="1">
      <alignment horizontal="right" vertical="center" shrinkToFit="1"/>
    </xf>
    <xf numFmtId="10" fontId="50" fillId="0" borderId="60" xfId="0" applyNumberFormat="1" applyFont="1" applyBorder="1" applyAlignment="1">
      <alignment horizontal="right" vertical="center" shrinkToFit="1"/>
    </xf>
    <xf numFmtId="178" fontId="50" fillId="0" borderId="60" xfId="3534" applyNumberFormat="1" applyFont="1" applyBorder="1" applyAlignment="1">
      <alignment horizontal="right" vertical="center" shrinkToFit="1"/>
    </xf>
    <xf numFmtId="179" fontId="50" fillId="0" borderId="60" xfId="3536" applyNumberFormat="1" applyFont="1" applyBorder="1" applyAlignment="1">
      <alignment horizontal="right" vertical="center"/>
    </xf>
    <xf numFmtId="9" fontId="50" fillId="0" borderId="47" xfId="3525" applyFont="1" applyFill="1" applyBorder="1" applyAlignment="1">
      <alignment horizontal="right" vertical="center" shrinkToFit="1"/>
    </xf>
    <xf numFmtId="9" fontId="50" fillId="0" borderId="33" xfId="3525" applyFont="1" applyFill="1" applyBorder="1" applyAlignment="1">
      <alignment horizontal="right" vertical="center" shrinkToFit="1"/>
    </xf>
    <xf numFmtId="0" fontId="52" fillId="33" borderId="60" xfId="0" applyFont="1" applyFill="1" applyBorder="1" applyAlignment="1">
      <alignment horizontal="center" vertical="center" shrinkToFit="1"/>
    </xf>
    <xf numFmtId="0" fontId="52" fillId="33" borderId="60" xfId="0" applyFont="1" applyFill="1" applyBorder="1" applyAlignment="1">
      <alignment horizontal="center" vertical="center"/>
    </xf>
    <xf numFmtId="179" fontId="50" fillId="31" borderId="91" xfId="3536" applyNumberFormat="1" applyFont="1" applyFill="1" applyBorder="1" applyAlignment="1">
      <alignment horizontal="right" vertical="center" shrinkToFit="1"/>
    </xf>
    <xf numFmtId="10" fontId="50" fillId="31" borderId="91" xfId="0" applyNumberFormat="1" applyFont="1" applyFill="1" applyBorder="1" applyAlignment="1">
      <alignment horizontal="right" vertical="center" shrinkToFit="1"/>
    </xf>
    <xf numFmtId="178" fontId="50" fillId="31" borderId="91" xfId="3534" applyNumberFormat="1" applyFont="1" applyFill="1" applyBorder="1" applyAlignment="1">
      <alignment horizontal="right" vertical="center" shrinkToFit="1"/>
    </xf>
    <xf numFmtId="0" fontId="50" fillId="0" borderId="12" xfId="0" applyFont="1" applyBorder="1" applyAlignment="1">
      <alignment horizontal="center" vertical="center"/>
    </xf>
    <xf numFmtId="0" fontId="52" fillId="0" borderId="12" xfId="0" applyFont="1" applyBorder="1" applyAlignment="1">
      <alignment horizontal="center" vertical="center"/>
    </xf>
    <xf numFmtId="169" fontId="50" fillId="24" borderId="12" xfId="0" applyNumberFormat="1" applyFont="1" applyFill="1" applyBorder="1" applyAlignment="1">
      <alignment horizontal="center" vertical="center" shrinkToFit="1"/>
    </xf>
    <xf numFmtId="179" fontId="50" fillId="0" borderId="12" xfId="3536" applyNumberFormat="1" applyFont="1" applyBorder="1" applyAlignment="1">
      <alignment horizontal="right" vertical="center" shrinkToFit="1"/>
    </xf>
    <xf numFmtId="10" fontId="50" fillId="0" borderId="12" xfId="0" applyNumberFormat="1" applyFont="1" applyBorder="1" applyAlignment="1">
      <alignment horizontal="right" vertical="center" shrinkToFit="1"/>
    </xf>
    <xf numFmtId="178" fontId="50" fillId="0" borderId="12" xfId="3534" applyNumberFormat="1" applyFont="1" applyBorder="1" applyAlignment="1">
      <alignment horizontal="right" vertical="center" shrinkToFit="1"/>
    </xf>
    <xf numFmtId="0" fontId="50" fillId="0" borderId="12" xfId="0" applyFont="1" applyBorder="1" applyAlignment="1">
      <alignment horizontal="center" vertical="center" shrinkToFit="1"/>
    </xf>
    <xf numFmtId="179" fontId="50" fillId="0" borderId="85" xfId="3536" applyNumberFormat="1" applyFont="1" applyBorder="1" applyAlignment="1">
      <alignment horizontal="right" vertical="center" shrinkToFit="1"/>
    </xf>
    <xf numFmtId="179" fontId="50" fillId="0" borderId="33" xfId="3536" applyNumberFormat="1" applyFont="1" applyBorder="1" applyAlignment="1">
      <alignment horizontal="right" vertical="center" shrinkToFit="1"/>
    </xf>
    <xf numFmtId="179" fontId="50" fillId="0" borderId="62" xfId="3536" applyNumberFormat="1" applyFont="1" applyBorder="1" applyAlignment="1">
      <alignment horizontal="right" vertical="center" shrinkToFit="1"/>
    </xf>
    <xf numFmtId="0" fontId="52" fillId="0" borderId="60" xfId="0" applyFont="1" applyBorder="1" applyAlignment="1">
      <alignment horizontal="center" vertical="center"/>
    </xf>
    <xf numFmtId="179" fontId="50" fillId="24" borderId="31" xfId="1253" applyNumberFormat="1" applyFont="1" applyFill="1" applyBorder="1" applyAlignment="1">
      <alignment horizontal="center" vertical="center"/>
    </xf>
    <xf numFmtId="0" fontId="50" fillId="0" borderId="75" xfId="0" applyFont="1" applyBorder="1" applyAlignment="1">
      <alignment horizontal="center" vertical="center" shrinkToFit="1"/>
    </xf>
    <xf numFmtId="0" fontId="50" fillId="0" borderId="60" xfId="0" applyFont="1" applyBorder="1" applyAlignment="1">
      <alignment horizontal="center" vertical="center" shrinkToFit="1"/>
    </xf>
    <xf numFmtId="178" fontId="74" fillId="0" borderId="31" xfId="3534" applyNumberFormat="1" applyFont="1" applyFill="1" applyBorder="1" applyAlignment="1">
      <alignment horizontal="right" vertical="center" shrinkToFit="1"/>
    </xf>
    <xf numFmtId="9" fontId="74" fillId="28" borderId="31" xfId="3525" applyFont="1" applyFill="1" applyBorder="1" applyAlignment="1">
      <alignment horizontal="right" vertical="center" shrinkToFit="1"/>
    </xf>
    <xf numFmtId="179" fontId="50" fillId="28" borderId="12" xfId="3536" quotePrefix="1" applyNumberFormat="1" applyFont="1" applyFill="1" applyBorder="1" applyAlignment="1">
      <alignment horizontal="right" vertical="center" shrinkToFit="1"/>
    </xf>
    <xf numFmtId="179" fontId="50" fillId="28" borderId="12" xfId="3536" applyNumberFormat="1" applyFont="1" applyFill="1" applyBorder="1" applyAlignment="1">
      <alignment horizontal="right" vertical="center" shrinkToFit="1"/>
    </xf>
    <xf numFmtId="180" fontId="50" fillId="28" borderId="31" xfId="3534" applyNumberFormat="1" applyFont="1" applyFill="1" applyBorder="1" applyAlignment="1">
      <alignment horizontal="right" vertical="center" shrinkToFit="1"/>
    </xf>
    <xf numFmtId="179" fontId="50" fillId="28" borderId="31" xfId="3536" applyNumberFormat="1" applyFont="1" applyFill="1" applyBorder="1" applyAlignment="1">
      <alignment horizontal="right" vertical="center" shrinkToFit="1"/>
    </xf>
    <xf numFmtId="178" fontId="50" fillId="28" borderId="31" xfId="3534" applyNumberFormat="1" applyFont="1" applyFill="1" applyBorder="1" applyAlignment="1">
      <alignment horizontal="right" vertical="center" shrinkToFit="1"/>
    </xf>
    <xf numFmtId="9" fontId="50" fillId="28" borderId="31" xfId="3525" applyFont="1" applyFill="1" applyBorder="1" applyAlignment="1">
      <alignment horizontal="right" vertical="center" shrinkToFit="1"/>
    </xf>
    <xf numFmtId="179" fontId="50" fillId="28" borderId="31" xfId="3536" applyNumberFormat="1" applyFont="1" applyFill="1" applyBorder="1" applyAlignment="1">
      <alignment horizontal="right" vertical="center"/>
    </xf>
    <xf numFmtId="174" fontId="50" fillId="28" borderId="31" xfId="3525" applyNumberFormat="1" applyFont="1" applyFill="1" applyBorder="1" applyAlignment="1">
      <alignment horizontal="right" vertical="center"/>
    </xf>
    <xf numFmtId="178" fontId="74" fillId="31" borderId="72" xfId="3534" applyNumberFormat="1" applyFont="1" applyFill="1" applyBorder="1" applyAlignment="1">
      <alignment horizontal="right" vertical="center" shrinkToFit="1"/>
    </xf>
    <xf numFmtId="178" fontId="57" fillId="32" borderId="81" xfId="3534" applyNumberFormat="1" applyFont="1" applyFill="1" applyBorder="1" applyAlignment="1">
      <alignment horizontal="right" vertical="center"/>
    </xf>
    <xf numFmtId="164" fontId="57" fillId="32" borderId="101" xfId="1253" applyNumberFormat="1" applyFont="1" applyFill="1" applyBorder="1" applyAlignment="1">
      <alignment horizontal="right" vertical="center"/>
    </xf>
    <xf numFmtId="9" fontId="50" fillId="28" borderId="31" xfId="3525" applyFont="1" applyFill="1" applyBorder="1" applyAlignment="1">
      <alignment horizontal="right" vertical="center"/>
    </xf>
    <xf numFmtId="164" fontId="57" fillId="32" borderId="64" xfId="1253" applyNumberFormat="1" applyFont="1" applyFill="1" applyBorder="1" applyAlignment="1">
      <alignment horizontal="right" vertical="center"/>
    </xf>
    <xf numFmtId="9" fontId="57" fillId="32" borderId="65" xfId="3525" applyFont="1" applyFill="1" applyBorder="1" applyAlignment="1">
      <alignment horizontal="right" vertical="center"/>
    </xf>
    <xf numFmtId="179" fontId="50" fillId="28" borderId="31" xfId="3536" applyNumberFormat="1" applyFont="1" applyFill="1" applyBorder="1" applyAlignment="1">
      <alignment horizontal="center" vertical="center"/>
    </xf>
    <xf numFmtId="164" fontId="50" fillId="28" borderId="31" xfId="1253" applyNumberFormat="1" applyFont="1" applyFill="1" applyBorder="1" applyAlignment="1">
      <alignment horizontal="center" vertical="center"/>
    </xf>
    <xf numFmtId="178" fontId="50" fillId="28" borderId="31" xfId="3534" applyNumberFormat="1" applyFont="1" applyFill="1" applyBorder="1" applyAlignment="1">
      <alignment horizontal="center" vertical="center"/>
    </xf>
    <xf numFmtId="10" fontId="50" fillId="28" borderId="31" xfId="3525" applyNumberFormat="1" applyFont="1" applyFill="1" applyBorder="1" applyAlignment="1">
      <alignment horizontal="right" vertical="center"/>
    </xf>
    <xf numFmtId="44" fontId="50" fillId="28" borderId="31" xfId="3534" applyFont="1" applyFill="1" applyBorder="1" applyAlignment="1">
      <alignment horizontal="right" vertical="center"/>
    </xf>
    <xf numFmtId="180" fontId="50" fillId="28" borderId="36" xfId="3534" applyNumberFormat="1" applyFont="1" applyFill="1" applyBorder="1" applyAlignment="1">
      <alignment horizontal="right" vertical="center"/>
    </xf>
    <xf numFmtId="164" fontId="50" fillId="28" borderId="33" xfId="1253" applyNumberFormat="1" applyFont="1" applyFill="1" applyBorder="1" applyAlignment="1">
      <alignment horizontal="center" vertical="center"/>
    </xf>
    <xf numFmtId="173" fontId="50" fillId="28" borderId="31" xfId="3525" applyNumberFormat="1" applyFont="1" applyFill="1" applyBorder="1" applyAlignment="1">
      <alignment horizontal="right" vertical="center"/>
    </xf>
    <xf numFmtId="9" fontId="50" fillId="28" borderId="36" xfId="3525" applyFont="1" applyFill="1" applyBorder="1" applyAlignment="1">
      <alignment horizontal="right" vertical="center"/>
    </xf>
    <xf numFmtId="9" fontId="57" fillId="32" borderId="101" xfId="3525" applyFont="1" applyFill="1" applyBorder="1" applyAlignment="1">
      <alignment horizontal="right" vertical="center"/>
    </xf>
    <xf numFmtId="164" fontId="52" fillId="24" borderId="12" xfId="0" applyNumberFormat="1" applyFont="1" applyFill="1" applyBorder="1" applyAlignment="1">
      <alignment vertical="center"/>
    </xf>
    <xf numFmtId="1" fontId="52" fillId="24" borderId="12" xfId="0" applyNumberFormat="1" applyFont="1" applyFill="1" applyBorder="1" applyAlignment="1">
      <alignment horizontal="center" vertical="center"/>
    </xf>
    <xf numFmtId="173" fontId="52" fillId="24" borderId="12" xfId="0" applyNumberFormat="1" applyFont="1" applyFill="1" applyBorder="1" applyAlignment="1">
      <alignment horizontal="center" vertical="center"/>
    </xf>
    <xf numFmtId="173" fontId="52" fillId="38" borderId="12" xfId="0" applyNumberFormat="1" applyFont="1" applyFill="1" applyBorder="1" applyAlignment="1">
      <alignment horizontal="center" vertical="center"/>
    </xf>
    <xf numFmtId="0" fontId="52" fillId="24" borderId="12" xfId="0" applyFont="1" applyFill="1" applyBorder="1" applyAlignment="1">
      <alignment vertical="center"/>
    </xf>
    <xf numFmtId="1" fontId="57" fillId="32" borderId="82" xfId="3534" applyNumberFormat="1" applyFont="1" applyFill="1" applyBorder="1" applyAlignment="1">
      <alignment horizontal="right" vertical="center"/>
    </xf>
    <xf numFmtId="1" fontId="57" fillId="32" borderId="12" xfId="0" applyNumberFormat="1" applyFont="1" applyFill="1" applyBorder="1" applyAlignment="1">
      <alignment horizontal="center" vertical="center"/>
    </xf>
    <xf numFmtId="173" fontId="57" fillId="32" borderId="12" xfId="0" applyNumberFormat="1" applyFont="1" applyFill="1" applyBorder="1" applyAlignment="1">
      <alignment horizontal="center" vertical="center"/>
    </xf>
    <xf numFmtId="0" fontId="65" fillId="32" borderId="81" xfId="0" applyFont="1" applyFill="1" applyBorder="1" applyAlignment="1">
      <alignment vertical="center"/>
    </xf>
    <xf numFmtId="0" fontId="59" fillId="32" borderId="0" xfId="0" applyFont="1" applyFill="1" applyAlignment="1">
      <alignment horizontal="center" vertical="center"/>
    </xf>
    <xf numFmtId="0" fontId="52" fillId="24" borderId="0" xfId="0" applyFont="1" applyFill="1" applyAlignment="1">
      <alignment horizontal="center" vertical="center" wrapText="1"/>
    </xf>
    <xf numFmtId="0" fontId="52" fillId="24" borderId="0" xfId="0" applyFont="1" applyFill="1" applyAlignment="1">
      <alignment horizontal="center" vertical="center"/>
    </xf>
    <xf numFmtId="176" fontId="52" fillId="24" borderId="0" xfId="0" applyNumberFormat="1" applyFont="1" applyFill="1" applyAlignment="1">
      <alignment horizontal="center" vertical="center"/>
    </xf>
    <xf numFmtId="0" fontId="50" fillId="0" borderId="60" xfId="0" applyFont="1" applyBorder="1" applyAlignment="1">
      <alignment horizontal="center" vertical="center"/>
    </xf>
    <xf numFmtId="9" fontId="52" fillId="24" borderId="0" xfId="0" applyNumberFormat="1" applyFont="1" applyFill="1" applyAlignment="1">
      <alignment vertical="center"/>
    </xf>
    <xf numFmtId="172" fontId="60" fillId="0" borderId="43" xfId="1253" applyNumberFormat="1" applyFont="1" applyBorder="1" applyAlignment="1">
      <alignment horizontal="center" vertical="center"/>
    </xf>
    <xf numFmtId="172" fontId="52" fillId="0" borderId="46" xfId="1253" applyNumberFormat="1" applyFont="1" applyBorder="1" applyAlignment="1">
      <alignment horizontal="center" vertical="center" wrapText="1"/>
    </xf>
    <xf numFmtId="164" fontId="50" fillId="0" borderId="43" xfId="1253" applyNumberFormat="1" applyFont="1" applyBorder="1" applyAlignment="1">
      <alignment horizontal="center" vertical="center"/>
    </xf>
    <xf numFmtId="164" fontId="50" fillId="0" borderId="45" xfId="1253" applyNumberFormat="1" applyFont="1" applyBorder="1" applyAlignment="1">
      <alignment horizontal="center" vertical="center"/>
    </xf>
    <xf numFmtId="179" fontId="50" fillId="0" borderId="45" xfId="3536" applyNumberFormat="1" applyFont="1" applyFill="1" applyBorder="1" applyAlignment="1">
      <alignment horizontal="center" vertical="center"/>
    </xf>
    <xf numFmtId="178" fontId="50" fillId="0" borderId="45" xfId="3534" applyNumberFormat="1" applyFont="1" applyFill="1" applyBorder="1" applyAlignment="1">
      <alignment horizontal="center" vertical="center"/>
    </xf>
    <xf numFmtId="164" fontId="50" fillId="0" borderId="47" xfId="1253" applyNumberFormat="1" applyFont="1" applyBorder="1" applyAlignment="1">
      <alignment horizontal="center" vertical="center"/>
    </xf>
    <xf numFmtId="173" fontId="50" fillId="0" borderId="45" xfId="3525" applyNumberFormat="1" applyFont="1" applyFill="1" applyBorder="1" applyAlignment="1">
      <alignment horizontal="right" vertical="center"/>
    </xf>
    <xf numFmtId="9" fontId="50" fillId="0" borderId="46" xfId="3525" applyFont="1" applyFill="1" applyBorder="1" applyAlignment="1">
      <alignment horizontal="right" vertical="center"/>
    </xf>
    <xf numFmtId="172" fontId="60" fillId="0" borderId="37" xfId="1253" applyNumberFormat="1" applyFont="1" applyBorder="1" applyAlignment="1">
      <alignment horizontal="center" vertical="center"/>
    </xf>
    <xf numFmtId="164" fontId="50" fillId="0" borderId="37" xfId="1253" applyNumberFormat="1" applyFont="1" applyBorder="1" applyAlignment="1">
      <alignment horizontal="center" vertical="center"/>
    </xf>
    <xf numFmtId="164" fontId="50" fillId="0" borderId="31" xfId="1253" applyNumberFormat="1" applyFont="1" applyBorder="1" applyAlignment="1">
      <alignment horizontal="center" vertical="center"/>
    </xf>
    <xf numFmtId="179" fontId="50" fillId="0" borderId="31" xfId="3536" applyNumberFormat="1" applyFont="1" applyFill="1" applyBorder="1" applyAlignment="1">
      <alignment horizontal="center" vertical="center"/>
    </xf>
    <xf numFmtId="178" fontId="50" fillId="0" borderId="31" xfId="3534" applyNumberFormat="1" applyFont="1" applyFill="1" applyBorder="1" applyAlignment="1">
      <alignment horizontal="center" vertical="center"/>
    </xf>
    <xf numFmtId="164" fontId="50" fillId="0" borderId="33" xfId="1253" applyNumberFormat="1" applyFont="1" applyBorder="1" applyAlignment="1">
      <alignment horizontal="center" vertical="center"/>
    </xf>
    <xf numFmtId="173" fontId="50" fillId="0" borderId="31" xfId="3525" applyNumberFormat="1" applyFont="1" applyFill="1" applyBorder="1" applyAlignment="1">
      <alignment horizontal="right" vertical="center"/>
    </xf>
    <xf numFmtId="9" fontId="50" fillId="0" borderId="36" xfId="3525" applyFont="1" applyFill="1" applyBorder="1" applyAlignment="1">
      <alignment horizontal="right" vertical="center"/>
    </xf>
    <xf numFmtId="172" fontId="60" fillId="0" borderId="78" xfId="1253" applyNumberFormat="1" applyFont="1" applyBorder="1" applyAlignment="1">
      <alignment horizontal="center" vertical="center"/>
    </xf>
    <xf numFmtId="172" fontId="52" fillId="0" borderId="44" xfId="1253" applyNumberFormat="1" applyFont="1" applyBorder="1" applyAlignment="1">
      <alignment horizontal="center" vertical="center" wrapText="1"/>
    </xf>
    <xf numFmtId="164" fontId="50" fillId="0" borderId="19" xfId="1253" applyNumberFormat="1" applyFont="1" applyBorder="1" applyAlignment="1">
      <alignment horizontal="center" vertical="center"/>
    </xf>
    <xf numFmtId="164" fontId="50" fillId="0" borderId="25" xfId="1253" applyNumberFormat="1" applyFont="1" applyBorder="1" applyAlignment="1">
      <alignment horizontal="center" vertical="center"/>
    </xf>
    <xf numFmtId="0" fontId="23" fillId="0" borderId="0" xfId="0" applyFont="1" applyAlignment="1">
      <alignment vertical="center"/>
    </xf>
    <xf numFmtId="172" fontId="60" fillId="0" borderId="69" xfId="1253" applyNumberFormat="1" applyFont="1" applyBorder="1" applyAlignment="1">
      <alignment horizontal="center" vertical="center"/>
    </xf>
    <xf numFmtId="164" fontId="50" fillId="0" borderId="12" xfId="1253" applyNumberFormat="1" applyFont="1" applyBorder="1" applyAlignment="1">
      <alignment horizontal="center" vertical="center"/>
    </xf>
    <xf numFmtId="164" fontId="50" fillId="0" borderId="18" xfId="1253" applyNumberFormat="1" applyFont="1" applyBorder="1" applyAlignment="1">
      <alignment horizontal="center" vertical="center"/>
    </xf>
    <xf numFmtId="0" fontId="20" fillId="0" borderId="0" xfId="0" applyFont="1" applyAlignment="1">
      <alignment vertical="center"/>
    </xf>
    <xf numFmtId="179" fontId="50" fillId="39" borderId="45" xfId="3536" applyNumberFormat="1" applyFont="1" applyFill="1" applyBorder="1" applyAlignment="1">
      <alignment horizontal="center" vertical="center"/>
    </xf>
    <xf numFmtId="164" fontId="50" fillId="39" borderId="45" xfId="1253" applyNumberFormat="1" applyFont="1" applyFill="1" applyBorder="1" applyAlignment="1">
      <alignment horizontal="center" vertical="center"/>
    </xf>
    <xf numFmtId="179" fontId="50" fillId="39" borderId="31" xfId="3536" applyNumberFormat="1" applyFont="1" applyFill="1" applyBorder="1" applyAlignment="1">
      <alignment horizontal="center" vertical="center"/>
    </xf>
    <xf numFmtId="164" fontId="50" fillId="39" borderId="31" xfId="1253" applyNumberFormat="1" applyFont="1" applyFill="1" applyBorder="1" applyAlignment="1">
      <alignment horizontal="center" vertical="center"/>
    </xf>
    <xf numFmtId="179" fontId="50" fillId="40" borderId="31" xfId="3536" applyNumberFormat="1" applyFont="1" applyFill="1" applyBorder="1" applyAlignment="1">
      <alignment horizontal="right" vertical="center"/>
    </xf>
    <xf numFmtId="179" fontId="50" fillId="40" borderId="31" xfId="3536" applyNumberFormat="1" applyFont="1" applyFill="1" applyBorder="1" applyAlignment="1">
      <alignment horizontal="right" vertical="center" shrinkToFit="1"/>
    </xf>
    <xf numFmtId="179" fontId="50" fillId="40" borderId="60" xfId="3536" applyNumberFormat="1" applyFont="1" applyFill="1" applyBorder="1" applyAlignment="1">
      <alignment horizontal="right" vertical="center"/>
    </xf>
    <xf numFmtId="179" fontId="50" fillId="40" borderId="60" xfId="3536" applyNumberFormat="1" applyFont="1" applyFill="1" applyBorder="1" applyAlignment="1">
      <alignment horizontal="right" vertical="center" shrinkToFit="1"/>
    </xf>
    <xf numFmtId="173" fontId="22" fillId="0" borderId="0" xfId="0" applyNumberFormat="1" applyFont="1" applyAlignment="1">
      <alignment vertical="center"/>
    </xf>
    <xf numFmtId="164" fontId="20" fillId="0" borderId="20" xfId="0" applyNumberFormat="1" applyFont="1" applyBorder="1" applyAlignment="1">
      <alignment vertical="center"/>
    </xf>
    <xf numFmtId="9" fontId="20" fillId="0" borderId="21" xfId="3525" applyFont="1" applyFill="1" applyBorder="1" applyAlignment="1">
      <alignment vertical="center"/>
    </xf>
    <xf numFmtId="0" fontId="52" fillId="33" borderId="59" xfId="0" applyFont="1" applyFill="1" applyBorder="1" applyAlignment="1">
      <alignment horizontal="center" vertical="center"/>
    </xf>
    <xf numFmtId="164" fontId="20" fillId="24" borderId="0" xfId="0" applyNumberFormat="1" applyFont="1" applyFill="1" applyAlignment="1">
      <alignment vertical="center"/>
    </xf>
    <xf numFmtId="0" fontId="52" fillId="33" borderId="12" xfId="0" applyFont="1" applyFill="1" applyBorder="1" applyAlignment="1">
      <alignment horizontal="center" vertical="center" shrinkToFit="1"/>
    </xf>
    <xf numFmtId="173" fontId="50" fillId="25" borderId="33" xfId="1253" applyNumberFormat="1" applyFont="1" applyFill="1" applyBorder="1" applyAlignment="1">
      <alignment horizontal="center" vertical="center"/>
    </xf>
    <xf numFmtId="10" fontId="50" fillId="25" borderId="33" xfId="3525" applyNumberFormat="1" applyFont="1" applyFill="1" applyBorder="1" applyAlignment="1">
      <alignment horizontal="right" vertical="center"/>
    </xf>
    <xf numFmtId="174" fontId="50" fillId="0" borderId="33" xfId="3525" applyNumberFormat="1" applyFont="1" applyFill="1" applyBorder="1" applyAlignment="1">
      <alignment horizontal="right" vertical="center" shrinkToFit="1"/>
    </xf>
    <xf numFmtId="174" fontId="50" fillId="0" borderId="31" xfId="3525" applyNumberFormat="1" applyFont="1" applyFill="1" applyBorder="1" applyAlignment="1">
      <alignment horizontal="right" vertical="center" shrinkToFit="1"/>
    </xf>
    <xf numFmtId="9" fontId="50" fillId="24" borderId="36" xfId="3525" applyFont="1" applyFill="1" applyBorder="1" applyAlignment="1">
      <alignment horizontal="center" vertical="center"/>
    </xf>
    <xf numFmtId="164" fontId="50" fillId="24" borderId="33" xfId="1253" applyNumberFormat="1" applyFont="1" applyFill="1" applyBorder="1" applyAlignment="1">
      <alignment horizontal="left" vertical="center"/>
    </xf>
    <xf numFmtId="179" fontId="50" fillId="41" borderId="12" xfId="3536" applyNumberFormat="1" applyFont="1" applyFill="1" applyBorder="1" applyAlignment="1">
      <alignment horizontal="right" vertical="center" shrinkToFit="1"/>
    </xf>
    <xf numFmtId="0" fontId="50" fillId="24" borderId="12" xfId="0" applyFont="1" applyFill="1" applyBorder="1" applyAlignment="1">
      <alignment horizontal="center" vertical="center"/>
    </xf>
    <xf numFmtId="0" fontId="50" fillId="24" borderId="12" xfId="0" applyFont="1" applyFill="1" applyBorder="1" applyAlignment="1">
      <alignment horizontal="center" vertical="center" shrinkToFit="1"/>
    </xf>
    <xf numFmtId="0" fontId="52" fillId="33" borderId="12" xfId="0" applyFont="1" applyFill="1" applyBorder="1" applyAlignment="1">
      <alignment horizontal="center" vertical="center"/>
    </xf>
    <xf numFmtId="0" fontId="52" fillId="33" borderId="26" xfId="0" applyFont="1" applyFill="1" applyBorder="1" applyAlignment="1">
      <alignment horizontal="center" vertical="center"/>
    </xf>
    <xf numFmtId="0" fontId="52" fillId="33" borderId="18" xfId="0" applyFont="1" applyFill="1" applyBorder="1" applyAlignment="1">
      <alignment horizontal="center" vertical="center"/>
    </xf>
    <xf numFmtId="0" fontId="50" fillId="24" borderId="26" xfId="0" applyFont="1" applyFill="1" applyBorder="1" applyAlignment="1">
      <alignment horizontal="center" vertical="center"/>
    </xf>
    <xf numFmtId="0" fontId="50" fillId="24" borderId="18" xfId="0" applyFont="1" applyFill="1" applyBorder="1" applyAlignment="1">
      <alignment horizontal="center" vertical="center" shrinkToFit="1"/>
    </xf>
    <xf numFmtId="180" fontId="50" fillId="0" borderId="32" xfId="3534" applyNumberFormat="1" applyFont="1" applyFill="1" applyBorder="1" applyAlignment="1">
      <alignment horizontal="right" vertical="center"/>
    </xf>
    <xf numFmtId="180" fontId="50" fillId="31" borderId="116" xfId="3534" applyNumberFormat="1" applyFont="1" applyFill="1" applyBorder="1" applyAlignment="1">
      <alignment horizontal="right" vertical="center" shrinkToFit="1"/>
    </xf>
    <xf numFmtId="180" fontId="50" fillId="0" borderId="117" xfId="3534" applyNumberFormat="1" applyFont="1" applyFill="1" applyBorder="1" applyAlignment="1">
      <alignment horizontal="right" vertical="center"/>
    </xf>
    <xf numFmtId="9" fontId="50" fillId="24" borderId="12" xfId="3525" applyFont="1" applyFill="1" applyBorder="1" applyAlignment="1">
      <alignment horizontal="center" vertical="center"/>
    </xf>
    <xf numFmtId="180" fontId="57" fillId="32" borderId="118" xfId="3534" applyNumberFormat="1" applyFont="1" applyFill="1" applyBorder="1" applyAlignment="1">
      <alignment horizontal="right" vertical="center"/>
    </xf>
    <xf numFmtId="0" fontId="50" fillId="0" borderId="19" xfId="0" applyFont="1" applyBorder="1" applyAlignment="1">
      <alignment horizontal="center" vertical="center"/>
    </xf>
    <xf numFmtId="0" fontId="52" fillId="0" borderId="19" xfId="0" applyFont="1" applyBorder="1" applyAlignment="1">
      <alignment horizontal="center" vertical="center"/>
    </xf>
    <xf numFmtId="169" fontId="50" fillId="24" borderId="19" xfId="0" applyNumberFormat="1" applyFont="1" applyFill="1" applyBorder="1" applyAlignment="1">
      <alignment horizontal="center" vertical="center" shrinkToFit="1"/>
    </xf>
    <xf numFmtId="0" fontId="52" fillId="0" borderId="0" xfId="0" applyFont="1" applyAlignment="1">
      <alignment vertical="center"/>
    </xf>
    <xf numFmtId="179" fontId="52" fillId="31" borderId="91" xfId="3536" applyNumberFormat="1" applyFont="1" applyFill="1" applyBorder="1" applyAlignment="1">
      <alignment horizontal="right" vertical="center" shrinkToFit="1"/>
    </xf>
    <xf numFmtId="10" fontId="52" fillId="31" borderId="91" xfId="0" applyNumberFormat="1" applyFont="1" applyFill="1" applyBorder="1" applyAlignment="1">
      <alignment horizontal="right" vertical="center" shrinkToFit="1"/>
    </xf>
    <xf numFmtId="178" fontId="52" fillId="31" borderId="91" xfId="3534" applyNumberFormat="1" applyFont="1" applyFill="1" applyBorder="1" applyAlignment="1">
      <alignment horizontal="right" vertical="center" shrinkToFit="1"/>
    </xf>
    <xf numFmtId="9" fontId="52" fillId="31" borderId="72" xfId="3525" applyFont="1" applyFill="1" applyBorder="1" applyAlignment="1">
      <alignment horizontal="right" vertical="center" shrinkToFit="1"/>
    </xf>
    <xf numFmtId="179" fontId="52" fillId="31" borderId="72" xfId="3536" applyNumberFormat="1" applyFont="1" applyFill="1" applyBorder="1" applyAlignment="1">
      <alignment horizontal="right" vertical="center"/>
    </xf>
    <xf numFmtId="174" fontId="52" fillId="31" borderId="72" xfId="3525" applyNumberFormat="1" applyFont="1" applyFill="1" applyBorder="1" applyAlignment="1">
      <alignment horizontal="right" vertical="center" shrinkToFit="1"/>
    </xf>
    <xf numFmtId="180" fontId="52" fillId="31" borderId="72" xfId="3534" applyNumberFormat="1" applyFont="1" applyFill="1" applyBorder="1" applyAlignment="1">
      <alignment horizontal="right" vertical="center" shrinkToFit="1"/>
    </xf>
    <xf numFmtId="180" fontId="52" fillId="31" borderId="116" xfId="3534" applyNumberFormat="1" applyFont="1" applyFill="1" applyBorder="1" applyAlignment="1">
      <alignment horizontal="right" vertical="center" shrinkToFit="1"/>
    </xf>
    <xf numFmtId="179" fontId="52" fillId="31" borderId="72" xfId="3536" applyNumberFormat="1" applyFont="1" applyFill="1" applyBorder="1" applyAlignment="1">
      <alignment horizontal="right" vertical="center" shrinkToFit="1"/>
    </xf>
    <xf numFmtId="10" fontId="52" fillId="31" borderId="72" xfId="0" applyNumberFormat="1" applyFont="1" applyFill="1" applyBorder="1" applyAlignment="1">
      <alignment horizontal="right" vertical="center" shrinkToFit="1"/>
    </xf>
    <xf numFmtId="178" fontId="76" fillId="31" borderId="72" xfId="3534" applyNumberFormat="1" applyFont="1" applyFill="1" applyBorder="1" applyAlignment="1">
      <alignment horizontal="right" vertical="center" shrinkToFit="1"/>
    </xf>
    <xf numFmtId="178" fontId="52" fillId="31" borderId="72" xfId="3534" applyNumberFormat="1" applyFont="1" applyFill="1" applyBorder="1" applyAlignment="1">
      <alignment horizontal="right" vertical="center" shrinkToFit="1"/>
    </xf>
    <xf numFmtId="175" fontId="50" fillId="0" borderId="12" xfId="0" applyNumberFormat="1" applyFont="1" applyBorder="1" applyAlignment="1">
      <alignment horizontal="center" vertical="center"/>
    </xf>
    <xf numFmtId="9" fontId="50" fillId="24" borderId="19" xfId="3525" applyFont="1" applyFill="1" applyBorder="1" applyAlignment="1">
      <alignment horizontal="center" vertical="center"/>
    </xf>
    <xf numFmtId="175" fontId="50" fillId="0" borderId="19" xfId="0" applyNumberFormat="1" applyFont="1" applyBorder="1" applyAlignment="1">
      <alignment horizontal="center" vertical="center"/>
    </xf>
    <xf numFmtId="9" fontId="52" fillId="31" borderId="20" xfId="3525" applyFont="1" applyFill="1" applyBorder="1" applyAlignment="1">
      <alignment horizontal="center" vertical="center"/>
    </xf>
    <xf numFmtId="180" fontId="50" fillId="0" borderId="59" xfId="3534" applyNumberFormat="1" applyFont="1" applyFill="1" applyBorder="1" applyAlignment="1">
      <alignment horizontal="right" vertical="center"/>
    </xf>
    <xf numFmtId="175" fontId="50" fillId="0" borderId="110" xfId="0" applyNumberFormat="1" applyFont="1" applyBorder="1" applyAlignment="1">
      <alignment horizontal="center" vertical="center"/>
    </xf>
    <xf numFmtId="180" fontId="50" fillId="0" borderId="44" xfId="3534" applyNumberFormat="1" applyFont="1" applyFill="1" applyBorder="1" applyAlignment="1">
      <alignment horizontal="right" vertical="center"/>
    </xf>
    <xf numFmtId="180" fontId="52" fillId="31" borderId="119" xfId="3534" applyNumberFormat="1" applyFont="1" applyFill="1" applyBorder="1" applyAlignment="1">
      <alignment horizontal="right" vertical="center" shrinkToFit="1"/>
    </xf>
    <xf numFmtId="175" fontId="52" fillId="31" borderId="20" xfId="0" applyNumberFormat="1" applyFont="1" applyFill="1" applyBorder="1" applyAlignment="1">
      <alignment horizontal="center" vertical="center"/>
    </xf>
    <xf numFmtId="9" fontId="57" fillId="32" borderId="20" xfId="3525" applyFont="1" applyFill="1" applyBorder="1" applyAlignment="1">
      <alignment horizontal="center" vertical="center"/>
    </xf>
    <xf numFmtId="175" fontId="57" fillId="32" borderId="20" xfId="0" applyNumberFormat="1" applyFont="1" applyFill="1" applyBorder="1" applyAlignment="1">
      <alignment horizontal="center" vertical="center"/>
    </xf>
    <xf numFmtId="173" fontId="57" fillId="32" borderId="103" xfId="0" applyNumberFormat="1" applyFont="1" applyFill="1" applyBorder="1" applyAlignment="1">
      <alignment horizontal="center" vertical="center"/>
    </xf>
    <xf numFmtId="175" fontId="50" fillId="24" borderId="0" xfId="0" applyNumberFormat="1" applyFont="1" applyFill="1" applyAlignment="1">
      <alignment horizontal="center" vertical="center"/>
    </xf>
    <xf numFmtId="179" fontId="50" fillId="0" borderId="45" xfId="3536" applyNumberFormat="1" applyFont="1" applyBorder="1" applyAlignment="1">
      <alignment horizontal="right" vertical="center"/>
    </xf>
    <xf numFmtId="179" fontId="50" fillId="0" borderId="45" xfId="3536" applyNumberFormat="1" applyFont="1" applyBorder="1" applyAlignment="1">
      <alignment horizontal="right" vertical="center" shrinkToFit="1"/>
    </xf>
    <xf numFmtId="174" fontId="50" fillId="0" borderId="45" xfId="3525" applyNumberFormat="1" applyFont="1" applyFill="1" applyBorder="1" applyAlignment="1">
      <alignment horizontal="right" vertical="center"/>
    </xf>
    <xf numFmtId="180" fontId="50" fillId="0" borderId="45" xfId="3534" applyNumberFormat="1" applyFont="1" applyFill="1" applyBorder="1" applyAlignment="1">
      <alignment horizontal="right" vertical="center" shrinkToFit="1"/>
    </xf>
    <xf numFmtId="180" fontId="50" fillId="0" borderId="79" xfId="3534" applyNumberFormat="1" applyFont="1" applyFill="1" applyBorder="1" applyAlignment="1">
      <alignment horizontal="right" vertical="center"/>
    </xf>
    <xf numFmtId="0" fontId="52" fillId="35" borderId="12" xfId="0" applyFont="1" applyFill="1" applyBorder="1" applyAlignment="1">
      <alignment horizontal="center" vertical="center"/>
    </xf>
    <xf numFmtId="0" fontId="52" fillId="35" borderId="12" xfId="0" applyFont="1" applyFill="1" applyBorder="1" applyAlignment="1">
      <alignment horizontal="center" vertical="center" shrinkToFit="1"/>
    </xf>
    <xf numFmtId="0" fontId="50" fillId="24" borderId="96" xfId="0" applyFont="1" applyFill="1" applyBorder="1" applyAlignment="1">
      <alignment horizontal="center" vertical="center"/>
    </xf>
    <xf numFmtId="173" fontId="50" fillId="24" borderId="18" xfId="0" applyNumberFormat="1" applyFont="1" applyFill="1" applyBorder="1" applyAlignment="1">
      <alignment horizontal="center" vertical="center"/>
    </xf>
    <xf numFmtId="173" fontId="52" fillId="31" borderId="21" xfId="0" applyNumberFormat="1" applyFont="1" applyFill="1" applyBorder="1" applyAlignment="1">
      <alignment horizontal="center" vertical="center"/>
    </xf>
    <xf numFmtId="173" fontId="50" fillId="24" borderId="25" xfId="0" applyNumberFormat="1" applyFont="1" applyFill="1" applyBorder="1" applyAlignment="1">
      <alignment horizontal="center" vertical="center"/>
    </xf>
    <xf numFmtId="173" fontId="50" fillId="24" borderId="122" xfId="0" applyNumberFormat="1" applyFont="1" applyFill="1" applyBorder="1" applyAlignment="1">
      <alignment horizontal="center" vertical="center"/>
    </xf>
    <xf numFmtId="173" fontId="57" fillId="32" borderId="21" xfId="0" applyNumberFormat="1" applyFont="1" applyFill="1" applyBorder="1" applyAlignment="1">
      <alignment horizontal="center" vertical="center"/>
    </xf>
    <xf numFmtId="173" fontId="52" fillId="24" borderId="18" xfId="0" applyNumberFormat="1" applyFont="1" applyFill="1" applyBorder="1" applyAlignment="1">
      <alignment horizontal="center" vertical="center"/>
    </xf>
    <xf numFmtId="173" fontId="52" fillId="38" borderId="18" xfId="0" applyNumberFormat="1" applyFont="1" applyFill="1" applyBorder="1" applyAlignment="1">
      <alignment horizontal="center" vertical="center"/>
    </xf>
    <xf numFmtId="173" fontId="52" fillId="24" borderId="122" xfId="0" applyNumberFormat="1" applyFont="1" applyFill="1" applyBorder="1" applyAlignment="1">
      <alignment horizontal="center" vertical="center"/>
    </xf>
    <xf numFmtId="0" fontId="52" fillId="0" borderId="62" xfId="0" applyFont="1" applyBorder="1" applyAlignment="1">
      <alignment horizontal="center" vertical="center"/>
    </xf>
    <xf numFmtId="0" fontId="50" fillId="31" borderId="60" xfId="0" applyFont="1" applyFill="1" applyBorder="1" applyAlignment="1">
      <alignment horizontal="center" vertical="center" shrinkToFit="1"/>
    </xf>
    <xf numFmtId="0" fontId="50" fillId="31" borderId="12" xfId="0" applyFont="1" applyFill="1" applyBorder="1" applyAlignment="1">
      <alignment horizontal="center" vertical="center"/>
    </xf>
    <xf numFmtId="179" fontId="50" fillId="31" borderId="60" xfId="3536" applyNumberFormat="1" applyFont="1" applyFill="1" applyBorder="1" applyAlignment="1">
      <alignment horizontal="right" vertical="center" shrinkToFit="1"/>
    </xf>
    <xf numFmtId="10" fontId="50" fillId="31" borderId="60" xfId="0" applyNumberFormat="1" applyFont="1" applyFill="1" applyBorder="1" applyAlignment="1">
      <alignment horizontal="right" vertical="center" shrinkToFit="1"/>
    </xf>
    <xf numFmtId="178" fontId="50" fillId="31" borderId="60" xfId="3534" applyNumberFormat="1" applyFont="1" applyFill="1" applyBorder="1" applyAlignment="1">
      <alignment horizontal="right" vertical="center" shrinkToFit="1"/>
    </xf>
    <xf numFmtId="174" fontId="50" fillId="31" borderId="31" xfId="3525" applyNumberFormat="1" applyFont="1" applyFill="1" applyBorder="1" applyAlignment="1">
      <alignment horizontal="right" vertical="center" shrinkToFit="1"/>
    </xf>
    <xf numFmtId="174" fontId="50" fillId="31" borderId="31" xfId="3525" applyNumberFormat="1" applyFont="1" applyFill="1" applyBorder="1" applyAlignment="1">
      <alignment horizontal="right" vertical="center"/>
    </xf>
    <xf numFmtId="180" fontId="50" fillId="31" borderId="31" xfId="3534" applyNumberFormat="1" applyFont="1" applyFill="1" applyBorder="1" applyAlignment="1">
      <alignment horizontal="right" vertical="center" shrinkToFit="1"/>
    </xf>
    <xf numFmtId="180" fontId="50" fillId="31" borderId="32" xfId="3534" applyNumberFormat="1" applyFont="1" applyFill="1" applyBorder="1" applyAlignment="1">
      <alignment horizontal="right" vertical="center"/>
    </xf>
    <xf numFmtId="9" fontId="50" fillId="31" borderId="12" xfId="3525" applyFont="1" applyFill="1" applyBorder="1" applyAlignment="1">
      <alignment horizontal="center" vertical="center"/>
    </xf>
    <xf numFmtId="175" fontId="50" fillId="31" borderId="12" xfId="0" applyNumberFormat="1" applyFont="1" applyFill="1" applyBorder="1" applyAlignment="1">
      <alignment horizontal="center" vertical="center"/>
    </xf>
    <xf numFmtId="173" fontId="50" fillId="31" borderId="18" xfId="0" applyNumberFormat="1" applyFont="1" applyFill="1" applyBorder="1" applyAlignment="1">
      <alignment horizontal="center" vertical="center"/>
    </xf>
    <xf numFmtId="179" fontId="50" fillId="24" borderId="0" xfId="0" applyNumberFormat="1" applyFont="1" applyFill="1" applyAlignment="1">
      <alignment horizontal="center" vertical="center"/>
    </xf>
    <xf numFmtId="179" fontId="50" fillId="31" borderId="60" xfId="3536" applyNumberFormat="1" applyFont="1" applyFill="1" applyBorder="1" applyAlignment="1">
      <alignment horizontal="right" vertical="center"/>
    </xf>
    <xf numFmtId="0" fontId="51" fillId="31" borderId="34" xfId="1253" applyFont="1" applyFill="1" applyBorder="1" applyAlignment="1">
      <alignment horizontal="center" vertical="center" wrapText="1"/>
    </xf>
    <xf numFmtId="0" fontId="52" fillId="0" borderId="0" xfId="0" applyFont="1" applyAlignment="1">
      <alignment horizontal="center" vertical="center" shrinkToFit="1"/>
    </xf>
    <xf numFmtId="0" fontId="51" fillId="31" borderId="0" xfId="1253" applyFont="1" applyFill="1" applyAlignment="1">
      <alignment horizontal="center" vertical="center" wrapText="1"/>
    </xf>
    <xf numFmtId="0" fontId="52" fillId="27" borderId="0" xfId="1253" applyFont="1" applyFill="1" applyAlignment="1">
      <alignment horizontal="center" vertical="top" wrapText="1"/>
    </xf>
    <xf numFmtId="0" fontId="50" fillId="31" borderId="12" xfId="0" applyFont="1" applyFill="1" applyBorder="1" applyAlignment="1">
      <alignment horizontal="center" vertical="center" shrinkToFit="1"/>
    </xf>
    <xf numFmtId="179" fontId="50" fillId="31" borderId="12" xfId="3536" applyNumberFormat="1" applyFont="1" applyFill="1" applyBorder="1" applyAlignment="1">
      <alignment horizontal="right" vertical="center" shrinkToFit="1"/>
    </xf>
    <xf numFmtId="10" fontId="50" fillId="31" borderId="12" xfId="0" applyNumberFormat="1" applyFont="1" applyFill="1" applyBorder="1" applyAlignment="1">
      <alignment horizontal="right" vertical="center" shrinkToFit="1"/>
    </xf>
    <xf numFmtId="178" fontId="50" fillId="31" borderId="12" xfId="3534" applyNumberFormat="1" applyFont="1" applyFill="1" applyBorder="1" applyAlignment="1">
      <alignment horizontal="right" vertical="center" shrinkToFit="1"/>
    </xf>
    <xf numFmtId="174" fontId="50" fillId="31" borderId="33" xfId="3525" applyNumberFormat="1" applyFont="1" applyFill="1" applyBorder="1" applyAlignment="1">
      <alignment horizontal="right" vertical="center" shrinkToFit="1"/>
    </xf>
    <xf numFmtId="0" fontId="52" fillId="31" borderId="12" xfId="0" applyFont="1" applyFill="1" applyBorder="1" applyAlignment="1">
      <alignment horizontal="center" vertical="center"/>
    </xf>
    <xf numFmtId="173" fontId="52" fillId="24" borderId="25" xfId="0" applyNumberFormat="1" applyFont="1" applyFill="1" applyBorder="1" applyAlignment="1">
      <alignment horizontal="right" vertical="center"/>
    </xf>
    <xf numFmtId="173" fontId="52" fillId="24" borderId="18" xfId="0" applyNumberFormat="1" applyFont="1" applyFill="1" applyBorder="1" applyAlignment="1">
      <alignment horizontal="right" vertical="center"/>
    </xf>
    <xf numFmtId="179" fontId="52" fillId="24" borderId="19" xfId="3536" applyNumberFormat="1" applyFont="1" applyFill="1" applyBorder="1" applyAlignment="1">
      <alignment horizontal="right" vertical="center"/>
    </xf>
    <xf numFmtId="179" fontId="52" fillId="24" borderId="12" xfId="3536" applyNumberFormat="1" applyFont="1" applyFill="1" applyBorder="1" applyAlignment="1">
      <alignment horizontal="right" vertical="center"/>
    </xf>
    <xf numFmtId="179" fontId="52" fillId="24" borderId="12" xfId="3536" applyNumberFormat="1" applyFont="1" applyFill="1" applyBorder="1" applyAlignment="1">
      <alignment vertical="center"/>
    </xf>
    <xf numFmtId="179" fontId="52" fillId="24" borderId="12" xfId="3536" applyNumberFormat="1" applyFont="1" applyFill="1" applyBorder="1" applyAlignment="1">
      <alignment horizontal="center" vertical="center"/>
    </xf>
    <xf numFmtId="179" fontId="52" fillId="24" borderId="110" xfId="3536" applyNumberFormat="1" applyFont="1" applyFill="1" applyBorder="1" applyAlignment="1">
      <alignment vertical="center"/>
    </xf>
    <xf numFmtId="179" fontId="52" fillId="24" borderId="110" xfId="3536" applyNumberFormat="1" applyFont="1" applyFill="1" applyBorder="1" applyAlignment="1">
      <alignment horizontal="center" vertical="center"/>
    </xf>
    <xf numFmtId="179" fontId="57" fillId="32" borderId="115" xfId="3536" applyNumberFormat="1" applyFont="1" applyFill="1" applyBorder="1" applyAlignment="1">
      <alignment horizontal="right" vertical="center"/>
    </xf>
    <xf numFmtId="179" fontId="57" fillId="32" borderId="104" xfId="3536" applyNumberFormat="1" applyFont="1" applyFill="1" applyBorder="1" applyAlignment="1">
      <alignment horizontal="center" vertical="center"/>
    </xf>
    <xf numFmtId="179" fontId="50" fillId="0" borderId="12" xfId="3536" quotePrefix="1" applyNumberFormat="1" applyFont="1" applyFill="1" applyBorder="1" applyAlignment="1">
      <alignment horizontal="right" vertical="center" shrinkToFit="1"/>
    </xf>
    <xf numFmtId="178" fontId="50" fillId="0" borderId="12" xfId="3534" applyNumberFormat="1" applyFont="1" applyFill="1" applyBorder="1" applyAlignment="1">
      <alignment horizontal="right" vertical="center" shrinkToFit="1"/>
    </xf>
    <xf numFmtId="179" fontId="50" fillId="0" borderId="31" xfId="3536" applyNumberFormat="1" applyFont="1" applyFill="1" applyBorder="1" applyAlignment="1">
      <alignment horizontal="right" vertical="center"/>
    </xf>
    <xf numFmtId="179" fontId="50" fillId="0" borderId="31" xfId="3536" applyNumberFormat="1" applyFont="1" applyFill="1" applyBorder="1" applyAlignment="1">
      <alignment horizontal="right" vertical="center" shrinkToFit="1"/>
    </xf>
    <xf numFmtId="9" fontId="50" fillId="0" borderId="12" xfId="3525" applyFont="1" applyFill="1" applyBorder="1" applyAlignment="1">
      <alignment horizontal="center" vertical="center"/>
    </xf>
    <xf numFmtId="179" fontId="50" fillId="0" borderId="12" xfId="3536" applyNumberFormat="1" applyFont="1" applyFill="1" applyBorder="1" applyAlignment="1">
      <alignment horizontal="right" vertical="center" shrinkToFit="1"/>
    </xf>
    <xf numFmtId="179" fontId="50" fillId="0" borderId="60" xfId="3536" applyNumberFormat="1" applyFont="1" applyFill="1" applyBorder="1" applyAlignment="1">
      <alignment horizontal="right" vertical="center"/>
    </xf>
    <xf numFmtId="179" fontId="50" fillId="0" borderId="60" xfId="3536" applyNumberFormat="1" applyFont="1" applyFill="1" applyBorder="1" applyAlignment="1">
      <alignment horizontal="right" vertical="center" shrinkToFit="1"/>
    </xf>
    <xf numFmtId="164" fontId="50" fillId="0" borderId="12" xfId="3541" applyFont="1" applyFill="1" applyBorder="1" applyAlignment="1">
      <alignment horizontal="center" vertical="center"/>
    </xf>
    <xf numFmtId="179" fontId="50" fillId="0" borderId="31" xfId="3536" quotePrefix="1" applyNumberFormat="1" applyFont="1" applyFill="1" applyBorder="1" applyAlignment="1">
      <alignment horizontal="right" vertical="center" shrinkToFit="1"/>
    </xf>
    <xf numFmtId="9" fontId="50" fillId="0" borderId="110" xfId="3525" applyFont="1" applyFill="1" applyBorder="1" applyAlignment="1">
      <alignment horizontal="center" vertical="center"/>
    </xf>
    <xf numFmtId="1" fontId="20" fillId="24" borderId="0" xfId="0" applyNumberFormat="1" applyFont="1" applyFill="1" applyAlignment="1">
      <alignment vertical="center"/>
    </xf>
    <xf numFmtId="164" fontId="52" fillId="33" borderId="44" xfId="0" applyNumberFormat="1" applyFont="1" applyFill="1" applyBorder="1" applyAlignment="1">
      <alignment horizontal="center" vertical="center" wrapText="1"/>
    </xf>
    <xf numFmtId="0" fontId="52" fillId="33" borderId="59" xfId="0" applyFont="1" applyFill="1" applyBorder="1" applyAlignment="1">
      <alignment horizontal="center" vertical="center"/>
    </xf>
    <xf numFmtId="0" fontId="52" fillId="24" borderId="19" xfId="0" applyFont="1" applyFill="1" applyBorder="1" applyAlignment="1">
      <alignment horizontal="center" vertical="center" wrapText="1"/>
    </xf>
    <xf numFmtId="0" fontId="52" fillId="24" borderId="12" xfId="0" applyFont="1" applyFill="1" applyBorder="1" applyAlignment="1">
      <alignment horizontal="center" vertical="center" wrapText="1"/>
    </xf>
    <xf numFmtId="0" fontId="59" fillId="32" borderId="92" xfId="0" applyFont="1" applyFill="1" applyBorder="1" applyAlignment="1">
      <alignment horizontal="center" vertical="center"/>
    </xf>
    <xf numFmtId="0" fontId="59" fillId="32" borderId="10" xfId="0" applyFont="1" applyFill="1" applyBorder="1" applyAlignment="1">
      <alignment horizontal="center" vertical="center"/>
    </xf>
    <xf numFmtId="0" fontId="59" fillId="32" borderId="113" xfId="0" applyFont="1" applyFill="1" applyBorder="1" applyAlignment="1">
      <alignment horizontal="center" vertical="center"/>
    </xf>
    <xf numFmtId="0" fontId="52" fillId="0" borderId="78" xfId="0" applyFont="1" applyBorder="1" applyAlignment="1">
      <alignment horizontal="center" vertical="center"/>
    </xf>
    <xf numFmtId="0" fontId="50" fillId="0" borderId="69" xfId="0" applyFont="1" applyBorder="1" applyAlignment="1">
      <alignment horizontal="center" vertical="center"/>
    </xf>
    <xf numFmtId="0" fontId="50" fillId="0" borderId="77" xfId="0" applyFont="1" applyBorder="1" applyAlignment="1">
      <alignment horizontal="center" vertical="center"/>
    </xf>
    <xf numFmtId="0" fontId="52" fillId="0" borderId="67" xfId="0" applyFont="1" applyBorder="1" applyAlignment="1">
      <alignment horizontal="center" vertical="center" shrinkToFit="1"/>
    </xf>
    <xf numFmtId="0" fontId="52" fillId="35" borderId="75" xfId="0" applyFont="1" applyFill="1" applyBorder="1" applyAlignment="1">
      <alignment horizontal="center" vertical="center"/>
    </xf>
    <xf numFmtId="0" fontId="52" fillId="26" borderId="107" xfId="0" applyFont="1" applyFill="1" applyBorder="1" applyAlignment="1">
      <alignment horizontal="center" vertical="center"/>
    </xf>
    <xf numFmtId="0" fontId="52" fillId="26" borderId="108" xfId="0" applyFont="1" applyFill="1" applyBorder="1" applyAlignment="1">
      <alignment horizontal="center" vertical="center"/>
    </xf>
    <xf numFmtId="0" fontId="52" fillId="26" borderId="109" xfId="0" applyFont="1" applyFill="1" applyBorder="1" applyAlignment="1">
      <alignment horizontal="center" vertical="center"/>
    </xf>
    <xf numFmtId="0" fontId="52" fillId="26" borderId="71" xfId="0" applyFont="1" applyFill="1" applyBorder="1" applyAlignment="1">
      <alignment horizontal="center" vertical="center"/>
    </xf>
    <xf numFmtId="0" fontId="59" fillId="32" borderId="80" xfId="0" applyFont="1" applyFill="1" applyBorder="1" applyAlignment="1">
      <alignment horizontal="center" vertical="center"/>
    </xf>
    <xf numFmtId="0" fontId="59" fillId="32" borderId="81" xfId="0" applyFont="1" applyFill="1" applyBorder="1" applyAlignment="1">
      <alignment horizontal="center" vertical="center"/>
    </xf>
    <xf numFmtId="0" fontId="59" fillId="32" borderId="82" xfId="0" applyFont="1" applyFill="1" applyBorder="1" applyAlignment="1">
      <alignment horizontal="center" vertical="center"/>
    </xf>
    <xf numFmtId="0" fontId="52" fillId="33" borderId="75" xfId="0" applyFont="1" applyFill="1" applyBorder="1" applyAlignment="1">
      <alignment horizontal="center" vertical="center" shrinkToFit="1"/>
    </xf>
    <xf numFmtId="0" fontId="52" fillId="33" borderId="72" xfId="0" applyFont="1" applyFill="1" applyBorder="1" applyAlignment="1">
      <alignment horizontal="center" vertical="center" shrinkToFit="1"/>
    </xf>
    <xf numFmtId="0" fontId="50" fillId="33" borderId="72" xfId="0" applyFont="1" applyFill="1" applyBorder="1" applyAlignment="1">
      <alignment vertical="center" shrinkToFit="1"/>
    </xf>
    <xf numFmtId="0" fontId="52" fillId="33" borderId="76" xfId="0" applyFont="1" applyFill="1" applyBorder="1" applyAlignment="1">
      <alignment horizontal="center" vertical="center" shrinkToFit="1"/>
    </xf>
    <xf numFmtId="0" fontId="50" fillId="33" borderId="73" xfId="0" applyFont="1" applyFill="1" applyBorder="1" applyAlignment="1">
      <alignment vertical="center" shrinkToFit="1"/>
    </xf>
    <xf numFmtId="0" fontId="50" fillId="33" borderId="60" xfId="0" applyFont="1" applyFill="1" applyBorder="1" applyAlignment="1">
      <alignment vertical="center" shrinkToFit="1"/>
    </xf>
    <xf numFmtId="0" fontId="52" fillId="31" borderId="105" xfId="0" applyFont="1" applyFill="1" applyBorder="1" applyAlignment="1">
      <alignment horizontal="center" vertical="center"/>
    </xf>
    <xf numFmtId="0" fontId="52" fillId="31" borderId="0" xfId="0" applyFont="1" applyFill="1" applyAlignment="1">
      <alignment horizontal="center" vertical="center"/>
    </xf>
    <xf numFmtId="0" fontId="52" fillId="31" borderId="106" xfId="0" applyFont="1" applyFill="1" applyBorder="1" applyAlignment="1">
      <alignment horizontal="center" vertical="center"/>
    </xf>
    <xf numFmtId="0" fontId="57" fillId="32" borderId="92" xfId="0" applyFont="1" applyFill="1" applyBorder="1" applyAlignment="1">
      <alignment horizontal="center" vertical="center"/>
    </xf>
    <xf numFmtId="0" fontId="57" fillId="32" borderId="10" xfId="0" applyFont="1" applyFill="1" applyBorder="1" applyAlignment="1">
      <alignment horizontal="center" vertical="center"/>
    </xf>
    <xf numFmtId="0" fontId="57" fillId="32" borderId="93" xfId="0" applyFont="1" applyFill="1" applyBorder="1" applyAlignment="1">
      <alignment horizontal="center" vertical="center"/>
    </xf>
    <xf numFmtId="0" fontId="52" fillId="0" borderId="68" xfId="0" applyFont="1" applyBorder="1" applyAlignment="1">
      <alignment horizontal="center" vertical="center" shrinkToFit="1"/>
    </xf>
    <xf numFmtId="0" fontId="52" fillId="0" borderId="69" xfId="0" applyFont="1" applyBorder="1" applyAlignment="1">
      <alignment horizontal="center" vertical="center"/>
    </xf>
    <xf numFmtId="0" fontId="52" fillId="0" borderId="77" xfId="0" applyFont="1" applyBorder="1" applyAlignment="1">
      <alignment horizontal="center" vertical="center"/>
    </xf>
    <xf numFmtId="0" fontId="52" fillId="26" borderId="74" xfId="0" applyFont="1" applyFill="1" applyBorder="1" applyAlignment="1">
      <alignment horizontal="center" vertical="center"/>
    </xf>
    <xf numFmtId="0" fontId="52" fillId="26" borderId="69" xfId="0" applyFont="1" applyFill="1" applyBorder="1" applyAlignment="1">
      <alignment horizontal="center" vertical="center"/>
    </xf>
    <xf numFmtId="0" fontId="52" fillId="33" borderId="60" xfId="0" applyFont="1" applyFill="1" applyBorder="1" applyAlignment="1">
      <alignment horizontal="center" vertical="center" shrinkToFit="1"/>
    </xf>
    <xf numFmtId="0" fontId="52" fillId="33" borderId="75" xfId="0" applyFont="1" applyFill="1" applyBorder="1" applyAlignment="1">
      <alignment horizontal="center" vertical="center"/>
    </xf>
    <xf numFmtId="0" fontId="50" fillId="33" borderId="75" xfId="0" applyFont="1" applyFill="1" applyBorder="1" applyAlignment="1">
      <alignment vertical="center"/>
    </xf>
    <xf numFmtId="0" fontId="52" fillId="0" borderId="110" xfId="0" applyFont="1" applyBorder="1" applyAlignment="1">
      <alignment horizontal="center" vertical="center" shrinkToFit="1"/>
    </xf>
    <xf numFmtId="0" fontId="52" fillId="0" borderId="111" xfId="0" applyFont="1" applyBorder="1" applyAlignment="1">
      <alignment horizontal="center" vertical="center" shrinkToFit="1"/>
    </xf>
    <xf numFmtId="0" fontId="52" fillId="0" borderId="19" xfId="0" applyFont="1" applyBorder="1" applyAlignment="1">
      <alignment horizontal="center" vertical="center" shrinkToFit="1"/>
    </xf>
    <xf numFmtId="0" fontId="50" fillId="0" borderId="33" xfId="0" applyFont="1" applyBorder="1" applyAlignment="1">
      <alignment horizontal="center" vertical="center"/>
    </xf>
    <xf numFmtId="0" fontId="50" fillId="0" borderId="31" xfId="0" applyFont="1" applyBorder="1" applyAlignment="1">
      <alignment horizontal="center" vertical="center"/>
    </xf>
    <xf numFmtId="0" fontId="50" fillId="0" borderId="47" xfId="0" applyFont="1" applyBorder="1" applyAlignment="1">
      <alignment horizontal="center" vertical="center"/>
    </xf>
    <xf numFmtId="0" fontId="50" fillId="0" borderId="45" xfId="0" applyFont="1" applyBorder="1" applyAlignment="1">
      <alignment horizontal="center" vertical="center"/>
    </xf>
    <xf numFmtId="49" fontId="52" fillId="24" borderId="84" xfId="0" applyNumberFormat="1" applyFont="1" applyFill="1" applyBorder="1" applyAlignment="1">
      <alignment horizontal="center" vertical="center" wrapText="1"/>
    </xf>
    <xf numFmtId="0" fontId="57" fillId="32" borderId="80" xfId="0" applyFont="1" applyFill="1" applyBorder="1" applyAlignment="1">
      <alignment horizontal="center" vertical="center"/>
    </xf>
    <xf numFmtId="0" fontId="65" fillId="32" borderId="81" xfId="0" applyFont="1" applyFill="1" applyBorder="1" applyAlignment="1">
      <alignment vertical="center"/>
    </xf>
    <xf numFmtId="0" fontId="51" fillId="0" borderId="0" xfId="0" applyFont="1" applyAlignment="1">
      <alignment horizontal="center" vertical="center"/>
    </xf>
    <xf numFmtId="0" fontId="59" fillId="32" borderId="0" xfId="0" applyFont="1" applyFill="1" applyAlignment="1">
      <alignment horizontal="center" vertical="center"/>
    </xf>
    <xf numFmtId="0" fontId="52" fillId="26" borderId="78" xfId="0" applyFont="1" applyFill="1" applyBorder="1" applyAlignment="1">
      <alignment horizontal="center" vertical="center"/>
    </xf>
    <xf numFmtId="0" fontId="52" fillId="26" borderId="77" xfId="0" applyFont="1" applyFill="1" applyBorder="1" applyAlignment="1">
      <alignment horizontal="center" vertical="center"/>
    </xf>
    <xf numFmtId="0" fontId="52" fillId="31" borderId="89" xfId="0" applyFont="1" applyFill="1" applyBorder="1" applyAlignment="1">
      <alignment horizontal="center" vertical="center"/>
    </xf>
    <xf numFmtId="0" fontId="52" fillId="31" borderId="13" xfId="0" applyFont="1" applyFill="1" applyBorder="1" applyAlignment="1">
      <alignment horizontal="center" vertical="center"/>
    </xf>
    <xf numFmtId="0" fontId="52" fillId="31" borderId="90" xfId="0" applyFont="1" applyFill="1" applyBorder="1" applyAlignment="1">
      <alignment horizontal="center" vertical="center"/>
    </xf>
    <xf numFmtId="0" fontId="52" fillId="0" borderId="107" xfId="0" applyFont="1" applyBorder="1" applyAlignment="1">
      <alignment horizontal="center" vertical="center"/>
    </xf>
    <xf numFmtId="0" fontId="52" fillId="0" borderId="108" xfId="0" applyFont="1" applyBorder="1" applyAlignment="1">
      <alignment horizontal="center" vertical="center"/>
    </xf>
    <xf numFmtId="0" fontId="52" fillId="0" borderId="109" xfId="0" applyFont="1" applyBorder="1" applyAlignment="1">
      <alignment horizontal="center" vertical="center"/>
    </xf>
    <xf numFmtId="0" fontId="52" fillId="0" borderId="114" xfId="0" applyFont="1" applyBorder="1" applyAlignment="1">
      <alignment horizontal="center" vertical="center"/>
    </xf>
    <xf numFmtId="0" fontId="52" fillId="33" borderId="74" xfId="0" applyFont="1" applyFill="1" applyBorder="1" applyAlignment="1">
      <alignment horizontal="center" vertical="center"/>
    </xf>
    <xf numFmtId="0" fontId="50" fillId="33" borderId="71" xfId="0" applyFont="1" applyFill="1" applyBorder="1" applyAlignment="1">
      <alignment vertical="center"/>
    </xf>
    <xf numFmtId="0" fontId="59" fillId="32" borderId="27" xfId="0" applyFont="1" applyFill="1" applyBorder="1" applyAlignment="1">
      <alignment horizontal="center" vertical="center"/>
    </xf>
    <xf numFmtId="0" fontId="59" fillId="32" borderId="28" xfId="0" applyFont="1" applyFill="1" applyBorder="1" applyAlignment="1">
      <alignment horizontal="center" vertical="center"/>
    </xf>
    <xf numFmtId="0" fontId="59" fillId="32" borderId="29" xfId="0" applyFont="1" applyFill="1" applyBorder="1" applyAlignment="1">
      <alignment horizontal="center" vertical="center"/>
    </xf>
    <xf numFmtId="0" fontId="52" fillId="24" borderId="18" xfId="0" applyFont="1" applyFill="1" applyBorder="1" applyAlignment="1">
      <alignment horizontal="center" vertical="center" wrapText="1"/>
    </xf>
    <xf numFmtId="0" fontId="52" fillId="24" borderId="12" xfId="0" applyFont="1" applyFill="1" applyBorder="1" applyAlignment="1">
      <alignment horizontal="center" vertical="center"/>
    </xf>
    <xf numFmtId="0" fontId="52" fillId="24" borderId="18" xfId="0" applyFont="1" applyFill="1" applyBorder="1" applyAlignment="1">
      <alignment horizontal="center" vertical="center"/>
    </xf>
    <xf numFmtId="176" fontId="52" fillId="24" borderId="20" xfId="0" applyNumberFormat="1" applyFont="1" applyFill="1" applyBorder="1" applyAlignment="1">
      <alignment horizontal="center" vertical="center"/>
    </xf>
    <xf numFmtId="176" fontId="52" fillId="24" borderId="21" xfId="0" applyNumberFormat="1" applyFont="1" applyFill="1" applyBorder="1" applyAlignment="1">
      <alignment horizontal="center" vertical="center"/>
    </xf>
    <xf numFmtId="49" fontId="52" fillId="33" borderId="112" xfId="0" applyNumberFormat="1" applyFont="1" applyFill="1" applyBorder="1" applyAlignment="1">
      <alignment horizontal="center" vertical="center" wrapText="1"/>
    </xf>
    <xf numFmtId="49" fontId="52" fillId="33" borderId="86" xfId="0" applyNumberFormat="1" applyFont="1" applyFill="1" applyBorder="1" applyAlignment="1">
      <alignment horizontal="center" vertical="center" wrapText="1"/>
    </xf>
    <xf numFmtId="164" fontId="52" fillId="36" borderId="79" xfId="0" applyNumberFormat="1" applyFont="1" applyFill="1" applyBorder="1" applyAlignment="1">
      <alignment horizontal="center" vertical="center" wrapText="1"/>
    </xf>
    <xf numFmtId="0" fontId="52" fillId="36" borderId="73" xfId="0" applyFont="1" applyFill="1" applyBorder="1" applyAlignment="1">
      <alignment vertical="center"/>
    </xf>
    <xf numFmtId="164" fontId="52" fillId="33" borderId="45" xfId="0" applyNumberFormat="1" applyFont="1" applyFill="1" applyBorder="1" applyAlignment="1">
      <alignment horizontal="center" vertical="center"/>
    </xf>
    <xf numFmtId="164" fontId="52" fillId="33" borderId="72" xfId="0" applyNumberFormat="1" applyFont="1" applyFill="1" applyBorder="1" applyAlignment="1">
      <alignment horizontal="center" vertical="center"/>
    </xf>
    <xf numFmtId="0" fontId="52" fillId="33" borderId="47" xfId="0" applyFont="1" applyFill="1" applyBorder="1" applyAlignment="1">
      <alignment horizontal="center" vertical="center"/>
    </xf>
    <xf numFmtId="0" fontId="52" fillId="33" borderId="45" xfId="0" applyFont="1" applyFill="1" applyBorder="1" applyAlignment="1">
      <alignment horizontal="center" vertical="center"/>
    </xf>
    <xf numFmtId="0" fontId="52" fillId="33" borderId="87" xfId="0" applyFont="1" applyFill="1" applyBorder="1" applyAlignment="1">
      <alignment horizontal="center" vertical="center"/>
    </xf>
    <xf numFmtId="0" fontId="52" fillId="33" borderId="72" xfId="0" applyFont="1" applyFill="1" applyBorder="1" applyAlignment="1">
      <alignment horizontal="center" vertical="center"/>
    </xf>
    <xf numFmtId="0" fontId="52" fillId="33" borderId="45" xfId="0" applyFont="1" applyFill="1" applyBorder="1" applyAlignment="1">
      <alignment horizontal="center" vertical="center" shrinkToFit="1"/>
    </xf>
    <xf numFmtId="164" fontId="52" fillId="33" borderId="45" xfId="1236" applyFont="1" applyFill="1" applyBorder="1" applyAlignment="1">
      <alignment horizontal="center" vertical="center"/>
    </xf>
    <xf numFmtId="164" fontId="52" fillId="33" borderId="45" xfId="0" applyNumberFormat="1" applyFont="1" applyFill="1" applyBorder="1" applyAlignment="1">
      <alignment horizontal="center" vertical="center" wrapText="1"/>
    </xf>
    <xf numFmtId="0" fontId="50" fillId="33" borderId="72" xfId="0" applyFont="1" applyFill="1" applyBorder="1" applyAlignment="1">
      <alignment vertical="center"/>
    </xf>
    <xf numFmtId="164" fontId="52" fillId="36" borderId="45" xfId="0" applyNumberFormat="1" applyFont="1" applyFill="1" applyBorder="1" applyAlignment="1">
      <alignment horizontal="center" vertical="center" wrapText="1"/>
    </xf>
    <xf numFmtId="0" fontId="50" fillId="36" borderId="72" xfId="0" applyFont="1" applyFill="1" applyBorder="1" applyAlignment="1">
      <alignment vertical="center"/>
    </xf>
    <xf numFmtId="0" fontId="51" fillId="32" borderId="98" xfId="1253" applyFont="1" applyFill="1" applyBorder="1" applyAlignment="1">
      <alignment horizontal="center" vertical="center"/>
    </xf>
    <xf numFmtId="0" fontId="51" fillId="32" borderId="99" xfId="1253" applyFont="1" applyFill="1" applyBorder="1" applyAlignment="1">
      <alignment horizontal="center" vertical="center"/>
    </xf>
    <xf numFmtId="0" fontId="64" fillId="32" borderId="14" xfId="0" applyFont="1" applyFill="1" applyBorder="1" applyAlignment="1">
      <alignment horizontal="center" vertical="center"/>
    </xf>
    <xf numFmtId="0" fontId="64" fillId="32" borderId="15" xfId="0" applyFont="1" applyFill="1" applyBorder="1" applyAlignment="1">
      <alignment horizontal="center" vertical="center"/>
    </xf>
    <xf numFmtId="0" fontId="64" fillId="32" borderId="16" xfId="0" applyFont="1" applyFill="1" applyBorder="1" applyAlignment="1">
      <alignment horizontal="center" vertical="center"/>
    </xf>
    <xf numFmtId="176" fontId="22" fillId="0" borderId="22" xfId="0" applyNumberFormat="1" applyFont="1" applyBorder="1" applyAlignment="1">
      <alignment horizontal="center" vertical="center"/>
    </xf>
    <xf numFmtId="176" fontId="22" fillId="0" borderId="24" xfId="0" applyNumberFormat="1" applyFont="1" applyBorder="1" applyAlignment="1">
      <alignment horizontal="center" vertical="center"/>
    </xf>
    <xf numFmtId="0" fontId="52" fillId="33" borderId="48" xfId="1253" applyFont="1" applyFill="1" applyBorder="1" applyAlignment="1">
      <alignment horizontal="center" vertical="center" wrapText="1"/>
    </xf>
    <xf numFmtId="0" fontId="52" fillId="33" borderId="49" xfId="1253" applyFont="1" applyFill="1" applyBorder="1" applyAlignment="1">
      <alignment horizontal="center" vertical="center" wrapText="1"/>
    </xf>
    <xf numFmtId="0" fontId="52" fillId="33" borderId="50" xfId="1253" applyFont="1" applyFill="1" applyBorder="1" applyAlignment="1">
      <alignment horizontal="center" vertical="center" wrapText="1"/>
    </xf>
    <xf numFmtId="0" fontId="51" fillId="32" borderId="14" xfId="1253" applyFont="1" applyFill="1" applyBorder="1" applyAlignment="1">
      <alignment horizontal="center" vertical="center" wrapText="1"/>
    </xf>
    <xf numFmtId="0" fontId="51" fillId="32" borderId="15" xfId="1253" applyFont="1" applyFill="1" applyBorder="1" applyAlignment="1">
      <alignment horizontal="center" vertical="center" wrapText="1"/>
    </xf>
    <xf numFmtId="0" fontId="51" fillId="32" borderId="16" xfId="1253" applyFont="1" applyFill="1" applyBorder="1" applyAlignment="1">
      <alignment horizontal="center" vertical="center" wrapText="1"/>
    </xf>
    <xf numFmtId="0" fontId="52" fillId="30" borderId="94" xfId="1253" applyFont="1" applyFill="1" applyBorder="1" applyAlignment="1">
      <alignment horizontal="center" vertical="center" wrapText="1"/>
    </xf>
    <xf numFmtId="0" fontId="52" fillId="30" borderId="0" xfId="1253" applyFont="1" applyFill="1" applyAlignment="1">
      <alignment horizontal="center" vertical="center" wrapText="1"/>
    </xf>
    <xf numFmtId="0" fontId="52" fillId="30" borderId="96" xfId="1253" applyFont="1" applyFill="1" applyBorder="1" applyAlignment="1">
      <alignment horizontal="center" vertical="center" wrapText="1"/>
    </xf>
    <xf numFmtId="0" fontId="52" fillId="26" borderId="31" xfId="1253" applyFont="1" applyFill="1" applyBorder="1" applyAlignment="1">
      <alignment horizontal="center" vertical="top" wrapText="1"/>
    </xf>
    <xf numFmtId="0" fontId="52" fillId="27" borderId="31" xfId="1253" applyFont="1" applyFill="1" applyBorder="1" applyAlignment="1">
      <alignment horizontal="center" vertical="top" wrapText="1"/>
    </xf>
    <xf numFmtId="0" fontId="51" fillId="32" borderId="63" xfId="1253" applyFont="1" applyFill="1" applyBorder="1" applyAlignment="1">
      <alignment horizontal="center" vertical="center"/>
    </xf>
    <xf numFmtId="0" fontId="51" fillId="32" borderId="65" xfId="1253" applyFont="1" applyFill="1" applyBorder="1" applyAlignment="1">
      <alignment horizontal="center" vertical="center"/>
    </xf>
    <xf numFmtId="0" fontId="51" fillId="32" borderId="55" xfId="1253" applyFont="1" applyFill="1" applyBorder="1" applyAlignment="1">
      <alignment horizontal="center" vertical="center" wrapText="1"/>
    </xf>
    <xf numFmtId="0" fontId="51" fillId="32" borderId="56" xfId="1253" applyFont="1" applyFill="1" applyBorder="1" applyAlignment="1">
      <alignment horizontal="center" vertical="center" wrapText="1"/>
    </xf>
    <xf numFmtId="0" fontId="51" fillId="32" borderId="52" xfId="1253" applyFont="1" applyFill="1" applyBorder="1" applyAlignment="1">
      <alignment horizontal="center" vertical="center" wrapText="1"/>
    </xf>
    <xf numFmtId="0" fontId="51" fillId="32" borderId="57" xfId="1253" applyFont="1" applyFill="1" applyBorder="1" applyAlignment="1">
      <alignment horizontal="center" vertical="center" wrapText="1"/>
    </xf>
    <xf numFmtId="0" fontId="52" fillId="33" borderId="51" xfId="1253" applyFont="1" applyFill="1" applyBorder="1" applyAlignment="1">
      <alignment horizontal="center" vertical="center" wrapText="1"/>
    </xf>
    <xf numFmtId="0" fontId="52" fillId="33" borderId="52" xfId="1253" applyFont="1" applyFill="1" applyBorder="1" applyAlignment="1">
      <alignment horizontal="center" vertical="center" wrapText="1"/>
    </xf>
    <xf numFmtId="0" fontId="52" fillId="33" borderId="57" xfId="1253" applyFont="1" applyFill="1" applyBorder="1" applyAlignment="1">
      <alignment horizontal="center" vertical="center" wrapText="1"/>
    </xf>
    <xf numFmtId="0" fontId="52" fillId="30" borderId="33" xfId="1253" applyFont="1" applyFill="1" applyBorder="1" applyAlignment="1">
      <alignment horizontal="center" vertical="center" wrapText="1"/>
    </xf>
    <xf numFmtId="0" fontId="52" fillId="30" borderId="31" xfId="1253" applyFont="1" applyFill="1" applyBorder="1" applyAlignment="1">
      <alignment horizontal="center" vertical="center" wrapText="1"/>
    </xf>
    <xf numFmtId="0" fontId="52" fillId="30" borderId="36" xfId="1253" applyFont="1" applyFill="1" applyBorder="1" applyAlignment="1">
      <alignment horizontal="center" vertical="center" wrapText="1"/>
    </xf>
    <xf numFmtId="0" fontId="51" fillId="31" borderId="34" xfId="1253" applyFont="1" applyFill="1" applyBorder="1" applyAlignment="1">
      <alignment horizontal="center" vertical="center" wrapText="1"/>
    </xf>
    <xf numFmtId="0" fontId="51" fillId="31" borderId="54" xfId="1253" applyFont="1" applyFill="1" applyBorder="1" applyAlignment="1">
      <alignment horizontal="center" vertical="center" wrapText="1"/>
    </xf>
    <xf numFmtId="0" fontId="51" fillId="31" borderId="53" xfId="1253" applyFont="1" applyFill="1" applyBorder="1" applyAlignment="1">
      <alignment horizontal="center" vertical="center" wrapText="1"/>
    </xf>
    <xf numFmtId="0" fontId="51" fillId="31" borderId="35" xfId="1253" applyFont="1" applyFill="1" applyBorder="1" applyAlignment="1">
      <alignment horizontal="center" vertical="center" wrapText="1"/>
    </xf>
    <xf numFmtId="0" fontId="52" fillId="26" borderId="33" xfId="1253" applyFont="1" applyFill="1" applyBorder="1" applyAlignment="1">
      <alignment horizontal="center" vertical="top" wrapText="1"/>
    </xf>
    <xf numFmtId="0" fontId="52" fillId="27" borderId="36" xfId="1253" applyFont="1" applyFill="1" applyBorder="1" applyAlignment="1">
      <alignment horizontal="center" vertical="top" wrapText="1"/>
    </xf>
    <xf numFmtId="164" fontId="52" fillId="33" borderId="75" xfId="0" applyNumberFormat="1" applyFont="1" applyFill="1" applyBorder="1" applyAlignment="1">
      <alignment horizontal="center" vertical="center" wrapText="1"/>
    </xf>
    <xf numFmtId="164" fontId="52" fillId="36" borderId="75" xfId="0" applyNumberFormat="1" applyFont="1" applyFill="1" applyBorder="1" applyAlignment="1">
      <alignment horizontal="center" vertical="center" wrapText="1"/>
    </xf>
    <xf numFmtId="49" fontId="52" fillId="33" borderId="83" xfId="0" applyNumberFormat="1" applyFont="1" applyFill="1" applyBorder="1" applyAlignment="1">
      <alignment horizontal="center" vertical="center" wrapText="1"/>
    </xf>
    <xf numFmtId="0" fontId="52" fillId="33" borderId="85" xfId="0" applyFont="1" applyFill="1" applyBorder="1" applyAlignment="1">
      <alignment horizontal="center" vertical="center"/>
    </xf>
    <xf numFmtId="164" fontId="52" fillId="33" borderId="75" xfId="0" applyNumberFormat="1" applyFont="1" applyFill="1" applyBorder="1" applyAlignment="1">
      <alignment horizontal="center" vertical="center"/>
    </xf>
    <xf numFmtId="164" fontId="52" fillId="33" borderId="75" xfId="1236" applyFont="1" applyFill="1" applyBorder="1" applyAlignment="1">
      <alignment horizontal="center" vertical="center"/>
    </xf>
    <xf numFmtId="164" fontId="52" fillId="36" borderId="76" xfId="0" applyNumberFormat="1" applyFont="1" applyFill="1" applyBorder="1" applyAlignment="1">
      <alignment horizontal="center" vertical="center" wrapText="1"/>
    </xf>
    <xf numFmtId="0" fontId="52" fillId="33" borderId="12" xfId="0" applyFont="1" applyFill="1" applyBorder="1" applyAlignment="1">
      <alignment horizontal="center" vertical="center" shrinkToFit="1"/>
    </xf>
    <xf numFmtId="0" fontId="50" fillId="33" borderId="12" xfId="0" applyFont="1" applyFill="1" applyBorder="1" applyAlignment="1">
      <alignment vertical="center" shrinkToFit="1"/>
    </xf>
    <xf numFmtId="0" fontId="52" fillId="31" borderId="119" xfId="0" applyFont="1" applyFill="1" applyBorder="1" applyAlignment="1">
      <alignment horizontal="center" vertical="center"/>
    </xf>
    <xf numFmtId="0" fontId="52" fillId="31" borderId="120" xfId="0" applyFont="1" applyFill="1" applyBorder="1" applyAlignment="1">
      <alignment horizontal="center" vertical="center"/>
    </xf>
    <xf numFmtId="0" fontId="52" fillId="31" borderId="121" xfId="0" applyFont="1" applyFill="1" applyBorder="1" applyAlignment="1">
      <alignment horizontal="center" vertical="center"/>
    </xf>
    <xf numFmtId="164" fontId="52" fillId="33" borderId="107" xfId="0" applyNumberFormat="1" applyFont="1" applyFill="1" applyBorder="1" applyAlignment="1">
      <alignment horizontal="center" vertical="center" wrapText="1"/>
    </xf>
    <xf numFmtId="0" fontId="52" fillId="33" borderId="123" xfId="0" applyFont="1" applyFill="1" applyBorder="1" applyAlignment="1">
      <alignment horizontal="center" vertical="center"/>
    </xf>
    <xf numFmtId="0" fontId="52" fillId="33" borderId="28" xfId="0" applyFont="1" applyFill="1" applyBorder="1" applyAlignment="1">
      <alignment horizontal="center" vertical="center" wrapText="1"/>
    </xf>
    <xf numFmtId="0" fontId="52" fillId="33" borderId="20" xfId="0" applyFont="1" applyFill="1" applyBorder="1" applyAlignment="1">
      <alignment horizontal="center" vertical="center" wrapText="1"/>
    </xf>
    <xf numFmtId="0" fontId="52" fillId="33" borderId="29" xfId="0" applyFont="1" applyFill="1" applyBorder="1" applyAlignment="1">
      <alignment horizontal="center" vertical="center" wrapText="1"/>
    </xf>
    <xf numFmtId="0" fontId="52" fillId="33" borderId="21" xfId="0" applyFont="1" applyFill="1" applyBorder="1" applyAlignment="1">
      <alignment horizontal="center" vertical="center" wrapText="1"/>
    </xf>
    <xf numFmtId="0" fontId="75" fillId="33" borderId="18" xfId="0" applyFont="1" applyFill="1" applyBorder="1" applyAlignment="1">
      <alignment horizontal="center" vertical="center" wrapText="1" shrinkToFit="1"/>
    </xf>
    <xf numFmtId="0" fontId="59" fillId="32" borderId="15" xfId="0" applyFont="1" applyFill="1" applyBorder="1" applyAlignment="1">
      <alignment horizontal="center" vertical="center"/>
    </xf>
    <xf numFmtId="0" fontId="59" fillId="32" borderId="16" xfId="0" applyFont="1" applyFill="1" applyBorder="1" applyAlignment="1">
      <alignment horizontal="center" vertical="center"/>
    </xf>
    <xf numFmtId="0" fontId="57" fillId="32" borderId="14" xfId="0" applyFont="1" applyFill="1" applyBorder="1" applyAlignment="1">
      <alignment horizontal="center" vertical="center"/>
    </xf>
    <xf numFmtId="0" fontId="57" fillId="32" borderId="15" xfId="0" applyFont="1" applyFill="1" applyBorder="1" applyAlignment="1">
      <alignment horizontal="center" vertical="center"/>
    </xf>
    <xf numFmtId="0" fontId="57" fillId="32" borderId="16" xfId="0" applyFont="1" applyFill="1" applyBorder="1" applyAlignment="1">
      <alignment horizontal="center" vertical="center"/>
    </xf>
    <xf numFmtId="0" fontId="57" fillId="32" borderId="113" xfId="0" applyFont="1" applyFill="1" applyBorder="1" applyAlignment="1">
      <alignment horizontal="center" vertical="center"/>
    </xf>
    <xf numFmtId="0" fontId="52" fillId="33" borderId="12" xfId="0" applyFont="1" applyFill="1" applyBorder="1" applyAlignment="1">
      <alignment horizontal="center" vertical="center" wrapText="1" shrinkToFit="1"/>
    </xf>
    <xf numFmtId="0" fontId="50" fillId="33" borderId="12" xfId="0" applyFont="1" applyFill="1" applyBorder="1" applyAlignment="1">
      <alignment vertical="center" wrapText="1" shrinkToFit="1"/>
    </xf>
    <xf numFmtId="0" fontId="50" fillId="33" borderId="68" xfId="0" applyFont="1" applyFill="1" applyBorder="1" applyAlignment="1">
      <alignment vertical="center"/>
    </xf>
    <xf numFmtId="0" fontId="50" fillId="33" borderId="62" xfId="0" applyFont="1" applyFill="1" applyBorder="1" applyAlignment="1">
      <alignment vertical="center" shrinkToFit="1"/>
    </xf>
    <xf numFmtId="0" fontId="52" fillId="33" borderId="117" xfId="0" applyFont="1" applyFill="1" applyBorder="1" applyAlignment="1">
      <alignment horizontal="center" vertical="center" shrinkToFit="1"/>
    </xf>
    <xf numFmtId="0" fontId="52" fillId="33" borderId="59" xfId="0" applyFont="1" applyFill="1" applyBorder="1" applyAlignment="1">
      <alignment horizontal="center" vertical="center" shrinkToFit="1"/>
    </xf>
    <xf numFmtId="0" fontId="52" fillId="35" borderId="12" xfId="0" applyFont="1" applyFill="1" applyBorder="1" applyAlignment="1">
      <alignment horizontal="center" vertical="center"/>
    </xf>
    <xf numFmtId="173" fontId="22" fillId="0" borderId="92" xfId="0" applyNumberFormat="1" applyFont="1" applyBorder="1" applyAlignment="1">
      <alignment horizontal="center" vertical="center"/>
    </xf>
    <xf numFmtId="173" fontId="22" fillId="0" borderId="113" xfId="0" applyNumberFormat="1" applyFont="1" applyBorder="1" applyAlignment="1">
      <alignment horizontal="center" vertical="center"/>
    </xf>
    <xf numFmtId="0" fontId="50" fillId="32" borderId="12" xfId="0" applyFont="1" applyFill="1" applyBorder="1" applyAlignment="1">
      <alignment horizontal="center" vertical="center"/>
    </xf>
    <xf numFmtId="0" fontId="52" fillId="32" borderId="12" xfId="0" applyFont="1" applyFill="1" applyBorder="1" applyAlignment="1">
      <alignment horizontal="center" vertical="center"/>
    </xf>
    <xf numFmtId="0" fontId="50" fillId="32" borderId="12" xfId="0" applyFont="1" applyFill="1" applyBorder="1" applyAlignment="1">
      <alignment horizontal="center" vertical="center" shrinkToFit="1"/>
    </xf>
    <xf numFmtId="179" fontId="50" fillId="32" borderId="12" xfId="3536" applyNumberFormat="1" applyFont="1" applyFill="1" applyBorder="1" applyAlignment="1">
      <alignment horizontal="right" vertical="center" shrinkToFit="1"/>
    </xf>
    <xf numFmtId="10" fontId="50" fillId="32" borderId="12" xfId="0" applyNumberFormat="1" applyFont="1" applyFill="1" applyBorder="1" applyAlignment="1">
      <alignment horizontal="right" vertical="center" shrinkToFit="1"/>
    </xf>
    <xf numFmtId="178" fontId="50" fillId="32" borderId="12" xfId="3534" applyNumberFormat="1" applyFont="1" applyFill="1" applyBorder="1" applyAlignment="1">
      <alignment horizontal="right" vertical="center" shrinkToFit="1"/>
    </xf>
    <xf numFmtId="174" fontId="50" fillId="32" borderId="33" xfId="3525" applyNumberFormat="1" applyFont="1" applyFill="1" applyBorder="1" applyAlignment="1">
      <alignment horizontal="right" vertical="center" shrinkToFit="1"/>
    </xf>
    <xf numFmtId="179" fontId="50" fillId="32" borderId="60" xfId="3536" applyNumberFormat="1" applyFont="1" applyFill="1" applyBorder="1" applyAlignment="1">
      <alignment horizontal="right" vertical="center"/>
    </xf>
    <xf numFmtId="179" fontId="50" fillId="32" borderId="60" xfId="3536" applyNumberFormat="1" applyFont="1" applyFill="1" applyBorder="1" applyAlignment="1">
      <alignment horizontal="right" vertical="center" shrinkToFit="1"/>
    </xf>
    <xf numFmtId="174" fontId="50" fillId="32" borderId="31" xfId="3525" applyNumberFormat="1" applyFont="1" applyFill="1" applyBorder="1" applyAlignment="1">
      <alignment horizontal="right" vertical="center"/>
    </xf>
    <xf numFmtId="180" fontId="50" fillId="32" borderId="31" xfId="3534" applyNumberFormat="1" applyFont="1" applyFill="1" applyBorder="1" applyAlignment="1">
      <alignment horizontal="right" vertical="center" shrinkToFit="1"/>
    </xf>
    <xf numFmtId="180" fontId="50" fillId="32" borderId="32" xfId="3534" applyNumberFormat="1" applyFont="1" applyFill="1" applyBorder="1" applyAlignment="1">
      <alignment horizontal="right" vertical="center"/>
    </xf>
    <xf numFmtId="9" fontId="50" fillId="32" borderId="12" xfId="3525" applyFont="1" applyFill="1" applyBorder="1" applyAlignment="1">
      <alignment horizontal="center" vertical="center"/>
    </xf>
    <xf numFmtId="175" fontId="50" fillId="32" borderId="12" xfId="0" applyNumberFormat="1" applyFont="1" applyFill="1" applyBorder="1" applyAlignment="1">
      <alignment horizontal="center" vertical="center"/>
    </xf>
    <xf numFmtId="173" fontId="50" fillId="32" borderId="18" xfId="0" applyNumberFormat="1" applyFont="1" applyFill="1" applyBorder="1" applyAlignment="1">
      <alignment horizontal="center" vertical="center"/>
    </xf>
    <xf numFmtId="179" fontId="50" fillId="0" borderId="0" xfId="3536" applyNumberFormat="1" applyFont="1" applyBorder="1" applyAlignment="1">
      <alignment horizontal="right" vertical="center" shrinkToFit="1"/>
    </xf>
    <xf numFmtId="0" fontId="52" fillId="33" borderId="68" xfId="0" applyFont="1" applyFill="1" applyBorder="1" applyAlignment="1">
      <alignment horizontal="center" vertical="center" shrinkToFit="1"/>
    </xf>
    <xf numFmtId="0" fontId="52" fillId="33" borderId="124" xfId="0" applyFont="1" applyFill="1" applyBorder="1" applyAlignment="1">
      <alignment horizontal="center" vertical="center" shrinkToFit="1"/>
    </xf>
    <xf numFmtId="0" fontId="52" fillId="0" borderId="15" xfId="0" applyFont="1" applyBorder="1" applyAlignment="1">
      <alignment horizontal="center" vertical="center" shrinkToFit="1"/>
    </xf>
    <xf numFmtId="0" fontId="52" fillId="0" borderId="0" xfId="0" applyFont="1" applyBorder="1" applyAlignment="1">
      <alignment horizontal="center" vertical="center" shrinkToFit="1"/>
    </xf>
  </cellXfs>
  <cellStyles count="3555">
    <cellStyle name="_050930_넥슨제라_디킴스_애드클릭v2" xfId="1" xr:uid="{00000000-0005-0000-0000-000000000000}"/>
    <cellStyle name="_050930_넥슨제라_디킴스_애드클릭v3" xfId="2" xr:uid="{00000000-0005-0000-0000-000001000000}"/>
    <cellStyle name="_051012_넥슨빅샷_디킴스_애드클릭v1" xfId="3" xr:uid="{00000000-0005-0000-0000-000002000000}"/>
    <cellStyle name="_051013_넥슨빅샷_디킴스_애드클릭v1" xfId="4" xr:uid="{00000000-0005-0000-0000-000003000000}"/>
    <cellStyle name="_051018_넥슨빅샷_디킴스_애드클릭_내부용" xfId="5" xr:uid="{00000000-0005-0000-0000-000004000000}"/>
    <cellStyle name="_051019_넥슨빅샷_디킴스_애드클릭_내부용" xfId="6" xr:uid="{00000000-0005-0000-0000-000005000000}"/>
    <cellStyle name="_060213_현대해상하이카_이노션" xfId="1389" xr:uid="{00000000-0005-0000-0000-000006000000}"/>
    <cellStyle name="_060213_현대해상하이카_이노션_060214_현대해상하이카_믹스 및 플랜" xfId="1390" xr:uid="{00000000-0005-0000-0000-000007000000}"/>
    <cellStyle name="_060213_현대해상하이카_이노션_060214_현대해상하이카_믹스 및 플랜_060721_하나커피카드_Media Mix" xfId="1391" xr:uid="{00000000-0005-0000-0000-000008000000}"/>
    <cellStyle name="_060213_현대해상하이카_이노션_060214_현대해상하이카_믹스 및 플랜_060721_하나커피카드_Media Mix_070125_르노삼성(SM5)_Media Mix_NAS(작업전)" xfId="1392" xr:uid="{00000000-0005-0000-0000-000009000000}"/>
    <cellStyle name="_060213_현대해상하이카_이노션_060214_현대해상하이카_믹스 및 플랜_060721_하나커피카드_Media Mix_070125_르노삼성(SM5)_Media Mix_NAS(작업전)_070131_르노삼성(SM3)_Media Mix_NAS" xfId="1393" xr:uid="{00000000-0005-0000-0000-00000A000000}"/>
    <cellStyle name="_060213_현대해상하이카_이노션_060214_현대해상하이카_믹스 및 플랜_060721_하나커피카드_Media Mix_070125_르노삼성(SM5)_Media Mix_NAS(작업전)_070131_르노삼성(SM3)_Media Mix_NAS_070214_KT_Media Mix_NAS_지나" xfId="1394" xr:uid="{00000000-0005-0000-0000-00000B000000}"/>
    <cellStyle name="_060213_현대해상하이카_이노션_060214_현대해상하이카_믹스 및 플랜_060721_하나커피카드_Media Mix_070125_르노삼성(SM5)_Media Mix_NAS(작업전)_070131_르노삼성(SM5)_Media Mix_NAS(ver5)" xfId="1395" xr:uid="{00000000-0005-0000-0000-00000C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 xfId="1396" xr:uid="{00000000-0005-0000-0000-00000D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 xfId="1397" xr:uid="{00000000-0005-0000-0000-00000E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0912_르노삼성QMX" xfId="1398" xr:uid="{00000000-0005-0000-0000-00000F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1001_RSM_SM7_10월 미디어믹스 제안_최종" xfId="1399" xr:uid="{00000000-0005-0000-0000-000010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1004_RSM_SM7_10월 미디어믹스 제안" xfId="1400" xr:uid="{00000000-0005-0000-0000-000011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1102_RSM_QMX_11월 미디어믹스 제안" xfId="1401" xr:uid="{00000000-0005-0000-0000-000012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1106_RSM_QMX_11월 미디어믹스 제안(수정)" xfId="1402" xr:uid="{00000000-0005-0000-0000-000013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 xfId="1403" xr:uid="{00000000-0005-0000-0000-000014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0912_르노삼성QMX" xfId="1404" xr:uid="{00000000-0005-0000-0000-000015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1001_RSM_SM7_10월 미디어믹스 제안_최종" xfId="1405" xr:uid="{00000000-0005-0000-0000-000016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1004_RSM_SM7_10월 미디어믹스 제안" xfId="1406" xr:uid="{00000000-0005-0000-0000-000017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1102_RSM_QMX_11월 미디어믹스 제안" xfId="1407" xr:uid="{00000000-0005-0000-0000-000018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1106_RSM_QMX_11월 미디어믹스 제안(수정)" xfId="1408" xr:uid="{00000000-0005-0000-0000-000019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 xfId="1409" xr:uid="{00000000-0005-0000-0000-00001A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0912_르노삼성QMX" xfId="1410" xr:uid="{00000000-0005-0000-0000-00001B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1001_RSM_SM7_10월 미디어믹스 제안_최종" xfId="1411" xr:uid="{00000000-0005-0000-0000-00001C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1004_RSM_SM7_10월 미디어믹스 제안" xfId="1412" xr:uid="{00000000-0005-0000-0000-00001D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1102_RSM_QMX_11월 미디어믹스 제안" xfId="1413" xr:uid="{00000000-0005-0000-0000-00001E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1106_RSM_QMX_11월 미디어믹스 제안(수정)" xfId="1414" xr:uid="{00000000-0005-0000-0000-00001F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 xfId="1415" xr:uid="{00000000-0005-0000-0000-000020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0912_르노삼성QMX" xfId="1416" xr:uid="{00000000-0005-0000-0000-000021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1001_RSM_SM7_10월 미디어믹스 제안_최종" xfId="1417" xr:uid="{00000000-0005-0000-0000-000022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1004_RSM_SM7_10월 미디어믹스 제안" xfId="1418" xr:uid="{00000000-0005-0000-0000-000023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1102_RSM_QMX_11월 미디어믹스 제안" xfId="1419" xr:uid="{00000000-0005-0000-0000-000024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1106_RSM_QMX_11월 미디어믹스 제안(수정)" xfId="1420" xr:uid="{00000000-0005-0000-0000-000025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 xfId="1421" xr:uid="{00000000-0005-0000-0000-000026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0912_르노삼성QMX" xfId="1422" xr:uid="{00000000-0005-0000-0000-000027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1001_RSM_SM7_10월 미디어믹스 제안_최종" xfId="1423" xr:uid="{00000000-0005-0000-0000-000028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1004_RSM_SM7_10월 미디어믹스 제안" xfId="1424" xr:uid="{00000000-0005-0000-0000-000029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1102_RSM_QMX_11월 미디어믹스 제안" xfId="1425" xr:uid="{00000000-0005-0000-0000-00002A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1106_RSM_QMX_11월 미디어믹스 제안(수정)" xfId="1426" xr:uid="{00000000-0005-0000-0000-00002B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 xfId="1427" xr:uid="{00000000-0005-0000-0000-00002C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 xfId="1428" xr:uid="{00000000-0005-0000-0000-00002D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0912_르노삼성QMX" xfId="1429" xr:uid="{00000000-0005-0000-0000-00002E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1001_RSM_SM7_10월 " xfId="1430" xr:uid="{00000000-0005-0000-0000-00002F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1004_RSM_SM7_10월 " xfId="1431" xr:uid="{00000000-0005-0000-0000-000030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1102_RSM_QMX_11월 " xfId="1432" xr:uid="{00000000-0005-0000-0000-000031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1106_RSM_QMX_11월 " xfId="1433" xr:uid="{00000000-0005-0000-0000-000032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071001_RSM_SM7_10월 " xfId="1434" xr:uid="{00000000-0005-0000-0000-000033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071004_RSM_SM7_10월 " xfId="1435" xr:uid="{00000000-0005-0000-0000-000034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071102_RSM_QMX_11월 " xfId="1436" xr:uid="{00000000-0005-0000-0000-000035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071106_RSM_QMX_11월 " xfId="1437" xr:uid="{00000000-0005-0000-0000-000036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 xfId="1438" xr:uid="{00000000-0005-0000-0000-000037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0912_르노삼성QMX" xfId="1439" xr:uid="{00000000-0005-0000-0000-000038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1001_RSM_SM7_10월 " xfId="1440" xr:uid="{00000000-0005-0000-0000-000039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1004_RSM_SM7_10월 " xfId="1441" xr:uid="{00000000-0005-0000-0000-00003A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1102_RSM_QMX_11월 " xfId="1442" xr:uid="{00000000-0005-0000-0000-00003B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1106_RSM_QMX_11월 " xfId="1443" xr:uid="{00000000-0005-0000-0000-00003C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 xfId="1444" xr:uid="{00000000-0005-0000-0000-00003D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0912_르노삼성QMX" xfId="1445" xr:uid="{00000000-0005-0000-0000-00003E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1001_RSM_SM7_10월 " xfId="1446" xr:uid="{00000000-0005-0000-0000-00003F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1004_RSM_SM7_10월 " xfId="1447" xr:uid="{00000000-0005-0000-0000-000040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1102_RSM_QMX_11월 " xfId="1448" xr:uid="{00000000-0005-0000-0000-000041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1106_RSM_QMX_11월 " xfId="1449" xr:uid="{00000000-0005-0000-0000-000042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 xfId="1450" xr:uid="{00000000-0005-0000-0000-000043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0912_르노삼성QMX" xfId="1451" xr:uid="{00000000-0005-0000-0000-000044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1001_RSM_SM7_10월 미디어믹스 제" xfId="1452" xr:uid="{00000000-0005-0000-0000-000045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1004_RSM_SM7_10월 미디어믹스 제" xfId="1453" xr:uid="{00000000-0005-0000-0000-000046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1102_RSM_QMX_11월 미디어믹스 제" xfId="1454" xr:uid="{00000000-0005-0000-0000-00004700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1106_RSM_QMX_11월 미디어믹스 제" xfId="1455" xr:uid="{00000000-0005-0000-0000-00004800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 xfId="1456" xr:uid="{00000000-0005-0000-0000-00004900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0912_르노삼성QMX" xfId="1457" xr:uid="{00000000-0005-0000-0000-00004A00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1001_RSM_SM7_10월 미디어믹스 제안_최종" xfId="1458" xr:uid="{00000000-0005-0000-0000-00004B00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1004_RSM_SM7_10월 미디어믹스 제안" xfId="1459" xr:uid="{00000000-0005-0000-0000-00004C00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1102_RSM_QMX_11월 미디어믹스 제안" xfId="1460" xr:uid="{00000000-0005-0000-0000-00004D00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1106_RSM_QMX_11월 미디어믹스 제안(수정)" xfId="1461" xr:uid="{00000000-0005-0000-0000-00004E00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 xfId="1462" xr:uid="{00000000-0005-0000-0000-00004F00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0912_르노삼성QMX" xfId="1463" xr:uid="{00000000-0005-0000-0000-00005000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1001_RSM_SM7_10월 미디어믹스 제안_최종" xfId="1464" xr:uid="{00000000-0005-0000-0000-00005100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1004_RSM_SM7_10월 미디어믹스 제안" xfId="1465" xr:uid="{00000000-0005-0000-0000-00005200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1102_RSM_QMX_11월 미디어믹스 제안" xfId="1466" xr:uid="{00000000-0005-0000-0000-00005300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1106_RSM_QMX_11월 미디어믹스 제안(수정)" xfId="1467" xr:uid="{00000000-0005-0000-0000-00005400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 xfId="1468" xr:uid="{00000000-0005-0000-0000-00005500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0912_르노삼성QMX" xfId="1469" xr:uid="{00000000-0005-0000-0000-00005600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1001_RSM_SM7_10월 미디어믹스 제안_최종" xfId="1470" xr:uid="{00000000-0005-0000-0000-00005700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1004_RSM_SM7_10월 미디어믹스 제안" xfId="1471" xr:uid="{00000000-0005-0000-0000-00005800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1102_RSM_QMX_11월 미디어믹스 제안" xfId="1472" xr:uid="{00000000-0005-0000-0000-00005900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1106_RSM_QMX_11월 미디어믹스 제안(수정)" xfId="1473" xr:uid="{00000000-0005-0000-0000-00005A00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 xfId="1474" xr:uid="{00000000-0005-0000-0000-00005B00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0912_르노삼성QMX" xfId="1475" xr:uid="{00000000-0005-0000-0000-00005C00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1001_RSM_SM7_10월 미디어믹스 제안_최종" xfId="1476" xr:uid="{00000000-0005-0000-0000-00005D00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1004_RSM_SM7_10월 미디어믹스 제안" xfId="1477" xr:uid="{00000000-0005-0000-0000-00005E00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1102_RSM_QMX_11월 미디어믹스 제안" xfId="1478" xr:uid="{00000000-0005-0000-0000-00005F00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1106_RSM_QMX_11월 미디어믹스 제안(수정)" xfId="1479" xr:uid="{00000000-0005-0000-0000-000060000000}"/>
    <cellStyle name="_060213_현대해상하이카_이노션_060214_현대해상하이카_믹스 및 플랜_060721_하나커피카드_Media Mix_070125_르노삼성(SM5)_Media Mix_NAS(작업전)_070131_르노삼성(SM5)_Media Mix_NAS(ver5)_070403_르노삼성QMX_Media Mix_NAS" xfId="1480" xr:uid="{00000000-0005-0000-0000-000061000000}"/>
    <cellStyle name="_060213_현대해상하이카_이노션_060214_현대해상하이카_믹스 및 플랜_060721_하나커피카드_Media Mix_070125_르노삼성(SM5)_Media Mix_NAS(작업전)_070131_르노삼성(SM5)_Media Mix_NAS(ver5)_070403_르노삼성QMX_Media Mix_NAS_070912_르노삼성QMX" xfId="1481" xr:uid="{00000000-0005-0000-0000-000062000000}"/>
    <cellStyle name="_060213_현대해상하이카_이노션_060214_현대해상하이카_믹스 및 플랜_060721_하나커피카드_Media Mix_070125_르노삼성(SM5)_Media Mix_NAS(작업전)_070131_르노삼성(SM5)_Media Mix_NAS(ver5)_070403_르노삼성QMX_Media Mix_NAS_071001_RSM_SM7_10월 미디어믹스 제안_최종" xfId="1482" xr:uid="{00000000-0005-0000-0000-000063000000}"/>
    <cellStyle name="_060213_현대해상하이카_이노션_060214_현대해상하이카_믹스 및 플랜_060721_하나커피카드_Media Mix_070125_르노삼성(SM5)_Media Mix_NAS(작업전)_070131_르노삼성(SM5)_Media Mix_NAS(ver5)_070403_르노삼성QMX_Media Mix_NAS_071004_RSM_SM7_10월 미디어믹스 제안" xfId="1483" xr:uid="{00000000-0005-0000-0000-000064000000}"/>
    <cellStyle name="_060213_현대해상하이카_이노션_060214_현대해상하이카_믹스 및 플랜_060721_하나커피카드_Media Mix_070125_르노삼성(SM5)_Media Mix_NAS(작업전)_070131_르노삼성(SM5)_Media Mix_NAS(ver5)_070403_르노삼성QMX_Media Mix_NAS_071102_RSM_QMX_11월 미디어믹스 제안" xfId="1484" xr:uid="{00000000-0005-0000-0000-000065000000}"/>
    <cellStyle name="_060213_현대해상하이카_이노션_060214_현대해상하이카_믹스 및 플랜_060721_하나커피카드_Media Mix_070125_르노삼성(SM5)_Media Mix_NAS(작업전)_070131_르노삼성(SM5)_Media Mix_NAS(ver5)_070403_르노삼성QMX_Media Mix_NAS_071106_RSM_QMX_11월 미디어믹스 제안(수정)" xfId="1485" xr:uid="{00000000-0005-0000-0000-000066000000}"/>
    <cellStyle name="_060213_현대해상하이카_이노션_060214_현대해상하이카_믹스 및 플랜_060721_하나커피카드_Media Mix_070125_르노삼성(SM5)_Media Mix_NAS(작업전)_070201_르노삼성(SM5)_Media Mix_NAS(최종)" xfId="1486" xr:uid="{00000000-0005-0000-0000-000067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 xfId="1487" xr:uid="{00000000-0005-0000-0000-000068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 xfId="1488" xr:uid="{00000000-0005-0000-0000-000069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0912_르노삼성QMX" xfId="1489" xr:uid="{00000000-0005-0000-0000-00006A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1001_RSM_SM7_10월 미디어믹스 제안_최종" xfId="1490" xr:uid="{00000000-0005-0000-0000-00006B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1004_RSM_SM7_10월 미디어믹스 제안" xfId="1491" xr:uid="{00000000-0005-0000-0000-00006C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1102_RSM_QMX_11월 미디어믹스 제안" xfId="1492" xr:uid="{00000000-0005-0000-0000-00006D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1106_RSM_QMX_11월 미디어믹스 제안(수정)" xfId="1493" xr:uid="{00000000-0005-0000-0000-00006E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 xfId="1494" xr:uid="{00000000-0005-0000-0000-00006F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0912_르노삼성QMX" xfId="1495" xr:uid="{00000000-0005-0000-0000-000070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1001_RSM_SM7_10월 미디어믹스 제안_최종" xfId="1496" xr:uid="{00000000-0005-0000-0000-000071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1004_RSM_SM7_10월 미디어믹스 제안" xfId="1497" xr:uid="{00000000-0005-0000-0000-000072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1102_RSM_QMX_11월 미디어믹스 제안" xfId="1498" xr:uid="{00000000-0005-0000-0000-000073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1106_RSM_QMX_11월 미디어믹스 제안(수정)" xfId="1499" xr:uid="{00000000-0005-0000-0000-000074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 xfId="1500" xr:uid="{00000000-0005-0000-0000-000075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0912_르노삼성QMX" xfId="1501" xr:uid="{00000000-0005-0000-0000-000076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1001_RSM_SM7_10월 미디어믹스 제안_최종" xfId="1502" xr:uid="{00000000-0005-0000-0000-000077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1004_RSM_SM7_10월 미디어믹스 제안" xfId="1503" xr:uid="{00000000-0005-0000-0000-000078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1102_RSM_QMX_11월 미디어믹스 제안" xfId="1504" xr:uid="{00000000-0005-0000-0000-000079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1106_RSM_QMX_11월 미디어믹스 제안(수정)" xfId="1505" xr:uid="{00000000-0005-0000-0000-00007A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 xfId="1506" xr:uid="{00000000-0005-0000-0000-00007B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0912_르노삼성QMX" xfId="1507" xr:uid="{00000000-0005-0000-0000-00007C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1001_RSM_SM7_10월 미디어믹스 제안_최종" xfId="1508" xr:uid="{00000000-0005-0000-0000-00007D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1004_RSM_SM7_10월 미디어믹스 제안" xfId="1509" xr:uid="{00000000-0005-0000-0000-00007E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1102_RSM_QMX_11월 미디어믹스 제안" xfId="1510" xr:uid="{00000000-0005-0000-0000-00007F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1106_RSM_QMX_11월 미디어믹스 제안(수정)" xfId="1511" xr:uid="{00000000-0005-0000-0000-000080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 xfId="1512" xr:uid="{00000000-0005-0000-0000-000081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0912_르노삼성QMX" xfId="1513" xr:uid="{00000000-0005-0000-0000-000082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1001_RSM_SM7_10월 미디어믹스 제안_최종" xfId="1514" xr:uid="{00000000-0005-0000-0000-000083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1004_RSM_SM7_10월 미디어믹스 제안" xfId="1515" xr:uid="{00000000-0005-0000-0000-000084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1102_RSM_QMX_11월 미디어믹스 제안" xfId="1516" xr:uid="{00000000-0005-0000-0000-000085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1106_RSM_QMX_11월 미디어믹스 제안(수정)" xfId="1517" xr:uid="{00000000-0005-0000-0000-000086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 xfId="1518" xr:uid="{00000000-0005-0000-0000-000087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 xfId="1519" xr:uid="{00000000-0005-0000-0000-000088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0912_르노삼성QMX" xfId="1520" xr:uid="{00000000-0005-0000-0000-000089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1001_RSM_SM7_10월 미디" xfId="1521" xr:uid="{00000000-0005-0000-0000-00008A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1004_RSM_SM7_10월 미디" xfId="1522" xr:uid="{00000000-0005-0000-0000-00008B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1102_RSM_QMX_11월 미디" xfId="1523" xr:uid="{00000000-0005-0000-0000-00008C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1106_RSM_QMX_11월 미디" xfId="1524" xr:uid="{00000000-0005-0000-0000-00008D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 xfId="1525" xr:uid="{00000000-0005-0000-0000-00008E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0912_르노삼성QMX" xfId="1526" xr:uid="{00000000-0005-0000-0000-00008F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1001_RSM_SM7_10월 미디" xfId="1527" xr:uid="{00000000-0005-0000-0000-000090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1004_RSM_SM7_10월 미디" xfId="1528" xr:uid="{00000000-0005-0000-0000-000091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1102_RSM_QMX_11월 미디" xfId="1529" xr:uid="{00000000-0005-0000-0000-000092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1106_RSM_QMX_11월 미디" xfId="1530" xr:uid="{00000000-0005-0000-0000-000093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 xfId="1531" xr:uid="{00000000-0005-0000-0000-000094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0912_르노삼성QMX" xfId="1532" xr:uid="{00000000-0005-0000-0000-000095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1001_RSM_SM7_10월 미디" xfId="1533" xr:uid="{00000000-0005-0000-0000-000096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1004_RSM_SM7_10월 미디" xfId="1534" xr:uid="{00000000-0005-0000-0000-000097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1102_RSM_QMX_11월 미디" xfId="1535" xr:uid="{00000000-0005-0000-0000-000098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1106_RSM_QMX_11월 미디" xfId="1536" xr:uid="{00000000-0005-0000-0000-000099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 xfId="1537" xr:uid="{00000000-0005-0000-0000-00009A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0912_르노삼성QMX" xfId="1538" xr:uid="{00000000-0005-0000-0000-00009B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1001_RSM_SM7_10월 미디" xfId="1539" xr:uid="{00000000-0005-0000-0000-00009C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1004_RSM_SM7_10월 미디" xfId="1540" xr:uid="{00000000-0005-0000-0000-00009D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1102_RSM_QMX_11월 미디" xfId="1541" xr:uid="{00000000-0005-0000-0000-00009E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1106_RSM_QMX_11월 미디" xfId="1542" xr:uid="{00000000-0005-0000-0000-00009F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 xfId="1543" xr:uid="{00000000-0005-0000-0000-0000A0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0912_르노삼성QMX" xfId="1544" xr:uid="{00000000-0005-0000-0000-0000A1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1001_RSM_SM7_10월 미디어믹스 제안_" xfId="1545" xr:uid="{00000000-0005-0000-0000-0000A2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1004_RSM_SM7_10월 미디어믹스 제안" xfId="1546" xr:uid="{00000000-0005-0000-0000-0000A3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1102_RSM_QMX_11월 미디어믹스 제안" xfId="1547" xr:uid="{00000000-0005-0000-0000-0000A400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1106_RSM_QMX_11월 미디어믹스 제안(" xfId="1548" xr:uid="{00000000-0005-0000-0000-0000A500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 xfId="1549" xr:uid="{00000000-0005-0000-0000-0000A600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0912_르노삼성QMX" xfId="1550" xr:uid="{00000000-0005-0000-0000-0000A700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1001_RSM_SM7_10월 미디어믹스 제안_최종" xfId="1551" xr:uid="{00000000-0005-0000-0000-0000A800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1004_RSM_SM7_10월 미디어믹스 제안" xfId="1552" xr:uid="{00000000-0005-0000-0000-0000A900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1102_RSM_QMX_11월 미디어믹스 제안" xfId="1553" xr:uid="{00000000-0005-0000-0000-0000AA00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1106_RSM_QMX_11월 미디어믹스 제안(수정)" xfId="1554" xr:uid="{00000000-0005-0000-0000-0000AB00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 xfId="1555" xr:uid="{00000000-0005-0000-0000-0000AC00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0912_르노삼성QMX" xfId="1556" xr:uid="{00000000-0005-0000-0000-0000AD00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1001_RSM_SM7_10월 미디어믹스 제안_최종" xfId="1557" xr:uid="{00000000-0005-0000-0000-0000AE00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1004_RSM_SM7_10월 미디어믹스 제안" xfId="1558" xr:uid="{00000000-0005-0000-0000-0000AF00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1102_RSM_QMX_11월 미디어믹스 제안" xfId="1559" xr:uid="{00000000-0005-0000-0000-0000B000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1106_RSM_QMX_11월 미디어믹스 제안(수정)" xfId="1560" xr:uid="{00000000-0005-0000-0000-0000B100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 xfId="1561" xr:uid="{00000000-0005-0000-0000-0000B200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0912_르노삼성QMX" xfId="1562" xr:uid="{00000000-0005-0000-0000-0000B300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1001_RSM_SM7_10월 미디어믹스 제안_최종" xfId="1563" xr:uid="{00000000-0005-0000-0000-0000B400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1004_RSM_SM7_10월 미디어믹스 제안" xfId="1564" xr:uid="{00000000-0005-0000-0000-0000B500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1102_RSM_QMX_11월 미디어믹스 제안" xfId="1565" xr:uid="{00000000-0005-0000-0000-0000B600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1106_RSM_QMX_11월 미디어믹스 제안(수정)" xfId="1566" xr:uid="{00000000-0005-0000-0000-0000B700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 xfId="1567" xr:uid="{00000000-0005-0000-0000-0000B800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0912_르노삼성QMX" xfId="1568" xr:uid="{00000000-0005-0000-0000-0000B900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1001_RSM_SM7_10월 미디어믹스 제안_최종" xfId="1569" xr:uid="{00000000-0005-0000-0000-0000BA00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1004_RSM_SM7_10월 미디어믹스 제안" xfId="1570" xr:uid="{00000000-0005-0000-0000-0000BB00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1102_RSM_QMX_11월 미디어믹스 제안" xfId="1571" xr:uid="{00000000-0005-0000-0000-0000BC00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1106_RSM_QMX_11월 미디어믹스 제안(수정)" xfId="1572" xr:uid="{00000000-0005-0000-0000-0000BD000000}"/>
    <cellStyle name="_060213_현대해상하이카_이노션_060214_현대해상하이카_믹스 및 플랜_060721_하나커피카드_Media Mix_070125_르노삼성(SM5)_Media Mix_NAS(작업전)_070201_르노삼성(SM5)_Media Mix_NAS(최종)_070403_르노삼성QMX_Media Mix_NAS" xfId="1573" xr:uid="{00000000-0005-0000-0000-0000BE000000}"/>
    <cellStyle name="_060213_현대해상하이카_이노션_060214_현대해상하이카_믹스 및 플랜_060721_하나커피카드_Media Mix_070125_르노삼성(SM5)_Media Mix_NAS(작업전)_070201_르노삼성(SM5)_Media Mix_NAS(최종)_070403_르노삼성QMX_Media Mix_NAS_070912_르노삼성QMX" xfId="1574" xr:uid="{00000000-0005-0000-0000-0000BF000000}"/>
    <cellStyle name="_060213_현대해상하이카_이노션_060214_현대해상하이카_믹스 및 플랜_060721_하나커피카드_Media Mix_070125_르노삼성(SM5)_Media Mix_NAS(작업전)_070201_르노삼성(SM5)_Media Mix_NAS(최종)_070403_르노삼성QMX_Media Mix_NAS_071001_RSM_SM7_10월 미디어믹스 제안_최종" xfId="1575" xr:uid="{00000000-0005-0000-0000-0000C0000000}"/>
    <cellStyle name="_060213_현대해상하이카_이노션_060214_현대해상하이카_믹스 및 플랜_060721_하나커피카드_Media Mix_070125_르노삼성(SM5)_Media Mix_NAS(작업전)_070201_르노삼성(SM5)_Media Mix_NAS(최종)_070403_르노삼성QMX_Media Mix_NAS_071004_RSM_SM7_10월 미디어믹스 제안" xfId="1576" xr:uid="{00000000-0005-0000-0000-0000C1000000}"/>
    <cellStyle name="_060213_현대해상하이카_이노션_060214_현대해상하이카_믹스 및 플랜_060721_하나커피카드_Media Mix_070125_르노삼성(SM5)_Media Mix_NAS(작업전)_070201_르노삼성(SM5)_Media Mix_NAS(최종)_070403_르노삼성QMX_Media Mix_NAS_071102_RSM_QMX_11월 미디어믹스 제안" xfId="1577" xr:uid="{00000000-0005-0000-0000-0000C2000000}"/>
    <cellStyle name="_060213_현대해상하이카_이노션_060214_현대해상하이카_믹스 및 플랜_060721_하나커피카드_Media Mix_070125_르노삼성(SM5)_Media Mix_NAS(작업전)_070201_르노삼성(SM5)_Media Mix_NAS(최종)_070403_르노삼성QMX_Media Mix_NAS_071106_RSM_QMX_11월 미디어믹스 제안(수정)" xfId="1578" xr:uid="{00000000-0005-0000-0000-0000C3000000}"/>
    <cellStyle name="_060213_현대해상하이카_이노션_060214_현대해상하이카_믹스 및 플랜_060721_하나커피카드_Media Mix_070125_르노삼성(SM5)_Media Mix_NAS(작업전)_070322_르노삼성H45_4월 캠페인_Media Mix_NAS" xfId="1579" xr:uid="{00000000-0005-0000-0000-0000C4000000}"/>
    <cellStyle name="_060213_현대해상하이카_이노션_060214_현대해상하이카_믹스 및 플랜_060721_하나커피카드_Media Mix_070125_르노삼성(SM5)_Media Mix_NAS(작업전)_070322_르노삼성H45_4월 캠페인_Media Mix_NAS_070912_르노삼성QMX" xfId="1580" xr:uid="{00000000-0005-0000-0000-0000C5000000}"/>
    <cellStyle name="_060213_현대해상하이카_이노션_060214_현대해상하이카_믹스 및 플랜_060721_하나커피카드_Media Mix_070125_르노삼성(SM5)_Media Mix_NAS(작업전)_070322_르노삼성H45_4월 캠페인_Media Mix_NAS_071001_RSM_SM7_10월 미디어믹스 제안_최종" xfId="1581" xr:uid="{00000000-0005-0000-0000-0000C6000000}"/>
    <cellStyle name="_060213_현대해상하이카_이노션_060214_현대해상하이카_믹스 및 플랜_060721_하나커피카드_Media Mix_070125_르노삼성(SM5)_Media Mix_NAS(작업전)_070322_르노삼성H45_4월 캠페인_Media Mix_NAS_071004_RSM_SM7_10월 미디어믹스 제안" xfId="1582" xr:uid="{00000000-0005-0000-0000-0000C7000000}"/>
    <cellStyle name="_060213_현대해상하이카_이노션_060214_현대해상하이카_믹스 및 플랜_060721_하나커피카드_Media Mix_070125_르노삼성(SM5)_Media Mix_NAS(작업전)_070322_르노삼성H45_4월 캠페인_Media Mix_NAS_071102_RSM_QMX_11월 미디어믹스 제안" xfId="1583" xr:uid="{00000000-0005-0000-0000-0000C8000000}"/>
    <cellStyle name="_060213_현대해상하이카_이노션_060214_현대해상하이카_믹스 및 플랜_060721_하나커피카드_Media Mix_070125_르노삼성(SM5)_Media Mix_NAS(작업전)_070322_르노삼성H45_4월 캠페인_Media Mix_NAS_071106_RSM_QMX_11월 미디어믹스 제안(수정)" xfId="1584" xr:uid="{00000000-0005-0000-0000-0000C9000000}"/>
    <cellStyle name="_060213_현대해상하이카_이노션_060214_현대해상하이카_믹스 및 플랜_060721_하나커피카드_Media Mix_070125_르노삼성(SM5)_Media Mix_NAS(작업전)_070326_르노삼성H45_4월 캠페인_Media Mix_NAS" xfId="1585" xr:uid="{00000000-0005-0000-0000-0000CA000000}"/>
    <cellStyle name="_060213_현대해상하이카_이노션_060214_현대해상하이카_믹스 및 플랜_060721_하나커피카드_Media Mix_070125_르노삼성(SM5)_Media Mix_NAS(작업전)_070326_르노삼성H45_4월 캠페인_Media Mix_NAS_070912_르노삼성QMX" xfId="1586" xr:uid="{00000000-0005-0000-0000-0000CB000000}"/>
    <cellStyle name="_060213_현대해상하이카_이노션_060214_현대해상하이카_믹스 및 플랜_060721_하나커피카드_Media Mix_070125_르노삼성(SM5)_Media Mix_NAS(작업전)_070326_르노삼성H45_4월 캠페인_Media Mix_NAS_071001_RSM_SM7_10월 미디어믹스 제안_최종" xfId="1587" xr:uid="{00000000-0005-0000-0000-0000CC000000}"/>
    <cellStyle name="_060213_현대해상하이카_이노션_060214_현대해상하이카_믹스 및 플랜_060721_하나커피카드_Media Mix_070125_르노삼성(SM5)_Media Mix_NAS(작업전)_070326_르노삼성H45_4월 캠페인_Media Mix_NAS_071004_RSM_SM7_10월 미디어믹스 제안" xfId="1588" xr:uid="{00000000-0005-0000-0000-0000CD000000}"/>
    <cellStyle name="_060213_현대해상하이카_이노션_060214_현대해상하이카_믹스 및 플랜_060721_하나커피카드_Media Mix_070125_르노삼성(SM5)_Media Mix_NAS(작업전)_070326_르노삼성H45_4월 캠페인_Media Mix_NAS_071102_RSM_QMX_11월 미디어믹스 제안" xfId="1589" xr:uid="{00000000-0005-0000-0000-0000CE000000}"/>
    <cellStyle name="_060213_현대해상하이카_이노션_060214_현대해상하이카_믹스 및 플랜_060721_하나커피카드_Media Mix_070125_르노삼성(SM5)_Media Mix_NAS(작업전)_070326_르노삼성H45_4월 캠페인_Media Mix_NAS_071106_RSM_QMX_11월 미디어믹스 제안(수정)" xfId="1590" xr:uid="{00000000-0005-0000-0000-0000CF000000}"/>
    <cellStyle name="_060213_현대해상하이카_이노션_060214_현대해상하이카_믹스 및 플랜_060721_하나커피카드_Media Mix_070125_르노삼성(SM5)_Media Mix_NAS(작업전)_070327_르노삼성H45_4월 캠페인_Media Mix_NAS" xfId="1591" xr:uid="{00000000-0005-0000-0000-0000D0000000}"/>
    <cellStyle name="_060213_현대해상하이카_이노션_060214_현대해상하이카_믹스 및 플랜_060721_하나커피카드_Media Mix_070125_르노삼성(SM5)_Media Mix_NAS(작업전)_070327_르노삼성H45_4월 캠페인_Media Mix_NAS_070912_르노삼성QMX" xfId="1592" xr:uid="{00000000-0005-0000-0000-0000D1000000}"/>
    <cellStyle name="_060213_현대해상하이카_이노션_060214_현대해상하이카_믹스 및 플랜_060721_하나커피카드_Media Mix_070125_르노삼성(SM5)_Media Mix_NAS(작업전)_070327_르노삼성H45_4월 캠페인_Media Mix_NAS_071001_RSM_SM7_10월 미디어믹스 제안_최종" xfId="1593" xr:uid="{00000000-0005-0000-0000-0000D2000000}"/>
    <cellStyle name="_060213_현대해상하이카_이노션_060214_현대해상하이카_믹스 및 플랜_060721_하나커피카드_Media Mix_070125_르노삼성(SM5)_Media Mix_NAS(작업전)_070327_르노삼성H45_4월 캠페인_Media Mix_NAS_071004_RSM_SM7_10월 미디어믹스 제안" xfId="1594" xr:uid="{00000000-0005-0000-0000-0000D3000000}"/>
    <cellStyle name="_060213_현대해상하이카_이노션_060214_현대해상하이카_믹스 및 플랜_060721_하나커피카드_Media Mix_070125_르노삼성(SM5)_Media Mix_NAS(작업전)_070327_르노삼성H45_4월 캠페인_Media Mix_NAS_071102_RSM_QMX_11월 미디어믹스 제안" xfId="1595" xr:uid="{00000000-0005-0000-0000-0000D4000000}"/>
    <cellStyle name="_060213_현대해상하이카_이노션_060214_현대해상하이카_믹스 및 플랜_060721_하나커피카드_Media Mix_070125_르노삼성(SM5)_Media Mix_NAS(작업전)_070327_르노삼성H45_4월 캠페인_Media Mix_NAS_071106_RSM_QMX_11월 미디어믹스 제안(수정)" xfId="1596" xr:uid="{00000000-0005-0000-0000-0000D5000000}"/>
    <cellStyle name="_060213_현대해상하이카_이노션_060214_현대해상하이카_믹스 및 플랜_060721_하나커피카드_Media Mix_070125_르노삼성(SM5)_Media Mix_NAS(작업전)_070328_르노삼성H45_4월 캠페인_Media Mix_NAS" xfId="1597" xr:uid="{00000000-0005-0000-0000-0000D6000000}"/>
    <cellStyle name="_060213_현대해상하이카_이노션_060214_현대해상하이카_믹스 및 플랜_060721_하나커피카드_Media Mix_070125_르노삼성(SM5)_Media Mix_NAS(작업전)_070328_르노삼성H45_4월 캠페인_Media Mix_NAS_070912_르노삼성QMX" xfId="1598" xr:uid="{00000000-0005-0000-0000-0000D7000000}"/>
    <cellStyle name="_060213_현대해상하이카_이노션_060214_현대해상하이카_믹스 및 플랜_060721_하나커피카드_Media Mix_070125_르노삼성(SM5)_Media Mix_NAS(작업전)_070328_르노삼성H45_4월 캠페인_Media Mix_NAS_071001_RSM_SM7_10월 미디어믹스 제안_최종" xfId="1599" xr:uid="{00000000-0005-0000-0000-0000D8000000}"/>
    <cellStyle name="_060213_현대해상하이카_이노션_060214_현대해상하이카_믹스 및 플랜_060721_하나커피카드_Media Mix_070125_르노삼성(SM5)_Media Mix_NAS(작업전)_070328_르노삼성H45_4월 캠페인_Media Mix_NAS_071004_RSM_SM7_10월 미디어믹스 제안" xfId="1600" xr:uid="{00000000-0005-0000-0000-0000D9000000}"/>
    <cellStyle name="_060213_현대해상하이카_이노션_060214_현대해상하이카_믹스 및 플랜_060721_하나커피카드_Media Mix_070125_르노삼성(SM5)_Media Mix_NAS(작업전)_070328_르노삼성H45_4월 캠페인_Media Mix_NAS_071102_RSM_QMX_11월 미디어믹스 제안" xfId="1601" xr:uid="{00000000-0005-0000-0000-0000DA000000}"/>
    <cellStyle name="_060213_현대해상하이카_이노션_060214_현대해상하이카_믹스 및 플랜_060721_하나커피카드_Media Mix_070125_르노삼성(SM5)_Media Mix_NAS(작업전)_070328_르노삼성H45_4월 캠페인_Media Mix_NAS_071106_RSM_QMX_11월 미디어믹스 제안(수정)" xfId="1602" xr:uid="{00000000-0005-0000-0000-0000DB000000}"/>
    <cellStyle name="_060213_현대해상하이카_이노션_060214_현대해상하이카_믹스 및 플랜_060721_하나커피카드_Media Mix_070125_르노삼성(SM5)_Media Mix_NAS(작업전)_070403_르노삼성QMX_Media Mix_NAS" xfId="1603" xr:uid="{00000000-0005-0000-0000-0000DC000000}"/>
    <cellStyle name="_060213_현대해상하이카_이노션_060214_현대해상하이카_믹스 및 플랜_060721_하나커피카드_Media Mix_070125_르노삼성(SM5)_Media Mix_NAS(작업전)_070403_르노삼성QMX_Media Mix_NAS_070912_르노삼성QMX" xfId="1604" xr:uid="{00000000-0005-0000-0000-0000DD000000}"/>
    <cellStyle name="_060213_현대해상하이카_이노션_060214_현대해상하이카_믹스 및 플랜_060721_하나커피카드_Media Mix_070125_르노삼성(SM5)_Media Mix_NAS(작업전)_070403_르노삼성QMX_Media Mix_NAS_071001_RSM_SM7_10월 미디어믹스 제안_최종" xfId="1605" xr:uid="{00000000-0005-0000-0000-0000DE000000}"/>
    <cellStyle name="_060213_현대해상하이카_이노션_060214_현대해상하이카_믹스 및 플랜_060721_하나커피카드_Media Mix_070125_르노삼성(SM5)_Media Mix_NAS(작업전)_070403_르노삼성QMX_Media Mix_NAS_071004_RSM_SM7_10월 미디어믹스 제안" xfId="1606" xr:uid="{00000000-0005-0000-0000-0000DF000000}"/>
    <cellStyle name="_060213_현대해상하이카_이노션_060214_현대해상하이카_믹스 및 플랜_060721_하나커피카드_Media Mix_070125_르노삼성(SM5)_Media Mix_NAS(작업전)_070403_르노삼성QMX_Media Mix_NAS_071102_RSM_QMX_11월 미디어믹스 제안" xfId="1607" xr:uid="{00000000-0005-0000-0000-0000E0000000}"/>
    <cellStyle name="_060213_현대해상하이카_이노션_060214_현대해상하이카_믹스 및 플랜_060721_하나커피카드_Media Mix_070125_르노삼성(SM5)_Media Mix_NAS(작업전)_070403_르노삼성QMX_Media Mix_NAS_071106_RSM_QMX_11월 미디어믹스 제안(수정)" xfId="1608" xr:uid="{00000000-0005-0000-0000-0000E1000000}"/>
    <cellStyle name="_060213_현대해상하이카_이노션_060214_현대해상하이카_믹스 및 플랜_060721_하나커피카드_Media Mix_070125_르노삼성(SM5)_Media Mix_NAS(작업전)_르노삼성 믹스종합_070214" xfId="1609" xr:uid="{00000000-0005-0000-0000-0000E2000000}"/>
    <cellStyle name="_060213_현대해상하이카_이노션_060214_현대해상하이카_믹스 및 플랜_060721_하나커피카드_Media Mix_070125_르노삼성(SM5)_Media Mix_NAS(작업전)_르노삼성 믹스종합_070214_070322_르노삼성H45_4월 캠페인_Media Mix_NAS" xfId="1610" xr:uid="{00000000-0005-0000-0000-0000E3000000}"/>
    <cellStyle name="_060213_현대해상하이카_이노션_060214_현대해상하이카_믹스 및 플랜_060721_하나커피카드_Media Mix_070125_르노삼성(SM5)_Media Mix_NAS(작업전)_르노삼성 믹스종합_070214_070322_르노삼성H45_4월 캠페인_Media Mix_NAS_070912_르노삼성QMX" xfId="1611" xr:uid="{00000000-0005-0000-0000-0000E4000000}"/>
    <cellStyle name="_060213_현대해상하이카_이노션_060214_현대해상하이카_믹스 및 플랜_060721_하나커피카드_Media Mix_070125_르노삼성(SM5)_Media Mix_NAS(작업전)_르노삼성 믹스종합_070214_070322_르노삼성H45_4월 캠페인_Media Mix_NAS_071001_RSM_SM7_10월 미디어믹스 제안_최종" xfId="1612" xr:uid="{00000000-0005-0000-0000-0000E5000000}"/>
    <cellStyle name="_060213_현대해상하이카_이노션_060214_현대해상하이카_믹스 및 플랜_060721_하나커피카드_Media Mix_070125_르노삼성(SM5)_Media Mix_NAS(작업전)_르노삼성 믹스종합_070214_070322_르노삼성H45_4월 캠페인_Media Mix_NAS_071004_RSM_SM7_10월 미디어믹스 제안" xfId="1613" xr:uid="{00000000-0005-0000-0000-0000E6000000}"/>
    <cellStyle name="_060213_현대해상하이카_이노션_060214_현대해상하이카_믹스 및 플랜_060721_하나커피카드_Media Mix_070125_르노삼성(SM5)_Media Mix_NAS(작업전)_르노삼성 믹스종합_070214_070322_르노삼성H45_4월 캠페인_Media Mix_NAS_071102_RSM_QMX_11월 미디어믹스 제안" xfId="1614" xr:uid="{00000000-0005-0000-0000-0000E7000000}"/>
    <cellStyle name="_060213_현대해상하이카_이노션_060214_현대해상하이카_믹스 및 플랜_060721_하나커피카드_Media Mix_070125_르노삼성(SM5)_Media Mix_NAS(작업전)_르노삼성 믹스종합_070214_070322_르노삼성H45_4월 캠페인_Media Mix_NAS_071106_RSM_QMX_11월 미디어믹스 제안(수정)" xfId="1615" xr:uid="{00000000-0005-0000-0000-0000E8000000}"/>
    <cellStyle name="_060213_현대해상하이카_이노션_060214_현대해상하이카_믹스 및 플랜_060721_하나커피카드_Media Mix_070125_르노삼성(SM5)_Media Mix_NAS(작업전)_르노삼성 믹스종합_070214_070326_르노삼성H45_4월 캠페인_Media Mix_NAS" xfId="1616" xr:uid="{00000000-0005-0000-0000-0000E9000000}"/>
    <cellStyle name="_060213_현대해상하이카_이노션_060214_현대해상하이카_믹스 및 플랜_060721_하나커피카드_Media Mix_070125_르노삼성(SM5)_Media Mix_NAS(작업전)_르노삼성 믹스종합_070214_070326_르노삼성H45_4월 캠페인_Media Mix_NAS_070912_르노삼성QMX" xfId="1617" xr:uid="{00000000-0005-0000-0000-0000EA000000}"/>
    <cellStyle name="_060213_현대해상하이카_이노션_060214_현대해상하이카_믹스 및 플랜_060721_하나커피카드_Media Mix_070125_르노삼성(SM5)_Media Mix_NAS(작업전)_르노삼성 믹스종합_070214_070326_르노삼성H45_4월 캠페인_Media Mix_NAS_071001_RSM_SM7_10월 미디어믹스 제안_최종" xfId="1618" xr:uid="{00000000-0005-0000-0000-0000EB000000}"/>
    <cellStyle name="_060213_현대해상하이카_이노션_060214_현대해상하이카_믹스 및 플랜_060721_하나커피카드_Media Mix_070125_르노삼성(SM5)_Media Mix_NAS(작업전)_르노삼성 믹스종합_070214_070326_르노삼성H45_4월 캠페인_Media Mix_NAS_071004_RSM_SM7_10월 미디어믹스 제안" xfId="1619" xr:uid="{00000000-0005-0000-0000-0000EC000000}"/>
    <cellStyle name="_060213_현대해상하이카_이노션_060214_현대해상하이카_믹스 및 플랜_060721_하나커피카드_Media Mix_070125_르노삼성(SM5)_Media Mix_NAS(작업전)_르노삼성 믹스종합_070214_070326_르노삼성H45_4월 캠페인_Media Mix_NAS_071102_RSM_QMX_11월 미디어믹스 제안" xfId="1620" xr:uid="{00000000-0005-0000-0000-0000ED000000}"/>
    <cellStyle name="_060213_현대해상하이카_이노션_060214_현대해상하이카_믹스 및 플랜_060721_하나커피카드_Media Mix_070125_르노삼성(SM5)_Media Mix_NAS(작업전)_르노삼성 믹스종합_070214_070326_르노삼성H45_4월 캠페인_Media Mix_NAS_071106_RSM_QMX_11월 미디어믹스 제안(수정)" xfId="1621" xr:uid="{00000000-0005-0000-0000-0000EE000000}"/>
    <cellStyle name="_060213_현대해상하이카_이노션_060214_현대해상하이카_믹스 및 플랜_060721_하나커피카드_Media Mix_070125_르노삼성(SM5)_Media Mix_NAS(작업전)_르노삼성 믹스종합_070214_070327_르노삼성H45_4월 캠페인_Media Mix_NAS" xfId="1622" xr:uid="{00000000-0005-0000-0000-0000EF000000}"/>
    <cellStyle name="_060213_현대해상하이카_이노션_060214_현대해상하이카_믹스 및 플랜_060721_하나커피카드_Media Mix_070125_르노삼성(SM5)_Media Mix_NAS(작업전)_르노삼성 믹스종합_070214_070327_르노삼성H45_4월 캠페인_Media Mix_NAS_070912_르노삼성QMX" xfId="1623" xr:uid="{00000000-0005-0000-0000-0000F0000000}"/>
    <cellStyle name="_060213_현대해상하이카_이노션_060214_현대해상하이카_믹스 및 플랜_060721_하나커피카드_Media Mix_070125_르노삼성(SM5)_Media Mix_NAS(작업전)_르노삼성 믹스종합_070214_070327_르노삼성H45_4월 캠페인_Media Mix_NAS_071001_RSM_SM7_10월 미디어믹스 제안_최종" xfId="1624" xr:uid="{00000000-0005-0000-0000-0000F1000000}"/>
    <cellStyle name="_060213_현대해상하이카_이노션_060214_현대해상하이카_믹스 및 플랜_060721_하나커피카드_Media Mix_070125_르노삼성(SM5)_Media Mix_NAS(작업전)_르노삼성 믹스종합_070214_070327_르노삼성H45_4월 캠페인_Media Mix_NAS_071004_RSM_SM7_10월 미디어믹스 제안" xfId="1625" xr:uid="{00000000-0005-0000-0000-0000F2000000}"/>
    <cellStyle name="_060213_현대해상하이카_이노션_060214_현대해상하이카_믹스 및 플랜_060721_하나커피카드_Media Mix_070125_르노삼성(SM5)_Media Mix_NAS(작업전)_르노삼성 믹스종합_070214_070327_르노삼성H45_4월 캠페인_Media Mix_NAS_071102_RSM_QMX_11월 미디어믹스 제안" xfId="1626" xr:uid="{00000000-0005-0000-0000-0000F3000000}"/>
    <cellStyle name="_060213_현대해상하이카_이노션_060214_현대해상하이카_믹스 및 플랜_060721_하나커피카드_Media Mix_070125_르노삼성(SM5)_Media Mix_NAS(작업전)_르노삼성 믹스종합_070214_070327_르노삼성H45_4월 캠페인_Media Mix_NAS_071106_RSM_QMX_11월 미디어믹스 제안(수정)" xfId="1627" xr:uid="{00000000-0005-0000-0000-0000F4000000}"/>
    <cellStyle name="_060213_현대해상하이카_이노션_060214_현대해상하이카_믹스 및 플랜_060721_하나커피카드_Media Mix_070125_르노삼성(SM5)_Media Mix_NAS(작업전)_르노삼성 믹스종합_070214_070328_르노삼성H45_4월 캠페인_Media Mix_NAS" xfId="1628" xr:uid="{00000000-0005-0000-0000-0000F5000000}"/>
    <cellStyle name="_060213_현대해상하이카_이노션_060214_현대해상하이카_믹스 및 플랜_060721_하나커피카드_Media Mix_070125_르노삼성(SM5)_Media Mix_NAS(작업전)_르노삼성 믹스종합_070214_070328_르노삼성H45_4월 캠페인_Media Mix_NAS_070912_르노삼성QMX" xfId="1629" xr:uid="{00000000-0005-0000-0000-0000F6000000}"/>
    <cellStyle name="_060213_현대해상하이카_이노션_060214_현대해상하이카_믹스 및 플랜_060721_하나커피카드_Media Mix_070125_르노삼성(SM5)_Media Mix_NAS(작업전)_르노삼성 믹스종합_070214_070328_르노삼성H45_4월 캠페인_Media Mix_NAS_071001_RSM_SM7_10월 미디어믹스 제안_최종" xfId="1630" xr:uid="{00000000-0005-0000-0000-0000F7000000}"/>
    <cellStyle name="_060213_현대해상하이카_이노션_060214_현대해상하이카_믹스 및 플랜_060721_하나커피카드_Media Mix_070125_르노삼성(SM5)_Media Mix_NAS(작업전)_르노삼성 믹스종합_070214_070328_르노삼성H45_4월 캠페인_Media Mix_NAS_071004_RSM_SM7_10월 미디어믹스 제안" xfId="1631" xr:uid="{00000000-0005-0000-0000-0000F8000000}"/>
    <cellStyle name="_060213_현대해상하이카_이노션_060214_현대해상하이카_믹스 및 플랜_060721_하나커피카드_Media Mix_070125_르노삼성(SM5)_Media Mix_NAS(작업전)_르노삼성 믹스종합_070214_070328_르노삼성H45_4월 캠페인_Media Mix_NAS_071102_RSM_QMX_11월 미디어믹스 제안" xfId="1632" xr:uid="{00000000-0005-0000-0000-0000F9000000}"/>
    <cellStyle name="_060213_현대해상하이카_이노션_060214_현대해상하이카_믹스 및 플랜_060721_하나커피카드_Media Mix_070125_르노삼성(SM5)_Media Mix_NAS(작업전)_르노삼성 믹스종합_070214_070328_르노삼성H45_4월 캠페인_Media Mix_NAS_071106_RSM_QMX_11월 미디어믹스 제안(수정)" xfId="1633" xr:uid="{00000000-0005-0000-0000-0000FA000000}"/>
    <cellStyle name="_060213_현대해상하이카_이노션_060214_현대해상하이카_믹스 및 플랜_060721_하나커피카드_Media Mix_070125_르노삼성(SM5)_Media Mix_NAS(작업전)_르노삼성 믹스종합_070214_070403_르노삼성QMX_Media Mix_NAS" xfId="1634" xr:uid="{00000000-0005-0000-0000-0000FB000000}"/>
    <cellStyle name="_060213_현대해상하이카_이노션_060214_현대해상하이카_믹스 및 플랜_060721_하나커피카드_Media Mix_070125_르노삼성(SM5)_Media Mix_NAS(작업전)_르노삼성 믹스종합_070214_070403_르노삼성QMX_Media Mix_NAS_070912_르노삼성QMX" xfId="1635" xr:uid="{00000000-0005-0000-0000-0000FC000000}"/>
    <cellStyle name="_060213_현대해상하이카_이노션_060214_현대해상하이카_믹스 및 플랜_060721_하나커피카드_Media Mix_070125_르노삼성(SM5)_Media Mix_NAS(작업전)_르노삼성 믹스종합_070214_070403_르노삼성QMX_Media Mix_NAS_071001_RSM_SM7_10월 미디어믹스 제안_최종" xfId="1636" xr:uid="{00000000-0005-0000-0000-0000FD000000}"/>
    <cellStyle name="_060213_현대해상하이카_이노션_060214_현대해상하이카_믹스 및 플랜_060721_하나커피카드_Media Mix_070125_르노삼성(SM5)_Media Mix_NAS(작업전)_르노삼성 믹스종합_070214_070403_르노삼성QMX_Media Mix_NAS_071004_RSM_SM7_10월 미디어믹스 제안" xfId="1637" xr:uid="{00000000-0005-0000-0000-0000FE000000}"/>
    <cellStyle name="_060213_현대해상하이카_이노션_060214_현대해상하이카_믹스 및 플랜_060721_하나커피카드_Media Mix_070125_르노삼성(SM5)_Media Mix_NAS(작업전)_르노삼성 믹스종합_070214_070403_르노삼성QMX_Media Mix_NAS_071102_RSM_QMX_11월 미디어믹스 제안" xfId="1638" xr:uid="{00000000-0005-0000-0000-0000FF000000}"/>
    <cellStyle name="_060213_현대해상하이카_이노션_060214_현대해상하이카_믹스 및 플랜_060721_하나커피카드_Media Mix_070125_르노삼성(SM5)_Media Mix_NAS(작업전)_르노삼성 믹스종합_070214_070403_르노삼성QMX_Media Mix_NAS_071106_RSM_QMX_11월 미디어믹스 제안(수정)" xfId="1639" xr:uid="{00000000-0005-0000-0000-000000010000}"/>
    <cellStyle name="_060213_현대해상하이카_이노션_060214_현대해상하이카_믹스 및 플랜_060721_하나커피카드_Media Mix_070202_르노삼성(SM5)_Media Mix_NAS(최종)_스케쥴표 포함" xfId="1640" xr:uid="{00000000-0005-0000-0000-000001010000}"/>
    <cellStyle name="_060213_현대해상하이카_이노션_060214_현대해상하이카_믹스 및 플랜_060721_하나커피카드_Media Mix_070202_르노삼성(SM5)_Media Mix_NAS(최종)_스케쥴표 포함_070322_르노삼성H45_4월 캠페인_Media Mix_NAS" xfId="1641" xr:uid="{00000000-0005-0000-0000-000002010000}"/>
    <cellStyle name="_060213_현대해상하이카_이노션_060214_현대해상하이카_믹스 및 플랜_060721_하나커피카드_Media Mix_070202_르노삼성(SM5)_Media Mix_NAS(최종)_스케쥴표 포함_070322_르노삼성H45_4월 캠페인_Media Mix_NAS_070912_르노삼성QMX" xfId="1642" xr:uid="{00000000-0005-0000-0000-000003010000}"/>
    <cellStyle name="_060213_현대해상하이카_이노션_060214_현대해상하이카_믹스 및 플랜_060721_하나커피카드_Media Mix_070202_르노삼성(SM5)_Media Mix_NAS(최종)_스케쥴표 포함_070322_르노삼성H45_4월 캠페인_Media Mix_NAS_071001_RSM_SM7_10월 미디어믹스 제안_최종" xfId="1643" xr:uid="{00000000-0005-0000-0000-000004010000}"/>
    <cellStyle name="_060213_현대해상하이카_이노션_060214_현대해상하이카_믹스 및 플랜_060721_하나커피카드_Media Mix_070202_르노삼성(SM5)_Media Mix_NAS(최종)_스케쥴표 포함_070322_르노삼성H45_4월 캠페인_Media Mix_NAS_071004_RSM_SM7_10월 미디어믹스 제안" xfId="1644" xr:uid="{00000000-0005-0000-0000-000005010000}"/>
    <cellStyle name="_060213_현대해상하이카_이노션_060214_현대해상하이카_믹스 및 플랜_060721_하나커피카드_Media Mix_070202_르노삼성(SM5)_Media Mix_NAS(최종)_스케쥴표 포함_070322_르노삼성H45_4월 캠페인_Media Mix_NAS_071102_RSM_QMX_11월 미디어믹스 제안" xfId="1645" xr:uid="{00000000-0005-0000-0000-000006010000}"/>
    <cellStyle name="_060213_현대해상하이카_이노션_060214_현대해상하이카_믹스 및 플랜_060721_하나커피카드_Media Mix_070202_르노삼성(SM5)_Media Mix_NAS(최종)_스케쥴표 포함_070322_르노삼성H45_4월 캠페인_Media Mix_NAS_071106_RSM_QMX_11월 미디어믹스 제안(수정)" xfId="1646" xr:uid="{00000000-0005-0000-0000-000007010000}"/>
    <cellStyle name="_060213_현대해상하이카_이노션_060214_현대해상하이카_믹스 및 플랜_060721_하나커피카드_Media Mix_070202_르노삼성(SM5)_Media Mix_NAS(최종)_스케쥴표 포함_070326_르노삼성H45_4월 캠페인_Media Mix_NAS" xfId="1647" xr:uid="{00000000-0005-0000-0000-000008010000}"/>
    <cellStyle name="_060213_현대해상하이카_이노션_060214_현대해상하이카_믹스 및 플랜_060721_하나커피카드_Media Mix_070202_르노삼성(SM5)_Media Mix_NAS(최종)_스케쥴표 포함_070326_르노삼성H45_4월 캠페인_Media Mix_NAS_070912_르노삼성QMX" xfId="1648" xr:uid="{00000000-0005-0000-0000-000009010000}"/>
    <cellStyle name="_060213_현대해상하이카_이노션_060214_현대해상하이카_믹스 및 플랜_060721_하나커피카드_Media Mix_070202_르노삼성(SM5)_Media Mix_NAS(최종)_스케쥴표 포함_070326_르노삼성H45_4월 캠페인_Media Mix_NAS_071001_RSM_SM7_10월 미디어믹스 제안_최종" xfId="1649" xr:uid="{00000000-0005-0000-0000-00000A010000}"/>
    <cellStyle name="_060213_현대해상하이카_이노션_060214_현대해상하이카_믹스 및 플랜_060721_하나커피카드_Media Mix_070202_르노삼성(SM5)_Media Mix_NAS(최종)_스케쥴표 포함_070326_르노삼성H45_4월 캠페인_Media Mix_NAS_071004_RSM_SM7_10월 미디어믹스 제안" xfId="1650" xr:uid="{00000000-0005-0000-0000-00000B010000}"/>
    <cellStyle name="_060213_현대해상하이카_이노션_060214_현대해상하이카_믹스 및 플랜_060721_하나커피카드_Media Mix_070202_르노삼성(SM5)_Media Mix_NAS(최종)_스케쥴표 포함_070326_르노삼성H45_4월 캠페인_Media Mix_NAS_071102_RSM_QMX_11월 미디어믹스 제안" xfId="1651" xr:uid="{00000000-0005-0000-0000-00000C010000}"/>
    <cellStyle name="_060213_현대해상하이카_이노션_060214_현대해상하이카_믹스 및 플랜_060721_하나커피카드_Media Mix_070202_르노삼성(SM5)_Media Mix_NAS(최종)_스케쥴표 포함_070326_르노삼성H45_4월 캠페인_Media Mix_NAS_071106_RSM_QMX_11월 미디어믹스 제안(수정)" xfId="1652" xr:uid="{00000000-0005-0000-0000-00000D010000}"/>
    <cellStyle name="_060213_현대해상하이카_이노션_060214_현대해상하이카_믹스 및 플랜_060721_하나커피카드_Media Mix_070202_르노삼성(SM5)_Media Mix_NAS(최종)_스케쥴표 포함_070327_르노삼성H45_4월 캠페인_Media Mix_NAS" xfId="1653" xr:uid="{00000000-0005-0000-0000-00000E010000}"/>
    <cellStyle name="_060213_현대해상하이카_이노션_060214_현대해상하이카_믹스 및 플랜_060721_하나커피카드_Media Mix_070202_르노삼성(SM5)_Media Mix_NAS(최종)_스케쥴표 포함_070327_르노삼성H45_4월 캠페인_Media Mix_NAS_070912_르노삼성QMX" xfId="1654" xr:uid="{00000000-0005-0000-0000-00000F010000}"/>
    <cellStyle name="_060213_현대해상하이카_이노션_060214_현대해상하이카_믹스 및 플랜_060721_하나커피카드_Media Mix_070202_르노삼성(SM5)_Media Mix_NAS(최종)_스케쥴표 포함_070327_르노삼성H45_4월 캠페인_Media Mix_NAS_071001_RSM_SM7_10월 미디어믹스 제안_최종" xfId="1655" xr:uid="{00000000-0005-0000-0000-000010010000}"/>
    <cellStyle name="_060213_현대해상하이카_이노션_060214_현대해상하이카_믹스 및 플랜_060721_하나커피카드_Media Mix_070202_르노삼성(SM5)_Media Mix_NAS(최종)_스케쥴표 포함_070327_르노삼성H45_4월 캠페인_Media Mix_NAS_071004_RSM_SM7_10월 미디어믹스 제안" xfId="1656" xr:uid="{00000000-0005-0000-0000-000011010000}"/>
    <cellStyle name="_060213_현대해상하이카_이노션_060214_현대해상하이카_믹스 및 플랜_060721_하나커피카드_Media Mix_070202_르노삼성(SM5)_Media Mix_NAS(최종)_스케쥴표 포함_070327_르노삼성H45_4월 캠페인_Media Mix_NAS_071102_RSM_QMX_11월 미디어믹스 제안" xfId="1657" xr:uid="{00000000-0005-0000-0000-000012010000}"/>
    <cellStyle name="_060213_현대해상하이카_이노션_060214_현대해상하이카_믹스 및 플랜_060721_하나커피카드_Media Mix_070202_르노삼성(SM5)_Media Mix_NAS(최종)_스케쥴표 포함_070327_르노삼성H45_4월 캠페인_Media Mix_NAS_071106_RSM_QMX_11월 미디어믹스 제안(수정)" xfId="1658" xr:uid="{00000000-0005-0000-0000-000013010000}"/>
    <cellStyle name="_060213_현대해상하이카_이노션_060214_현대해상하이카_믹스 및 플랜_060721_하나커피카드_Media Mix_070202_르노삼성(SM5)_Media Mix_NAS(최종)_스케쥴표 포함_070328_르노삼성H45_4월 캠페인_Media Mix_NAS" xfId="1659" xr:uid="{00000000-0005-0000-0000-000014010000}"/>
    <cellStyle name="_060213_현대해상하이카_이노션_060214_현대해상하이카_믹스 및 플랜_060721_하나커피카드_Media Mix_070202_르노삼성(SM5)_Media Mix_NAS(최종)_스케쥴표 포함_070328_르노삼성H45_4월 캠페인_Media Mix_NAS_070912_르노삼성QMX" xfId="1660" xr:uid="{00000000-0005-0000-0000-000015010000}"/>
    <cellStyle name="_060213_현대해상하이카_이노션_060214_현대해상하이카_믹스 및 플랜_060721_하나커피카드_Media Mix_070202_르노삼성(SM5)_Media Mix_NAS(최종)_스케쥴표 포함_070328_르노삼성H45_4월 캠페인_Media Mix_NAS_071001_RSM_SM7_10월 미디어믹스 제안_최종" xfId="1661" xr:uid="{00000000-0005-0000-0000-000016010000}"/>
    <cellStyle name="_060213_현대해상하이카_이노션_060214_현대해상하이카_믹스 및 플랜_060721_하나커피카드_Media Mix_070202_르노삼성(SM5)_Media Mix_NAS(최종)_스케쥴표 포함_070328_르노삼성H45_4월 캠페인_Media Mix_NAS_071004_RSM_SM7_10월 미디어믹스 제안" xfId="1662" xr:uid="{00000000-0005-0000-0000-000017010000}"/>
    <cellStyle name="_060213_현대해상하이카_이노션_060214_현대해상하이카_믹스 및 플랜_060721_하나커피카드_Media Mix_070202_르노삼성(SM5)_Media Mix_NAS(최종)_스케쥴표 포함_070328_르노삼성H45_4월 캠페인_Media Mix_NAS_071102_RSM_QMX_11월 미디어믹스 제안" xfId="1663" xr:uid="{00000000-0005-0000-0000-000018010000}"/>
    <cellStyle name="_060213_현대해상하이카_이노션_060214_현대해상하이카_믹스 및 플랜_060721_하나커피카드_Media Mix_070202_르노삼성(SM5)_Media Mix_NAS(최종)_스케쥴표 포함_070328_르노삼성H45_4월 캠페인_Media Mix_NAS_071106_RSM_QMX_11월 미디어믹스 제안(수정)" xfId="1664" xr:uid="{00000000-0005-0000-0000-000019010000}"/>
    <cellStyle name="_060213_현대해상하이카_이노션_060214_현대해상하이카_믹스 및 플랜_060721_하나커피카드_Media Mix_070202_르노삼성(SM5)_Media Mix_NAS(최종)_스케쥴표 포함_070403_르노삼성QMX_Media Mix_NAS" xfId="1665" xr:uid="{00000000-0005-0000-0000-00001A010000}"/>
    <cellStyle name="_060213_현대해상하이카_이노션_060214_현대해상하이카_믹스 및 플랜_060721_하나커피카드_Media Mix_070202_르노삼성(SM5)_Media Mix_NAS(최종)_스케쥴표 포함_070403_르노삼성QMX_Media Mix_NAS_070912_르노삼성QMX" xfId="1666" xr:uid="{00000000-0005-0000-0000-00001B010000}"/>
    <cellStyle name="_060213_현대해상하이카_이노션_060214_현대해상하이카_믹스 및 플랜_060721_하나커피카드_Media Mix_070202_르노삼성(SM5)_Media Mix_NAS(최종)_스케쥴표 포함_070403_르노삼성QMX_Media Mix_NAS_071001_RSM_SM7_10월 미디어믹스 제안_최종" xfId="1667" xr:uid="{00000000-0005-0000-0000-00001C010000}"/>
    <cellStyle name="_060213_현대해상하이카_이노션_060214_현대해상하이카_믹스 및 플랜_060721_하나커피카드_Media Mix_070202_르노삼성(SM5)_Media Mix_NAS(최종)_스케쥴표 포함_070403_르노삼성QMX_Media Mix_NAS_071004_RSM_SM7_10월 미디어믹스 제안" xfId="1668" xr:uid="{00000000-0005-0000-0000-00001D010000}"/>
    <cellStyle name="_060213_현대해상하이카_이노션_060214_현대해상하이카_믹스 및 플랜_060721_하나커피카드_Media Mix_070202_르노삼성(SM5)_Media Mix_NAS(최종)_스케쥴표 포함_070403_르노삼성QMX_Media Mix_NAS_071102_RSM_QMX_11월 미디어믹스 제안" xfId="1669" xr:uid="{00000000-0005-0000-0000-00001E010000}"/>
    <cellStyle name="_060213_현대해상하이카_이노션_060214_현대해상하이카_믹스 및 플랜_060721_하나커피카드_Media Mix_070202_르노삼성(SM5)_Media Mix_NAS(최종)_스케쥴표 포함_070403_르노삼성QMX_Media Mix_NAS_071106_RSM_QMX_11월 미디어믹스 제안(수정)" xfId="1670" xr:uid="{00000000-0005-0000-0000-00001F010000}"/>
    <cellStyle name="_060213_현대해상하이카_이노션_060214_현대해상하이카_믹스 및 플랜_060721_하나커피카드_Media Mix_070202_르노삼성(SM5)_Media Mix_NAS(최종)_스케쥴표 포함_르노삼성 믹스종합_070214" xfId="1671" xr:uid="{00000000-0005-0000-0000-00002001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 xfId="1672" xr:uid="{00000000-0005-0000-0000-00002101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0912_르노삼성QMX" xfId="1673" xr:uid="{00000000-0005-0000-0000-00002201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1001_RSM_SM7_10월 미디어믹스 제안_최종" xfId="1674" xr:uid="{00000000-0005-0000-0000-00002301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1004_RSM_SM7_10월 미디어믹스 제안" xfId="1675" xr:uid="{00000000-0005-0000-0000-00002401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1102_RSM_QMX_11월 미디어믹스 제안" xfId="1676" xr:uid="{00000000-0005-0000-0000-00002501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1106_RSM_QMX_11월 미디어믹스 제안(수정)" xfId="1677" xr:uid="{00000000-0005-0000-0000-00002601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 xfId="1678" xr:uid="{00000000-0005-0000-0000-00002701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0912_르노삼성QMX" xfId="1679" xr:uid="{00000000-0005-0000-0000-00002801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1001_RSM_SM7_10월 미디어믹스 제안_최종" xfId="1680" xr:uid="{00000000-0005-0000-0000-00002901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1004_RSM_SM7_10월 미디어믹스 제안" xfId="1681" xr:uid="{00000000-0005-0000-0000-00002A01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1102_RSM_QMX_11월 미디어믹스 제안" xfId="1682" xr:uid="{00000000-0005-0000-0000-00002B01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1106_RSM_QMX_11월 미디어믹스 제안(수정)" xfId="1683" xr:uid="{00000000-0005-0000-0000-00002C01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 xfId="1684" xr:uid="{00000000-0005-0000-0000-00002D01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0912_르노삼성QMX" xfId="1685" xr:uid="{00000000-0005-0000-0000-00002E01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1001_RSM_SM7_10월 미디어믹스 제안_최종" xfId="1686" xr:uid="{00000000-0005-0000-0000-00002F01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1004_RSM_SM7_10월 미디어믹스 제안" xfId="1687" xr:uid="{00000000-0005-0000-0000-00003001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1102_RSM_QMX_11월 미디어믹스 제안" xfId="1688" xr:uid="{00000000-0005-0000-0000-00003101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1106_RSM_QMX_11월 미디어믹스 제안(수정)" xfId="1689" xr:uid="{00000000-0005-0000-0000-00003201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 xfId="1690" xr:uid="{00000000-0005-0000-0000-00003301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0912_르노삼성QMX" xfId="1691" xr:uid="{00000000-0005-0000-0000-00003401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1001_RSM_SM7_10월 미디어믹스 제안_최종" xfId="1692" xr:uid="{00000000-0005-0000-0000-00003501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1004_RSM_SM7_10월 미디어믹스 제안" xfId="1693" xr:uid="{00000000-0005-0000-0000-00003601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1102_RSM_QMX_11월 미디어믹스 제안" xfId="1694" xr:uid="{00000000-0005-0000-0000-00003701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1106_RSM_QMX_11월 미디어믹스 제안(수정)" xfId="1695" xr:uid="{00000000-0005-0000-0000-000038010000}"/>
    <cellStyle name="_060213_현대해상하이카_이노션_060214_현대해상하이카_믹스 및 플랜_060721_하나커피카드_Media Mix_070202_르노삼성(SM5)_Media Mix_NAS(최종)_스케쥴표 포함_르노삼성 믹스종합_070214_070403_르노삼성QMX_Media Mix_NAS" xfId="1696" xr:uid="{00000000-0005-0000-0000-000039010000}"/>
    <cellStyle name="_060213_현대해상하이카_이노션_060214_현대해상하이카_믹스 및 플랜_060721_하나커피카드_Media Mix_070202_르노삼성(SM5)_Media Mix_NAS(최종)_스케쥴표 포함_르노삼성 믹스종합_070214_070403_르노삼성QMX_Media Mix_NAS_070912_르노삼성QMX" xfId="1697" xr:uid="{00000000-0005-0000-0000-00003A010000}"/>
    <cellStyle name="_060213_현대해상하이카_이노션_060214_현대해상하이카_믹스 및 플랜_060721_하나커피카드_Media Mix_070202_르노삼성(SM5)_Media Mix_NAS(최종)_스케쥴표 포함_르노삼성 믹스종합_070214_070403_르노삼성QMX_Media Mix_NAS_071001_RSM_SM7_10월 미디어믹스 제안_최종" xfId="1698" xr:uid="{00000000-0005-0000-0000-00003B010000}"/>
    <cellStyle name="_060213_현대해상하이카_이노션_060214_현대해상하이카_믹스 및 플랜_060721_하나커피카드_Media Mix_070202_르노삼성(SM5)_Media Mix_NAS(최종)_스케쥴표 포함_르노삼성 믹스종합_070214_070403_르노삼성QMX_Media Mix_NAS_071004_RSM_SM7_10월 미디어믹스 제안" xfId="1699" xr:uid="{00000000-0005-0000-0000-00003C010000}"/>
    <cellStyle name="_060213_현대해상하이카_이노션_060214_현대해상하이카_믹스 및 플랜_060721_하나커피카드_Media Mix_070202_르노삼성(SM5)_Media Mix_NAS(최종)_스케쥴표 포함_르노삼성 믹스종합_070214_070403_르노삼성QMX_Media Mix_NAS_071102_RSM_QMX_11월 미디어믹스 제안" xfId="1700" xr:uid="{00000000-0005-0000-0000-00003D010000}"/>
    <cellStyle name="_060213_현대해상하이카_이노션_060214_현대해상하이카_믹스 및 플랜_060721_하나커피카드_Media Mix_070202_르노삼성(SM5)_Media Mix_NAS(최종)_스케쥴표 포함_르노삼성 믹스종합_070214_070403_르노삼성QMX_Media Mix_NAS_071106_RSM_QMX_11월 미디어믹스 제안(수정)" xfId="1701" xr:uid="{00000000-0005-0000-0000-00003E010000}"/>
    <cellStyle name="_060213_현대해상하이카_이노션_060214_현대해상하이카_믹스 및 플랜_060721_하나커피카드_Media Mix_070214_KT_Media Mix_NAS_지나" xfId="1702" xr:uid="{00000000-0005-0000-0000-00003F010000}"/>
    <cellStyle name="_060213_현대해상하이카_이노션_060214_현대해상하이카_믹스 및 플랜_060721_하나커피카드_Media Mix_070322_르노삼성H45_4월 캠페인_Media Mix_NAS" xfId="1703" xr:uid="{00000000-0005-0000-0000-000040010000}"/>
    <cellStyle name="_060213_현대해상하이카_이노션_060214_현대해상하이카_믹스 및 플랜_060721_하나커피카드_Media Mix_070322_르노삼성H45_4월 캠페인_Media Mix_NAS_070912_르노삼성QMX" xfId="1704" xr:uid="{00000000-0005-0000-0000-000041010000}"/>
    <cellStyle name="_060213_현대해상하이카_이노션_060214_현대해상하이카_믹스 및 플랜_060721_하나커피카드_Media Mix_070322_르노삼성H45_4월 캠페인_Media Mix_NAS_071001_RSM_SM7_10월 미디어믹스 제안_최종" xfId="1705" xr:uid="{00000000-0005-0000-0000-000042010000}"/>
    <cellStyle name="_060213_현대해상하이카_이노션_060214_현대해상하이카_믹스 및 플랜_060721_하나커피카드_Media Mix_070322_르노삼성H45_4월 캠페인_Media Mix_NAS_071004_RSM_SM7_10월 미디어믹스 제안" xfId="1706" xr:uid="{00000000-0005-0000-0000-000043010000}"/>
    <cellStyle name="_060213_현대해상하이카_이노션_060214_현대해상하이카_믹스 및 플랜_060721_하나커피카드_Media Mix_070322_르노삼성H45_4월 캠페인_Media Mix_NAS_071102_RSM_QMX_11월 미디어믹스 제안" xfId="1707" xr:uid="{00000000-0005-0000-0000-000044010000}"/>
    <cellStyle name="_060213_현대해상하이카_이노션_060214_현대해상하이카_믹스 및 플랜_060721_하나커피카드_Media Mix_070322_르노삼성H45_4월 캠페인_Media Mix_NAS_071106_RSM_QMX_11월 미디어믹스 제안(수정)" xfId="1708" xr:uid="{00000000-0005-0000-0000-000045010000}"/>
    <cellStyle name="_060213_현대해상하이카_이노션_060214_현대해상하이카_믹스 및 플랜_060721_하나커피카드_Media Mix_070326_르노삼성H45_4월 캠페인_Media Mix_NAS" xfId="1709" xr:uid="{00000000-0005-0000-0000-000046010000}"/>
    <cellStyle name="_060213_현대해상하이카_이노션_060214_현대해상하이카_믹스 및 플랜_060721_하나커피카드_Media Mix_070326_르노삼성H45_4월 캠페인_Media Mix_NAS_070912_르노삼성QMX" xfId="1710" xr:uid="{00000000-0005-0000-0000-000047010000}"/>
    <cellStyle name="_060213_현대해상하이카_이노션_060214_현대해상하이카_믹스 및 플랜_060721_하나커피카드_Media Mix_070326_르노삼성H45_4월 캠페인_Media Mix_NAS_071001_RSM_SM7_10월 미디어믹스 제안_최종" xfId="1711" xr:uid="{00000000-0005-0000-0000-000048010000}"/>
    <cellStyle name="_060213_현대해상하이카_이노션_060214_현대해상하이카_믹스 및 플랜_060721_하나커피카드_Media Mix_070326_르노삼성H45_4월 캠페인_Media Mix_NAS_071004_RSM_SM7_10월 미디어믹스 제안" xfId="1712" xr:uid="{00000000-0005-0000-0000-000049010000}"/>
    <cellStyle name="_060213_현대해상하이카_이노션_060214_현대해상하이카_믹스 및 플랜_060721_하나커피카드_Media Mix_070326_르노삼성H45_4월 캠페인_Media Mix_NAS_071102_RSM_QMX_11월 미디어믹스 제안" xfId="1713" xr:uid="{00000000-0005-0000-0000-00004A010000}"/>
    <cellStyle name="_060213_현대해상하이카_이노션_060214_현대해상하이카_믹스 및 플랜_060721_하나커피카드_Media Mix_070326_르노삼성H45_4월 캠페인_Media Mix_NAS_071106_RSM_QMX_11월 미디어믹스 제안(수정)" xfId="1714" xr:uid="{00000000-0005-0000-0000-00004B010000}"/>
    <cellStyle name="_060213_현대해상하이카_이노션_060214_현대해상하이카_믹스 및 플랜_060721_하나커피카드_Media Mix_070327_르노삼성H45_4월 캠페인_Media Mix_NAS" xfId="1715" xr:uid="{00000000-0005-0000-0000-00004C010000}"/>
    <cellStyle name="_060213_현대해상하이카_이노션_060214_현대해상하이카_믹스 및 플랜_060721_하나커피카드_Media Mix_070327_르노삼성H45_4월 캠페인_Media Mix_NAS_070912_르노삼성QMX" xfId="1716" xr:uid="{00000000-0005-0000-0000-00004D010000}"/>
    <cellStyle name="_060213_현대해상하이카_이노션_060214_현대해상하이카_믹스 및 플랜_060721_하나커피카드_Media Mix_070327_르노삼성H45_4월 캠페인_Media Mix_NAS_071001_RSM_SM7_10월 미디어믹스 제안_최종" xfId="1717" xr:uid="{00000000-0005-0000-0000-00004E010000}"/>
    <cellStyle name="_060213_현대해상하이카_이노션_060214_현대해상하이카_믹스 및 플랜_060721_하나커피카드_Media Mix_070327_르노삼성H45_4월 캠페인_Media Mix_NAS_071004_RSM_SM7_10월 미디어믹스 제안" xfId="1718" xr:uid="{00000000-0005-0000-0000-00004F010000}"/>
    <cellStyle name="_060213_현대해상하이카_이노션_060214_현대해상하이카_믹스 및 플랜_060721_하나커피카드_Media Mix_070327_르노삼성H45_4월 캠페인_Media Mix_NAS_071102_RSM_QMX_11월 미디어믹스 제안" xfId="1719" xr:uid="{00000000-0005-0000-0000-000050010000}"/>
    <cellStyle name="_060213_현대해상하이카_이노션_060214_현대해상하이카_믹스 및 플랜_060721_하나커피카드_Media Mix_070327_르노삼성H45_4월 캠페인_Media Mix_NAS_071106_RSM_QMX_11월 미디어믹스 제안(수정)" xfId="1720" xr:uid="{00000000-0005-0000-0000-000051010000}"/>
    <cellStyle name="_060213_현대해상하이카_이노션_060214_현대해상하이카_믹스 및 플랜_060721_하나커피카드_Media Mix_070328_르노삼성H45_4월 캠페인_Media Mix_NAS" xfId="1721" xr:uid="{00000000-0005-0000-0000-000052010000}"/>
    <cellStyle name="_060213_현대해상하이카_이노션_060214_현대해상하이카_믹스 및 플랜_060721_하나커피카드_Media Mix_070328_르노삼성H45_4월 캠페인_Media Mix_NAS_070912_르노삼성QMX" xfId="1722" xr:uid="{00000000-0005-0000-0000-000053010000}"/>
    <cellStyle name="_060213_현대해상하이카_이노션_060214_현대해상하이카_믹스 및 플랜_060721_하나커피카드_Media Mix_070328_르노삼성H45_4월 캠페인_Media Mix_NAS_071001_RSM_SM7_10월 미디어믹스 제안_최종" xfId="1723" xr:uid="{00000000-0005-0000-0000-000054010000}"/>
    <cellStyle name="_060213_현대해상하이카_이노션_060214_현대해상하이카_믹스 및 플랜_060721_하나커피카드_Media Mix_070328_르노삼성H45_4월 캠페인_Media Mix_NAS_071004_RSM_SM7_10월 미디어믹스 제안" xfId="1724" xr:uid="{00000000-0005-0000-0000-000055010000}"/>
    <cellStyle name="_060213_현대해상하이카_이노션_060214_현대해상하이카_믹스 및 플랜_060721_하나커피카드_Media Mix_070328_르노삼성H45_4월 캠페인_Media Mix_NAS_071102_RSM_QMX_11월 미디어믹스 제안" xfId="1725" xr:uid="{00000000-0005-0000-0000-000056010000}"/>
    <cellStyle name="_060213_현대해상하이카_이노션_060214_현대해상하이카_믹스 및 플랜_060721_하나커피카드_Media Mix_070328_르노삼성H45_4월 캠페인_Media Mix_NAS_071106_RSM_QMX_11월 미디어믹스 제안(수정)" xfId="1726" xr:uid="{00000000-0005-0000-0000-000057010000}"/>
    <cellStyle name="_060213_현대해상하이카_이노션_060214_현대해상하이카_믹스 및 플랜_060721_하나커피카드_Media Mix_070403_르노삼성QMX_Media Mix_NAS" xfId="1727" xr:uid="{00000000-0005-0000-0000-000058010000}"/>
    <cellStyle name="_060213_현대해상하이카_이노션_060214_현대해상하이카_믹스 및 플랜_060721_하나커피카드_Media Mix_070403_르노삼성QMX_Media Mix_NAS_070912_르노삼성QMX" xfId="1728" xr:uid="{00000000-0005-0000-0000-000059010000}"/>
    <cellStyle name="_060213_현대해상하이카_이노션_060214_현대해상하이카_믹스 및 플랜_060721_하나커피카드_Media Mix_070403_르노삼성QMX_Media Mix_NAS_071001_RSM_SM7_10월 미디어믹스 제안_최종" xfId="1729" xr:uid="{00000000-0005-0000-0000-00005A010000}"/>
    <cellStyle name="_060213_현대해상하이카_이노션_060214_현대해상하이카_믹스 및 플랜_060721_하나커피카드_Media Mix_070403_르노삼성QMX_Media Mix_NAS_071004_RSM_SM7_10월 미디어믹스 제안" xfId="1730" xr:uid="{00000000-0005-0000-0000-00005B010000}"/>
    <cellStyle name="_060213_현대해상하이카_이노션_060214_현대해상하이카_믹스 및 플랜_060721_하나커피카드_Media Mix_070403_르노삼성QMX_Media Mix_NAS_071102_RSM_QMX_11월 미디어믹스 제안" xfId="1731" xr:uid="{00000000-0005-0000-0000-00005C010000}"/>
    <cellStyle name="_060213_현대해상하이카_이노션_060214_현대해상하이카_믹스 및 플랜_060721_하나커피카드_Media Mix_070403_르노삼성QMX_Media Mix_NAS_071106_RSM_QMX_11월 미디어믹스 제안(수정)" xfId="1732" xr:uid="{00000000-0005-0000-0000-00005D010000}"/>
    <cellStyle name="_060213_현대해상하이카_이노션_060214_현대해상하이카_믹스 및 플랜_070131_르노삼성(SM3)_Media Mix_NAS" xfId="1733" xr:uid="{00000000-0005-0000-0000-00005E010000}"/>
    <cellStyle name="_060213_현대해상하이카_이노션_060214_현대해상하이카_믹스 및 플랜_070131_르노삼성(SM3)_Media Mix_NAS_070214_KT_Media Mix_NAS_지나" xfId="1734" xr:uid="{00000000-0005-0000-0000-00005F010000}"/>
    <cellStyle name="_060213_현대해상하이카_이노션_060214_현대해상하이카_믹스 및 플랜_070131_르노삼성(SM5)_Media Mix_NAS(ver5)" xfId="1735" xr:uid="{00000000-0005-0000-0000-000060010000}"/>
    <cellStyle name="_060213_현대해상하이카_이노션_060214_현대해상하이카_믹스 및 플랜_070131_르노삼성(SM5)_Media Mix_NAS(ver5)_070202_르노삼성(SM5)_Media Mix_NAS(최종)_스케쥴표 포함" xfId="1736" xr:uid="{00000000-0005-0000-0000-000061010000}"/>
    <cellStyle name="_060213_현대해상하이카_이노션_060214_현대해상하이카_믹스 및 플랜_070131_르노삼성(SM5)_Media Mix_NAS(ver5)_070202_르노삼성(SM5)_Media Mix_NAS(최종)_스케쥴표 포함_070322_르노삼성H45_4월 캠페인_Media Mix_NAS" xfId="1737" xr:uid="{00000000-0005-0000-0000-000062010000}"/>
    <cellStyle name="_060213_현대해상하이카_이노션_060214_현대해상하이카_믹스 및 플랜_070131_르노삼성(SM5)_Media Mix_NAS(ver5)_070202_르노삼성(SM5)_Media Mix_NAS(최종)_스케쥴표 포함_070322_르노삼성H45_4월 캠페인_Media Mix_NAS_070912_르노삼성QMX" xfId="1738" xr:uid="{00000000-0005-0000-0000-000063010000}"/>
    <cellStyle name="_060213_현대해상하이카_이노션_060214_현대해상하이카_믹스 및 플랜_070131_르노삼성(SM5)_Media Mix_NAS(ver5)_070202_르노삼성(SM5)_Media Mix_NAS(최종)_스케쥴표 포함_070322_르노삼성H45_4월 캠페인_Media Mix_NAS_071001_RSM_SM7_10월 미디어믹스 제안_최종" xfId="1739" xr:uid="{00000000-0005-0000-0000-000064010000}"/>
    <cellStyle name="_060213_현대해상하이카_이노션_060214_현대해상하이카_믹스 및 플랜_070131_르노삼성(SM5)_Media Mix_NAS(ver5)_070202_르노삼성(SM5)_Media Mix_NAS(최종)_스케쥴표 포함_070322_르노삼성H45_4월 캠페인_Media Mix_NAS_071004_RSM_SM7_10월 미디어믹스 제안" xfId="1740" xr:uid="{00000000-0005-0000-0000-000065010000}"/>
    <cellStyle name="_060213_현대해상하이카_이노션_060214_현대해상하이카_믹스 및 플랜_070131_르노삼성(SM5)_Media Mix_NAS(ver5)_070202_르노삼성(SM5)_Media Mix_NAS(최종)_스케쥴표 포함_070322_르노삼성H45_4월 캠페인_Media Mix_NAS_071102_RSM_QMX_11월 미디어믹스 제안" xfId="1741" xr:uid="{00000000-0005-0000-0000-000066010000}"/>
    <cellStyle name="_060213_현대해상하이카_이노션_060214_현대해상하이카_믹스 및 플랜_070131_르노삼성(SM5)_Media Mix_NAS(ver5)_070202_르노삼성(SM5)_Media Mix_NAS(최종)_스케쥴표 포함_070322_르노삼성H45_4월 캠페인_Media Mix_NAS_071106_RSM_QMX_11월 미디어믹스 제안(수정)" xfId="1742" xr:uid="{00000000-0005-0000-0000-000067010000}"/>
    <cellStyle name="_060213_현대해상하이카_이노션_060214_현대해상하이카_믹스 및 플랜_070131_르노삼성(SM5)_Media Mix_NAS(ver5)_070202_르노삼성(SM5)_Media Mix_NAS(최종)_스케쥴표 포함_070326_르노삼성H45_4월 캠페인_Media Mix_NAS" xfId="1743" xr:uid="{00000000-0005-0000-0000-000068010000}"/>
    <cellStyle name="_060213_현대해상하이카_이노션_060214_현대해상하이카_믹스 및 플랜_070131_르노삼성(SM5)_Media Mix_NAS(ver5)_070202_르노삼성(SM5)_Media Mix_NAS(최종)_스케쥴표 포함_070326_르노삼성H45_4월 캠페인_Media Mix_NAS_070912_르노삼성QMX" xfId="1744" xr:uid="{00000000-0005-0000-0000-000069010000}"/>
    <cellStyle name="_060213_현대해상하이카_이노션_060214_현대해상하이카_믹스 및 플랜_070131_르노삼성(SM5)_Media Mix_NAS(ver5)_070202_르노삼성(SM5)_Media Mix_NAS(최종)_스케쥴표 포함_070326_르노삼성H45_4월 캠페인_Media Mix_NAS_071001_RSM_SM7_10월 미디어믹스 제안_최종" xfId="1745" xr:uid="{00000000-0005-0000-0000-00006A010000}"/>
    <cellStyle name="_060213_현대해상하이카_이노션_060214_현대해상하이카_믹스 및 플랜_070131_르노삼성(SM5)_Media Mix_NAS(ver5)_070202_르노삼성(SM5)_Media Mix_NAS(최종)_스케쥴표 포함_070326_르노삼성H45_4월 캠페인_Media Mix_NAS_071004_RSM_SM7_10월 미디어믹스 제안" xfId="1746" xr:uid="{00000000-0005-0000-0000-00006B010000}"/>
    <cellStyle name="_060213_현대해상하이카_이노션_060214_현대해상하이카_믹스 및 플랜_070131_르노삼성(SM5)_Media Mix_NAS(ver5)_070202_르노삼성(SM5)_Media Mix_NAS(최종)_스케쥴표 포함_070326_르노삼성H45_4월 캠페인_Media Mix_NAS_071102_RSM_QMX_11월 미디어믹스 제안" xfId="1747" xr:uid="{00000000-0005-0000-0000-00006C010000}"/>
    <cellStyle name="_060213_현대해상하이카_이노션_060214_현대해상하이카_믹스 및 플랜_070131_르노삼성(SM5)_Media Mix_NAS(ver5)_070202_르노삼성(SM5)_Media Mix_NAS(최종)_스케쥴표 포함_070326_르노삼성H45_4월 캠페인_Media Mix_NAS_071106_RSM_QMX_11월 미디어믹스 제안(수정)" xfId="1748" xr:uid="{00000000-0005-0000-0000-00006D010000}"/>
    <cellStyle name="_060213_현대해상하이카_이노션_060214_현대해상하이카_믹스 및 플랜_070131_르노삼성(SM5)_Media Mix_NAS(ver5)_070202_르노삼성(SM5)_Media Mix_NAS(최종)_스케쥴표 포함_070327_르노삼성H45_4월 캠페인_Media Mix_NAS" xfId="1749" xr:uid="{00000000-0005-0000-0000-00006E010000}"/>
    <cellStyle name="_060213_현대해상하이카_이노션_060214_현대해상하이카_믹스 및 플랜_070131_르노삼성(SM5)_Media Mix_NAS(ver5)_070202_르노삼성(SM5)_Media Mix_NAS(최종)_스케쥴표 포함_070327_르노삼성H45_4월 캠페인_Media Mix_NAS_070912_르노삼성QMX" xfId="1750" xr:uid="{00000000-0005-0000-0000-00006F010000}"/>
    <cellStyle name="_060213_현대해상하이카_이노션_060214_현대해상하이카_믹스 및 플랜_070131_르노삼성(SM5)_Media Mix_NAS(ver5)_070202_르노삼성(SM5)_Media Mix_NAS(최종)_스케쥴표 포함_070327_르노삼성H45_4월 캠페인_Media Mix_NAS_071001_RSM_SM7_10월 미디어믹스 제안_최종" xfId="1751" xr:uid="{00000000-0005-0000-0000-000070010000}"/>
    <cellStyle name="_060213_현대해상하이카_이노션_060214_현대해상하이카_믹스 및 플랜_070131_르노삼성(SM5)_Media Mix_NAS(ver5)_070202_르노삼성(SM5)_Media Mix_NAS(최종)_스케쥴표 포함_070327_르노삼성H45_4월 캠페인_Media Mix_NAS_071004_RSM_SM7_10월 미디어믹스 제안" xfId="1752" xr:uid="{00000000-0005-0000-0000-000071010000}"/>
    <cellStyle name="_060213_현대해상하이카_이노션_060214_현대해상하이카_믹스 및 플랜_070131_르노삼성(SM5)_Media Mix_NAS(ver5)_070202_르노삼성(SM5)_Media Mix_NAS(최종)_스케쥴표 포함_070327_르노삼성H45_4월 캠페인_Media Mix_NAS_071102_RSM_QMX_11월 미디어믹스 제안" xfId="1753" xr:uid="{00000000-0005-0000-0000-000072010000}"/>
    <cellStyle name="_060213_현대해상하이카_이노션_060214_현대해상하이카_믹스 및 플랜_070131_르노삼성(SM5)_Media Mix_NAS(ver5)_070202_르노삼성(SM5)_Media Mix_NAS(최종)_스케쥴표 포함_070327_르노삼성H45_4월 캠페인_Media Mix_NAS_071106_RSM_QMX_11월 미디어믹스 제안(수정)" xfId="1754" xr:uid="{00000000-0005-0000-0000-000073010000}"/>
    <cellStyle name="_060213_현대해상하이카_이노션_060214_현대해상하이카_믹스 및 플랜_070131_르노삼성(SM5)_Media Mix_NAS(ver5)_070202_르노삼성(SM5)_Media Mix_NAS(최종)_스케쥴표 포함_070328_르노삼성H45_4월 캠페인_Media Mix_NAS" xfId="1755" xr:uid="{00000000-0005-0000-0000-000074010000}"/>
    <cellStyle name="_060213_현대해상하이카_이노션_060214_현대해상하이카_믹스 및 플랜_070131_르노삼성(SM5)_Media Mix_NAS(ver5)_070202_르노삼성(SM5)_Media Mix_NAS(최종)_스케쥴표 포함_070328_르노삼성H45_4월 캠페인_Media Mix_NAS_070912_르노삼성QMX" xfId="1756" xr:uid="{00000000-0005-0000-0000-000075010000}"/>
    <cellStyle name="_060213_현대해상하이카_이노션_060214_현대해상하이카_믹스 및 플랜_070131_르노삼성(SM5)_Media Mix_NAS(ver5)_070202_르노삼성(SM5)_Media Mix_NAS(최종)_스케쥴표 포함_070328_르노삼성H45_4월 캠페인_Media Mix_NAS_071001_RSM_SM7_10월 미디어믹스 제안_최종" xfId="1757" xr:uid="{00000000-0005-0000-0000-000076010000}"/>
    <cellStyle name="_060213_현대해상하이카_이노션_060214_현대해상하이카_믹스 및 플랜_070131_르노삼성(SM5)_Media Mix_NAS(ver5)_070202_르노삼성(SM5)_Media Mix_NAS(최종)_스케쥴표 포함_070328_르노삼성H45_4월 캠페인_Media Mix_NAS_071004_RSM_SM7_10월 미디어믹스 제안" xfId="1758" xr:uid="{00000000-0005-0000-0000-000077010000}"/>
    <cellStyle name="_060213_현대해상하이카_이노션_060214_현대해상하이카_믹스 및 플랜_070131_르노삼성(SM5)_Media Mix_NAS(ver5)_070202_르노삼성(SM5)_Media Mix_NAS(최종)_스케쥴표 포함_070328_르노삼성H45_4월 캠페인_Media Mix_NAS_071102_RSM_QMX_11월 미디어믹스 제안" xfId="1759" xr:uid="{00000000-0005-0000-0000-000078010000}"/>
    <cellStyle name="_060213_현대해상하이카_이노션_060214_현대해상하이카_믹스 및 플랜_070131_르노삼성(SM5)_Media Mix_NAS(ver5)_070202_르노삼성(SM5)_Media Mix_NAS(최종)_스케쥴표 포함_070328_르노삼성H45_4월 캠페인_Media Mix_NAS_071106_RSM_QMX_11월 미디어믹스 제안(수정)" xfId="1760" xr:uid="{00000000-0005-0000-0000-000079010000}"/>
    <cellStyle name="_060213_현대해상하이카_이노션_060214_현대해상하이카_믹스 및 플랜_070131_르노삼성(SM5)_Media Mix_NAS(ver5)_070202_르노삼성(SM5)_Media Mix_NAS(최종)_스케쥴표 포함_070403_르노삼성QMX_Media Mix_NAS" xfId="1761" xr:uid="{00000000-0005-0000-0000-00007A010000}"/>
    <cellStyle name="_060213_현대해상하이카_이노션_060214_현대해상하이카_믹스 및 플랜_070131_르노삼성(SM5)_Media Mix_NAS(ver5)_070202_르노삼성(SM5)_Media Mix_NAS(최종)_스케쥴표 포함_070403_르노삼성QMX_Media Mix_NAS_070912_르노삼성QMX" xfId="1762" xr:uid="{00000000-0005-0000-0000-00007B010000}"/>
    <cellStyle name="_060213_현대해상하이카_이노션_060214_현대해상하이카_믹스 및 플랜_070131_르노삼성(SM5)_Media Mix_NAS(ver5)_070202_르노삼성(SM5)_Media Mix_NAS(최종)_스케쥴표 포함_070403_르노삼성QMX_Media Mix_NAS_071001_RSM_SM7_10월 미디어믹스 제안_최종" xfId="1763" xr:uid="{00000000-0005-0000-0000-00007C010000}"/>
    <cellStyle name="_060213_현대해상하이카_이노션_060214_현대해상하이카_믹스 및 플랜_070131_르노삼성(SM5)_Media Mix_NAS(ver5)_070202_르노삼성(SM5)_Media Mix_NAS(최종)_스케쥴표 포함_070403_르노삼성QMX_Media Mix_NAS_071004_RSM_SM7_10월 미디어믹스 제안" xfId="1764" xr:uid="{00000000-0005-0000-0000-00007D010000}"/>
    <cellStyle name="_060213_현대해상하이카_이노션_060214_현대해상하이카_믹스 및 플랜_070131_르노삼성(SM5)_Media Mix_NAS(ver5)_070202_르노삼성(SM5)_Media Mix_NAS(최종)_스케쥴표 포함_070403_르노삼성QMX_Media Mix_NAS_071102_RSM_QMX_11월 미디어믹스 제안" xfId="1765" xr:uid="{00000000-0005-0000-0000-00007E010000}"/>
    <cellStyle name="_060213_현대해상하이카_이노션_060214_현대해상하이카_믹스 및 플랜_070131_르노삼성(SM5)_Media Mix_NAS(ver5)_070202_르노삼성(SM5)_Media Mix_NAS(최종)_스케쥴표 포함_070403_르노삼성QMX_Media Mix_NAS_071106_RSM_QMX_11월 미디어믹스 제안(수정)" xfId="1766" xr:uid="{00000000-0005-0000-0000-00007F010000}"/>
    <cellStyle name="_060213_현대해상하이카_이노션_060214_현대해상하이카_믹스 및 플랜_070131_르노삼성(SM5)_Media Mix_NAS(ver5)_070202_르노삼성(SM5)_Media Mix_NAS(최종)_스케쥴표 포함_르노삼성 믹스종합_070214" xfId="1767" xr:uid="{00000000-0005-0000-0000-00008001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 xfId="1768" xr:uid="{00000000-0005-0000-0000-00008101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0912_르노삼성QMX" xfId="1769" xr:uid="{00000000-0005-0000-0000-00008201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1001_RSM_SM7_10월 미디어믹스 제안_최종" xfId="1770" xr:uid="{00000000-0005-0000-0000-00008301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1004_RSM_SM7_10월 미디어믹스 제안" xfId="1771" xr:uid="{00000000-0005-0000-0000-00008401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1102_RSM_QMX_11월 미디어믹스 제안" xfId="1772" xr:uid="{00000000-0005-0000-0000-00008501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1106_RSM_QMX_11월 미디어믹스 제안(수정)" xfId="1773" xr:uid="{00000000-0005-0000-0000-00008601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 xfId="1774" xr:uid="{00000000-0005-0000-0000-00008701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0912_르노삼성QMX" xfId="1775" xr:uid="{00000000-0005-0000-0000-00008801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1001_RSM_SM7_10월 미디어믹스 제안_최종" xfId="1776" xr:uid="{00000000-0005-0000-0000-00008901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1004_RSM_SM7_10월 미디어믹스 제안" xfId="1777" xr:uid="{00000000-0005-0000-0000-00008A01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1102_RSM_QMX_11월 미디어믹스 제안" xfId="1778" xr:uid="{00000000-0005-0000-0000-00008B01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1106_RSM_QMX_11월 미디어믹스 제안(수정)" xfId="1779" xr:uid="{00000000-0005-0000-0000-00008C01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 xfId="1780" xr:uid="{00000000-0005-0000-0000-00008D01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0912_르노삼성QMX" xfId="1781" xr:uid="{00000000-0005-0000-0000-00008E01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1001_RSM_SM7_10월 미디어믹스 제안_최종" xfId="1782" xr:uid="{00000000-0005-0000-0000-00008F01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1004_RSM_SM7_10월 미디어믹스 제안" xfId="1783" xr:uid="{00000000-0005-0000-0000-00009001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1102_RSM_QMX_11월 미디어믹스 제안" xfId="1784" xr:uid="{00000000-0005-0000-0000-00009101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1106_RSM_QMX_11월 미디어믹스 제안(수정)" xfId="1785" xr:uid="{00000000-0005-0000-0000-00009201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 xfId="1786" xr:uid="{00000000-0005-0000-0000-00009301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0912_르노삼성QMX" xfId="1787" xr:uid="{00000000-0005-0000-0000-00009401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1001_RSM_SM7_10월 미디어믹스 제안_최종" xfId="1788" xr:uid="{00000000-0005-0000-0000-00009501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1004_RSM_SM7_10월 미디어믹스 제안" xfId="1789" xr:uid="{00000000-0005-0000-0000-00009601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1102_RSM_QMX_11월 미디어믹스 제안" xfId="1790" xr:uid="{00000000-0005-0000-0000-00009701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1106_RSM_QMX_11월 미디어믹스 제안(수정)" xfId="1791" xr:uid="{00000000-0005-0000-0000-000098010000}"/>
    <cellStyle name="_060213_현대해상하이카_이노션_060214_현대해상하이카_믹스 및 플랜_070131_르노삼성(SM5)_Media Mix_NAS(ver5)_070202_르노삼성(SM5)_Media Mix_NAS(최종)_스케쥴표 포함_르노삼성 믹스종합_070214_070403_르노삼성QMX_Media Mix_NAS" xfId="1792" xr:uid="{00000000-0005-0000-0000-00009901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0912_르노삼성QMX" xfId="1793" xr:uid="{00000000-0005-0000-0000-00009A01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1001_RSM_SM7_10월 미디어믹스 제안_최종" xfId="1794" xr:uid="{00000000-0005-0000-0000-00009B01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1004_RSM_SM7_10월 미디어믹스 제안" xfId="1795" xr:uid="{00000000-0005-0000-0000-00009C01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1102_RSM_QMX_11월 미디어믹스 제안" xfId="1796" xr:uid="{00000000-0005-0000-0000-00009D01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1106_RSM_QMX_11월 미디어믹스 제안(수정)" xfId="1797" xr:uid="{00000000-0005-0000-0000-00009E010000}"/>
    <cellStyle name="_060213_현대해상하이카_이노션_060214_현대해상하이카_믹스 및 플랜_070131_르노삼성(SM5)_Media Mix_NAS(ver5)_070322_르노삼성H45_4월 캠페인_Media Mix_NAS" xfId="1798" xr:uid="{00000000-0005-0000-0000-00009F010000}"/>
    <cellStyle name="_060213_현대해상하이카_이노션_060214_현대해상하이카_믹스 및 플랜_070131_르노삼성(SM5)_Media Mix_NAS(ver5)_070322_르노삼성H45_4월 캠페인_Media Mix_NAS_070912_르노삼성QMX" xfId="1799" xr:uid="{00000000-0005-0000-0000-0000A0010000}"/>
    <cellStyle name="_060213_현대해상하이카_이노션_060214_현대해상하이카_믹스 및 플랜_070131_르노삼성(SM5)_Media Mix_NAS(ver5)_070322_르노삼성H45_4월 캠페인_Media Mix_NAS_071001_RSM_SM7_10월 미디어믹스 제안_최종" xfId="1800" xr:uid="{00000000-0005-0000-0000-0000A1010000}"/>
    <cellStyle name="_060213_현대해상하이카_이노션_060214_현대해상하이카_믹스 및 플랜_070131_르노삼성(SM5)_Media Mix_NAS(ver5)_070322_르노삼성H45_4월 캠페인_Media Mix_NAS_071004_RSM_SM7_10월 미디어믹스 제안" xfId="1801" xr:uid="{00000000-0005-0000-0000-0000A2010000}"/>
    <cellStyle name="_060213_현대해상하이카_이노션_060214_현대해상하이카_믹스 및 플랜_070131_르노삼성(SM5)_Media Mix_NAS(ver5)_070322_르노삼성H45_4월 캠페인_Media Mix_NAS_071102_RSM_QMX_11월 미디어믹스 제안" xfId="1802" xr:uid="{00000000-0005-0000-0000-0000A3010000}"/>
    <cellStyle name="_060213_현대해상하이카_이노션_060214_현대해상하이카_믹스 및 플랜_070131_르노삼성(SM5)_Media Mix_NAS(ver5)_070322_르노삼성H45_4월 캠페인_Media Mix_NAS_071106_RSM_QMX_11월 미디어믹스 제안(수정)" xfId="1803" xr:uid="{00000000-0005-0000-0000-0000A4010000}"/>
    <cellStyle name="_060213_현대해상하이카_이노션_060214_현대해상하이카_믹스 및 플랜_070131_르노삼성(SM5)_Media Mix_NAS(ver5)_070326_르노삼성H45_4월 캠페인_Media Mix_NAS" xfId="1804" xr:uid="{00000000-0005-0000-0000-0000A5010000}"/>
    <cellStyle name="_060213_현대해상하이카_이노션_060214_현대해상하이카_믹스 및 플랜_070131_르노삼성(SM5)_Media Mix_NAS(ver5)_070326_르노삼성H45_4월 캠페인_Media Mix_NAS_070912_르노삼성QMX" xfId="1805" xr:uid="{00000000-0005-0000-0000-0000A6010000}"/>
    <cellStyle name="_060213_현대해상하이카_이노션_060214_현대해상하이카_믹스 및 플랜_070131_르노삼성(SM5)_Media Mix_NAS(ver5)_070326_르노삼성H45_4월 캠페인_Media Mix_NAS_071001_RSM_SM7_10월 미디어믹스 제안_최종" xfId="1806" xr:uid="{00000000-0005-0000-0000-0000A7010000}"/>
    <cellStyle name="_060213_현대해상하이카_이노션_060214_현대해상하이카_믹스 및 플랜_070131_르노삼성(SM5)_Media Mix_NAS(ver5)_070326_르노삼성H45_4월 캠페인_Media Mix_NAS_071004_RSM_SM7_10월 미디어믹스 제안" xfId="1807" xr:uid="{00000000-0005-0000-0000-0000A8010000}"/>
    <cellStyle name="_060213_현대해상하이카_이노션_060214_현대해상하이카_믹스 및 플랜_070131_르노삼성(SM5)_Media Mix_NAS(ver5)_070326_르노삼성H45_4월 캠페인_Media Mix_NAS_071102_RSM_QMX_11월 미디어믹스 제안" xfId="1808" xr:uid="{00000000-0005-0000-0000-0000A9010000}"/>
    <cellStyle name="_060213_현대해상하이카_이노션_060214_현대해상하이카_믹스 및 플랜_070131_르노삼성(SM5)_Media Mix_NAS(ver5)_070326_르노삼성H45_4월 캠페인_Media Mix_NAS_071106_RSM_QMX_11월 미디어믹스 제안(수정)" xfId="1809" xr:uid="{00000000-0005-0000-0000-0000AA010000}"/>
    <cellStyle name="_060213_현대해상하이카_이노션_060214_현대해상하이카_믹스 및 플랜_070131_르노삼성(SM5)_Media Mix_NAS(ver5)_070327_르노삼성H45_4월 캠페인_Media Mix_NAS" xfId="1810" xr:uid="{00000000-0005-0000-0000-0000AB010000}"/>
    <cellStyle name="_060213_현대해상하이카_이노션_060214_현대해상하이카_믹스 및 플랜_070131_르노삼성(SM5)_Media Mix_NAS(ver5)_070327_르노삼성H45_4월 캠페인_Media Mix_NAS_070912_르노삼성QMX" xfId="1811" xr:uid="{00000000-0005-0000-0000-0000AC010000}"/>
    <cellStyle name="_060213_현대해상하이카_이노션_060214_현대해상하이카_믹스 및 플랜_070131_르노삼성(SM5)_Media Mix_NAS(ver5)_070327_르노삼성H45_4월 캠페인_Media Mix_NAS_071001_RSM_SM7_10월 미디어믹스 제안_최종" xfId="1812" xr:uid="{00000000-0005-0000-0000-0000AD010000}"/>
    <cellStyle name="_060213_현대해상하이카_이노션_060214_현대해상하이카_믹스 및 플랜_070131_르노삼성(SM5)_Media Mix_NAS(ver5)_070327_르노삼성H45_4월 캠페인_Media Mix_NAS_071004_RSM_SM7_10월 미디어믹스 제안" xfId="1813" xr:uid="{00000000-0005-0000-0000-0000AE010000}"/>
    <cellStyle name="_060213_현대해상하이카_이노션_060214_현대해상하이카_믹스 및 플랜_070131_르노삼성(SM5)_Media Mix_NAS(ver5)_070327_르노삼성H45_4월 캠페인_Media Mix_NAS_071102_RSM_QMX_11월 미디어믹스 제안" xfId="1814" xr:uid="{00000000-0005-0000-0000-0000AF010000}"/>
    <cellStyle name="_060213_현대해상하이카_이노션_060214_현대해상하이카_믹스 및 플랜_070131_르노삼성(SM5)_Media Mix_NAS(ver5)_070327_르노삼성H45_4월 캠페인_Media Mix_NAS_071106_RSM_QMX_11월 미디어믹스 제안(수정)" xfId="1815" xr:uid="{00000000-0005-0000-0000-0000B0010000}"/>
    <cellStyle name="_060213_현대해상하이카_이노션_060214_현대해상하이카_믹스 및 플랜_070131_르노삼성(SM5)_Media Mix_NAS(ver5)_070328_르노삼성H45_4월 캠페인_Media Mix_NAS" xfId="1816" xr:uid="{00000000-0005-0000-0000-0000B1010000}"/>
    <cellStyle name="_060213_현대해상하이카_이노션_060214_현대해상하이카_믹스 및 플랜_070131_르노삼성(SM5)_Media Mix_NAS(ver5)_070328_르노삼성H45_4월 캠페인_Media Mix_NAS_070912_르노삼성QMX" xfId="1817" xr:uid="{00000000-0005-0000-0000-0000B2010000}"/>
    <cellStyle name="_060213_현대해상하이카_이노션_060214_현대해상하이카_믹스 및 플랜_070131_르노삼성(SM5)_Media Mix_NAS(ver5)_070328_르노삼성H45_4월 캠페인_Media Mix_NAS_071001_RSM_SM7_10월 미디어믹스 제안_최종" xfId="1818" xr:uid="{00000000-0005-0000-0000-0000B3010000}"/>
    <cellStyle name="_060213_현대해상하이카_이노션_060214_현대해상하이카_믹스 및 플랜_070131_르노삼성(SM5)_Media Mix_NAS(ver5)_070328_르노삼성H45_4월 캠페인_Media Mix_NAS_071004_RSM_SM7_10월 미디어믹스 제안" xfId="1819" xr:uid="{00000000-0005-0000-0000-0000B4010000}"/>
    <cellStyle name="_060213_현대해상하이카_이노션_060214_현대해상하이카_믹스 및 플랜_070131_르노삼성(SM5)_Media Mix_NAS(ver5)_070328_르노삼성H45_4월 캠페인_Media Mix_NAS_071102_RSM_QMX_11월 미디어믹스 제안" xfId="1820" xr:uid="{00000000-0005-0000-0000-0000B5010000}"/>
    <cellStyle name="_060213_현대해상하이카_이노션_060214_현대해상하이카_믹스 및 플랜_070131_르노삼성(SM5)_Media Mix_NAS(ver5)_070328_르노삼성H45_4월 캠페인_Media Mix_NAS_071106_RSM_QMX_11월 미디어믹스 제안(수정)" xfId="1821" xr:uid="{00000000-0005-0000-0000-0000B6010000}"/>
    <cellStyle name="_060213_현대해상하이카_이노션_060214_현대해상하이카_믹스 및 플랜_070131_르노삼성(SM5)_Media Mix_NAS(ver5)_070403_르노삼성QMX_Media Mix_NAS" xfId="1822" xr:uid="{00000000-0005-0000-0000-0000B7010000}"/>
    <cellStyle name="_060213_현대해상하이카_이노션_060214_현대해상하이카_믹스 및 플랜_070131_르노삼성(SM5)_Media Mix_NAS(ver5)_070403_르노삼성QMX_Media Mix_NAS_070912_르노삼성QMX" xfId="1823" xr:uid="{00000000-0005-0000-0000-0000B8010000}"/>
    <cellStyle name="_060213_현대해상하이카_이노션_060214_현대해상하이카_믹스 및 플랜_070131_르노삼성(SM5)_Media Mix_NAS(ver5)_070403_르노삼성QMX_Media Mix_NAS_071001_RSM_SM7_10월 미디어믹스 제안_최종" xfId="1824" xr:uid="{00000000-0005-0000-0000-0000B9010000}"/>
    <cellStyle name="_060213_현대해상하이카_이노션_060214_현대해상하이카_믹스 및 플랜_070131_르노삼성(SM5)_Media Mix_NAS(ver5)_070403_르노삼성QMX_Media Mix_NAS_071004_RSM_SM7_10월 미디어믹스 제안" xfId="1825" xr:uid="{00000000-0005-0000-0000-0000BA010000}"/>
    <cellStyle name="_060213_현대해상하이카_이노션_060214_현대해상하이카_믹스 및 플랜_070131_르노삼성(SM5)_Media Mix_NAS(ver5)_070403_르노삼성QMX_Media Mix_NAS_071102_RSM_QMX_11월 미디어믹스 제안" xfId="1826" xr:uid="{00000000-0005-0000-0000-0000BB010000}"/>
    <cellStyle name="_060213_현대해상하이카_이노션_060214_현대해상하이카_믹스 및 플랜_070131_르노삼성(SM5)_Media Mix_NAS(ver5)_070403_르노삼성QMX_Media Mix_NAS_071106_RSM_QMX_11월 미디어믹스 제안(수정)" xfId="1827" xr:uid="{00000000-0005-0000-0000-0000BC010000}"/>
    <cellStyle name="_060213_현대해상하이카_이노션_060214_현대해상하이카_믹스 및 플랜_070201_르노삼성(SM5)_Media Mix_NAS(최종)" xfId="1828" xr:uid="{00000000-0005-0000-0000-0000BD010000}"/>
    <cellStyle name="_060213_현대해상하이카_이노션_060214_현대해상하이카_믹스 및 플랜_070201_르노삼성(SM5)_Media Mix_NAS(최종)_070202_르노삼성(SM5)_Media Mix_NAS(최종)_스케쥴표 포함" xfId="1829" xr:uid="{00000000-0005-0000-0000-0000BE010000}"/>
    <cellStyle name="_060213_현대해상하이카_이노션_060214_현대해상하이카_믹스 및 플랜_070201_르노삼성(SM5)_Media Mix_NAS(최종)_070202_르노삼성(SM5)_Media Mix_NAS(최종)_스케쥴표 포함_070322_르노삼성H45_4월 캠페인_Media Mix_NAS" xfId="1830" xr:uid="{00000000-0005-0000-0000-0000BF010000}"/>
    <cellStyle name="_060213_현대해상하이카_이노션_060214_현대해상하이카_믹스 및 플랜_070201_르노삼성(SM5)_Media Mix_NAS(최종)_070202_르노삼성(SM5)_Media Mix_NAS(최종)_스케쥴표 포함_070322_르노삼성H45_4월 캠페인_Media Mix_NAS_070912_르노삼성QMX" xfId="1831" xr:uid="{00000000-0005-0000-0000-0000C0010000}"/>
    <cellStyle name="_060213_현대해상하이카_이노션_060214_현대해상하이카_믹스 및 플랜_070201_르노삼성(SM5)_Media Mix_NAS(최종)_070202_르노삼성(SM5)_Media Mix_NAS(최종)_스케쥴표 포함_070322_르노삼성H45_4월 캠페인_Media Mix_NAS_071001_RSM_SM7_10월 미디어믹스 제안_최종" xfId="1832" xr:uid="{00000000-0005-0000-0000-0000C1010000}"/>
    <cellStyle name="_060213_현대해상하이카_이노션_060214_현대해상하이카_믹스 및 플랜_070201_르노삼성(SM5)_Media Mix_NAS(최종)_070202_르노삼성(SM5)_Media Mix_NAS(최종)_스케쥴표 포함_070322_르노삼성H45_4월 캠페인_Media Mix_NAS_071004_RSM_SM7_10월 미디어믹스 제안" xfId="1833" xr:uid="{00000000-0005-0000-0000-0000C2010000}"/>
    <cellStyle name="_060213_현대해상하이카_이노션_060214_현대해상하이카_믹스 및 플랜_070201_르노삼성(SM5)_Media Mix_NAS(최종)_070202_르노삼성(SM5)_Media Mix_NAS(최종)_스케쥴표 포함_070322_르노삼성H45_4월 캠페인_Media Mix_NAS_071102_RSM_QMX_11월 미디어믹스 제안" xfId="1834" xr:uid="{00000000-0005-0000-0000-0000C3010000}"/>
    <cellStyle name="_060213_현대해상하이카_이노션_060214_현대해상하이카_믹스 및 플랜_070201_르노삼성(SM5)_Media Mix_NAS(최종)_070202_르노삼성(SM5)_Media Mix_NAS(최종)_스케쥴표 포함_070322_르노삼성H45_4월 캠페인_Media Mix_NAS_071106_RSM_QMX_11월 미디어믹스 제안(수정)" xfId="1835" xr:uid="{00000000-0005-0000-0000-0000C4010000}"/>
    <cellStyle name="_060213_현대해상하이카_이노션_060214_현대해상하이카_믹스 및 플랜_070201_르노삼성(SM5)_Media Mix_NAS(최종)_070202_르노삼성(SM5)_Media Mix_NAS(최종)_스케쥴표 포함_070326_르노삼성H45_4월 캠페인_Media Mix_NAS" xfId="1836" xr:uid="{00000000-0005-0000-0000-0000C5010000}"/>
    <cellStyle name="_060213_현대해상하이카_이노션_060214_현대해상하이카_믹스 및 플랜_070201_르노삼성(SM5)_Media Mix_NAS(최종)_070202_르노삼성(SM5)_Media Mix_NAS(최종)_스케쥴표 포함_070326_르노삼성H45_4월 캠페인_Media Mix_NAS_070912_르노삼성QMX" xfId="1837" xr:uid="{00000000-0005-0000-0000-0000C6010000}"/>
    <cellStyle name="_060213_현대해상하이카_이노션_060214_현대해상하이카_믹스 및 플랜_070201_르노삼성(SM5)_Media Mix_NAS(최종)_070202_르노삼성(SM5)_Media Mix_NAS(최종)_스케쥴표 포함_070326_르노삼성H45_4월 캠페인_Media Mix_NAS_071001_RSM_SM7_10월 미디어믹스 제안_최종" xfId="1838" xr:uid="{00000000-0005-0000-0000-0000C7010000}"/>
    <cellStyle name="_060213_현대해상하이카_이노션_060214_현대해상하이카_믹스 및 플랜_070201_르노삼성(SM5)_Media Mix_NAS(최종)_070202_르노삼성(SM5)_Media Mix_NAS(최종)_스케쥴표 포함_070326_르노삼성H45_4월 캠페인_Media Mix_NAS_071004_RSM_SM7_10월 미디어믹스 제안" xfId="1839" xr:uid="{00000000-0005-0000-0000-0000C8010000}"/>
    <cellStyle name="_060213_현대해상하이카_이노션_060214_현대해상하이카_믹스 및 플랜_070201_르노삼성(SM5)_Media Mix_NAS(최종)_070202_르노삼성(SM5)_Media Mix_NAS(최종)_스케쥴표 포함_070326_르노삼성H45_4월 캠페인_Media Mix_NAS_071102_RSM_QMX_11월 미디어믹스 제안" xfId="1840" xr:uid="{00000000-0005-0000-0000-0000C9010000}"/>
    <cellStyle name="_060213_현대해상하이카_이노션_060214_현대해상하이카_믹스 및 플랜_070201_르노삼성(SM5)_Media Mix_NAS(최종)_070202_르노삼성(SM5)_Media Mix_NAS(최종)_스케쥴표 포함_070326_르노삼성H45_4월 캠페인_Media Mix_NAS_071106_RSM_QMX_11월 미디어믹스 제안(수정)" xfId="1841" xr:uid="{00000000-0005-0000-0000-0000CA010000}"/>
    <cellStyle name="_060213_현대해상하이카_이노션_060214_현대해상하이카_믹스 및 플랜_070201_르노삼성(SM5)_Media Mix_NAS(최종)_070202_르노삼성(SM5)_Media Mix_NAS(최종)_스케쥴표 포함_070327_르노삼성H45_4월 캠페인_Media Mix_NAS" xfId="1842" xr:uid="{00000000-0005-0000-0000-0000CB010000}"/>
    <cellStyle name="_060213_현대해상하이카_이노션_060214_현대해상하이카_믹스 및 플랜_070201_르노삼성(SM5)_Media Mix_NAS(최종)_070202_르노삼성(SM5)_Media Mix_NAS(최종)_스케쥴표 포함_070327_르노삼성H45_4월 캠페인_Media Mix_NAS_070912_르노삼성QMX" xfId="1843" xr:uid="{00000000-0005-0000-0000-0000CC010000}"/>
    <cellStyle name="_060213_현대해상하이카_이노션_060214_현대해상하이카_믹스 및 플랜_070201_르노삼성(SM5)_Media Mix_NAS(최종)_070202_르노삼성(SM5)_Media Mix_NAS(최종)_스케쥴표 포함_070327_르노삼성H45_4월 캠페인_Media Mix_NAS_071001_RSM_SM7_10월 미디어믹스 제안_최종" xfId="1844" xr:uid="{00000000-0005-0000-0000-0000CD010000}"/>
    <cellStyle name="_060213_현대해상하이카_이노션_060214_현대해상하이카_믹스 및 플랜_070201_르노삼성(SM5)_Media Mix_NAS(최종)_070202_르노삼성(SM5)_Media Mix_NAS(최종)_스케쥴표 포함_070327_르노삼성H45_4월 캠페인_Media Mix_NAS_071004_RSM_SM7_10월 미디어믹스 제안" xfId="1845" xr:uid="{00000000-0005-0000-0000-0000CE010000}"/>
    <cellStyle name="_060213_현대해상하이카_이노션_060214_현대해상하이카_믹스 및 플랜_070201_르노삼성(SM5)_Media Mix_NAS(최종)_070202_르노삼성(SM5)_Media Mix_NAS(최종)_스케쥴표 포함_070327_르노삼성H45_4월 캠페인_Media Mix_NAS_071102_RSM_QMX_11월 미디어믹스 제안" xfId="1846" xr:uid="{00000000-0005-0000-0000-0000CF010000}"/>
    <cellStyle name="_060213_현대해상하이카_이노션_060214_현대해상하이카_믹스 및 플랜_070201_르노삼성(SM5)_Media Mix_NAS(최종)_070202_르노삼성(SM5)_Media Mix_NAS(최종)_스케쥴표 포함_070327_르노삼성H45_4월 캠페인_Media Mix_NAS_071106_RSM_QMX_11월 미디어믹스 제안(수정)" xfId="1847" xr:uid="{00000000-0005-0000-0000-0000D0010000}"/>
    <cellStyle name="_060213_현대해상하이카_이노션_060214_현대해상하이카_믹스 및 플랜_070201_르노삼성(SM5)_Media Mix_NAS(최종)_070202_르노삼성(SM5)_Media Mix_NAS(최종)_스케쥴표 포함_070328_르노삼성H45_4월 캠페인_Media Mix_NAS" xfId="1848" xr:uid="{00000000-0005-0000-0000-0000D1010000}"/>
    <cellStyle name="_060213_현대해상하이카_이노션_060214_현대해상하이카_믹스 및 플랜_070201_르노삼성(SM5)_Media Mix_NAS(최종)_070202_르노삼성(SM5)_Media Mix_NAS(최종)_스케쥴표 포함_070328_르노삼성H45_4월 캠페인_Media Mix_NAS_070912_르노삼성QMX" xfId="1849" xr:uid="{00000000-0005-0000-0000-0000D2010000}"/>
    <cellStyle name="_060213_현대해상하이카_이노션_060214_현대해상하이카_믹스 및 플랜_070201_르노삼성(SM5)_Media Mix_NAS(최종)_070202_르노삼성(SM5)_Media Mix_NAS(최종)_스케쥴표 포함_070328_르노삼성H45_4월 캠페인_Media Mix_NAS_071001_RSM_SM7_10월 미디어믹스 제안_최종" xfId="1850" xr:uid="{00000000-0005-0000-0000-0000D3010000}"/>
    <cellStyle name="_060213_현대해상하이카_이노션_060214_현대해상하이카_믹스 및 플랜_070201_르노삼성(SM5)_Media Mix_NAS(최종)_070202_르노삼성(SM5)_Media Mix_NAS(최종)_스케쥴표 포함_070328_르노삼성H45_4월 캠페인_Media Mix_NAS_071004_RSM_SM7_10월 미디어믹스 제안" xfId="1851" xr:uid="{00000000-0005-0000-0000-0000D4010000}"/>
    <cellStyle name="_060213_현대해상하이카_이노션_060214_현대해상하이카_믹스 및 플랜_070201_르노삼성(SM5)_Media Mix_NAS(최종)_070202_르노삼성(SM5)_Media Mix_NAS(최종)_스케쥴표 포함_070328_르노삼성H45_4월 캠페인_Media Mix_NAS_071102_RSM_QMX_11월 미디어믹스 제안" xfId="1852" xr:uid="{00000000-0005-0000-0000-0000D5010000}"/>
    <cellStyle name="_060213_현대해상하이카_이노션_060214_현대해상하이카_믹스 및 플랜_070201_르노삼성(SM5)_Media Mix_NAS(최종)_070202_르노삼성(SM5)_Media Mix_NAS(최종)_스케쥴표 포함_070328_르노삼성H45_4월 캠페인_Media Mix_NAS_071106_RSM_QMX_11월 미디어믹스 제안(수정)" xfId="1853" xr:uid="{00000000-0005-0000-0000-0000D6010000}"/>
    <cellStyle name="_060213_현대해상하이카_이노션_060214_현대해상하이카_믹스 및 플랜_070201_르노삼성(SM5)_Media Mix_NAS(최종)_070202_르노삼성(SM5)_Media Mix_NAS(최종)_스케쥴표 포함_070403_르노삼성QMX_Media Mix_NAS" xfId="1854" xr:uid="{00000000-0005-0000-0000-0000D7010000}"/>
    <cellStyle name="_060213_현대해상하이카_이노션_060214_현대해상하이카_믹스 및 플랜_070201_르노삼성(SM5)_Media Mix_NAS(최종)_070202_르노삼성(SM5)_Media Mix_NAS(최종)_스케쥴표 포함_070403_르노삼성QMX_Media Mix_NAS_070912_르노삼성QMX" xfId="1855" xr:uid="{00000000-0005-0000-0000-0000D8010000}"/>
    <cellStyle name="_060213_현대해상하이카_이노션_060214_현대해상하이카_믹스 및 플랜_070201_르노삼성(SM5)_Media Mix_NAS(최종)_070202_르노삼성(SM5)_Media Mix_NAS(최종)_스케쥴표 포함_070403_르노삼성QMX_Media Mix_NAS_071001_RSM_SM7_10월 미디어믹스 제안_최종" xfId="1856" xr:uid="{00000000-0005-0000-0000-0000D9010000}"/>
    <cellStyle name="_060213_현대해상하이카_이노션_060214_현대해상하이카_믹스 및 플랜_070201_르노삼성(SM5)_Media Mix_NAS(최종)_070202_르노삼성(SM5)_Media Mix_NAS(최종)_스케쥴표 포함_070403_르노삼성QMX_Media Mix_NAS_071004_RSM_SM7_10월 미디어믹스 제안" xfId="1857" xr:uid="{00000000-0005-0000-0000-0000DA010000}"/>
    <cellStyle name="_060213_현대해상하이카_이노션_060214_현대해상하이카_믹스 및 플랜_070201_르노삼성(SM5)_Media Mix_NAS(최종)_070202_르노삼성(SM5)_Media Mix_NAS(최종)_스케쥴표 포함_070403_르노삼성QMX_Media Mix_NAS_071102_RSM_QMX_11월 미디어믹스 제안" xfId="1858" xr:uid="{00000000-0005-0000-0000-0000DB010000}"/>
    <cellStyle name="_060213_현대해상하이카_이노션_060214_현대해상하이카_믹스 및 플랜_070201_르노삼성(SM5)_Media Mix_NAS(최종)_070202_르노삼성(SM5)_Media Mix_NAS(최종)_스케쥴표 포함_070403_르노삼성QMX_Media Mix_NAS_071106_RSM_QMX_11월 미디어믹스 제안(수정)" xfId="1859" xr:uid="{00000000-0005-0000-0000-0000DC010000}"/>
    <cellStyle name="_060213_현대해상하이카_이노션_060214_현대해상하이카_믹스 및 플랜_070201_르노삼성(SM5)_Media Mix_NAS(최종)_070202_르노삼성(SM5)_Media Mix_NAS(최종)_스케쥴표 포함_르노삼성 믹스종합_070214" xfId="1860" xr:uid="{00000000-0005-0000-0000-0000DD01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 xfId="1861" xr:uid="{00000000-0005-0000-0000-0000DE01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0912_르노삼성QMX" xfId="1862" xr:uid="{00000000-0005-0000-0000-0000DF01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1001_RSM_SM7_10월 미디어믹스 제안_최종" xfId="1863" xr:uid="{00000000-0005-0000-0000-0000E001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1004_RSM_SM7_10월 미디어믹스 제안" xfId="1864" xr:uid="{00000000-0005-0000-0000-0000E101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1102_RSM_QMX_11월 미디어믹스 제안" xfId="1865" xr:uid="{00000000-0005-0000-0000-0000E201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1106_RSM_QMX_11월 미디어믹스 제안(수정)" xfId="1866" xr:uid="{00000000-0005-0000-0000-0000E301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 xfId="1867" xr:uid="{00000000-0005-0000-0000-0000E401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0912_르노삼성QMX" xfId="1868" xr:uid="{00000000-0005-0000-0000-0000E501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1001_RSM_SM7_10월 미디어믹스 제안_최종" xfId="1869" xr:uid="{00000000-0005-0000-0000-0000E601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1004_RSM_SM7_10월 미디어믹스 제안" xfId="1870" xr:uid="{00000000-0005-0000-0000-0000E701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1102_RSM_QMX_11월 미디어믹스 제안" xfId="1871" xr:uid="{00000000-0005-0000-0000-0000E801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1106_RSM_QMX_11월 미디어믹스 제안(수정)" xfId="1872" xr:uid="{00000000-0005-0000-0000-0000E901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 xfId="1873" xr:uid="{00000000-0005-0000-0000-0000EA01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0912_르노삼성QMX" xfId="1874" xr:uid="{00000000-0005-0000-0000-0000EB01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1001_RSM_SM7_10월 미디어믹스 제안_최종" xfId="1875" xr:uid="{00000000-0005-0000-0000-0000EC01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1004_RSM_SM7_10월 미디어믹스 제안" xfId="1876" xr:uid="{00000000-0005-0000-0000-0000ED01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1102_RSM_QMX_11월 미디어믹스 제안" xfId="1877" xr:uid="{00000000-0005-0000-0000-0000EE01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1106_RSM_QMX_11월 미디어믹스 제안(수정)" xfId="1878" xr:uid="{00000000-0005-0000-0000-0000EF01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 xfId="1879" xr:uid="{00000000-0005-0000-0000-0000F001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0912_르노삼성QMX" xfId="1880" xr:uid="{00000000-0005-0000-0000-0000F101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1001_RSM_SM7_10월 미디어믹스 제안_최종" xfId="1881" xr:uid="{00000000-0005-0000-0000-0000F201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1004_RSM_SM7_10월 미디어믹스 제안" xfId="1882" xr:uid="{00000000-0005-0000-0000-0000F301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1102_RSM_QMX_11월 미디어믹스 제안" xfId="1883" xr:uid="{00000000-0005-0000-0000-0000F401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1106_RSM_QMX_11월 미디어믹스 제안(수정)" xfId="1884" xr:uid="{00000000-0005-0000-0000-0000F501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 xfId="1885" xr:uid="{00000000-0005-0000-0000-0000F601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0912_르노삼성QMX" xfId="1886" xr:uid="{00000000-0005-0000-0000-0000F701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1001_RSM_SM7_10월 미디어믹스 제안_최종" xfId="1887" xr:uid="{00000000-0005-0000-0000-0000F801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1004_RSM_SM7_10월 미디어믹스 제안" xfId="1888" xr:uid="{00000000-0005-0000-0000-0000F901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1102_RSM_QMX_11월 미디어믹스 제안" xfId="1889" xr:uid="{00000000-0005-0000-0000-0000FA01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1106_RSM_QMX_11월 미디어믹스 제안(수정)" xfId="1890" xr:uid="{00000000-0005-0000-0000-0000FB010000}"/>
    <cellStyle name="_060213_현대해상하이카_이노션_060214_현대해상하이카_믹스 및 플랜_070201_르노삼성(SM5)_Media Mix_NAS(최종)_070322_르노삼성H45_4월 캠페인_Media Mix_NAS" xfId="1891" xr:uid="{00000000-0005-0000-0000-0000FC010000}"/>
    <cellStyle name="_060213_현대해상하이카_이노션_060214_현대해상하이카_믹스 및 플랜_070201_르노삼성(SM5)_Media Mix_NAS(최종)_070322_르노삼성H45_4월 캠페인_Media Mix_NAS_070912_르노삼성QMX" xfId="1892" xr:uid="{00000000-0005-0000-0000-0000FD010000}"/>
    <cellStyle name="_060213_현대해상하이카_이노션_060214_현대해상하이카_믹스 및 플랜_070201_르노삼성(SM5)_Media Mix_NAS(최종)_070322_르노삼성H45_4월 캠페인_Media Mix_NAS_071001_RSM_SM7_10월 미디어믹스 제안_최종" xfId="1893" xr:uid="{00000000-0005-0000-0000-0000FE010000}"/>
    <cellStyle name="_060213_현대해상하이카_이노션_060214_현대해상하이카_믹스 및 플랜_070201_르노삼성(SM5)_Media Mix_NAS(최종)_070322_르노삼성H45_4월 캠페인_Media Mix_NAS_071004_RSM_SM7_10월 미디어믹스 제안" xfId="1894" xr:uid="{00000000-0005-0000-0000-0000FF010000}"/>
    <cellStyle name="_060213_현대해상하이카_이노션_060214_현대해상하이카_믹스 및 플랜_070201_르노삼성(SM5)_Media Mix_NAS(최종)_070322_르노삼성H45_4월 캠페인_Media Mix_NAS_071102_RSM_QMX_11월 미디어믹스 제안" xfId="1895" xr:uid="{00000000-0005-0000-0000-000000020000}"/>
    <cellStyle name="_060213_현대해상하이카_이노션_060214_현대해상하이카_믹스 및 플랜_070201_르노삼성(SM5)_Media Mix_NAS(최종)_070322_르노삼성H45_4월 캠페인_Media Mix_NAS_071106_RSM_QMX_11월 미디어믹스 제안(수정)" xfId="1896" xr:uid="{00000000-0005-0000-0000-000001020000}"/>
    <cellStyle name="_060213_현대해상하이카_이노션_060214_현대해상하이카_믹스 및 플랜_070201_르노삼성(SM5)_Media Mix_NAS(최종)_070326_르노삼성H45_4월 캠페인_Media Mix_NAS" xfId="1897" xr:uid="{00000000-0005-0000-0000-000002020000}"/>
    <cellStyle name="_060213_현대해상하이카_이노션_060214_현대해상하이카_믹스 및 플랜_070201_르노삼성(SM5)_Media Mix_NAS(최종)_070326_르노삼성H45_4월 캠페인_Media Mix_NAS_070912_르노삼성QMX" xfId="1898" xr:uid="{00000000-0005-0000-0000-000003020000}"/>
    <cellStyle name="_060213_현대해상하이카_이노션_060214_현대해상하이카_믹스 및 플랜_070201_르노삼성(SM5)_Media Mix_NAS(최종)_070326_르노삼성H45_4월 캠페인_Media Mix_NAS_071001_RSM_SM7_10월 미디어믹스 제안_최종" xfId="1899" xr:uid="{00000000-0005-0000-0000-000004020000}"/>
    <cellStyle name="_060213_현대해상하이카_이노션_060214_현대해상하이카_믹스 및 플랜_070201_르노삼성(SM5)_Media Mix_NAS(최종)_070326_르노삼성H45_4월 캠페인_Media Mix_NAS_071004_RSM_SM7_10월 미디어믹스 제안" xfId="1900" xr:uid="{00000000-0005-0000-0000-000005020000}"/>
    <cellStyle name="_060213_현대해상하이카_이노션_060214_현대해상하이카_믹스 및 플랜_070201_르노삼성(SM5)_Media Mix_NAS(최종)_070326_르노삼성H45_4월 캠페인_Media Mix_NAS_071102_RSM_QMX_11월 미디어믹스 제안" xfId="1901" xr:uid="{00000000-0005-0000-0000-000006020000}"/>
    <cellStyle name="_060213_현대해상하이카_이노션_060214_현대해상하이카_믹스 및 플랜_070201_르노삼성(SM5)_Media Mix_NAS(최종)_070326_르노삼성H45_4월 캠페인_Media Mix_NAS_071106_RSM_QMX_11월 미디어믹스 제안(수정)" xfId="1902" xr:uid="{00000000-0005-0000-0000-000007020000}"/>
    <cellStyle name="_060213_현대해상하이카_이노션_060214_현대해상하이카_믹스 및 플랜_070201_르노삼성(SM5)_Media Mix_NAS(최종)_070327_르노삼성H45_4월 캠페인_Media Mix_NAS" xfId="1903" xr:uid="{00000000-0005-0000-0000-000008020000}"/>
    <cellStyle name="_060213_현대해상하이카_이노션_060214_현대해상하이카_믹스 및 플랜_070201_르노삼성(SM5)_Media Mix_NAS(최종)_070327_르노삼성H45_4월 캠페인_Media Mix_NAS_070912_르노삼성QMX" xfId="1904" xr:uid="{00000000-0005-0000-0000-000009020000}"/>
    <cellStyle name="_060213_현대해상하이카_이노션_060214_현대해상하이카_믹스 및 플랜_070201_르노삼성(SM5)_Media Mix_NAS(최종)_070327_르노삼성H45_4월 캠페인_Media Mix_NAS_071001_RSM_SM7_10월 미디어믹스 제안_최종" xfId="1905" xr:uid="{00000000-0005-0000-0000-00000A020000}"/>
    <cellStyle name="_060213_현대해상하이카_이노션_060214_현대해상하이카_믹스 및 플랜_070201_르노삼성(SM5)_Media Mix_NAS(최종)_070327_르노삼성H45_4월 캠페인_Media Mix_NAS_071004_RSM_SM7_10월 미디어믹스 제안" xfId="1906" xr:uid="{00000000-0005-0000-0000-00000B020000}"/>
    <cellStyle name="_060213_현대해상하이카_이노션_060214_현대해상하이카_믹스 및 플랜_070201_르노삼성(SM5)_Media Mix_NAS(최종)_070327_르노삼성H45_4월 캠페인_Media Mix_NAS_071102_RSM_QMX_11월 미디어믹스 제안" xfId="1907" xr:uid="{00000000-0005-0000-0000-00000C020000}"/>
    <cellStyle name="_060213_현대해상하이카_이노션_060214_현대해상하이카_믹스 및 플랜_070201_르노삼성(SM5)_Media Mix_NAS(최종)_070327_르노삼성H45_4월 캠페인_Media Mix_NAS_071106_RSM_QMX_11월 미디어믹스 제안(수정)" xfId="1908" xr:uid="{00000000-0005-0000-0000-00000D020000}"/>
    <cellStyle name="_060213_현대해상하이카_이노션_060214_현대해상하이카_믹스 및 플랜_070201_르노삼성(SM5)_Media Mix_NAS(최종)_070328_르노삼성H45_4월 캠페인_Media Mix_NAS" xfId="1909" xr:uid="{00000000-0005-0000-0000-00000E020000}"/>
    <cellStyle name="_060213_현대해상하이카_이노션_060214_현대해상하이카_믹스 및 플랜_070201_르노삼성(SM5)_Media Mix_NAS(최종)_070328_르노삼성H45_4월 캠페인_Media Mix_NAS_070912_르노삼성QMX" xfId="1910" xr:uid="{00000000-0005-0000-0000-00000F020000}"/>
    <cellStyle name="_060213_현대해상하이카_이노션_060214_현대해상하이카_믹스 및 플랜_070201_르노삼성(SM5)_Media Mix_NAS(최종)_070328_르노삼성H45_4월 캠페인_Media Mix_NAS_071001_RSM_SM7_10월 미디어믹스 제안_최종" xfId="1911" xr:uid="{00000000-0005-0000-0000-000010020000}"/>
    <cellStyle name="_060213_현대해상하이카_이노션_060214_현대해상하이카_믹스 및 플랜_070201_르노삼성(SM5)_Media Mix_NAS(최종)_070328_르노삼성H45_4월 캠페인_Media Mix_NAS_071004_RSM_SM7_10월 미디어믹스 제안" xfId="1912" xr:uid="{00000000-0005-0000-0000-000011020000}"/>
    <cellStyle name="_060213_현대해상하이카_이노션_060214_현대해상하이카_믹스 및 플랜_070201_르노삼성(SM5)_Media Mix_NAS(최종)_070328_르노삼성H45_4월 캠페인_Media Mix_NAS_071102_RSM_QMX_11월 미디어믹스 제안" xfId="1913" xr:uid="{00000000-0005-0000-0000-000012020000}"/>
    <cellStyle name="_060213_현대해상하이카_이노션_060214_현대해상하이카_믹스 및 플랜_070201_르노삼성(SM5)_Media Mix_NAS(최종)_070328_르노삼성H45_4월 캠페인_Media Mix_NAS_071106_RSM_QMX_11월 미디어믹스 제안(수정)" xfId="1914" xr:uid="{00000000-0005-0000-0000-000013020000}"/>
    <cellStyle name="_060213_현대해상하이카_이노션_060214_현대해상하이카_믹스 및 플랜_070201_르노삼성(SM5)_Media Mix_NAS(최종)_070403_르노삼성QMX_Media Mix_NAS" xfId="1915" xr:uid="{00000000-0005-0000-0000-000014020000}"/>
    <cellStyle name="_060213_현대해상하이카_이노션_060214_현대해상하이카_믹스 및 플랜_070201_르노삼성(SM5)_Media Mix_NAS(최종)_070403_르노삼성QMX_Media Mix_NAS_070912_르노삼성QMX" xfId="1916" xr:uid="{00000000-0005-0000-0000-000015020000}"/>
    <cellStyle name="_060213_현대해상하이카_이노션_060214_현대해상하이카_믹스 및 플랜_070201_르노삼성(SM5)_Media Mix_NAS(최종)_070403_르노삼성QMX_Media Mix_NAS_071001_RSM_SM7_10월 미디어믹스 제안_최종" xfId="1917" xr:uid="{00000000-0005-0000-0000-000016020000}"/>
    <cellStyle name="_060213_현대해상하이카_이노션_060214_현대해상하이카_믹스 및 플랜_070201_르노삼성(SM5)_Media Mix_NAS(최종)_070403_르노삼성QMX_Media Mix_NAS_071004_RSM_SM7_10월 미디어믹스 제안" xfId="1918" xr:uid="{00000000-0005-0000-0000-000017020000}"/>
    <cellStyle name="_060213_현대해상하이카_이노션_060214_현대해상하이카_믹스 및 플랜_070201_르노삼성(SM5)_Media Mix_NAS(최종)_070403_르노삼성QMX_Media Mix_NAS_071102_RSM_QMX_11월 미디어믹스 제안" xfId="1919" xr:uid="{00000000-0005-0000-0000-000018020000}"/>
    <cellStyle name="_060213_현대해상하이카_이노션_060214_현대해상하이카_믹스 및 플랜_070201_르노삼성(SM5)_Media Mix_NAS(최종)_070403_르노삼성QMX_Media Mix_NAS_071106_RSM_QMX_11월 미디어믹스 제안(수정)" xfId="1920" xr:uid="{00000000-0005-0000-0000-000019020000}"/>
    <cellStyle name="_060213_현대해상하이카_이노션_060214_현대해상하이카_믹스 및 플랜_070322_르노삼성H45_4월 캠페인_Media Mix_NAS" xfId="1921" xr:uid="{00000000-0005-0000-0000-00001A020000}"/>
    <cellStyle name="_060213_현대해상하이카_이노션_060214_현대해상하이카_믹스 및 플랜_070322_르노삼성H45_4월 캠페인_Media Mix_NAS_070912_르노삼성QMX" xfId="1922" xr:uid="{00000000-0005-0000-0000-00001B020000}"/>
    <cellStyle name="_060213_현대해상하이카_이노션_060214_현대해상하이카_믹스 및 플랜_070322_르노삼성H45_4월 캠페인_Media Mix_NAS_071001_RSM_SM7_10월 미디어믹스 제안_최종" xfId="1923" xr:uid="{00000000-0005-0000-0000-00001C020000}"/>
    <cellStyle name="_060213_현대해상하이카_이노션_060214_현대해상하이카_믹스 및 플랜_070322_르노삼성H45_4월 캠페인_Media Mix_NAS_071004_RSM_SM7_10월 미디어믹스 제안" xfId="1924" xr:uid="{00000000-0005-0000-0000-00001D020000}"/>
    <cellStyle name="_060213_현대해상하이카_이노션_060214_현대해상하이카_믹스 및 플랜_070322_르노삼성H45_4월 캠페인_Media Mix_NAS_071102_RSM_QMX_11월 미디어믹스 제안" xfId="1925" xr:uid="{00000000-0005-0000-0000-00001E020000}"/>
    <cellStyle name="_060213_현대해상하이카_이노션_060214_현대해상하이카_믹스 및 플랜_070322_르노삼성H45_4월 캠페인_Media Mix_NAS_071106_RSM_QMX_11월 미디어믹스 제안(수정)" xfId="1926" xr:uid="{00000000-0005-0000-0000-00001F020000}"/>
    <cellStyle name="_060213_현대해상하이카_이노션_060214_현대해상하이카_믹스 및 플랜_070326_르노삼성H45_4월 캠페인_Media Mix_NAS" xfId="1927" xr:uid="{00000000-0005-0000-0000-000020020000}"/>
    <cellStyle name="_060213_현대해상하이카_이노션_060214_현대해상하이카_믹스 및 플랜_070326_르노삼성H45_4월 캠페인_Media Mix_NAS_070912_르노삼성QMX" xfId="1928" xr:uid="{00000000-0005-0000-0000-000021020000}"/>
    <cellStyle name="_060213_현대해상하이카_이노션_060214_현대해상하이카_믹스 및 플랜_070326_르노삼성H45_4월 캠페인_Media Mix_NAS_071001_RSM_SM7_10월 미디어믹스 제안_최종" xfId="1929" xr:uid="{00000000-0005-0000-0000-000022020000}"/>
    <cellStyle name="_060213_현대해상하이카_이노션_060214_현대해상하이카_믹스 및 플랜_070326_르노삼성H45_4월 캠페인_Media Mix_NAS_071004_RSM_SM7_10월 미디어믹스 제안" xfId="1930" xr:uid="{00000000-0005-0000-0000-000023020000}"/>
    <cellStyle name="_060213_현대해상하이카_이노션_060214_현대해상하이카_믹스 및 플랜_070326_르노삼성H45_4월 캠페인_Media Mix_NAS_071102_RSM_QMX_11월 미디어믹스 제안" xfId="1931" xr:uid="{00000000-0005-0000-0000-000024020000}"/>
    <cellStyle name="_060213_현대해상하이카_이노션_060214_현대해상하이카_믹스 및 플랜_070326_르노삼성H45_4월 캠페인_Media Mix_NAS_071106_RSM_QMX_11월 미디어믹스 제안(수정)" xfId="1932" xr:uid="{00000000-0005-0000-0000-000025020000}"/>
    <cellStyle name="_060213_현대해상하이카_이노션_060214_현대해상하이카_믹스 및 플랜_070327_르노삼성H45_4월 캠페인_Media Mix_NAS" xfId="1933" xr:uid="{00000000-0005-0000-0000-000026020000}"/>
    <cellStyle name="_060213_현대해상하이카_이노션_060214_현대해상하이카_믹스 및 플랜_070327_르노삼성H45_4월 캠페인_Media Mix_NAS_070912_르노삼성QMX" xfId="1934" xr:uid="{00000000-0005-0000-0000-000027020000}"/>
    <cellStyle name="_060213_현대해상하이카_이노션_060214_현대해상하이카_믹스 및 플랜_070327_르노삼성H45_4월 캠페인_Media Mix_NAS_071001_RSM_SM7_10월 미디어믹스 제안_최종" xfId="1935" xr:uid="{00000000-0005-0000-0000-000028020000}"/>
    <cellStyle name="_060213_현대해상하이카_이노션_060214_현대해상하이카_믹스 및 플랜_070327_르노삼성H45_4월 캠페인_Media Mix_NAS_071004_RSM_SM7_10월 미디어믹스 제안" xfId="1936" xr:uid="{00000000-0005-0000-0000-000029020000}"/>
    <cellStyle name="_060213_현대해상하이카_이노션_060214_현대해상하이카_믹스 및 플랜_070327_르노삼성H45_4월 캠페인_Media Mix_NAS_071102_RSM_QMX_11월 미디어믹스 제안" xfId="1937" xr:uid="{00000000-0005-0000-0000-00002A020000}"/>
    <cellStyle name="_060213_현대해상하이카_이노션_060214_현대해상하이카_믹스 및 플랜_070327_르노삼성H45_4월 캠페인_Media Mix_NAS_071106_RSM_QMX_11월 미디어믹스 제안(수정)" xfId="1938" xr:uid="{00000000-0005-0000-0000-00002B020000}"/>
    <cellStyle name="_060213_현대해상하이카_이노션_060214_현대해상하이카_믹스 및 플랜_070328_르노삼성H45_4월 캠페인_Media Mix_NAS" xfId="1939" xr:uid="{00000000-0005-0000-0000-00002C020000}"/>
    <cellStyle name="_060213_현대해상하이카_이노션_060214_현대해상하이카_믹스 및 플랜_070328_르노삼성H45_4월 캠페인_Media Mix_NAS_070912_르노삼성QMX" xfId="1940" xr:uid="{00000000-0005-0000-0000-00002D020000}"/>
    <cellStyle name="_060213_현대해상하이카_이노션_060214_현대해상하이카_믹스 및 플랜_070328_르노삼성H45_4월 캠페인_Media Mix_NAS_071001_RSM_SM7_10월 미디어믹스 제안_최종" xfId="1941" xr:uid="{00000000-0005-0000-0000-00002E020000}"/>
    <cellStyle name="_060213_현대해상하이카_이노션_060214_현대해상하이카_믹스 및 플랜_070328_르노삼성H45_4월 캠페인_Media Mix_NAS_071004_RSM_SM7_10월 미디어믹스 제안" xfId="1942" xr:uid="{00000000-0005-0000-0000-00002F020000}"/>
    <cellStyle name="_060213_현대해상하이카_이노션_060214_현대해상하이카_믹스 및 플랜_070328_르노삼성H45_4월 캠페인_Media Mix_NAS_071102_RSM_QMX_11월 미디어믹스 제안" xfId="1943" xr:uid="{00000000-0005-0000-0000-000030020000}"/>
    <cellStyle name="_060213_현대해상하이카_이노션_060214_현대해상하이카_믹스 및 플랜_070328_르노삼성H45_4월 캠페인_Media Mix_NAS_071106_RSM_QMX_11월 미디어믹스 제안(수정)" xfId="1944" xr:uid="{00000000-0005-0000-0000-000031020000}"/>
    <cellStyle name="_060213_현대해상하이카_이노션_060214_현대해상하이카_믹스 및 플랜_070403_르노삼성QMX_Media Mix_NAS" xfId="1945" xr:uid="{00000000-0005-0000-0000-000032020000}"/>
    <cellStyle name="_060213_현대해상하이카_이노션_060214_현대해상하이카_믹스 및 플랜_070403_르노삼성QMX_Media Mix_NAS_070912_르노삼성QMX" xfId="1946" xr:uid="{00000000-0005-0000-0000-000033020000}"/>
    <cellStyle name="_060213_현대해상하이카_이노션_060214_현대해상하이카_믹스 및 플랜_070403_르노삼성QMX_Media Mix_NAS_071001_RSM_SM7_10월 미디어믹스 제안_최종" xfId="1947" xr:uid="{00000000-0005-0000-0000-000034020000}"/>
    <cellStyle name="_060213_현대해상하이카_이노션_060214_현대해상하이카_믹스 및 플랜_070403_르노삼성QMX_Media Mix_NAS_071004_RSM_SM7_10월 미디어믹스 제안" xfId="1948" xr:uid="{00000000-0005-0000-0000-000035020000}"/>
    <cellStyle name="_060213_현대해상하이카_이노션_060214_현대해상하이카_믹스 및 플랜_070403_르노삼성QMX_Media Mix_NAS_071102_RSM_QMX_11월 미디어믹스 제안" xfId="1949" xr:uid="{00000000-0005-0000-0000-000036020000}"/>
    <cellStyle name="_060213_현대해상하이카_이노션_060214_현대해상하이카_믹스 및 플랜_070403_르노삼성QMX_Media Mix_NAS_071106_RSM_QMX_11월 미디어믹스 제안(수정)" xfId="1950" xr:uid="{00000000-0005-0000-0000-000037020000}"/>
    <cellStyle name="_060213_현대해상하이카_이노션_060214_현대해상하이카_믹스 및 플랜_르노삼성 믹스종합_070214" xfId="1951" xr:uid="{00000000-0005-0000-0000-000038020000}"/>
    <cellStyle name="_060213_현대해상하이카_이노션_060214_현대해상하이카_믹스 및 플랜_르노삼성 믹스종합_070214_070322_르노삼성H45_4월 캠페인_Media Mix_NAS" xfId="1952" xr:uid="{00000000-0005-0000-0000-000039020000}"/>
    <cellStyle name="_060213_현대해상하이카_이노션_060214_현대해상하이카_믹스 및 플랜_르노삼성 믹스종합_070214_070322_르노삼성H45_4월 캠페인_Media Mix_NAS_070912_르노삼성QMX" xfId="1953" xr:uid="{00000000-0005-0000-0000-00003A020000}"/>
    <cellStyle name="_060213_현대해상하이카_이노션_060214_현대해상하이카_믹스 및 플랜_르노삼성 믹스종합_070214_070322_르노삼성H45_4월 캠페인_Media Mix_NAS_071001_RSM_SM7_10월 미디어믹스 제안_최종" xfId="1954" xr:uid="{00000000-0005-0000-0000-00003B020000}"/>
    <cellStyle name="_060213_현대해상하이카_이노션_060214_현대해상하이카_믹스 및 플랜_르노삼성 믹스종합_070214_070322_르노삼성H45_4월 캠페인_Media Mix_NAS_071004_RSM_SM7_10월 미디어믹스 제안" xfId="1955" xr:uid="{00000000-0005-0000-0000-00003C020000}"/>
    <cellStyle name="_060213_현대해상하이카_이노션_060214_현대해상하이카_믹스 및 플랜_르노삼성 믹스종합_070214_070322_르노삼성H45_4월 캠페인_Media Mix_NAS_071102_RSM_QMX_11월 미디어믹스 제안" xfId="1956" xr:uid="{00000000-0005-0000-0000-00003D020000}"/>
    <cellStyle name="_060213_현대해상하이카_이노션_060214_현대해상하이카_믹스 및 플랜_르노삼성 믹스종합_070214_070322_르노삼성H45_4월 캠페인_Media Mix_NAS_071106_RSM_QMX_11월 미디어믹스 제안(수정)" xfId="1957" xr:uid="{00000000-0005-0000-0000-00003E020000}"/>
    <cellStyle name="_060213_현대해상하이카_이노션_060214_현대해상하이카_믹스 및 플랜_르노삼성 믹스종합_070214_070326_르노삼성H45_4월 캠페인_Media Mix_NAS" xfId="1958" xr:uid="{00000000-0005-0000-0000-00003F020000}"/>
    <cellStyle name="_060213_현대해상하이카_이노션_060214_현대해상하이카_믹스 및 플랜_르노삼성 믹스종합_070214_070326_르노삼성H45_4월 캠페인_Media Mix_NAS_070912_르노삼성QMX" xfId="1959" xr:uid="{00000000-0005-0000-0000-000040020000}"/>
    <cellStyle name="_060213_현대해상하이카_이노션_060214_현대해상하이카_믹스 및 플랜_르노삼성 믹스종합_070214_070326_르노삼성H45_4월 캠페인_Media Mix_NAS_071001_RSM_SM7_10월 미디어믹스 제안_최종" xfId="1960" xr:uid="{00000000-0005-0000-0000-000041020000}"/>
    <cellStyle name="_060213_현대해상하이카_이노션_060214_현대해상하이카_믹스 및 플랜_르노삼성 믹스종합_070214_070326_르노삼성H45_4월 캠페인_Media Mix_NAS_071004_RSM_SM7_10월 미디어믹스 제안" xfId="1961" xr:uid="{00000000-0005-0000-0000-000042020000}"/>
    <cellStyle name="_060213_현대해상하이카_이노션_060214_현대해상하이카_믹스 및 플랜_르노삼성 믹스종합_070214_070326_르노삼성H45_4월 캠페인_Media Mix_NAS_071102_RSM_QMX_11월 미디어믹스 제안" xfId="1962" xr:uid="{00000000-0005-0000-0000-000043020000}"/>
    <cellStyle name="_060213_현대해상하이카_이노션_060214_현대해상하이카_믹스 및 플랜_르노삼성 믹스종합_070214_070326_르노삼성H45_4월 캠페인_Media Mix_NAS_071106_RSM_QMX_11월 미디어믹스 제안(수정)" xfId="1963" xr:uid="{00000000-0005-0000-0000-000044020000}"/>
    <cellStyle name="_060213_현대해상하이카_이노션_060214_현대해상하이카_믹스 및 플랜_르노삼성 믹스종합_070214_070327_르노삼성H45_4월 캠페인_Media Mix_NAS" xfId="1964" xr:uid="{00000000-0005-0000-0000-000045020000}"/>
    <cellStyle name="_060213_현대해상하이카_이노션_060214_현대해상하이카_믹스 및 플랜_르노삼성 믹스종합_070214_070327_르노삼성H45_4월 캠페인_Media Mix_NAS_070912_르노삼성QMX" xfId="1965" xr:uid="{00000000-0005-0000-0000-000046020000}"/>
    <cellStyle name="_060213_현대해상하이카_이노션_060214_현대해상하이카_믹스 및 플랜_르노삼성 믹스종합_070214_070327_르노삼성H45_4월 캠페인_Media Mix_NAS_071001_RSM_SM7_10월 미디어믹스 제안_최종" xfId="1966" xr:uid="{00000000-0005-0000-0000-000047020000}"/>
    <cellStyle name="_060213_현대해상하이카_이노션_060214_현대해상하이카_믹스 및 플랜_르노삼성 믹스종합_070214_070327_르노삼성H45_4월 캠페인_Media Mix_NAS_071004_RSM_SM7_10월 미디어믹스 제안" xfId="1967" xr:uid="{00000000-0005-0000-0000-000048020000}"/>
    <cellStyle name="_060213_현대해상하이카_이노션_060214_현대해상하이카_믹스 및 플랜_르노삼성 믹스종합_070214_070327_르노삼성H45_4월 캠페인_Media Mix_NAS_071102_RSM_QMX_11월 미디어믹스 제안" xfId="1968" xr:uid="{00000000-0005-0000-0000-000049020000}"/>
    <cellStyle name="_060213_현대해상하이카_이노션_060214_현대해상하이카_믹스 및 플랜_르노삼성 믹스종합_070214_070327_르노삼성H45_4월 캠페인_Media Mix_NAS_071106_RSM_QMX_11월 미디어믹스 제안(수정)" xfId="1969" xr:uid="{00000000-0005-0000-0000-00004A020000}"/>
    <cellStyle name="_060213_현대해상하이카_이노션_060214_현대해상하이카_믹스 및 플랜_르노삼성 믹스종합_070214_070328_르노삼성H45_4월 캠페인_Media Mix_NAS" xfId="1970" xr:uid="{00000000-0005-0000-0000-00004B020000}"/>
    <cellStyle name="_060213_현대해상하이카_이노션_060214_현대해상하이카_믹스 및 플랜_르노삼성 믹스종합_070214_070328_르노삼성H45_4월 캠페인_Media Mix_NAS_070912_르노삼성QMX" xfId="1971" xr:uid="{00000000-0005-0000-0000-00004C020000}"/>
    <cellStyle name="_060213_현대해상하이카_이노션_060214_현대해상하이카_믹스 및 플랜_르노삼성 믹스종합_070214_070328_르노삼성H45_4월 캠페인_Media Mix_NAS_071001_RSM_SM7_10월 미디어믹스 제안_최종" xfId="1972" xr:uid="{00000000-0005-0000-0000-00004D020000}"/>
    <cellStyle name="_060213_현대해상하이카_이노션_060214_현대해상하이카_믹스 및 플랜_르노삼성 믹스종합_070214_070328_르노삼성H45_4월 캠페인_Media Mix_NAS_071004_RSM_SM7_10월 미디어믹스 제안" xfId="1973" xr:uid="{00000000-0005-0000-0000-00004E020000}"/>
    <cellStyle name="_060213_현대해상하이카_이노션_060214_현대해상하이카_믹스 및 플랜_르노삼성 믹스종합_070214_070328_르노삼성H45_4월 캠페인_Media Mix_NAS_071102_RSM_QMX_11월 미디어믹스 제안" xfId="1974" xr:uid="{00000000-0005-0000-0000-00004F020000}"/>
    <cellStyle name="_060213_현대해상하이카_이노션_060214_현대해상하이카_믹스 및 플랜_르노삼성 믹스종합_070214_070328_르노삼성H45_4월 캠페인_Media Mix_NAS_071106_RSM_QMX_11월 미디어믹스 제안(수정)" xfId="1975" xr:uid="{00000000-0005-0000-0000-000050020000}"/>
    <cellStyle name="_060213_현대해상하이카_이노션_060214_현대해상하이카_믹스 및 플랜_르노삼성 믹스종합_070214_070403_르노삼성QMX_Media Mix_NAS" xfId="1976" xr:uid="{00000000-0005-0000-0000-000051020000}"/>
    <cellStyle name="_060213_현대해상하이카_이노션_060214_현대해상하이카_믹스 및 플랜_르노삼성 믹스종합_070214_070403_르노삼성QMX_Media Mix_NAS_070912_르노삼성QMX" xfId="1977" xr:uid="{00000000-0005-0000-0000-000052020000}"/>
    <cellStyle name="_060213_현대해상하이카_이노션_060214_현대해상하이카_믹스 및 플랜_르노삼성 믹스종합_070214_070403_르노삼성QMX_Media Mix_NAS_071001_RSM_SM7_10월 미디어믹스 제안_최종" xfId="1978" xr:uid="{00000000-0005-0000-0000-000053020000}"/>
    <cellStyle name="_060213_현대해상하이카_이노션_060214_현대해상하이카_믹스 및 플랜_르노삼성 믹스종합_070214_070403_르노삼성QMX_Media Mix_NAS_071004_RSM_SM7_10월 미디어믹스 제안" xfId="1979" xr:uid="{00000000-0005-0000-0000-000054020000}"/>
    <cellStyle name="_060213_현대해상하이카_이노션_060214_현대해상하이카_믹스 및 플랜_르노삼성 믹스종합_070214_070403_르노삼성QMX_Media Mix_NAS_071102_RSM_QMX_11월 미디어믹스 제안" xfId="1980" xr:uid="{00000000-0005-0000-0000-000055020000}"/>
    <cellStyle name="_060213_현대해상하이카_이노션_060214_현대해상하이카_믹스 및 플랜_르노삼성 믹스종합_070214_070403_르노삼성QMX_Media Mix_NAS_071106_RSM_QMX_11월 미디어믹스 제안(수정)" xfId="1981" xr:uid="{00000000-0005-0000-0000-000056020000}"/>
    <cellStyle name="_060213_현대해상하이카_이노션_070125_르노삼성(SM5)_Media Mix_NAS(작업전)" xfId="1982" xr:uid="{00000000-0005-0000-0000-000057020000}"/>
    <cellStyle name="_060213_현대해상하이카_이노션_070125_르노삼성(SM5)_Media Mix_NAS(작업전)_070131_르노삼성(SM3)_Media Mix_NAS" xfId="1983" xr:uid="{00000000-0005-0000-0000-000058020000}"/>
    <cellStyle name="_060213_현대해상하이카_이노션_070125_르노삼성(SM5)_Media Mix_NAS(작업전)_070131_르노삼성(SM3)_Media Mix_NAS_070214_KT_Media Mix_NAS_지나" xfId="1984" xr:uid="{00000000-0005-0000-0000-000059020000}"/>
    <cellStyle name="_060213_현대해상하이카_이노션_070125_르노삼성(SM5)_Media Mix_NAS(작업전)_070131_르노삼성(SM5)_Media Mix_NAS(ver5)" xfId="1985" xr:uid="{00000000-0005-0000-0000-00005A020000}"/>
    <cellStyle name="_060213_현대해상하이카_이노션_070125_르노삼성(SM5)_Media Mix_NAS(작업전)_070131_르노삼성(SM5)_Media Mix_NAS(ver5)_070202_르노삼성(SM5)_Media Mix_NAS(최종)_스케쥴표 포함" xfId="1986" xr:uid="{00000000-0005-0000-0000-00005B020000}"/>
    <cellStyle name="_060213_현대해상하이카_이노션_070125_르노삼성(SM5)_Media Mix_NAS(작업전)_070131_르노삼성(SM5)_Media Mix_NAS(ver5)_070202_르노삼성(SM5)_Media Mix_NAS(최종)_스케쥴표 포함_070322_르노삼성H45_4월 캠페인_Media Mix_NAS" xfId="1987" xr:uid="{00000000-0005-0000-0000-00005C020000}"/>
    <cellStyle name="_060213_현대해상하이카_이노션_070125_르노삼성(SM5)_Media Mix_NAS(작업전)_070131_르노삼성(SM5)_Media Mix_NAS(ver5)_070202_르노삼성(SM5)_Media Mix_NAS(최종)_스케쥴표 포함_070322_르노삼성H45_4월 캠페인_Media Mix_NAS_070912_르노삼성QMX" xfId="1988" xr:uid="{00000000-0005-0000-0000-00005D020000}"/>
    <cellStyle name="_060213_현대해상하이카_이노션_070125_르노삼성(SM5)_Media Mix_NAS(작업전)_070131_르노삼성(SM5)_Media Mix_NAS(ver5)_070202_르노삼성(SM5)_Media Mix_NAS(최종)_스케쥴표 포함_070322_르노삼성H45_4월 캠페인_Media Mix_NAS_071001_RSM_SM7_10월 미디어믹스 제안_최종" xfId="1989" xr:uid="{00000000-0005-0000-0000-00005E020000}"/>
    <cellStyle name="_060213_현대해상하이카_이노션_070125_르노삼성(SM5)_Media Mix_NAS(작업전)_070131_르노삼성(SM5)_Media Mix_NAS(ver5)_070202_르노삼성(SM5)_Media Mix_NAS(최종)_스케쥴표 포함_070322_르노삼성H45_4월 캠페인_Media Mix_NAS_071004_RSM_SM7_10월 미디어믹스 제안" xfId="1990" xr:uid="{00000000-0005-0000-0000-00005F020000}"/>
    <cellStyle name="_060213_현대해상하이카_이노션_070125_르노삼성(SM5)_Media Mix_NAS(작업전)_070131_르노삼성(SM5)_Media Mix_NAS(ver5)_070202_르노삼성(SM5)_Media Mix_NAS(최종)_스케쥴표 포함_070322_르노삼성H45_4월 캠페인_Media Mix_NAS_071102_RSM_QMX_11월 미디어믹스 제안" xfId="1991" xr:uid="{00000000-0005-0000-0000-000060020000}"/>
    <cellStyle name="_060213_현대해상하이카_이노션_070125_르노삼성(SM5)_Media Mix_NAS(작업전)_070131_르노삼성(SM5)_Media Mix_NAS(ver5)_070202_르노삼성(SM5)_Media Mix_NAS(최종)_스케쥴표 포함_070322_르노삼성H45_4월 캠페인_Media Mix_NAS_071106_RSM_QMX_11월 미디어믹스 제안(수정)" xfId="1992" xr:uid="{00000000-0005-0000-0000-000061020000}"/>
    <cellStyle name="_060213_현대해상하이카_이노션_070125_르노삼성(SM5)_Media Mix_NAS(작업전)_070131_르노삼성(SM5)_Media Mix_NAS(ver5)_070202_르노삼성(SM5)_Media Mix_NAS(최종)_스케쥴표 포함_070326_르노삼성H45_4월 캠페인_Media Mix_NAS" xfId="1993" xr:uid="{00000000-0005-0000-0000-000062020000}"/>
    <cellStyle name="_060213_현대해상하이카_이노션_070125_르노삼성(SM5)_Media Mix_NAS(작업전)_070131_르노삼성(SM5)_Media Mix_NAS(ver5)_070202_르노삼성(SM5)_Media Mix_NAS(최종)_스케쥴표 포함_070326_르노삼성H45_4월 캠페인_Media Mix_NAS_070912_르노삼성QMX" xfId="1994" xr:uid="{00000000-0005-0000-0000-000063020000}"/>
    <cellStyle name="_060213_현대해상하이카_이노션_070125_르노삼성(SM5)_Media Mix_NAS(작업전)_070131_르노삼성(SM5)_Media Mix_NAS(ver5)_070202_르노삼성(SM5)_Media Mix_NAS(최종)_스케쥴표 포함_070326_르노삼성H45_4월 캠페인_Media Mix_NAS_071001_RSM_SM7_10월 미디어믹스 제안_최종" xfId="1995" xr:uid="{00000000-0005-0000-0000-000064020000}"/>
    <cellStyle name="_060213_현대해상하이카_이노션_070125_르노삼성(SM5)_Media Mix_NAS(작업전)_070131_르노삼성(SM5)_Media Mix_NAS(ver5)_070202_르노삼성(SM5)_Media Mix_NAS(최종)_스케쥴표 포함_070326_르노삼성H45_4월 캠페인_Media Mix_NAS_071004_RSM_SM7_10월 미디어믹스 제안" xfId="1996" xr:uid="{00000000-0005-0000-0000-000065020000}"/>
    <cellStyle name="_060213_현대해상하이카_이노션_070125_르노삼성(SM5)_Media Mix_NAS(작업전)_070131_르노삼성(SM5)_Media Mix_NAS(ver5)_070202_르노삼성(SM5)_Media Mix_NAS(최종)_스케쥴표 포함_070326_르노삼성H45_4월 캠페인_Media Mix_NAS_071102_RSM_QMX_11월 미디어믹스 제안" xfId="1997" xr:uid="{00000000-0005-0000-0000-000066020000}"/>
    <cellStyle name="_060213_현대해상하이카_이노션_070125_르노삼성(SM5)_Media Mix_NAS(작업전)_070131_르노삼성(SM5)_Media Mix_NAS(ver5)_070202_르노삼성(SM5)_Media Mix_NAS(최종)_스케쥴표 포함_070326_르노삼성H45_4월 캠페인_Media Mix_NAS_071106_RSM_QMX_11월 미디어믹스 제안(수정)" xfId="1998" xr:uid="{00000000-0005-0000-0000-000067020000}"/>
    <cellStyle name="_060213_현대해상하이카_이노션_070125_르노삼성(SM5)_Media Mix_NAS(작업전)_070131_르노삼성(SM5)_Media Mix_NAS(ver5)_070202_르노삼성(SM5)_Media Mix_NAS(최종)_스케쥴표 포함_070327_르노삼성H45_4월 캠페인_Media Mix_NAS" xfId="1999" xr:uid="{00000000-0005-0000-0000-000068020000}"/>
    <cellStyle name="_060213_현대해상하이카_이노션_070125_르노삼성(SM5)_Media Mix_NAS(작업전)_070131_르노삼성(SM5)_Media Mix_NAS(ver5)_070202_르노삼성(SM5)_Media Mix_NAS(최종)_스케쥴표 포함_070327_르노삼성H45_4월 캠페인_Media Mix_NAS_070912_르노삼성QMX" xfId="2000" xr:uid="{00000000-0005-0000-0000-000069020000}"/>
    <cellStyle name="_060213_현대해상하이카_이노션_070125_르노삼성(SM5)_Media Mix_NAS(작업전)_070131_르노삼성(SM5)_Media Mix_NAS(ver5)_070202_르노삼성(SM5)_Media Mix_NAS(최종)_스케쥴표 포함_070327_르노삼성H45_4월 캠페인_Media Mix_NAS_071001_RSM_SM7_10월 미디어믹스 제안_최종" xfId="2001" xr:uid="{00000000-0005-0000-0000-00006A020000}"/>
    <cellStyle name="_060213_현대해상하이카_이노션_070125_르노삼성(SM5)_Media Mix_NAS(작업전)_070131_르노삼성(SM5)_Media Mix_NAS(ver5)_070202_르노삼성(SM5)_Media Mix_NAS(최종)_스케쥴표 포함_070327_르노삼성H45_4월 캠페인_Media Mix_NAS_071004_RSM_SM7_10월 미디어믹스 제안" xfId="2002" xr:uid="{00000000-0005-0000-0000-00006B020000}"/>
    <cellStyle name="_060213_현대해상하이카_이노션_070125_르노삼성(SM5)_Media Mix_NAS(작업전)_070131_르노삼성(SM5)_Media Mix_NAS(ver5)_070202_르노삼성(SM5)_Media Mix_NAS(최종)_스케쥴표 포함_070327_르노삼성H45_4월 캠페인_Media Mix_NAS_071102_RSM_QMX_11월 미디어믹스 제안" xfId="2003" xr:uid="{00000000-0005-0000-0000-00006C020000}"/>
    <cellStyle name="_060213_현대해상하이카_이노션_070125_르노삼성(SM5)_Media Mix_NAS(작업전)_070131_르노삼성(SM5)_Media Mix_NAS(ver5)_070202_르노삼성(SM5)_Media Mix_NAS(최종)_스케쥴표 포함_070327_르노삼성H45_4월 캠페인_Media Mix_NAS_071106_RSM_QMX_11월 미디어믹스 제안(수정)" xfId="2004" xr:uid="{00000000-0005-0000-0000-00006D020000}"/>
    <cellStyle name="_060213_현대해상하이카_이노션_070125_르노삼성(SM5)_Media Mix_NAS(작업전)_070131_르노삼성(SM5)_Media Mix_NAS(ver5)_070202_르노삼성(SM5)_Media Mix_NAS(최종)_스케쥴표 포함_070328_르노삼성H45_4월 캠페인_Media Mix_NAS" xfId="2005" xr:uid="{00000000-0005-0000-0000-00006E020000}"/>
    <cellStyle name="_060213_현대해상하이카_이노션_070125_르노삼성(SM5)_Media Mix_NAS(작업전)_070131_르노삼성(SM5)_Media Mix_NAS(ver5)_070202_르노삼성(SM5)_Media Mix_NAS(최종)_스케쥴표 포함_070328_르노삼성H45_4월 캠페인_Media Mix_NAS_070912_르노삼성QMX" xfId="2006" xr:uid="{00000000-0005-0000-0000-00006F020000}"/>
    <cellStyle name="_060213_현대해상하이카_이노션_070125_르노삼성(SM5)_Media Mix_NAS(작업전)_070131_르노삼성(SM5)_Media Mix_NAS(ver5)_070202_르노삼성(SM5)_Media Mix_NAS(최종)_스케쥴표 포함_070328_르노삼성H45_4월 캠페인_Media Mix_NAS_071001_RSM_SM7_10월 미디어믹스 제안_최종" xfId="2007" xr:uid="{00000000-0005-0000-0000-000070020000}"/>
    <cellStyle name="_060213_현대해상하이카_이노션_070125_르노삼성(SM5)_Media Mix_NAS(작업전)_070131_르노삼성(SM5)_Media Mix_NAS(ver5)_070202_르노삼성(SM5)_Media Mix_NAS(최종)_스케쥴표 포함_070328_르노삼성H45_4월 캠페인_Media Mix_NAS_071004_RSM_SM7_10월 미디어믹스 제안" xfId="2008" xr:uid="{00000000-0005-0000-0000-000071020000}"/>
    <cellStyle name="_060213_현대해상하이카_이노션_070125_르노삼성(SM5)_Media Mix_NAS(작업전)_070131_르노삼성(SM5)_Media Mix_NAS(ver5)_070202_르노삼성(SM5)_Media Mix_NAS(최종)_스케쥴표 포함_070328_르노삼성H45_4월 캠페인_Media Mix_NAS_071102_RSM_QMX_11월 미디어믹스 제안" xfId="2009" xr:uid="{00000000-0005-0000-0000-000072020000}"/>
    <cellStyle name="_060213_현대해상하이카_이노션_070125_르노삼성(SM5)_Media Mix_NAS(작업전)_070131_르노삼성(SM5)_Media Mix_NAS(ver5)_070202_르노삼성(SM5)_Media Mix_NAS(최종)_스케쥴표 포함_070328_르노삼성H45_4월 캠페인_Media Mix_NAS_071106_RSM_QMX_11월 미디어믹스 제안(수정)" xfId="2010" xr:uid="{00000000-0005-0000-0000-000073020000}"/>
    <cellStyle name="_060213_현대해상하이카_이노션_070125_르노삼성(SM5)_Media Mix_NAS(작업전)_070131_르노삼성(SM5)_Media Mix_NAS(ver5)_070202_르노삼성(SM5)_Media Mix_NAS(최종)_스케쥴표 포함_070403_르노삼성QMX_Media Mix_NAS" xfId="2011" xr:uid="{00000000-0005-0000-0000-000074020000}"/>
    <cellStyle name="_060213_현대해상하이카_이노션_070125_르노삼성(SM5)_Media Mix_NAS(작업전)_070131_르노삼성(SM5)_Media Mix_NAS(ver5)_070202_르노삼성(SM5)_Media Mix_NAS(최종)_스케쥴표 포함_070403_르노삼성QMX_Media Mix_NAS_070912_르노삼성QMX" xfId="2012" xr:uid="{00000000-0005-0000-0000-000075020000}"/>
    <cellStyle name="_060213_현대해상하이카_이노션_070125_르노삼성(SM5)_Media Mix_NAS(작업전)_070131_르노삼성(SM5)_Media Mix_NAS(ver5)_070202_르노삼성(SM5)_Media Mix_NAS(최종)_스케쥴표 포함_070403_르노삼성QMX_Media Mix_NAS_071001_RSM_SM7_10월 미디어믹스 제안_최종" xfId="2013" xr:uid="{00000000-0005-0000-0000-000076020000}"/>
    <cellStyle name="_060213_현대해상하이카_이노션_070125_르노삼성(SM5)_Media Mix_NAS(작업전)_070131_르노삼성(SM5)_Media Mix_NAS(ver5)_070202_르노삼성(SM5)_Media Mix_NAS(최종)_스케쥴표 포함_070403_르노삼성QMX_Media Mix_NAS_071004_RSM_SM7_10월 미디어믹스 제안" xfId="2014" xr:uid="{00000000-0005-0000-0000-000077020000}"/>
    <cellStyle name="_060213_현대해상하이카_이노션_070125_르노삼성(SM5)_Media Mix_NAS(작업전)_070131_르노삼성(SM5)_Media Mix_NAS(ver5)_070202_르노삼성(SM5)_Media Mix_NAS(최종)_스케쥴표 포함_070403_르노삼성QMX_Media Mix_NAS_071102_RSM_QMX_11월 미디어믹스 제안" xfId="2015" xr:uid="{00000000-0005-0000-0000-000078020000}"/>
    <cellStyle name="_060213_현대해상하이카_이노션_070125_르노삼성(SM5)_Media Mix_NAS(작업전)_070131_르노삼성(SM5)_Media Mix_NAS(ver5)_070202_르노삼성(SM5)_Media Mix_NAS(최종)_스케쥴표 포함_070403_르노삼성QMX_Media Mix_NAS_071106_RSM_QMX_11월 미디어믹스 제안(수정)" xfId="2016" xr:uid="{00000000-0005-0000-0000-000079020000}"/>
    <cellStyle name="_060213_현대해상하이카_이노션_070125_르노삼성(SM5)_Media Mix_NAS(작업전)_070131_르노삼성(SM5)_Media Mix_NAS(ver5)_070202_르노삼성(SM5)_Media Mix_NAS(최종)_스케쥴표 포함_르노삼성 믹스종합_070214" xfId="2017" xr:uid="{00000000-0005-0000-0000-00007A02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 xfId="2018" xr:uid="{00000000-0005-0000-0000-00007B02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0912_르노삼성QMX" xfId="2019" xr:uid="{00000000-0005-0000-0000-00007C02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1001_RSM_SM7_10월 미디어믹스 제안_최종" xfId="2020" xr:uid="{00000000-0005-0000-0000-00007D02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1004_RSM_SM7_10월 미디어믹스 제안" xfId="2021" xr:uid="{00000000-0005-0000-0000-00007E02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1102_RSM_QMX_11월 미디어믹스 제안" xfId="2022" xr:uid="{00000000-0005-0000-0000-00007F02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1106_RSM_QMX_11월 미디어믹스 제안(수정)" xfId="2023" xr:uid="{00000000-0005-0000-0000-00008002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 xfId="2024" xr:uid="{00000000-0005-0000-0000-00008102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0912_르노삼성QMX" xfId="2025" xr:uid="{00000000-0005-0000-0000-00008202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1001_RSM_SM7_10월 미디어믹스 제안_최종" xfId="2026" xr:uid="{00000000-0005-0000-0000-00008302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1004_RSM_SM7_10월 미디어믹스 제안" xfId="2027" xr:uid="{00000000-0005-0000-0000-00008402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1102_RSM_QMX_11월 미디어믹스 제안" xfId="2028" xr:uid="{00000000-0005-0000-0000-00008502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1106_RSM_QMX_11월 미디어믹스 제안(수정)" xfId="2029" xr:uid="{00000000-0005-0000-0000-00008602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 xfId="2030" xr:uid="{00000000-0005-0000-0000-00008702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0912_르노삼성QMX" xfId="2031" xr:uid="{00000000-0005-0000-0000-00008802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1001_RSM_SM7_10월 미디어믹스 제안_최종" xfId="2032" xr:uid="{00000000-0005-0000-0000-00008902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1004_RSM_SM7_10월 미디어믹스 제안" xfId="2033" xr:uid="{00000000-0005-0000-0000-00008A02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1102_RSM_QMX_11월 미디어믹스 제안" xfId="2034" xr:uid="{00000000-0005-0000-0000-00008B02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1106_RSM_QMX_11월 미디어믹스 제안(수정)" xfId="2035" xr:uid="{00000000-0005-0000-0000-00008C02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 xfId="2036" xr:uid="{00000000-0005-0000-0000-00008D02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0912_르노삼성QMX" xfId="2037" xr:uid="{00000000-0005-0000-0000-00008E02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1001_RSM_SM7_10월 미디어믹스 제안_최종" xfId="2038" xr:uid="{00000000-0005-0000-0000-00008F02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1004_RSM_SM7_10월 미디어믹스 제안" xfId="2039" xr:uid="{00000000-0005-0000-0000-00009002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1102_RSM_QMX_11월 미디어믹스 제안" xfId="2040" xr:uid="{00000000-0005-0000-0000-00009102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1106_RSM_QMX_11월 미디어믹스 제안(수정)" xfId="2041" xr:uid="{00000000-0005-0000-0000-000092020000}"/>
    <cellStyle name="_060213_현대해상하이카_이노션_070125_르노삼성(SM5)_Media Mix_NAS(작업전)_070131_르노삼성(SM5)_Media Mix_NAS(ver5)_070202_르노삼성(SM5)_Media Mix_NAS(최종)_스케쥴표 포함_르노삼성 믹스종합_070214_070403_르노삼성QMX_Media Mix_NAS" xfId="2042" xr:uid="{00000000-0005-0000-0000-00009302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0912_르노삼성QMX" xfId="2043" xr:uid="{00000000-0005-0000-0000-00009402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1001_RSM_SM7_10월 미디어믹스 제안_최종" xfId="2044" xr:uid="{00000000-0005-0000-0000-00009502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1004_RSM_SM7_10월 미디어믹스 제안" xfId="2045" xr:uid="{00000000-0005-0000-0000-00009602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1102_RSM_QMX_11월 미디어믹스 제안" xfId="2046" xr:uid="{00000000-0005-0000-0000-00009702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1106_RSM_QMX_11월 미디어믹스 제안(수정)" xfId="2047" xr:uid="{00000000-0005-0000-0000-000098020000}"/>
    <cellStyle name="_060213_현대해상하이카_이노션_070125_르노삼성(SM5)_Media Mix_NAS(작업전)_070131_르노삼성(SM5)_Media Mix_NAS(ver5)_070322_르노삼성H45_4월 캠페인_Media Mix_NAS" xfId="2048" xr:uid="{00000000-0005-0000-0000-000099020000}"/>
    <cellStyle name="_060213_현대해상하이카_이노션_070125_르노삼성(SM5)_Media Mix_NAS(작업전)_070131_르노삼성(SM5)_Media Mix_NAS(ver5)_070322_르노삼성H45_4월 캠페인_Media Mix_NAS_070912_르노삼성QMX" xfId="2049" xr:uid="{00000000-0005-0000-0000-00009A020000}"/>
    <cellStyle name="_060213_현대해상하이카_이노션_070125_르노삼성(SM5)_Media Mix_NAS(작업전)_070131_르노삼성(SM5)_Media Mix_NAS(ver5)_070322_르노삼성H45_4월 캠페인_Media Mix_NAS_071001_RSM_SM7_10월 미디어믹스 제안_최종" xfId="2050" xr:uid="{00000000-0005-0000-0000-00009B020000}"/>
    <cellStyle name="_060213_현대해상하이카_이노션_070125_르노삼성(SM5)_Media Mix_NAS(작업전)_070131_르노삼성(SM5)_Media Mix_NAS(ver5)_070322_르노삼성H45_4월 캠페인_Media Mix_NAS_071004_RSM_SM7_10월 미디어믹스 제안" xfId="2051" xr:uid="{00000000-0005-0000-0000-00009C020000}"/>
    <cellStyle name="_060213_현대해상하이카_이노션_070125_르노삼성(SM5)_Media Mix_NAS(작업전)_070131_르노삼성(SM5)_Media Mix_NAS(ver5)_070322_르노삼성H45_4월 캠페인_Media Mix_NAS_071102_RSM_QMX_11월 미디어믹스 제안" xfId="2052" xr:uid="{00000000-0005-0000-0000-00009D020000}"/>
    <cellStyle name="_060213_현대해상하이카_이노션_070125_르노삼성(SM5)_Media Mix_NAS(작업전)_070131_르노삼성(SM5)_Media Mix_NAS(ver5)_070322_르노삼성H45_4월 캠페인_Media Mix_NAS_071106_RSM_QMX_11월 미디어믹스 제안(수정)" xfId="2053" xr:uid="{00000000-0005-0000-0000-00009E020000}"/>
    <cellStyle name="_060213_현대해상하이카_이노션_070125_르노삼성(SM5)_Media Mix_NAS(작업전)_070131_르노삼성(SM5)_Media Mix_NAS(ver5)_070326_르노삼성H45_4월 캠페인_Media Mix_NAS" xfId="2054" xr:uid="{00000000-0005-0000-0000-00009F020000}"/>
    <cellStyle name="_060213_현대해상하이카_이노션_070125_르노삼성(SM5)_Media Mix_NAS(작업전)_070131_르노삼성(SM5)_Media Mix_NAS(ver5)_070326_르노삼성H45_4월 캠페인_Media Mix_NAS_070912_르노삼성QMX" xfId="2055" xr:uid="{00000000-0005-0000-0000-0000A0020000}"/>
    <cellStyle name="_060213_현대해상하이카_이노션_070125_르노삼성(SM5)_Media Mix_NAS(작업전)_070131_르노삼성(SM5)_Media Mix_NAS(ver5)_070326_르노삼성H45_4월 캠페인_Media Mix_NAS_071001_RSM_SM7_10월 미디어믹스 제안_최종" xfId="2056" xr:uid="{00000000-0005-0000-0000-0000A1020000}"/>
    <cellStyle name="_060213_현대해상하이카_이노션_070125_르노삼성(SM5)_Media Mix_NAS(작업전)_070131_르노삼성(SM5)_Media Mix_NAS(ver5)_070326_르노삼성H45_4월 캠페인_Media Mix_NAS_071004_RSM_SM7_10월 미디어믹스 제안" xfId="2057" xr:uid="{00000000-0005-0000-0000-0000A2020000}"/>
    <cellStyle name="_060213_현대해상하이카_이노션_070125_르노삼성(SM5)_Media Mix_NAS(작업전)_070131_르노삼성(SM5)_Media Mix_NAS(ver5)_070326_르노삼성H45_4월 캠페인_Media Mix_NAS_071102_RSM_QMX_11월 미디어믹스 제안" xfId="2058" xr:uid="{00000000-0005-0000-0000-0000A3020000}"/>
    <cellStyle name="_060213_현대해상하이카_이노션_070125_르노삼성(SM5)_Media Mix_NAS(작업전)_070131_르노삼성(SM5)_Media Mix_NAS(ver5)_070326_르노삼성H45_4월 캠페인_Media Mix_NAS_071106_RSM_QMX_11월 미디어믹스 제안(수정)" xfId="2059" xr:uid="{00000000-0005-0000-0000-0000A4020000}"/>
    <cellStyle name="_060213_현대해상하이카_이노션_070125_르노삼성(SM5)_Media Mix_NAS(작업전)_070131_르노삼성(SM5)_Media Mix_NAS(ver5)_070327_르노삼성H45_4월 캠페인_Media Mix_NAS" xfId="2060" xr:uid="{00000000-0005-0000-0000-0000A5020000}"/>
    <cellStyle name="_060213_현대해상하이카_이노션_070125_르노삼성(SM5)_Media Mix_NAS(작업전)_070131_르노삼성(SM5)_Media Mix_NAS(ver5)_070327_르노삼성H45_4월 캠페인_Media Mix_NAS_070912_르노삼성QMX" xfId="2061" xr:uid="{00000000-0005-0000-0000-0000A6020000}"/>
    <cellStyle name="_060213_현대해상하이카_이노션_070125_르노삼성(SM5)_Media Mix_NAS(작업전)_070131_르노삼성(SM5)_Media Mix_NAS(ver5)_070327_르노삼성H45_4월 캠페인_Media Mix_NAS_071001_RSM_SM7_10월 미디어믹스 제안_최종" xfId="2062" xr:uid="{00000000-0005-0000-0000-0000A7020000}"/>
    <cellStyle name="_060213_현대해상하이카_이노션_070125_르노삼성(SM5)_Media Mix_NAS(작업전)_070131_르노삼성(SM5)_Media Mix_NAS(ver5)_070327_르노삼성H45_4월 캠페인_Media Mix_NAS_071004_RSM_SM7_10월 미디어믹스 제안" xfId="2063" xr:uid="{00000000-0005-0000-0000-0000A8020000}"/>
    <cellStyle name="_060213_현대해상하이카_이노션_070125_르노삼성(SM5)_Media Mix_NAS(작업전)_070131_르노삼성(SM5)_Media Mix_NAS(ver5)_070327_르노삼성H45_4월 캠페인_Media Mix_NAS_071102_RSM_QMX_11월 미디어믹스 제안" xfId="2064" xr:uid="{00000000-0005-0000-0000-0000A9020000}"/>
    <cellStyle name="_060213_현대해상하이카_이노션_070125_르노삼성(SM5)_Media Mix_NAS(작업전)_070131_르노삼성(SM5)_Media Mix_NAS(ver5)_070327_르노삼성H45_4월 캠페인_Media Mix_NAS_071106_RSM_QMX_11월 미디어믹스 제안(수정)" xfId="2065" xr:uid="{00000000-0005-0000-0000-0000AA020000}"/>
    <cellStyle name="_060213_현대해상하이카_이노션_070125_르노삼성(SM5)_Media Mix_NAS(작업전)_070131_르노삼성(SM5)_Media Mix_NAS(ver5)_070328_르노삼성H45_4월 캠페인_Media Mix_NAS" xfId="2066" xr:uid="{00000000-0005-0000-0000-0000AB020000}"/>
    <cellStyle name="_060213_현대해상하이카_이노션_070125_르노삼성(SM5)_Media Mix_NAS(작업전)_070131_르노삼성(SM5)_Media Mix_NAS(ver5)_070328_르노삼성H45_4월 캠페인_Media Mix_NAS_070912_르노삼성QMX" xfId="2067" xr:uid="{00000000-0005-0000-0000-0000AC020000}"/>
    <cellStyle name="_060213_현대해상하이카_이노션_070125_르노삼성(SM5)_Media Mix_NAS(작업전)_070131_르노삼성(SM5)_Media Mix_NAS(ver5)_070328_르노삼성H45_4월 캠페인_Media Mix_NAS_071001_RSM_SM7_10월 미디어믹스 제안_최종" xfId="2068" xr:uid="{00000000-0005-0000-0000-0000AD020000}"/>
    <cellStyle name="_060213_현대해상하이카_이노션_070125_르노삼성(SM5)_Media Mix_NAS(작업전)_070131_르노삼성(SM5)_Media Mix_NAS(ver5)_070328_르노삼성H45_4월 캠페인_Media Mix_NAS_071004_RSM_SM7_10월 미디어믹스 제안" xfId="2069" xr:uid="{00000000-0005-0000-0000-0000AE020000}"/>
    <cellStyle name="_060213_현대해상하이카_이노션_070125_르노삼성(SM5)_Media Mix_NAS(작업전)_070131_르노삼성(SM5)_Media Mix_NAS(ver5)_070328_르노삼성H45_4월 캠페인_Media Mix_NAS_071102_RSM_QMX_11월 미디어믹스 제안" xfId="2070" xr:uid="{00000000-0005-0000-0000-0000AF020000}"/>
    <cellStyle name="_060213_현대해상하이카_이노션_070125_르노삼성(SM5)_Media Mix_NAS(작업전)_070131_르노삼성(SM5)_Media Mix_NAS(ver5)_070328_르노삼성H45_4월 캠페인_Media Mix_NAS_071106_RSM_QMX_11월 미디어믹스 제안(수정)" xfId="2071" xr:uid="{00000000-0005-0000-0000-0000B0020000}"/>
    <cellStyle name="_060213_현대해상하이카_이노션_070125_르노삼성(SM5)_Media Mix_NAS(작업전)_070131_르노삼성(SM5)_Media Mix_NAS(ver5)_070403_르노삼성QMX_Media Mix_NAS" xfId="2072" xr:uid="{00000000-0005-0000-0000-0000B1020000}"/>
    <cellStyle name="_060213_현대해상하이카_이노션_070125_르노삼성(SM5)_Media Mix_NAS(작업전)_070131_르노삼성(SM5)_Media Mix_NAS(ver5)_070403_르노삼성QMX_Media Mix_NAS_070912_르노삼성QMX" xfId="2073" xr:uid="{00000000-0005-0000-0000-0000B2020000}"/>
    <cellStyle name="_060213_현대해상하이카_이노션_070125_르노삼성(SM5)_Media Mix_NAS(작업전)_070131_르노삼성(SM5)_Media Mix_NAS(ver5)_070403_르노삼성QMX_Media Mix_NAS_071001_RSM_SM7_10월 미디어믹스 제안_최종" xfId="2074" xr:uid="{00000000-0005-0000-0000-0000B3020000}"/>
    <cellStyle name="_060213_현대해상하이카_이노션_070125_르노삼성(SM5)_Media Mix_NAS(작업전)_070131_르노삼성(SM5)_Media Mix_NAS(ver5)_070403_르노삼성QMX_Media Mix_NAS_071004_RSM_SM7_10월 미디어믹스 제안" xfId="2075" xr:uid="{00000000-0005-0000-0000-0000B4020000}"/>
    <cellStyle name="_060213_현대해상하이카_이노션_070125_르노삼성(SM5)_Media Mix_NAS(작업전)_070131_르노삼성(SM5)_Media Mix_NAS(ver5)_070403_르노삼성QMX_Media Mix_NAS_071102_RSM_QMX_11월 미디어믹스 제안" xfId="2076" xr:uid="{00000000-0005-0000-0000-0000B5020000}"/>
    <cellStyle name="_060213_현대해상하이카_이노션_070125_르노삼성(SM5)_Media Mix_NAS(작업전)_070131_르노삼성(SM5)_Media Mix_NAS(ver5)_070403_르노삼성QMX_Media Mix_NAS_071106_RSM_QMX_11월 미디어믹스 제안(수정)" xfId="2077" xr:uid="{00000000-0005-0000-0000-0000B6020000}"/>
    <cellStyle name="_060213_현대해상하이카_이노션_070125_르노삼성(SM5)_Media Mix_NAS(작업전)_070201_르노삼성(SM5)_Media Mix_NAS(최종)" xfId="2078" xr:uid="{00000000-0005-0000-0000-0000B7020000}"/>
    <cellStyle name="_060213_현대해상하이카_이노션_070125_르노삼성(SM5)_Media Mix_NAS(작업전)_070201_르노삼성(SM5)_Media Mix_NAS(최종)_070202_르노삼성(SM5)_Media Mix_NAS(최종)_스케쥴표 포함" xfId="2079" xr:uid="{00000000-0005-0000-0000-0000B8020000}"/>
    <cellStyle name="_060213_현대해상하이카_이노션_070125_르노삼성(SM5)_Media Mix_NAS(작업전)_070201_르노삼성(SM5)_Media Mix_NAS(최종)_070202_르노삼성(SM5)_Media Mix_NAS(최종)_스케쥴표 포함_070322_르노삼성H45_4월 캠페인_Media Mix_NAS" xfId="2080" xr:uid="{00000000-0005-0000-0000-0000B9020000}"/>
    <cellStyle name="_060213_현대해상하이카_이노션_070125_르노삼성(SM5)_Media Mix_NAS(작업전)_070201_르노삼성(SM5)_Media Mix_NAS(최종)_070202_르노삼성(SM5)_Media Mix_NAS(최종)_스케쥴표 포함_070322_르노삼성H45_4월 캠페인_Media Mix_NAS_070912_르노삼성QMX" xfId="2081" xr:uid="{00000000-0005-0000-0000-0000BA020000}"/>
    <cellStyle name="_060213_현대해상하이카_이노션_070125_르노삼성(SM5)_Media Mix_NAS(작업전)_070201_르노삼성(SM5)_Media Mix_NAS(최종)_070202_르노삼성(SM5)_Media Mix_NAS(최종)_스케쥴표 포함_070322_르노삼성H45_4월 캠페인_Media Mix_NAS_071001_RSM_SM7_10월 미디어믹스 제안_최종" xfId="2082" xr:uid="{00000000-0005-0000-0000-0000BB020000}"/>
    <cellStyle name="_060213_현대해상하이카_이노션_070125_르노삼성(SM5)_Media Mix_NAS(작업전)_070201_르노삼성(SM5)_Media Mix_NAS(최종)_070202_르노삼성(SM5)_Media Mix_NAS(최종)_스케쥴표 포함_070322_르노삼성H45_4월 캠페인_Media Mix_NAS_071004_RSM_SM7_10월 미디어믹스 제안" xfId="2083" xr:uid="{00000000-0005-0000-0000-0000BC020000}"/>
    <cellStyle name="_060213_현대해상하이카_이노션_070125_르노삼성(SM5)_Media Mix_NAS(작업전)_070201_르노삼성(SM5)_Media Mix_NAS(최종)_070202_르노삼성(SM5)_Media Mix_NAS(최종)_스케쥴표 포함_070322_르노삼성H45_4월 캠페인_Media Mix_NAS_071102_RSM_QMX_11월 미디어믹스 제안" xfId="2084" xr:uid="{00000000-0005-0000-0000-0000BD020000}"/>
    <cellStyle name="_060213_현대해상하이카_이노션_070125_르노삼성(SM5)_Media Mix_NAS(작업전)_070201_르노삼성(SM5)_Media Mix_NAS(최종)_070202_르노삼성(SM5)_Media Mix_NAS(최종)_스케쥴표 포함_070322_르노삼성H45_4월 캠페인_Media Mix_NAS_071106_RSM_QMX_11월 미디어믹스 제안(수정)" xfId="2085" xr:uid="{00000000-0005-0000-0000-0000BE020000}"/>
    <cellStyle name="_060213_현대해상하이카_이노션_070125_르노삼성(SM5)_Media Mix_NAS(작업전)_070201_르노삼성(SM5)_Media Mix_NAS(최종)_070202_르노삼성(SM5)_Media Mix_NAS(최종)_스케쥴표 포함_070326_르노삼성H45_4월 캠페인_Media Mix_NAS" xfId="2086" xr:uid="{00000000-0005-0000-0000-0000BF020000}"/>
    <cellStyle name="_060213_현대해상하이카_이노션_070125_르노삼성(SM5)_Media Mix_NAS(작업전)_070201_르노삼성(SM5)_Media Mix_NAS(최종)_070202_르노삼성(SM5)_Media Mix_NAS(최종)_스케쥴표 포함_070326_르노삼성H45_4월 캠페인_Media Mix_NAS_070912_르노삼성QMX" xfId="2087" xr:uid="{00000000-0005-0000-0000-0000C0020000}"/>
    <cellStyle name="_060213_현대해상하이카_이노션_070125_르노삼성(SM5)_Media Mix_NAS(작업전)_070201_르노삼성(SM5)_Media Mix_NAS(최종)_070202_르노삼성(SM5)_Media Mix_NAS(최종)_스케쥴표 포함_070326_르노삼성H45_4월 캠페인_Media Mix_NAS_071001_RSM_SM7_10월 미디어믹스 제안_최종" xfId="2088" xr:uid="{00000000-0005-0000-0000-0000C1020000}"/>
    <cellStyle name="_060213_현대해상하이카_이노션_070125_르노삼성(SM5)_Media Mix_NAS(작업전)_070201_르노삼성(SM5)_Media Mix_NAS(최종)_070202_르노삼성(SM5)_Media Mix_NAS(최종)_스케쥴표 포함_070326_르노삼성H45_4월 캠페인_Media Mix_NAS_071004_RSM_SM7_10월 미디어믹스 제안" xfId="2089" xr:uid="{00000000-0005-0000-0000-0000C2020000}"/>
    <cellStyle name="_060213_현대해상하이카_이노션_070125_르노삼성(SM5)_Media Mix_NAS(작업전)_070201_르노삼성(SM5)_Media Mix_NAS(최종)_070202_르노삼성(SM5)_Media Mix_NAS(최종)_스케쥴표 포함_070326_르노삼성H45_4월 캠페인_Media Mix_NAS_071102_RSM_QMX_11월 미디어믹스 제안" xfId="2090" xr:uid="{00000000-0005-0000-0000-0000C3020000}"/>
    <cellStyle name="_060213_현대해상하이카_이노션_070125_르노삼성(SM5)_Media Mix_NAS(작업전)_070201_르노삼성(SM5)_Media Mix_NAS(최종)_070202_르노삼성(SM5)_Media Mix_NAS(최종)_스케쥴표 포함_070326_르노삼성H45_4월 캠페인_Media Mix_NAS_071106_RSM_QMX_11월 미디어믹스 제안(수정)" xfId="2091" xr:uid="{00000000-0005-0000-0000-0000C4020000}"/>
    <cellStyle name="_060213_현대해상하이카_이노션_070125_르노삼성(SM5)_Media Mix_NAS(작업전)_070201_르노삼성(SM5)_Media Mix_NAS(최종)_070202_르노삼성(SM5)_Media Mix_NAS(최종)_스케쥴표 포함_070327_르노삼성H45_4월 캠페인_Media Mix_NAS" xfId="2092" xr:uid="{00000000-0005-0000-0000-0000C5020000}"/>
    <cellStyle name="_060213_현대해상하이카_이노션_070125_르노삼성(SM5)_Media Mix_NAS(작업전)_070201_르노삼성(SM5)_Media Mix_NAS(최종)_070202_르노삼성(SM5)_Media Mix_NAS(최종)_스케쥴표 포함_070327_르노삼성H45_4월 캠페인_Media Mix_NAS_070912_르노삼성QMX" xfId="2093" xr:uid="{00000000-0005-0000-0000-0000C6020000}"/>
    <cellStyle name="_060213_현대해상하이카_이노션_070125_르노삼성(SM5)_Media Mix_NAS(작업전)_070201_르노삼성(SM5)_Media Mix_NAS(최종)_070202_르노삼성(SM5)_Media Mix_NAS(최종)_스케쥴표 포함_070327_르노삼성H45_4월 캠페인_Media Mix_NAS_071001_RSM_SM7_10월 미디어믹스 제안_최종" xfId="2094" xr:uid="{00000000-0005-0000-0000-0000C7020000}"/>
    <cellStyle name="_060213_현대해상하이카_이노션_070125_르노삼성(SM5)_Media Mix_NAS(작업전)_070201_르노삼성(SM5)_Media Mix_NAS(최종)_070202_르노삼성(SM5)_Media Mix_NAS(최종)_스케쥴표 포함_070327_르노삼성H45_4월 캠페인_Media Mix_NAS_071004_RSM_SM7_10월 미디어믹스 제안" xfId="2095" xr:uid="{00000000-0005-0000-0000-0000C8020000}"/>
    <cellStyle name="_060213_현대해상하이카_이노션_070125_르노삼성(SM5)_Media Mix_NAS(작업전)_070201_르노삼성(SM5)_Media Mix_NAS(최종)_070202_르노삼성(SM5)_Media Mix_NAS(최종)_스케쥴표 포함_070327_르노삼성H45_4월 캠페인_Media Mix_NAS_071102_RSM_QMX_11월 미디어믹스 제안" xfId="2096" xr:uid="{00000000-0005-0000-0000-0000C9020000}"/>
    <cellStyle name="_060213_현대해상하이카_이노션_070125_르노삼성(SM5)_Media Mix_NAS(작업전)_070201_르노삼성(SM5)_Media Mix_NAS(최종)_070202_르노삼성(SM5)_Media Mix_NAS(최종)_스케쥴표 포함_070327_르노삼성H45_4월 캠페인_Media Mix_NAS_071106_RSM_QMX_11월 미디어믹스 제안(수정)" xfId="2097" xr:uid="{00000000-0005-0000-0000-0000CA020000}"/>
    <cellStyle name="_060213_현대해상하이카_이노션_070125_르노삼성(SM5)_Media Mix_NAS(작업전)_070201_르노삼성(SM5)_Media Mix_NAS(최종)_070202_르노삼성(SM5)_Media Mix_NAS(최종)_스케쥴표 포함_070328_르노삼성H45_4월 캠페인_Media Mix_NAS" xfId="2098" xr:uid="{00000000-0005-0000-0000-0000CB020000}"/>
    <cellStyle name="_060213_현대해상하이카_이노션_070125_르노삼성(SM5)_Media Mix_NAS(작업전)_070201_르노삼성(SM5)_Media Mix_NAS(최종)_070202_르노삼성(SM5)_Media Mix_NAS(최종)_스케쥴표 포함_070328_르노삼성H45_4월 캠페인_Media Mix_NAS_070912_르노삼성QMX" xfId="2099" xr:uid="{00000000-0005-0000-0000-0000CC020000}"/>
    <cellStyle name="_060213_현대해상하이카_이노션_070125_르노삼성(SM5)_Media Mix_NAS(작업전)_070201_르노삼성(SM5)_Media Mix_NAS(최종)_070202_르노삼성(SM5)_Media Mix_NAS(최종)_스케쥴표 포함_070328_르노삼성H45_4월 캠페인_Media Mix_NAS_071001_RSM_SM7_10월 미디어믹스 제안_최종" xfId="2100" xr:uid="{00000000-0005-0000-0000-0000CD020000}"/>
    <cellStyle name="_060213_현대해상하이카_이노션_070125_르노삼성(SM5)_Media Mix_NAS(작업전)_070201_르노삼성(SM5)_Media Mix_NAS(최종)_070202_르노삼성(SM5)_Media Mix_NAS(최종)_스케쥴표 포함_070328_르노삼성H45_4월 캠페인_Media Mix_NAS_071004_RSM_SM7_10월 미디어믹스 제안" xfId="2101" xr:uid="{00000000-0005-0000-0000-0000CE020000}"/>
    <cellStyle name="_060213_현대해상하이카_이노션_070125_르노삼성(SM5)_Media Mix_NAS(작업전)_070201_르노삼성(SM5)_Media Mix_NAS(최종)_070202_르노삼성(SM5)_Media Mix_NAS(최종)_스케쥴표 포함_070328_르노삼성H45_4월 캠페인_Media Mix_NAS_071102_RSM_QMX_11월 미디어믹스 제안" xfId="2102" xr:uid="{00000000-0005-0000-0000-0000CF020000}"/>
    <cellStyle name="_060213_현대해상하이카_이노션_070125_르노삼성(SM5)_Media Mix_NAS(작업전)_070201_르노삼성(SM5)_Media Mix_NAS(최종)_070202_르노삼성(SM5)_Media Mix_NAS(최종)_스케쥴표 포함_070328_르노삼성H45_4월 캠페인_Media Mix_NAS_071106_RSM_QMX_11월 미디어믹스 제안(수정)" xfId="2103" xr:uid="{00000000-0005-0000-0000-0000D0020000}"/>
    <cellStyle name="_060213_현대해상하이카_이노션_070125_르노삼성(SM5)_Media Mix_NAS(작업전)_070201_르노삼성(SM5)_Media Mix_NAS(최종)_070202_르노삼성(SM5)_Media Mix_NAS(최종)_스케쥴표 포함_070403_르노삼성QMX_Media Mix_NAS" xfId="2104" xr:uid="{00000000-0005-0000-0000-0000D1020000}"/>
    <cellStyle name="_060213_현대해상하이카_이노션_070125_르노삼성(SM5)_Media Mix_NAS(작업전)_070201_르노삼성(SM5)_Media Mix_NAS(최종)_070202_르노삼성(SM5)_Media Mix_NAS(최종)_스케쥴표 포함_070403_르노삼성QMX_Media Mix_NAS_070912_르노삼성QMX" xfId="2105" xr:uid="{00000000-0005-0000-0000-0000D2020000}"/>
    <cellStyle name="_060213_현대해상하이카_이노션_070125_르노삼성(SM5)_Media Mix_NAS(작업전)_070201_르노삼성(SM5)_Media Mix_NAS(최종)_070202_르노삼성(SM5)_Media Mix_NAS(최종)_스케쥴표 포함_070403_르노삼성QMX_Media Mix_NAS_071001_RSM_SM7_10월 미디어믹스 제안_최종" xfId="2106" xr:uid="{00000000-0005-0000-0000-0000D3020000}"/>
    <cellStyle name="_060213_현대해상하이카_이노션_070125_르노삼성(SM5)_Media Mix_NAS(작업전)_070201_르노삼성(SM5)_Media Mix_NAS(최종)_070202_르노삼성(SM5)_Media Mix_NAS(최종)_스케쥴표 포함_070403_르노삼성QMX_Media Mix_NAS_071004_RSM_SM7_10월 미디어믹스 제안" xfId="2107" xr:uid="{00000000-0005-0000-0000-0000D4020000}"/>
    <cellStyle name="_060213_현대해상하이카_이노션_070125_르노삼성(SM5)_Media Mix_NAS(작업전)_070201_르노삼성(SM5)_Media Mix_NAS(최종)_070202_르노삼성(SM5)_Media Mix_NAS(최종)_스케쥴표 포함_070403_르노삼성QMX_Media Mix_NAS_071102_RSM_QMX_11월 미디어믹스 제안" xfId="2108" xr:uid="{00000000-0005-0000-0000-0000D5020000}"/>
    <cellStyle name="_060213_현대해상하이카_이노션_070125_르노삼성(SM5)_Media Mix_NAS(작업전)_070201_르노삼성(SM5)_Media Mix_NAS(최종)_070202_르노삼성(SM5)_Media Mix_NAS(최종)_스케쥴표 포함_070403_르노삼성QMX_Media Mix_NAS_071106_RSM_QMX_11월 미디어믹스 제안(수정)" xfId="2109" xr:uid="{00000000-0005-0000-0000-0000D6020000}"/>
    <cellStyle name="_060213_현대해상하이카_이노션_070125_르노삼성(SM5)_Media Mix_NAS(작업전)_070201_르노삼성(SM5)_Media Mix_NAS(최종)_070202_르노삼성(SM5)_Media Mix_NAS(최종)_스케쥴표 포함_르노삼성 믹스종합_070214" xfId="2110" xr:uid="{00000000-0005-0000-0000-0000D702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 xfId="2111" xr:uid="{00000000-0005-0000-0000-0000D802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0912_르노삼성QMX" xfId="2112" xr:uid="{00000000-0005-0000-0000-0000D902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1001_RSM_SM7_10월 미디어믹스 제안_최종" xfId="2113" xr:uid="{00000000-0005-0000-0000-0000DA02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1004_RSM_SM7_10월 미디어믹스 제안" xfId="2114" xr:uid="{00000000-0005-0000-0000-0000DB02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1102_RSM_QMX_11월 미디어믹스 제안" xfId="2115" xr:uid="{00000000-0005-0000-0000-0000DC02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1106_RSM_QMX_11월 미디어믹스 제안(수정)" xfId="2116" xr:uid="{00000000-0005-0000-0000-0000DD02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 xfId="2117" xr:uid="{00000000-0005-0000-0000-0000DE02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0912_르노삼성QMX" xfId="2118" xr:uid="{00000000-0005-0000-0000-0000DF02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1001_RSM_SM7_10월 미디어믹스 제안_최종" xfId="2119" xr:uid="{00000000-0005-0000-0000-0000E002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1004_RSM_SM7_10월 미디어믹스 제안" xfId="2120" xr:uid="{00000000-0005-0000-0000-0000E102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1102_RSM_QMX_11월 미디어믹스 제안" xfId="2121" xr:uid="{00000000-0005-0000-0000-0000E202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1106_RSM_QMX_11월 미디어믹스 제안(수정)" xfId="2122" xr:uid="{00000000-0005-0000-0000-0000E302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 xfId="2123" xr:uid="{00000000-0005-0000-0000-0000E402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0912_르노삼성QMX" xfId="2124" xr:uid="{00000000-0005-0000-0000-0000E502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1001_RSM_SM7_10월 미디어믹스 제안_최종" xfId="2125" xr:uid="{00000000-0005-0000-0000-0000E602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1004_RSM_SM7_10월 미디어믹스 제안" xfId="2126" xr:uid="{00000000-0005-0000-0000-0000E702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1102_RSM_QMX_11월 미디어믹스 제안" xfId="2127" xr:uid="{00000000-0005-0000-0000-0000E802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1106_RSM_QMX_11월 미디어믹스 제안(수정)" xfId="2128" xr:uid="{00000000-0005-0000-0000-0000E902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 xfId="2129" xr:uid="{00000000-0005-0000-0000-0000EA02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0912_르노삼성QMX" xfId="2130" xr:uid="{00000000-0005-0000-0000-0000EB02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1001_RSM_SM7_10월 미디어믹스 제안_최종" xfId="2131" xr:uid="{00000000-0005-0000-0000-0000EC02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1004_RSM_SM7_10월 미디어믹스 제안" xfId="2132" xr:uid="{00000000-0005-0000-0000-0000ED02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1102_RSM_QMX_11월 미디어믹스 제안" xfId="2133" xr:uid="{00000000-0005-0000-0000-0000EE02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1106_RSM_QMX_11월 미디어믹스 제안(수정)" xfId="2134" xr:uid="{00000000-0005-0000-0000-0000EF02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 xfId="2135" xr:uid="{00000000-0005-0000-0000-0000F002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0912_르노삼성QMX" xfId="2136" xr:uid="{00000000-0005-0000-0000-0000F102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1001_RSM_SM7_10월 미디어믹스 제안_최종" xfId="2137" xr:uid="{00000000-0005-0000-0000-0000F202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1004_RSM_SM7_10월 미디어믹스 제안" xfId="2138" xr:uid="{00000000-0005-0000-0000-0000F302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1102_RSM_QMX_11월 미디어믹스 제안" xfId="2139" xr:uid="{00000000-0005-0000-0000-0000F402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1106_RSM_QMX_11월 미디어믹스 제안(수정)" xfId="2140" xr:uid="{00000000-0005-0000-0000-0000F5020000}"/>
    <cellStyle name="_060213_현대해상하이카_이노션_070125_르노삼성(SM5)_Media Mix_NAS(작업전)_070201_르노삼성(SM5)_Media Mix_NAS(최종)_070322_르노삼성H45_4월 캠페인_Media Mix_NAS" xfId="2141" xr:uid="{00000000-0005-0000-0000-0000F6020000}"/>
    <cellStyle name="_060213_현대해상하이카_이노션_070125_르노삼성(SM5)_Media Mix_NAS(작업전)_070201_르노삼성(SM5)_Media Mix_NAS(최종)_070322_르노삼성H45_4월 캠페인_Media Mix_NAS_070912_르노삼성QMX" xfId="2142" xr:uid="{00000000-0005-0000-0000-0000F7020000}"/>
    <cellStyle name="_060213_현대해상하이카_이노션_070125_르노삼성(SM5)_Media Mix_NAS(작업전)_070201_르노삼성(SM5)_Media Mix_NAS(최종)_070322_르노삼성H45_4월 캠페인_Media Mix_NAS_071001_RSM_SM7_10월 미디어믹스 제안_최종" xfId="2143" xr:uid="{00000000-0005-0000-0000-0000F8020000}"/>
    <cellStyle name="_060213_현대해상하이카_이노션_070125_르노삼성(SM5)_Media Mix_NAS(작업전)_070201_르노삼성(SM5)_Media Mix_NAS(최종)_070322_르노삼성H45_4월 캠페인_Media Mix_NAS_071004_RSM_SM7_10월 미디어믹스 제안" xfId="2144" xr:uid="{00000000-0005-0000-0000-0000F9020000}"/>
    <cellStyle name="_060213_현대해상하이카_이노션_070125_르노삼성(SM5)_Media Mix_NAS(작업전)_070201_르노삼성(SM5)_Media Mix_NAS(최종)_070322_르노삼성H45_4월 캠페인_Media Mix_NAS_071102_RSM_QMX_11월 미디어믹스 제안" xfId="2145" xr:uid="{00000000-0005-0000-0000-0000FA020000}"/>
    <cellStyle name="_060213_현대해상하이카_이노션_070125_르노삼성(SM5)_Media Mix_NAS(작업전)_070201_르노삼성(SM5)_Media Mix_NAS(최종)_070322_르노삼성H45_4월 캠페인_Media Mix_NAS_071106_RSM_QMX_11월 미디어믹스 제안(수정)" xfId="2146" xr:uid="{00000000-0005-0000-0000-0000FB020000}"/>
    <cellStyle name="_060213_현대해상하이카_이노션_070125_르노삼성(SM5)_Media Mix_NAS(작업전)_070201_르노삼성(SM5)_Media Mix_NAS(최종)_070326_르노삼성H45_4월 캠페인_Media Mix_NAS" xfId="2147" xr:uid="{00000000-0005-0000-0000-0000FC020000}"/>
    <cellStyle name="_060213_현대해상하이카_이노션_070125_르노삼성(SM5)_Media Mix_NAS(작업전)_070201_르노삼성(SM5)_Media Mix_NAS(최종)_070326_르노삼성H45_4월 캠페인_Media Mix_NAS_070912_르노삼성QMX" xfId="2148" xr:uid="{00000000-0005-0000-0000-0000FD020000}"/>
    <cellStyle name="_060213_현대해상하이카_이노션_070125_르노삼성(SM5)_Media Mix_NAS(작업전)_070201_르노삼성(SM5)_Media Mix_NAS(최종)_070326_르노삼성H45_4월 캠페인_Media Mix_NAS_071001_RSM_SM7_10월 미디어믹스 제안_최종" xfId="2149" xr:uid="{00000000-0005-0000-0000-0000FE020000}"/>
    <cellStyle name="_060213_현대해상하이카_이노션_070125_르노삼성(SM5)_Media Mix_NAS(작업전)_070201_르노삼성(SM5)_Media Mix_NAS(최종)_070326_르노삼성H45_4월 캠페인_Media Mix_NAS_071004_RSM_SM7_10월 미디어믹스 제안" xfId="2150" xr:uid="{00000000-0005-0000-0000-0000FF020000}"/>
    <cellStyle name="_060213_현대해상하이카_이노션_070125_르노삼성(SM5)_Media Mix_NAS(작업전)_070201_르노삼성(SM5)_Media Mix_NAS(최종)_070326_르노삼성H45_4월 캠페인_Media Mix_NAS_071102_RSM_QMX_11월 미디어믹스 제안" xfId="2151" xr:uid="{00000000-0005-0000-0000-000000030000}"/>
    <cellStyle name="_060213_현대해상하이카_이노션_070125_르노삼성(SM5)_Media Mix_NAS(작업전)_070201_르노삼성(SM5)_Media Mix_NAS(최종)_070326_르노삼성H45_4월 캠페인_Media Mix_NAS_071106_RSM_QMX_11월 미디어믹스 제안(수정)" xfId="2152" xr:uid="{00000000-0005-0000-0000-000001030000}"/>
    <cellStyle name="_060213_현대해상하이카_이노션_070125_르노삼성(SM5)_Media Mix_NAS(작업전)_070201_르노삼성(SM5)_Media Mix_NAS(최종)_070327_르노삼성H45_4월 캠페인_Media Mix_NAS" xfId="2153" xr:uid="{00000000-0005-0000-0000-000002030000}"/>
    <cellStyle name="_060213_현대해상하이카_이노션_070125_르노삼성(SM5)_Media Mix_NAS(작업전)_070201_르노삼성(SM5)_Media Mix_NAS(최종)_070327_르노삼성H45_4월 캠페인_Media Mix_NAS_070912_르노삼성QMX" xfId="2154" xr:uid="{00000000-0005-0000-0000-000003030000}"/>
    <cellStyle name="_060213_현대해상하이카_이노션_070125_르노삼성(SM5)_Media Mix_NAS(작업전)_070201_르노삼성(SM5)_Media Mix_NAS(최종)_070327_르노삼성H45_4월 캠페인_Media Mix_NAS_071001_RSM_SM7_10월 미디어믹스 제안_최종" xfId="2155" xr:uid="{00000000-0005-0000-0000-000004030000}"/>
    <cellStyle name="_060213_현대해상하이카_이노션_070125_르노삼성(SM5)_Media Mix_NAS(작업전)_070201_르노삼성(SM5)_Media Mix_NAS(최종)_070327_르노삼성H45_4월 캠페인_Media Mix_NAS_071004_RSM_SM7_10월 미디어믹스 제안" xfId="2156" xr:uid="{00000000-0005-0000-0000-000005030000}"/>
    <cellStyle name="_060213_현대해상하이카_이노션_070125_르노삼성(SM5)_Media Mix_NAS(작업전)_070201_르노삼성(SM5)_Media Mix_NAS(최종)_070327_르노삼성H45_4월 캠페인_Media Mix_NAS_071102_RSM_QMX_11월 미디어믹스 제안" xfId="2157" xr:uid="{00000000-0005-0000-0000-000006030000}"/>
    <cellStyle name="_060213_현대해상하이카_이노션_070125_르노삼성(SM5)_Media Mix_NAS(작업전)_070201_르노삼성(SM5)_Media Mix_NAS(최종)_070327_르노삼성H45_4월 캠페인_Media Mix_NAS_071106_RSM_QMX_11월 미디어믹스 제안(수정)" xfId="2158" xr:uid="{00000000-0005-0000-0000-000007030000}"/>
    <cellStyle name="_060213_현대해상하이카_이노션_070125_르노삼성(SM5)_Media Mix_NAS(작업전)_070201_르노삼성(SM5)_Media Mix_NAS(최종)_070328_르노삼성H45_4월 캠페인_Media Mix_NAS" xfId="2159" xr:uid="{00000000-0005-0000-0000-000008030000}"/>
    <cellStyle name="_060213_현대해상하이카_이노션_070125_르노삼성(SM5)_Media Mix_NAS(작업전)_070201_르노삼성(SM5)_Media Mix_NAS(최종)_070328_르노삼성H45_4월 캠페인_Media Mix_NAS_070912_르노삼성QMX" xfId="2160" xr:uid="{00000000-0005-0000-0000-000009030000}"/>
    <cellStyle name="_060213_현대해상하이카_이노션_070125_르노삼성(SM5)_Media Mix_NAS(작업전)_070201_르노삼성(SM5)_Media Mix_NAS(최종)_070328_르노삼성H45_4월 캠페인_Media Mix_NAS_071001_RSM_SM7_10월 미디어믹스 제안_최종" xfId="2161" xr:uid="{00000000-0005-0000-0000-00000A030000}"/>
    <cellStyle name="_060213_현대해상하이카_이노션_070125_르노삼성(SM5)_Media Mix_NAS(작업전)_070201_르노삼성(SM5)_Media Mix_NAS(최종)_070328_르노삼성H45_4월 캠페인_Media Mix_NAS_071004_RSM_SM7_10월 미디어믹스 제안" xfId="2162" xr:uid="{00000000-0005-0000-0000-00000B030000}"/>
    <cellStyle name="_060213_현대해상하이카_이노션_070125_르노삼성(SM5)_Media Mix_NAS(작업전)_070201_르노삼성(SM5)_Media Mix_NAS(최종)_070328_르노삼성H45_4월 캠페인_Media Mix_NAS_071102_RSM_QMX_11월 미디어믹스 제안" xfId="2163" xr:uid="{00000000-0005-0000-0000-00000C030000}"/>
    <cellStyle name="_060213_현대해상하이카_이노션_070125_르노삼성(SM5)_Media Mix_NAS(작업전)_070201_르노삼성(SM5)_Media Mix_NAS(최종)_070328_르노삼성H45_4월 캠페인_Media Mix_NAS_071106_RSM_QMX_11월 미디어믹스 제안(수정)" xfId="2164" xr:uid="{00000000-0005-0000-0000-00000D030000}"/>
    <cellStyle name="_060213_현대해상하이카_이노션_070125_르노삼성(SM5)_Media Mix_NAS(작업전)_070201_르노삼성(SM5)_Media Mix_NAS(최종)_070403_르노삼성QMX_Media Mix_NAS" xfId="2165" xr:uid="{00000000-0005-0000-0000-00000E030000}"/>
    <cellStyle name="_060213_현대해상하이카_이노션_070125_르노삼성(SM5)_Media Mix_NAS(작업전)_070201_르노삼성(SM5)_Media Mix_NAS(최종)_070403_르노삼성QMX_Media Mix_NAS_070912_르노삼성QMX" xfId="2166" xr:uid="{00000000-0005-0000-0000-00000F030000}"/>
    <cellStyle name="_060213_현대해상하이카_이노션_070125_르노삼성(SM5)_Media Mix_NAS(작업전)_070201_르노삼성(SM5)_Media Mix_NAS(최종)_070403_르노삼성QMX_Media Mix_NAS_071001_RSM_SM7_10월 미디어믹스 제안_최종" xfId="2167" xr:uid="{00000000-0005-0000-0000-000010030000}"/>
    <cellStyle name="_060213_현대해상하이카_이노션_070125_르노삼성(SM5)_Media Mix_NAS(작업전)_070201_르노삼성(SM5)_Media Mix_NAS(최종)_070403_르노삼성QMX_Media Mix_NAS_071004_RSM_SM7_10월 미디어믹스 제안" xfId="2168" xr:uid="{00000000-0005-0000-0000-000011030000}"/>
    <cellStyle name="_060213_현대해상하이카_이노션_070125_르노삼성(SM5)_Media Mix_NAS(작업전)_070201_르노삼성(SM5)_Media Mix_NAS(최종)_070403_르노삼성QMX_Media Mix_NAS_071102_RSM_QMX_11월 미디어믹스 제안" xfId="2169" xr:uid="{00000000-0005-0000-0000-000012030000}"/>
    <cellStyle name="_060213_현대해상하이카_이노션_070125_르노삼성(SM5)_Media Mix_NAS(작업전)_070201_르노삼성(SM5)_Media Mix_NAS(최종)_070403_르노삼성QMX_Media Mix_NAS_071106_RSM_QMX_11월 미디어믹스 제안(수정)" xfId="2170" xr:uid="{00000000-0005-0000-0000-000013030000}"/>
    <cellStyle name="_060213_현대해상하이카_이노션_070125_르노삼성(SM5)_Media Mix_NAS(작업전)_070322_르노삼성H45_4월 캠페인_Media Mix_NAS" xfId="2171" xr:uid="{00000000-0005-0000-0000-000014030000}"/>
    <cellStyle name="_060213_현대해상하이카_이노션_070125_르노삼성(SM5)_Media Mix_NAS(작업전)_070322_르노삼성H45_4월 캠페인_Media Mix_NAS_070912_르노삼성QMX" xfId="2172" xr:uid="{00000000-0005-0000-0000-000015030000}"/>
    <cellStyle name="_060213_현대해상하이카_이노션_070125_르노삼성(SM5)_Media Mix_NAS(작업전)_070322_르노삼성H45_4월 캠페인_Media Mix_NAS_071001_RSM_SM7_10월 미디어믹스 제안_최종" xfId="2173" xr:uid="{00000000-0005-0000-0000-000016030000}"/>
    <cellStyle name="_060213_현대해상하이카_이노션_070125_르노삼성(SM5)_Media Mix_NAS(작업전)_070322_르노삼성H45_4월 캠페인_Media Mix_NAS_071004_RSM_SM7_10월 미디어믹스 제안" xfId="2174" xr:uid="{00000000-0005-0000-0000-000017030000}"/>
    <cellStyle name="_060213_현대해상하이카_이노션_070125_르노삼성(SM5)_Media Mix_NAS(작업전)_070322_르노삼성H45_4월 캠페인_Media Mix_NAS_071102_RSM_QMX_11월 미디어믹스 제안" xfId="2175" xr:uid="{00000000-0005-0000-0000-000018030000}"/>
    <cellStyle name="_060213_현대해상하이카_이노션_070125_르노삼성(SM5)_Media Mix_NAS(작업전)_070322_르노삼성H45_4월 캠페인_Media Mix_NAS_071106_RSM_QMX_11월 미디어믹스 제안(수정)" xfId="2176" xr:uid="{00000000-0005-0000-0000-000019030000}"/>
    <cellStyle name="_060213_현대해상하이카_이노션_070125_르노삼성(SM5)_Media Mix_NAS(작업전)_070326_르노삼성H45_4월 캠페인_Media Mix_NAS" xfId="2177" xr:uid="{00000000-0005-0000-0000-00001A030000}"/>
    <cellStyle name="_060213_현대해상하이카_이노션_070125_르노삼성(SM5)_Media Mix_NAS(작업전)_070326_르노삼성H45_4월 캠페인_Media Mix_NAS_070912_르노삼성QMX" xfId="2178" xr:uid="{00000000-0005-0000-0000-00001B030000}"/>
    <cellStyle name="_060213_현대해상하이카_이노션_070125_르노삼성(SM5)_Media Mix_NAS(작업전)_070326_르노삼성H45_4월 캠페인_Media Mix_NAS_071001_RSM_SM7_10월 미디어믹스 제안_최종" xfId="2179" xr:uid="{00000000-0005-0000-0000-00001C030000}"/>
    <cellStyle name="_060213_현대해상하이카_이노션_070125_르노삼성(SM5)_Media Mix_NAS(작업전)_070326_르노삼성H45_4월 캠페인_Media Mix_NAS_071004_RSM_SM7_10월 미디어믹스 제안" xfId="2180" xr:uid="{00000000-0005-0000-0000-00001D030000}"/>
    <cellStyle name="_060213_현대해상하이카_이노션_070125_르노삼성(SM5)_Media Mix_NAS(작업전)_070326_르노삼성H45_4월 캠페인_Media Mix_NAS_071102_RSM_QMX_11월 미디어믹스 제안" xfId="2181" xr:uid="{00000000-0005-0000-0000-00001E030000}"/>
    <cellStyle name="_060213_현대해상하이카_이노션_070125_르노삼성(SM5)_Media Mix_NAS(작업전)_070326_르노삼성H45_4월 캠페인_Media Mix_NAS_071106_RSM_QMX_11월 미디어믹스 제안(수정)" xfId="2182" xr:uid="{00000000-0005-0000-0000-00001F030000}"/>
    <cellStyle name="_060213_현대해상하이카_이노션_070125_르노삼성(SM5)_Media Mix_NAS(작업전)_070327_르노삼성H45_4월 캠페인_Media Mix_NAS" xfId="2183" xr:uid="{00000000-0005-0000-0000-000020030000}"/>
    <cellStyle name="_060213_현대해상하이카_이노션_070125_르노삼성(SM5)_Media Mix_NAS(작업전)_070327_르노삼성H45_4월 캠페인_Media Mix_NAS_070912_르노삼성QMX" xfId="2184" xr:uid="{00000000-0005-0000-0000-000021030000}"/>
    <cellStyle name="_060213_현대해상하이카_이노션_070125_르노삼성(SM5)_Media Mix_NAS(작업전)_070327_르노삼성H45_4월 캠페인_Media Mix_NAS_071001_RSM_SM7_10월 미디어믹스 제안_최종" xfId="2185" xr:uid="{00000000-0005-0000-0000-000022030000}"/>
    <cellStyle name="_060213_현대해상하이카_이노션_070125_르노삼성(SM5)_Media Mix_NAS(작업전)_070327_르노삼성H45_4월 캠페인_Media Mix_NAS_071004_RSM_SM7_10월 미디어믹스 제안" xfId="2186" xr:uid="{00000000-0005-0000-0000-000023030000}"/>
    <cellStyle name="_060213_현대해상하이카_이노션_070125_르노삼성(SM5)_Media Mix_NAS(작업전)_070327_르노삼성H45_4월 캠페인_Media Mix_NAS_071102_RSM_QMX_11월 미디어믹스 제안" xfId="2187" xr:uid="{00000000-0005-0000-0000-000024030000}"/>
    <cellStyle name="_060213_현대해상하이카_이노션_070125_르노삼성(SM5)_Media Mix_NAS(작업전)_070327_르노삼성H45_4월 캠페인_Media Mix_NAS_071106_RSM_QMX_11월 미디어믹스 제안(수정)" xfId="2188" xr:uid="{00000000-0005-0000-0000-000025030000}"/>
    <cellStyle name="_060213_현대해상하이카_이노션_070125_르노삼성(SM5)_Media Mix_NAS(작업전)_070328_르노삼성H45_4월 캠페인_Media Mix_NAS" xfId="2189" xr:uid="{00000000-0005-0000-0000-000026030000}"/>
    <cellStyle name="_060213_현대해상하이카_이노션_070125_르노삼성(SM5)_Media Mix_NAS(작업전)_070328_르노삼성H45_4월 캠페인_Media Mix_NAS_070912_르노삼성QMX" xfId="2190" xr:uid="{00000000-0005-0000-0000-000027030000}"/>
    <cellStyle name="_060213_현대해상하이카_이노션_070125_르노삼성(SM5)_Media Mix_NAS(작업전)_070328_르노삼성H45_4월 캠페인_Media Mix_NAS_071001_RSM_SM7_10월 미디어믹스 제안_최종" xfId="2191" xr:uid="{00000000-0005-0000-0000-000028030000}"/>
    <cellStyle name="_060213_현대해상하이카_이노션_070125_르노삼성(SM5)_Media Mix_NAS(작업전)_070328_르노삼성H45_4월 캠페인_Media Mix_NAS_071004_RSM_SM7_10월 미디어믹스 제안" xfId="2192" xr:uid="{00000000-0005-0000-0000-000029030000}"/>
    <cellStyle name="_060213_현대해상하이카_이노션_070125_르노삼성(SM5)_Media Mix_NAS(작업전)_070328_르노삼성H45_4월 캠페인_Media Mix_NAS_071102_RSM_QMX_11월 미디어믹스 제안" xfId="2193" xr:uid="{00000000-0005-0000-0000-00002A030000}"/>
    <cellStyle name="_060213_현대해상하이카_이노션_070125_르노삼성(SM5)_Media Mix_NAS(작업전)_070328_르노삼성H45_4월 캠페인_Media Mix_NAS_071106_RSM_QMX_11월 미디어믹스 제안(수정)" xfId="2194" xr:uid="{00000000-0005-0000-0000-00002B030000}"/>
    <cellStyle name="_060213_현대해상하이카_이노션_070125_르노삼성(SM5)_Media Mix_NAS(작업전)_070403_르노삼성QMX_Media Mix_NAS" xfId="2195" xr:uid="{00000000-0005-0000-0000-00002C030000}"/>
    <cellStyle name="_060213_현대해상하이카_이노션_070125_르노삼성(SM5)_Media Mix_NAS(작업전)_070403_르노삼성QMX_Media Mix_NAS_070912_르노삼성QMX" xfId="2196" xr:uid="{00000000-0005-0000-0000-00002D030000}"/>
    <cellStyle name="_060213_현대해상하이카_이노션_070125_르노삼성(SM5)_Media Mix_NAS(작업전)_070403_르노삼성QMX_Media Mix_NAS_071001_RSM_SM7_10월 미디어믹스 제안_최종" xfId="2197" xr:uid="{00000000-0005-0000-0000-00002E030000}"/>
    <cellStyle name="_060213_현대해상하이카_이노션_070125_르노삼성(SM5)_Media Mix_NAS(작업전)_070403_르노삼성QMX_Media Mix_NAS_071004_RSM_SM7_10월 미디어믹스 제안" xfId="2198" xr:uid="{00000000-0005-0000-0000-00002F030000}"/>
    <cellStyle name="_060213_현대해상하이카_이노션_070125_르노삼성(SM5)_Media Mix_NAS(작업전)_070403_르노삼성QMX_Media Mix_NAS_071102_RSM_QMX_11월 미디어믹스 제안" xfId="2199" xr:uid="{00000000-0005-0000-0000-000030030000}"/>
    <cellStyle name="_060213_현대해상하이카_이노션_070125_르노삼성(SM5)_Media Mix_NAS(작업전)_070403_르노삼성QMX_Media Mix_NAS_071106_RSM_QMX_11월 미디어믹스 제안(수정)" xfId="2200" xr:uid="{00000000-0005-0000-0000-000031030000}"/>
    <cellStyle name="_060213_현대해상하이카_이노션_070125_르노삼성(SM5)_Media Mix_NAS(작업전)_르노삼성 믹스종합_070214" xfId="2201" xr:uid="{00000000-0005-0000-0000-000032030000}"/>
    <cellStyle name="_060213_현대해상하이카_이노션_070125_르노삼성(SM5)_Media Mix_NAS(작업전)_르노삼성 믹스종합_070214_070322_르노삼성H45_4월 캠페인_Media Mix_NAS" xfId="2202" xr:uid="{00000000-0005-0000-0000-000033030000}"/>
    <cellStyle name="_060213_현대해상하이카_이노션_070125_르노삼성(SM5)_Media Mix_NAS(작업전)_르노삼성 믹스종합_070214_070322_르노삼성H45_4월 캠페인_Media Mix_NAS_070912_르노삼성QMX" xfId="2203" xr:uid="{00000000-0005-0000-0000-000034030000}"/>
    <cellStyle name="_060213_현대해상하이카_이노션_070125_르노삼성(SM5)_Media Mix_NAS(작업전)_르노삼성 믹스종합_070214_070322_르노삼성H45_4월 캠페인_Media Mix_NAS_071001_RSM_SM7_10월 미디어믹스 제안_최종" xfId="2204" xr:uid="{00000000-0005-0000-0000-000035030000}"/>
    <cellStyle name="_060213_현대해상하이카_이노션_070125_르노삼성(SM5)_Media Mix_NAS(작업전)_르노삼성 믹스종합_070214_070322_르노삼성H45_4월 캠페인_Media Mix_NAS_071004_RSM_SM7_10월 미디어믹스 제안" xfId="2205" xr:uid="{00000000-0005-0000-0000-000036030000}"/>
    <cellStyle name="_060213_현대해상하이카_이노션_070125_르노삼성(SM5)_Media Mix_NAS(작업전)_르노삼성 믹스종합_070214_070322_르노삼성H45_4월 캠페인_Media Mix_NAS_071102_RSM_QMX_11월 미디어믹스 제안" xfId="2206" xr:uid="{00000000-0005-0000-0000-000037030000}"/>
    <cellStyle name="_060213_현대해상하이카_이노션_070125_르노삼성(SM5)_Media Mix_NAS(작업전)_르노삼성 믹스종합_070214_070322_르노삼성H45_4월 캠페인_Media Mix_NAS_071106_RSM_QMX_11월 미디어믹스 제안(수정)" xfId="2207" xr:uid="{00000000-0005-0000-0000-000038030000}"/>
    <cellStyle name="_060213_현대해상하이카_이노션_070125_르노삼성(SM5)_Media Mix_NAS(작업전)_르노삼성 믹스종합_070214_070326_르노삼성H45_4월 캠페인_Media Mix_NAS" xfId="2208" xr:uid="{00000000-0005-0000-0000-000039030000}"/>
    <cellStyle name="_060213_현대해상하이카_이노션_070125_르노삼성(SM5)_Media Mix_NAS(작업전)_르노삼성 믹스종합_070214_070326_르노삼성H45_4월 캠페인_Media Mix_NAS_070912_르노삼성QMX" xfId="2209" xr:uid="{00000000-0005-0000-0000-00003A030000}"/>
    <cellStyle name="_060213_현대해상하이카_이노션_070125_르노삼성(SM5)_Media Mix_NAS(작업전)_르노삼성 믹스종합_070214_070326_르노삼성H45_4월 캠페인_Media Mix_NAS_071001_RSM_SM7_10월 미디어믹스 제안_최종" xfId="2210" xr:uid="{00000000-0005-0000-0000-00003B030000}"/>
    <cellStyle name="_060213_현대해상하이카_이노션_070125_르노삼성(SM5)_Media Mix_NAS(작업전)_르노삼성 믹스종합_070214_070326_르노삼성H45_4월 캠페인_Media Mix_NAS_071004_RSM_SM7_10월 미디어믹스 제안" xfId="2211" xr:uid="{00000000-0005-0000-0000-00003C030000}"/>
    <cellStyle name="_060213_현대해상하이카_이노션_070125_르노삼성(SM5)_Media Mix_NAS(작업전)_르노삼성 믹스종합_070214_070326_르노삼성H45_4월 캠페인_Media Mix_NAS_071102_RSM_QMX_11월 미디어믹스 제안" xfId="2212" xr:uid="{00000000-0005-0000-0000-00003D030000}"/>
    <cellStyle name="_060213_현대해상하이카_이노션_070125_르노삼성(SM5)_Media Mix_NAS(작업전)_르노삼성 믹스종합_070214_070326_르노삼성H45_4월 캠페인_Media Mix_NAS_071106_RSM_QMX_11월 미디어믹스 제안(수정)" xfId="2213" xr:uid="{00000000-0005-0000-0000-00003E030000}"/>
    <cellStyle name="_060213_현대해상하이카_이노션_070125_르노삼성(SM5)_Media Mix_NAS(작업전)_르노삼성 믹스종합_070214_070327_르노삼성H45_4월 캠페인_Media Mix_NAS" xfId="2214" xr:uid="{00000000-0005-0000-0000-00003F030000}"/>
    <cellStyle name="_060213_현대해상하이카_이노션_070125_르노삼성(SM5)_Media Mix_NAS(작업전)_르노삼성 믹스종합_070214_070327_르노삼성H45_4월 캠페인_Media Mix_NAS_070912_르노삼성QMX" xfId="2215" xr:uid="{00000000-0005-0000-0000-000040030000}"/>
    <cellStyle name="_060213_현대해상하이카_이노션_070125_르노삼성(SM5)_Media Mix_NAS(작업전)_르노삼성 믹스종합_070214_070327_르노삼성H45_4월 캠페인_Media Mix_NAS_071001_RSM_SM7_10월 미디어믹스 제안_최종" xfId="2216" xr:uid="{00000000-0005-0000-0000-000041030000}"/>
    <cellStyle name="_060213_현대해상하이카_이노션_070125_르노삼성(SM5)_Media Mix_NAS(작업전)_르노삼성 믹스종합_070214_070327_르노삼성H45_4월 캠페인_Media Mix_NAS_071004_RSM_SM7_10월 미디어믹스 제안" xfId="2217" xr:uid="{00000000-0005-0000-0000-000042030000}"/>
    <cellStyle name="_060213_현대해상하이카_이노션_070125_르노삼성(SM5)_Media Mix_NAS(작업전)_르노삼성 믹스종합_070214_070327_르노삼성H45_4월 캠페인_Media Mix_NAS_071102_RSM_QMX_11월 미디어믹스 제안" xfId="2218" xr:uid="{00000000-0005-0000-0000-000043030000}"/>
    <cellStyle name="_060213_현대해상하이카_이노션_070125_르노삼성(SM5)_Media Mix_NAS(작업전)_르노삼성 믹스종합_070214_070327_르노삼성H45_4월 캠페인_Media Mix_NAS_071106_RSM_QMX_11월 미디어믹스 제안(수정)" xfId="2219" xr:uid="{00000000-0005-0000-0000-000044030000}"/>
    <cellStyle name="_060213_현대해상하이카_이노션_070125_르노삼성(SM5)_Media Mix_NAS(작업전)_르노삼성 믹스종합_070214_070328_르노삼성H45_4월 캠페인_Media Mix_NAS" xfId="2220" xr:uid="{00000000-0005-0000-0000-000045030000}"/>
    <cellStyle name="_060213_현대해상하이카_이노션_070125_르노삼성(SM5)_Media Mix_NAS(작업전)_르노삼성 믹스종합_070214_070328_르노삼성H45_4월 캠페인_Media Mix_NAS_070912_르노삼성QMX" xfId="2221" xr:uid="{00000000-0005-0000-0000-000046030000}"/>
    <cellStyle name="_060213_현대해상하이카_이노션_070125_르노삼성(SM5)_Media Mix_NAS(작업전)_르노삼성 믹스종합_070214_070328_르노삼성H45_4월 캠페인_Media Mix_NAS_071001_RSM_SM7_10월 미디어믹스 제안_최종" xfId="2222" xr:uid="{00000000-0005-0000-0000-000047030000}"/>
    <cellStyle name="_060213_현대해상하이카_이노션_070125_르노삼성(SM5)_Media Mix_NAS(작업전)_르노삼성 믹스종합_070214_070328_르노삼성H45_4월 캠페인_Media Mix_NAS_071004_RSM_SM7_10월 미디어믹스 제안" xfId="2223" xr:uid="{00000000-0005-0000-0000-000048030000}"/>
    <cellStyle name="_060213_현대해상하이카_이노션_070125_르노삼성(SM5)_Media Mix_NAS(작업전)_르노삼성 믹스종합_070214_070328_르노삼성H45_4월 캠페인_Media Mix_NAS_071102_RSM_QMX_11월 미디어믹스 제안" xfId="2224" xr:uid="{00000000-0005-0000-0000-000049030000}"/>
    <cellStyle name="_060213_현대해상하이카_이노션_070125_르노삼성(SM5)_Media Mix_NAS(작업전)_르노삼성 믹스종합_070214_070328_르노삼성H45_4월 캠페인_Media Mix_NAS_071106_RSM_QMX_11월 미디어믹스 제안(수정)" xfId="2225" xr:uid="{00000000-0005-0000-0000-00004A030000}"/>
    <cellStyle name="_060213_현대해상하이카_이노션_070125_르노삼성(SM5)_Media Mix_NAS(작업전)_르노삼성 믹스종합_070214_070403_르노삼성QMX_Media Mix_NAS" xfId="2226" xr:uid="{00000000-0005-0000-0000-00004B030000}"/>
    <cellStyle name="_060213_현대해상하이카_이노션_070125_르노삼성(SM5)_Media Mix_NAS(작업전)_르노삼성 믹스종합_070214_070403_르노삼성QMX_Media Mix_NAS_070912_르노삼성QMX" xfId="2227" xr:uid="{00000000-0005-0000-0000-00004C030000}"/>
    <cellStyle name="_060213_현대해상하이카_이노션_070125_르노삼성(SM5)_Media Mix_NAS(작업전)_르노삼성 믹스종합_070214_070403_르노삼성QMX_Media Mix_NAS_071001_RSM_SM7_10월 미디어믹스 제안_최종" xfId="2228" xr:uid="{00000000-0005-0000-0000-00004D030000}"/>
    <cellStyle name="_060213_현대해상하이카_이노션_070125_르노삼성(SM5)_Media Mix_NAS(작업전)_르노삼성 믹스종합_070214_070403_르노삼성QMX_Media Mix_NAS_071004_RSM_SM7_10월 미디어믹스 제안" xfId="2229" xr:uid="{00000000-0005-0000-0000-00004E030000}"/>
    <cellStyle name="_060213_현대해상하이카_이노션_070125_르노삼성(SM5)_Media Mix_NAS(작업전)_르노삼성 믹스종합_070214_070403_르노삼성QMX_Media Mix_NAS_071102_RSM_QMX_11월 미디어믹스 제안" xfId="2230" xr:uid="{00000000-0005-0000-0000-00004F030000}"/>
    <cellStyle name="_060213_현대해상하이카_이노션_070125_르노삼성(SM5)_Media Mix_NAS(작업전)_르노삼성 믹스종합_070214_070403_르노삼성QMX_Media Mix_NAS_071106_RSM_QMX_11월 미디어믹스 제안(수정)" xfId="2231" xr:uid="{00000000-0005-0000-0000-000050030000}"/>
    <cellStyle name="_060213_현대해상하이카_이노션_070202_르노삼성(SM5)_Media Mix_NAS(최종)_스케쥴표 포함" xfId="2232" xr:uid="{00000000-0005-0000-0000-000051030000}"/>
    <cellStyle name="_060213_현대해상하이카_이노션_070202_르노삼성(SM5)_Media Mix_NAS(최종)_스케쥴표 포함_070322_르노삼성H45_4월 캠페인_Media Mix_NAS" xfId="2233" xr:uid="{00000000-0005-0000-0000-000052030000}"/>
    <cellStyle name="_060213_현대해상하이카_이노션_070202_르노삼성(SM5)_Media Mix_NAS(최종)_스케쥴표 포함_070322_르노삼성H45_4월 캠페인_Media Mix_NAS_070912_르노삼성QMX" xfId="2234" xr:uid="{00000000-0005-0000-0000-000053030000}"/>
    <cellStyle name="_060213_현대해상하이카_이노션_070202_르노삼성(SM5)_Media Mix_NAS(최종)_스케쥴표 포함_070322_르노삼성H45_4월 캠페인_Media Mix_NAS_071001_RSM_SM7_10월 미디어믹스 제안_최종" xfId="2235" xr:uid="{00000000-0005-0000-0000-000054030000}"/>
    <cellStyle name="_060213_현대해상하이카_이노션_070202_르노삼성(SM5)_Media Mix_NAS(최종)_스케쥴표 포함_070322_르노삼성H45_4월 캠페인_Media Mix_NAS_071004_RSM_SM7_10월 미디어믹스 제안" xfId="2236" xr:uid="{00000000-0005-0000-0000-000055030000}"/>
    <cellStyle name="_060213_현대해상하이카_이노션_070202_르노삼성(SM5)_Media Mix_NAS(최종)_스케쥴표 포함_070322_르노삼성H45_4월 캠페인_Media Mix_NAS_071102_RSM_QMX_11월 미디어믹스 제안" xfId="2237" xr:uid="{00000000-0005-0000-0000-000056030000}"/>
    <cellStyle name="_060213_현대해상하이카_이노션_070202_르노삼성(SM5)_Media Mix_NAS(최종)_스케쥴표 포함_070322_르노삼성H45_4월 캠페인_Media Mix_NAS_071106_RSM_QMX_11월 미디어믹스 제안(수정)" xfId="2238" xr:uid="{00000000-0005-0000-0000-000057030000}"/>
    <cellStyle name="_060213_현대해상하이카_이노션_070202_르노삼성(SM5)_Media Mix_NAS(최종)_스케쥴표 포함_070326_르노삼성H45_4월 캠페인_Media Mix_NAS" xfId="2239" xr:uid="{00000000-0005-0000-0000-000058030000}"/>
    <cellStyle name="_060213_현대해상하이카_이노션_070202_르노삼성(SM5)_Media Mix_NAS(최종)_스케쥴표 포함_070326_르노삼성H45_4월 캠페인_Media Mix_NAS_070912_르노삼성QMX" xfId="2240" xr:uid="{00000000-0005-0000-0000-000059030000}"/>
    <cellStyle name="_060213_현대해상하이카_이노션_070202_르노삼성(SM5)_Media Mix_NAS(최종)_스케쥴표 포함_070326_르노삼성H45_4월 캠페인_Media Mix_NAS_071001_RSM_SM7_10월 미디어믹스 제안_최종" xfId="2241" xr:uid="{00000000-0005-0000-0000-00005A030000}"/>
    <cellStyle name="_060213_현대해상하이카_이노션_070202_르노삼성(SM5)_Media Mix_NAS(최종)_스케쥴표 포함_070326_르노삼성H45_4월 캠페인_Media Mix_NAS_071004_RSM_SM7_10월 미디어믹스 제안" xfId="2242" xr:uid="{00000000-0005-0000-0000-00005B030000}"/>
    <cellStyle name="_060213_현대해상하이카_이노션_070202_르노삼성(SM5)_Media Mix_NAS(최종)_스케쥴표 포함_070326_르노삼성H45_4월 캠페인_Media Mix_NAS_071102_RSM_QMX_11월 미디어믹스 제안" xfId="2243" xr:uid="{00000000-0005-0000-0000-00005C030000}"/>
    <cellStyle name="_060213_현대해상하이카_이노션_070202_르노삼성(SM5)_Media Mix_NAS(최종)_스케쥴표 포함_070326_르노삼성H45_4월 캠페인_Media Mix_NAS_071106_RSM_QMX_11월 미디어믹스 제안(수정)" xfId="2244" xr:uid="{00000000-0005-0000-0000-00005D030000}"/>
    <cellStyle name="_060213_현대해상하이카_이노션_070202_르노삼성(SM5)_Media Mix_NAS(최종)_스케쥴표 포함_070327_르노삼성H45_4월 캠페인_Media Mix_NAS" xfId="2245" xr:uid="{00000000-0005-0000-0000-00005E030000}"/>
    <cellStyle name="_060213_현대해상하이카_이노션_070202_르노삼성(SM5)_Media Mix_NAS(최종)_스케쥴표 포함_070327_르노삼성H45_4월 캠페인_Media Mix_NAS_070912_르노삼성QMX" xfId="2246" xr:uid="{00000000-0005-0000-0000-00005F030000}"/>
    <cellStyle name="_060213_현대해상하이카_이노션_070202_르노삼성(SM5)_Media Mix_NAS(최종)_스케쥴표 포함_070327_르노삼성H45_4월 캠페인_Media Mix_NAS_071001_RSM_SM7_10월 미디어믹스 제안_최종" xfId="2247" xr:uid="{00000000-0005-0000-0000-000060030000}"/>
    <cellStyle name="_060213_현대해상하이카_이노션_070202_르노삼성(SM5)_Media Mix_NAS(최종)_스케쥴표 포함_070327_르노삼성H45_4월 캠페인_Media Mix_NAS_071004_RSM_SM7_10월 미디어믹스 제안" xfId="2248" xr:uid="{00000000-0005-0000-0000-000061030000}"/>
    <cellStyle name="_060213_현대해상하이카_이노션_070202_르노삼성(SM5)_Media Mix_NAS(최종)_스케쥴표 포함_070327_르노삼성H45_4월 캠페인_Media Mix_NAS_071102_RSM_QMX_11월 미디어믹스 제안" xfId="2249" xr:uid="{00000000-0005-0000-0000-000062030000}"/>
    <cellStyle name="_060213_현대해상하이카_이노션_070202_르노삼성(SM5)_Media Mix_NAS(최종)_스케쥴표 포함_070327_르노삼성H45_4월 캠페인_Media Mix_NAS_071106_RSM_QMX_11월 미디어믹스 제안(수정)" xfId="2250" xr:uid="{00000000-0005-0000-0000-000063030000}"/>
    <cellStyle name="_060213_현대해상하이카_이노션_070202_르노삼성(SM5)_Media Mix_NAS(최종)_스케쥴표 포함_070328_르노삼성H45_4월 캠페인_Media Mix_NAS" xfId="2251" xr:uid="{00000000-0005-0000-0000-000064030000}"/>
    <cellStyle name="_060213_현대해상하이카_이노션_070202_르노삼성(SM5)_Media Mix_NAS(최종)_스케쥴표 포함_070328_르노삼성H45_4월 캠페인_Media Mix_NAS_070912_르노삼성QMX" xfId="2252" xr:uid="{00000000-0005-0000-0000-000065030000}"/>
    <cellStyle name="_060213_현대해상하이카_이노션_070202_르노삼성(SM5)_Media Mix_NAS(최종)_스케쥴표 포함_070328_르노삼성H45_4월 캠페인_Media Mix_NAS_071001_RSM_SM7_10월 미디어믹스 제안_최종" xfId="2253" xr:uid="{00000000-0005-0000-0000-000066030000}"/>
    <cellStyle name="_060213_현대해상하이카_이노션_070202_르노삼성(SM5)_Media Mix_NAS(최종)_스케쥴표 포함_070328_르노삼성H45_4월 캠페인_Media Mix_NAS_071004_RSM_SM7_10월 미디어믹스 제안" xfId="2254" xr:uid="{00000000-0005-0000-0000-000067030000}"/>
    <cellStyle name="_060213_현대해상하이카_이노션_070202_르노삼성(SM5)_Media Mix_NAS(최종)_스케쥴표 포함_070328_르노삼성H45_4월 캠페인_Media Mix_NAS_071102_RSM_QMX_11월 미디어믹스 제안" xfId="2255" xr:uid="{00000000-0005-0000-0000-000068030000}"/>
    <cellStyle name="_060213_현대해상하이카_이노션_070202_르노삼성(SM5)_Media Mix_NAS(최종)_스케쥴표 포함_070328_르노삼성H45_4월 캠페인_Media Mix_NAS_071106_RSM_QMX_11월 미디어믹스 제안(수정)" xfId="2256" xr:uid="{00000000-0005-0000-0000-000069030000}"/>
    <cellStyle name="_060213_현대해상하이카_이노션_070202_르노삼성(SM5)_Media Mix_NAS(최종)_스케쥴표 포함_070403_르노삼성QMX_Media Mix_NAS" xfId="2257" xr:uid="{00000000-0005-0000-0000-00006A030000}"/>
    <cellStyle name="_060213_현대해상하이카_이노션_070202_르노삼성(SM5)_Media Mix_NAS(최종)_스케쥴표 포함_070403_르노삼성QMX_Media Mix_NAS_070912_르노삼성QMX" xfId="2258" xr:uid="{00000000-0005-0000-0000-00006B030000}"/>
    <cellStyle name="_060213_현대해상하이카_이노션_070202_르노삼성(SM5)_Media Mix_NAS(최종)_스케쥴표 포함_070403_르노삼성QMX_Media Mix_NAS_071001_RSM_SM7_10월 미디어믹스 제안_최종" xfId="2259" xr:uid="{00000000-0005-0000-0000-00006C030000}"/>
    <cellStyle name="_060213_현대해상하이카_이노션_070202_르노삼성(SM5)_Media Mix_NAS(최종)_스케쥴표 포함_070403_르노삼성QMX_Media Mix_NAS_071004_RSM_SM7_10월 미디어믹스 제안" xfId="2260" xr:uid="{00000000-0005-0000-0000-00006D030000}"/>
    <cellStyle name="_060213_현대해상하이카_이노션_070202_르노삼성(SM5)_Media Mix_NAS(최종)_스케쥴표 포함_070403_르노삼성QMX_Media Mix_NAS_071102_RSM_QMX_11월 미디어믹스 제안" xfId="2261" xr:uid="{00000000-0005-0000-0000-00006E030000}"/>
    <cellStyle name="_060213_현대해상하이카_이노션_070202_르노삼성(SM5)_Media Mix_NAS(최종)_스케쥴표 포함_070403_르노삼성QMX_Media Mix_NAS_071106_RSM_QMX_11월 미디어믹스 제안(수정)" xfId="2262" xr:uid="{00000000-0005-0000-0000-00006F030000}"/>
    <cellStyle name="_060213_현대해상하이카_이노션_070202_르노삼성(SM5)_Media Mix_NAS(최종)_스케쥴표 포함_르노삼성 믹스종합_070214" xfId="2263" xr:uid="{00000000-0005-0000-0000-000070030000}"/>
    <cellStyle name="_060213_현대해상하이카_이노션_070202_르노삼성(SM5)_Media Mix_NAS(최종)_스케쥴표 포함_르노삼성 믹스종합_070214_070322_르노삼성H45_4월 캠페인_Media Mix_NAS" xfId="2264" xr:uid="{00000000-0005-0000-0000-000071030000}"/>
    <cellStyle name="_060213_현대해상하이카_이노션_070202_르노삼성(SM5)_Media Mix_NAS(최종)_스케쥴표 포함_르노삼성 믹스종합_070214_070322_르노삼성H45_4월 캠페인_Media Mix_NAS_070912_르노삼성QMX" xfId="2265" xr:uid="{00000000-0005-0000-0000-000072030000}"/>
    <cellStyle name="_060213_현대해상하이카_이노션_070202_르노삼성(SM5)_Media Mix_NAS(최종)_스케쥴표 포함_르노삼성 믹스종합_070214_070322_르노삼성H45_4월 캠페인_Media Mix_NAS_071001_RSM_SM7_10월 미디어믹스 제안_최종" xfId="2266" xr:uid="{00000000-0005-0000-0000-000073030000}"/>
    <cellStyle name="_060213_현대해상하이카_이노션_070202_르노삼성(SM5)_Media Mix_NAS(최종)_스케쥴표 포함_르노삼성 믹스종합_070214_070322_르노삼성H45_4월 캠페인_Media Mix_NAS_071004_RSM_SM7_10월 미디어믹스 제안" xfId="2267" xr:uid="{00000000-0005-0000-0000-000074030000}"/>
    <cellStyle name="_060213_현대해상하이카_이노션_070202_르노삼성(SM5)_Media Mix_NAS(최종)_스케쥴표 포함_르노삼성 믹스종합_070214_070322_르노삼성H45_4월 캠페인_Media Mix_NAS_071102_RSM_QMX_11월 미디어믹스 제안" xfId="2268" xr:uid="{00000000-0005-0000-0000-000075030000}"/>
    <cellStyle name="_060213_현대해상하이카_이노션_070202_르노삼성(SM5)_Media Mix_NAS(최종)_스케쥴표 포함_르노삼성 믹스종합_070214_070322_르노삼성H45_4월 캠페인_Media Mix_NAS_071106_RSM_QMX_11월 미디어믹스 제안(수정)" xfId="2269" xr:uid="{00000000-0005-0000-0000-000076030000}"/>
    <cellStyle name="_060213_현대해상하이카_이노션_070202_르노삼성(SM5)_Media Mix_NAS(최종)_스케쥴표 포함_르노삼성 믹스종합_070214_070326_르노삼성H45_4월 캠페인_Media Mix_NAS" xfId="2270" xr:uid="{00000000-0005-0000-0000-000077030000}"/>
    <cellStyle name="_060213_현대해상하이카_이노션_070202_르노삼성(SM5)_Media Mix_NAS(최종)_스케쥴표 포함_르노삼성 믹스종합_070214_070326_르노삼성H45_4월 캠페인_Media Mix_NAS_070912_르노삼성QMX" xfId="2271" xr:uid="{00000000-0005-0000-0000-000078030000}"/>
    <cellStyle name="_060213_현대해상하이카_이노션_070202_르노삼성(SM5)_Media Mix_NAS(최종)_스케쥴표 포함_르노삼성 믹스종합_070214_070326_르노삼성H45_4월 캠페인_Media Mix_NAS_071001_RSM_SM7_10월 미디어믹스 제안_최종" xfId="2272" xr:uid="{00000000-0005-0000-0000-000079030000}"/>
    <cellStyle name="_060213_현대해상하이카_이노션_070202_르노삼성(SM5)_Media Mix_NAS(최종)_스케쥴표 포함_르노삼성 믹스종합_070214_070326_르노삼성H45_4월 캠페인_Media Mix_NAS_071004_RSM_SM7_10월 미디어믹스 제안" xfId="2273" xr:uid="{00000000-0005-0000-0000-00007A030000}"/>
    <cellStyle name="_060213_현대해상하이카_이노션_070202_르노삼성(SM5)_Media Mix_NAS(최종)_스케쥴표 포함_르노삼성 믹스종합_070214_070326_르노삼성H45_4월 캠페인_Media Mix_NAS_071102_RSM_QMX_11월 미디어믹스 제안" xfId="2274" xr:uid="{00000000-0005-0000-0000-00007B030000}"/>
    <cellStyle name="_060213_현대해상하이카_이노션_070202_르노삼성(SM5)_Media Mix_NAS(최종)_스케쥴표 포함_르노삼성 믹스종합_070214_070326_르노삼성H45_4월 캠페인_Media Mix_NAS_071106_RSM_QMX_11월 미디어믹스 제안(수정)" xfId="2275" xr:uid="{00000000-0005-0000-0000-00007C030000}"/>
    <cellStyle name="_060213_현대해상하이카_이노션_070202_르노삼성(SM5)_Media Mix_NAS(최종)_스케쥴표 포함_르노삼성 믹스종합_070214_070327_르노삼성H45_4월 캠페인_Media Mix_NAS" xfId="2276" xr:uid="{00000000-0005-0000-0000-00007D030000}"/>
    <cellStyle name="_060213_현대해상하이카_이노션_070202_르노삼성(SM5)_Media Mix_NAS(최종)_스케쥴표 포함_르노삼성 믹스종합_070214_070327_르노삼성H45_4월 캠페인_Media Mix_NAS_070912_르노삼성QMX" xfId="2277" xr:uid="{00000000-0005-0000-0000-00007E030000}"/>
    <cellStyle name="_060213_현대해상하이카_이노션_070202_르노삼성(SM5)_Media Mix_NAS(최종)_스케쥴표 포함_르노삼성 믹스종합_070214_070327_르노삼성H45_4월 캠페인_Media Mix_NAS_071001_RSM_SM7_10월 미디어믹스 제안_최종" xfId="2278" xr:uid="{00000000-0005-0000-0000-00007F030000}"/>
    <cellStyle name="_060213_현대해상하이카_이노션_070202_르노삼성(SM5)_Media Mix_NAS(최종)_스케쥴표 포함_르노삼성 믹스종합_070214_070327_르노삼성H45_4월 캠페인_Media Mix_NAS_071004_RSM_SM7_10월 미디어믹스 제안" xfId="2279" xr:uid="{00000000-0005-0000-0000-000080030000}"/>
    <cellStyle name="_060213_현대해상하이카_이노션_070202_르노삼성(SM5)_Media Mix_NAS(최종)_스케쥴표 포함_르노삼성 믹스종합_070214_070327_르노삼성H45_4월 캠페인_Media Mix_NAS_071102_RSM_QMX_11월 미디어믹스 제안" xfId="2280" xr:uid="{00000000-0005-0000-0000-000081030000}"/>
    <cellStyle name="_060213_현대해상하이카_이노션_070202_르노삼성(SM5)_Media Mix_NAS(최종)_스케쥴표 포함_르노삼성 믹스종합_070214_070327_르노삼성H45_4월 캠페인_Media Mix_NAS_071106_RSM_QMX_11월 미디어믹스 제안(수정)" xfId="2281" xr:uid="{00000000-0005-0000-0000-000082030000}"/>
    <cellStyle name="_060213_현대해상하이카_이노션_070202_르노삼성(SM5)_Media Mix_NAS(최종)_스케쥴표 포함_르노삼성 믹스종합_070214_070328_르노삼성H45_4월 캠페인_Media Mix_NAS" xfId="2282" xr:uid="{00000000-0005-0000-0000-000083030000}"/>
    <cellStyle name="_060213_현대해상하이카_이노션_070202_르노삼성(SM5)_Media Mix_NAS(최종)_스케쥴표 포함_르노삼성 믹스종합_070214_070328_르노삼성H45_4월 캠페인_Media Mix_NAS_070912_르노삼성QMX" xfId="2283" xr:uid="{00000000-0005-0000-0000-000084030000}"/>
    <cellStyle name="_060213_현대해상하이카_이노션_070202_르노삼성(SM5)_Media Mix_NAS(최종)_스케쥴표 포함_르노삼성 믹스종합_070214_070328_르노삼성H45_4월 캠페인_Media Mix_NAS_071001_RSM_SM7_10월 미디어믹스 제안_최종" xfId="2284" xr:uid="{00000000-0005-0000-0000-000085030000}"/>
    <cellStyle name="_060213_현대해상하이카_이노션_070202_르노삼성(SM5)_Media Mix_NAS(최종)_스케쥴표 포함_르노삼성 믹스종합_070214_070328_르노삼성H45_4월 캠페인_Media Mix_NAS_071004_RSM_SM7_10월 미디어믹스 제안" xfId="2285" xr:uid="{00000000-0005-0000-0000-000086030000}"/>
    <cellStyle name="_060213_현대해상하이카_이노션_070202_르노삼성(SM5)_Media Mix_NAS(최종)_스케쥴표 포함_르노삼성 믹스종합_070214_070328_르노삼성H45_4월 캠페인_Media Mix_NAS_071102_RSM_QMX_11월 미디어믹스 제안" xfId="2286" xr:uid="{00000000-0005-0000-0000-000087030000}"/>
    <cellStyle name="_060213_현대해상하이카_이노션_070202_르노삼성(SM5)_Media Mix_NAS(최종)_스케쥴표 포함_르노삼성 믹스종합_070214_070328_르노삼성H45_4월 캠페인_Media Mix_NAS_071106_RSM_QMX_11월 미디어믹스 제안(수정)" xfId="2287" xr:uid="{00000000-0005-0000-0000-000088030000}"/>
    <cellStyle name="_060213_현대해상하이카_이노션_070202_르노삼성(SM5)_Media Mix_NAS(최종)_스케쥴표 포함_르노삼성 믹스종합_070214_070403_르노삼성QMX_Media Mix_NAS" xfId="2288" xr:uid="{00000000-0005-0000-0000-000089030000}"/>
    <cellStyle name="_060213_현대해상하이카_이노션_070202_르노삼성(SM5)_Media Mix_NAS(최종)_스케쥴표 포함_르노삼성 믹스종합_070214_070403_르노삼성QMX_Media Mix_NAS_070912_르노삼성QMX" xfId="2289" xr:uid="{00000000-0005-0000-0000-00008A030000}"/>
    <cellStyle name="_060213_현대해상하이카_이노션_070202_르노삼성(SM5)_Media Mix_NAS(최종)_스케쥴표 포함_르노삼성 믹스종합_070214_070403_르노삼성QMX_Media Mix_NAS_071001_RSM_SM7_10월 미디어믹스 제안_최종" xfId="2290" xr:uid="{00000000-0005-0000-0000-00008B030000}"/>
    <cellStyle name="_060213_현대해상하이카_이노션_070202_르노삼성(SM5)_Media Mix_NAS(최종)_스케쥴표 포함_르노삼성 믹스종합_070214_070403_르노삼성QMX_Media Mix_NAS_071004_RSM_SM7_10월 미디어믹스 제안" xfId="2291" xr:uid="{00000000-0005-0000-0000-00008C030000}"/>
    <cellStyle name="_060213_현대해상하이카_이노션_070202_르노삼성(SM5)_Media Mix_NAS(최종)_스케쥴표 포함_르노삼성 믹스종합_070214_070403_르노삼성QMX_Media Mix_NAS_071102_RSM_QMX_11월 미디어믹스 제안" xfId="2292" xr:uid="{00000000-0005-0000-0000-00008D030000}"/>
    <cellStyle name="_060213_현대해상하이카_이노션_070202_르노삼성(SM5)_Media Mix_NAS(최종)_스케쥴표 포함_르노삼성 믹스종합_070214_070403_르노삼성QMX_Media Mix_NAS_071106_RSM_QMX_11월 미디어믹스 제안(수정)" xfId="2293" xr:uid="{00000000-0005-0000-0000-00008E030000}"/>
    <cellStyle name="_060213_현대해상하이카_이노션_070214_KT_Media Mix_NAS_지나" xfId="2294" xr:uid="{00000000-0005-0000-0000-00008F030000}"/>
    <cellStyle name="_060213_현대해상하이카_이노션_070322_르노삼성H45_4월 캠페인_Media Mix_NAS" xfId="2295" xr:uid="{00000000-0005-0000-0000-000090030000}"/>
    <cellStyle name="_060213_현대해상하이카_이노션_070322_르노삼성H45_4월 캠페인_Media Mix_NAS_070912_르노삼성QMX" xfId="2296" xr:uid="{00000000-0005-0000-0000-000091030000}"/>
    <cellStyle name="_060213_현대해상하이카_이노션_070322_르노삼성H45_4월 캠페인_Media Mix_NAS_071001_RSM_SM7_10월 미디어믹스 제안_최종" xfId="2297" xr:uid="{00000000-0005-0000-0000-000092030000}"/>
    <cellStyle name="_060213_현대해상하이카_이노션_070322_르노삼성H45_4월 캠페인_Media Mix_NAS_071004_RSM_SM7_10월 미디어믹스 제안" xfId="2298" xr:uid="{00000000-0005-0000-0000-000093030000}"/>
    <cellStyle name="_060213_현대해상하이카_이노션_070322_르노삼성H45_4월 캠페인_Media Mix_NAS_071102_RSM_QMX_11월 미디어믹스 제안" xfId="2299" xr:uid="{00000000-0005-0000-0000-000094030000}"/>
    <cellStyle name="_060213_현대해상하이카_이노션_070322_르노삼성H45_4월 캠페인_Media Mix_NAS_071106_RSM_QMX_11월 미디어믹스 제안(수정)" xfId="2300" xr:uid="{00000000-0005-0000-0000-000095030000}"/>
    <cellStyle name="_060213_현대해상하이카_이노션_070326_르노삼성H45_4월 캠페인_Media Mix_NAS" xfId="2301" xr:uid="{00000000-0005-0000-0000-000096030000}"/>
    <cellStyle name="_060213_현대해상하이카_이노션_070326_르노삼성H45_4월 캠페인_Media Mix_NAS_070912_르노삼성QMX" xfId="2302" xr:uid="{00000000-0005-0000-0000-000097030000}"/>
    <cellStyle name="_060213_현대해상하이카_이노션_070326_르노삼성H45_4월 캠페인_Media Mix_NAS_071001_RSM_SM7_10월 미디어믹스 제안_최종" xfId="2303" xr:uid="{00000000-0005-0000-0000-000098030000}"/>
    <cellStyle name="_060213_현대해상하이카_이노션_070326_르노삼성H45_4월 캠페인_Media Mix_NAS_071004_RSM_SM7_10월 미디어믹스 제안" xfId="2304" xr:uid="{00000000-0005-0000-0000-000099030000}"/>
    <cellStyle name="_060213_현대해상하이카_이노션_070326_르노삼성H45_4월 캠페인_Media Mix_NAS_071102_RSM_QMX_11월 미디어믹스 제안" xfId="2305" xr:uid="{00000000-0005-0000-0000-00009A030000}"/>
    <cellStyle name="_060213_현대해상하이카_이노션_070326_르노삼성H45_4월 캠페인_Media Mix_NAS_071106_RSM_QMX_11월 미디어믹스 제안(수정)" xfId="2306" xr:uid="{00000000-0005-0000-0000-00009B030000}"/>
    <cellStyle name="_060213_현대해상하이카_이노션_070327_르노삼성H45_4월 캠페인_Media Mix_NAS" xfId="2307" xr:uid="{00000000-0005-0000-0000-00009C030000}"/>
    <cellStyle name="_060213_현대해상하이카_이노션_070327_르노삼성H45_4월 캠페인_Media Mix_NAS_070912_르노삼성QMX" xfId="2308" xr:uid="{00000000-0005-0000-0000-00009D030000}"/>
    <cellStyle name="_060213_현대해상하이카_이노션_070327_르노삼성H45_4월 캠페인_Media Mix_NAS_071001_RSM_SM7_10월 미디어믹스 제안_최종" xfId="2309" xr:uid="{00000000-0005-0000-0000-00009E030000}"/>
    <cellStyle name="_060213_현대해상하이카_이노션_070327_르노삼성H45_4월 캠페인_Media Mix_NAS_071004_RSM_SM7_10월 미디어믹스 제안" xfId="2310" xr:uid="{00000000-0005-0000-0000-00009F030000}"/>
    <cellStyle name="_060213_현대해상하이카_이노션_070327_르노삼성H45_4월 캠페인_Media Mix_NAS_071102_RSM_QMX_11월 미디어믹스 제안" xfId="2311" xr:uid="{00000000-0005-0000-0000-0000A0030000}"/>
    <cellStyle name="_060213_현대해상하이카_이노션_070327_르노삼성H45_4월 캠페인_Media Mix_NAS_071106_RSM_QMX_11월 미디어믹스 제안(수정)" xfId="2312" xr:uid="{00000000-0005-0000-0000-0000A1030000}"/>
    <cellStyle name="_060213_현대해상하이카_이노션_070328_르노삼성H45_4월 캠페인_Media Mix_NAS" xfId="2313" xr:uid="{00000000-0005-0000-0000-0000A2030000}"/>
    <cellStyle name="_060213_현대해상하이카_이노션_070328_르노삼성H45_4월 캠페인_Media Mix_NAS_070912_르노삼성QMX" xfId="2314" xr:uid="{00000000-0005-0000-0000-0000A3030000}"/>
    <cellStyle name="_060213_현대해상하이카_이노션_070328_르노삼성H45_4월 캠페인_Media Mix_NAS_071001_RSM_SM7_10월 미디어믹스 제안_최종" xfId="2315" xr:uid="{00000000-0005-0000-0000-0000A4030000}"/>
    <cellStyle name="_060213_현대해상하이카_이노션_070328_르노삼성H45_4월 캠페인_Media Mix_NAS_071004_RSM_SM7_10월 미디어믹스 제안" xfId="2316" xr:uid="{00000000-0005-0000-0000-0000A5030000}"/>
    <cellStyle name="_060213_현대해상하이카_이노션_070328_르노삼성H45_4월 캠페인_Media Mix_NAS_071102_RSM_QMX_11월 미디어믹스 제안" xfId="2317" xr:uid="{00000000-0005-0000-0000-0000A6030000}"/>
    <cellStyle name="_060213_현대해상하이카_이노션_070328_르노삼성H45_4월 캠페인_Media Mix_NAS_071106_RSM_QMX_11월 미디어믹스 제안(수정)" xfId="2318" xr:uid="{00000000-0005-0000-0000-0000A7030000}"/>
    <cellStyle name="_060213_현대해상하이카_이노션_070403_르노삼성QMX_Media Mix_NAS" xfId="2319" xr:uid="{00000000-0005-0000-0000-0000A8030000}"/>
    <cellStyle name="_060213_현대해상하이카_이노션_070403_르노삼성QMX_Media Mix_NAS_070912_르노삼성QMX" xfId="2320" xr:uid="{00000000-0005-0000-0000-0000A9030000}"/>
    <cellStyle name="_060213_현대해상하이카_이노션_070403_르노삼성QMX_Media Mix_NAS_071001_RSM_SM7_10월 미디어믹스 제안_최종" xfId="2321" xr:uid="{00000000-0005-0000-0000-0000AA030000}"/>
    <cellStyle name="_060213_현대해상하이카_이노션_070403_르노삼성QMX_Media Mix_NAS_071004_RSM_SM7_10월 미디어믹스 제안" xfId="2322" xr:uid="{00000000-0005-0000-0000-0000AB030000}"/>
    <cellStyle name="_060213_현대해상하이카_이노션_070403_르노삼성QMX_Media Mix_NAS_071102_RSM_QMX_11월 미디어믹스 제안" xfId="2323" xr:uid="{00000000-0005-0000-0000-0000AC030000}"/>
    <cellStyle name="_060213_현대해상하이카_이노션_070403_르노삼성QMX_Media Mix_NAS_071106_RSM_QMX_11월 미디어믹스 제안(수정)" xfId="2324" xr:uid="{00000000-0005-0000-0000-0000AD030000}"/>
    <cellStyle name="_060213_현대해상하이카_이노션_현대카드" xfId="2325" xr:uid="{00000000-0005-0000-0000-0000AE030000}"/>
    <cellStyle name="_060213_현대해상하이카_이노션_현대카드_060721_하나커피카드_Media Mix" xfId="2326" xr:uid="{00000000-0005-0000-0000-0000AF030000}"/>
    <cellStyle name="_060213_현대해상하이카_이노션_현대카드_060721_하나커피카드_Media Mix_070125_르노삼성(SM5)_Media Mix_NAS(작업전)" xfId="2327" xr:uid="{00000000-0005-0000-0000-0000B0030000}"/>
    <cellStyle name="_060213_현대해상하이카_이노션_현대카드_060721_하나커피카드_Media Mix_070125_르노삼성(SM5)_Media Mix_NAS(작업전)_070131_르노삼성(SM3)_Media Mix_NAS" xfId="2328" xr:uid="{00000000-0005-0000-0000-0000B1030000}"/>
    <cellStyle name="_060213_현대해상하이카_이노션_현대카드_060721_하나커피카드_Media Mix_070125_르노삼성(SM5)_Media Mix_NAS(작업전)_070131_르노삼성(SM3)_Media Mix_NAS_070214_KT_Media Mix_NAS_지나" xfId="2329" xr:uid="{00000000-0005-0000-0000-0000B2030000}"/>
    <cellStyle name="_060213_현대해상하이카_이노션_현대카드_060721_하나커피카드_Media Mix_070125_르노삼성(SM5)_Media Mix_NAS(작업전)_070131_르노삼성(SM5)_Media Mix_NAS(ver5)" xfId="2330" xr:uid="{00000000-0005-0000-0000-0000B3030000}"/>
    <cellStyle name="_060213_현대해상하이카_이노션_현대카드_060721_하나커피카드_Media Mix_070125_르노삼성(SM5)_Media Mix_NAS(작업전)_070131_르노삼성(SM5)_Media Mix_NAS(ver5)_070202_르노삼성(SM5)_Media Mix_NAS(최종)_스케쥴표 포함" xfId="2331" xr:uid="{00000000-0005-0000-0000-0000B403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 xfId="2332" xr:uid="{00000000-0005-0000-0000-0000B503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0912_르노삼성QMX" xfId="2333" xr:uid="{00000000-0005-0000-0000-0000B603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1001_RSM_SM7_10월 미디어믹스 제안_최종" xfId="2334" xr:uid="{00000000-0005-0000-0000-0000B703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1004_RSM_SM7_10월 미디어믹스 제안" xfId="2335" xr:uid="{00000000-0005-0000-0000-0000B803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1102_RSM_QMX_11월 미디어믹스 제안" xfId="2336" xr:uid="{00000000-0005-0000-0000-0000B903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1106_RSM_QMX_11월 미디어믹스 제안(수정)" xfId="2337" xr:uid="{00000000-0005-0000-0000-0000BA03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 xfId="2338" xr:uid="{00000000-0005-0000-0000-0000BB03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0912_르노삼성QMX" xfId="2339" xr:uid="{00000000-0005-0000-0000-0000BC03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1001_RSM_SM7_10월 미디어믹스 제안_최종" xfId="2340" xr:uid="{00000000-0005-0000-0000-0000BD03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1004_RSM_SM7_10월 미디어믹스 제안" xfId="2341" xr:uid="{00000000-0005-0000-0000-0000BE03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1102_RSM_QMX_11월 미디어믹스 제안" xfId="2342" xr:uid="{00000000-0005-0000-0000-0000BF03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1106_RSM_QMX_11월 미디어믹스 제안(수정)" xfId="2343" xr:uid="{00000000-0005-0000-0000-0000C003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 xfId="2344" xr:uid="{00000000-0005-0000-0000-0000C103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0912_르노삼성QMX" xfId="2345" xr:uid="{00000000-0005-0000-0000-0000C203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1001_RSM_SM7_10월 미디어믹스 제안_최종" xfId="2346" xr:uid="{00000000-0005-0000-0000-0000C303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1004_RSM_SM7_10월 미디어믹스 제안" xfId="2347" xr:uid="{00000000-0005-0000-0000-0000C403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1102_RSM_QMX_11월 미디어믹스 제안" xfId="2348" xr:uid="{00000000-0005-0000-0000-0000C503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1106_RSM_QMX_11월 미디어믹스 제안(수정)" xfId="2349" xr:uid="{00000000-0005-0000-0000-0000C603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 xfId="2350" xr:uid="{00000000-0005-0000-0000-0000C703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0912_르노삼성QMX" xfId="2351" xr:uid="{00000000-0005-0000-0000-0000C803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1001_RSM_SM7_10월 미디어믹스 제안_최종" xfId="2352" xr:uid="{00000000-0005-0000-0000-0000C903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1004_RSM_SM7_10월 미디어믹스 제안" xfId="2353" xr:uid="{00000000-0005-0000-0000-0000CA03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1102_RSM_QMX_11월 미디어믹스 제안" xfId="2354" xr:uid="{00000000-0005-0000-0000-0000CB03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1106_RSM_QMX_11월 미디어믹스 제안(수정)" xfId="2355" xr:uid="{00000000-0005-0000-0000-0000CC03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 xfId="2356" xr:uid="{00000000-0005-0000-0000-0000CD03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0912_르노삼성QMX" xfId="2357" xr:uid="{00000000-0005-0000-0000-0000CE03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1001_RSM_SM7_10월 미디어믹스 제안_최종" xfId="2358" xr:uid="{00000000-0005-0000-0000-0000CF03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1004_RSM_SM7_10월 미디어믹스 제안" xfId="2359" xr:uid="{00000000-0005-0000-0000-0000D003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1102_RSM_QMX_11월 미디어믹스 제안" xfId="2360" xr:uid="{00000000-0005-0000-0000-0000D103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1106_RSM_QMX_11월 미디어믹스 제안(수정)" xfId="2361" xr:uid="{00000000-0005-0000-0000-0000D2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 xfId="2362" xr:uid="{00000000-0005-0000-0000-0000D3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 xfId="2363" xr:uid="{00000000-0005-0000-0000-0000D4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0912_르노삼성QMX" xfId="2364" xr:uid="{00000000-0005-0000-0000-0000D5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1001_RSM_SM7_10월 미디어믹스 제안_최종" xfId="2365" xr:uid="{00000000-0005-0000-0000-0000D6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1004_RSM_SM7_10월 미디어믹스 제안" xfId="2366" xr:uid="{00000000-0005-0000-0000-0000D7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1102_RSM_QMX_11월 미디어믹스 제안" xfId="2367" xr:uid="{00000000-0005-0000-0000-0000D8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1106_RSM_QMX_11월 미디어믹스 제안(수정)" xfId="2368" xr:uid="{00000000-0005-0000-0000-0000D9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 xfId="2369" xr:uid="{00000000-0005-0000-0000-0000DA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0912_르노삼성QMX" xfId="2370" xr:uid="{00000000-0005-0000-0000-0000DB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1001_RSM_SM7_10월 미디어믹스 제안_최종" xfId="2371" xr:uid="{00000000-0005-0000-0000-0000DC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1004_RSM_SM7_10월 미디어믹스 제안" xfId="2372" xr:uid="{00000000-0005-0000-0000-0000DD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1102_RSM_QMX_11월 미디어믹스 제안" xfId="2373" xr:uid="{00000000-0005-0000-0000-0000DE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1106_RSM_QMX_11월 미디어믹스 제안(수정)" xfId="2374" xr:uid="{00000000-0005-0000-0000-0000DF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 xfId="2375" xr:uid="{00000000-0005-0000-0000-0000E0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0912_르노삼성QMX" xfId="2376" xr:uid="{00000000-0005-0000-0000-0000E1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1001_RSM_SM7_10월 미디어믹스 제안_최종" xfId="2377" xr:uid="{00000000-0005-0000-0000-0000E2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1004_RSM_SM7_10월 미디어믹스 제안" xfId="2378" xr:uid="{00000000-0005-0000-0000-0000E3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1102_RSM_QMX_11월 미디어믹스 제안" xfId="2379" xr:uid="{00000000-0005-0000-0000-0000E4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1106_RSM_QMX_11월 미디어믹스 제안(수정)" xfId="2380" xr:uid="{00000000-0005-0000-0000-0000E5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 xfId="2381" xr:uid="{00000000-0005-0000-0000-0000E6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0912_르노삼성QMX" xfId="2382" xr:uid="{00000000-0005-0000-0000-0000E7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1001_RSM_SM7_10월 미디어믹스 제안_최종" xfId="2383" xr:uid="{00000000-0005-0000-0000-0000E8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1004_RSM_SM7_10월 미디어믹스 제안" xfId="2384" xr:uid="{00000000-0005-0000-0000-0000E9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1102_RSM_QMX_11월 미디어믹스 제안" xfId="2385" xr:uid="{00000000-0005-0000-0000-0000EA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1106_RSM_QMX_11월 미디어믹스 제안(수정)" xfId="2386" xr:uid="{00000000-0005-0000-0000-0000EB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 xfId="2387" xr:uid="{00000000-0005-0000-0000-0000EC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0912_르노삼성QMX" xfId="2388" xr:uid="{00000000-0005-0000-0000-0000ED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1001_RSM_SM7_10월 미디어믹스 제안_최종" xfId="2389" xr:uid="{00000000-0005-0000-0000-0000EE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1004_RSM_SM7_10월 미디어믹스 제안" xfId="2390" xr:uid="{00000000-0005-0000-0000-0000EF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1102_RSM_QMX_11월 미디어믹스 제안" xfId="2391" xr:uid="{00000000-0005-0000-0000-0000F003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1106_RSM_QMX_11월 미디어믹스 제안(수정)" xfId="2392" xr:uid="{00000000-0005-0000-0000-0000F1030000}"/>
    <cellStyle name="_060213_현대해상하이카_이노션_현대카드_060721_하나커피카드_Media Mix_070125_르노삼성(SM5)_Media Mix_NAS(작업전)_070131_르노삼성(SM5)_Media Mix_NAS(ver5)_070322_르노삼성H45_4월 캠페인_Media Mix_NAS" xfId="2393" xr:uid="{00000000-0005-0000-0000-0000F2030000}"/>
    <cellStyle name="_060213_현대해상하이카_이노션_현대카드_060721_하나커피카드_Media Mix_070125_르노삼성(SM5)_Media Mix_NAS(작업전)_070131_르노삼성(SM5)_Media Mix_NAS(ver5)_070322_르노삼성H45_4월 캠페인_Media Mix_NAS_070912_르노삼성QMX" xfId="2394" xr:uid="{00000000-0005-0000-0000-0000F3030000}"/>
    <cellStyle name="_060213_현대해상하이카_이노션_현대카드_060721_하나커피카드_Media Mix_070125_르노삼성(SM5)_Media Mix_NAS(작업전)_070131_르노삼성(SM5)_Media Mix_NAS(ver5)_070322_르노삼성H45_4월 캠페인_Media Mix_NAS_071001_RSM_SM7_10월 미디어믹스 제안_최종" xfId="2395" xr:uid="{00000000-0005-0000-0000-0000F4030000}"/>
    <cellStyle name="_060213_현대해상하이카_이노션_현대카드_060721_하나커피카드_Media Mix_070125_르노삼성(SM5)_Media Mix_NAS(작업전)_070131_르노삼성(SM5)_Media Mix_NAS(ver5)_070322_르노삼성H45_4월 캠페인_Media Mix_NAS_071004_RSM_SM7_10월 미디어믹스 제안" xfId="2396" xr:uid="{00000000-0005-0000-0000-0000F5030000}"/>
    <cellStyle name="_060213_현대해상하이카_이노션_현대카드_060721_하나커피카드_Media Mix_070125_르노삼성(SM5)_Media Mix_NAS(작업전)_070131_르노삼성(SM5)_Media Mix_NAS(ver5)_070322_르노삼성H45_4월 캠페인_Media Mix_NAS_071102_RSM_QMX_11월 미디어믹스 제안" xfId="2397" xr:uid="{00000000-0005-0000-0000-0000F6030000}"/>
    <cellStyle name="_060213_현대해상하이카_이노션_현대카드_060721_하나커피카드_Media Mix_070125_르노삼성(SM5)_Media Mix_NAS(작업전)_070131_르노삼성(SM5)_Media Mix_NAS(ver5)_070322_르노삼성H45_4월 캠페인_Media Mix_NAS_071106_RSM_QMX_11월 미디어믹스 제안(수정)" xfId="2398" xr:uid="{00000000-0005-0000-0000-0000F7030000}"/>
    <cellStyle name="_060213_현대해상하이카_이노션_현대카드_060721_하나커피카드_Media Mix_070125_르노삼성(SM5)_Media Mix_NAS(작업전)_070131_르노삼성(SM5)_Media Mix_NAS(ver5)_070326_르노삼성H45_4월 캠페인_Media Mix_NAS" xfId="2399" xr:uid="{00000000-0005-0000-0000-0000F8030000}"/>
    <cellStyle name="_060213_현대해상하이카_이노션_현대카드_060721_하나커피카드_Media Mix_070125_르노삼성(SM5)_Media Mix_NAS(작업전)_070131_르노삼성(SM5)_Media Mix_NAS(ver5)_070326_르노삼성H45_4월 캠페인_Media Mix_NAS_070912_르노삼성QMX" xfId="2400" xr:uid="{00000000-0005-0000-0000-0000F9030000}"/>
    <cellStyle name="_060213_현대해상하이카_이노션_현대카드_060721_하나커피카드_Media Mix_070125_르노삼성(SM5)_Media Mix_NAS(작업전)_070131_르노삼성(SM5)_Media Mix_NAS(ver5)_070326_르노삼성H45_4월 캠페인_Media Mix_NAS_071001_RSM_SM7_10월 미디어믹스 제안_최종" xfId="2401" xr:uid="{00000000-0005-0000-0000-0000FA030000}"/>
    <cellStyle name="_060213_현대해상하이카_이노션_현대카드_060721_하나커피카드_Media Mix_070125_르노삼성(SM5)_Media Mix_NAS(작업전)_070131_르노삼성(SM5)_Media Mix_NAS(ver5)_070326_르노삼성H45_4월 캠페인_Media Mix_NAS_071004_RSM_SM7_10월 미디어믹스 제안" xfId="2402" xr:uid="{00000000-0005-0000-0000-0000FB030000}"/>
    <cellStyle name="_060213_현대해상하이카_이노션_현대카드_060721_하나커피카드_Media Mix_070125_르노삼성(SM5)_Media Mix_NAS(작업전)_070131_르노삼성(SM5)_Media Mix_NAS(ver5)_070326_르노삼성H45_4월 캠페인_Media Mix_NAS_071102_RSM_QMX_11월 미디어믹스 제안" xfId="2403" xr:uid="{00000000-0005-0000-0000-0000FC030000}"/>
    <cellStyle name="_060213_현대해상하이카_이노션_현대카드_060721_하나커피카드_Media Mix_070125_르노삼성(SM5)_Media Mix_NAS(작업전)_070131_르노삼성(SM5)_Media Mix_NAS(ver5)_070326_르노삼성H45_4월 캠페인_Media Mix_NAS_071106_RSM_QMX_11월 미디어믹스 제안(수정)" xfId="2404" xr:uid="{00000000-0005-0000-0000-0000FD030000}"/>
    <cellStyle name="_060213_현대해상하이카_이노션_현대카드_060721_하나커피카드_Media Mix_070125_르노삼성(SM5)_Media Mix_NAS(작업전)_070131_르노삼성(SM5)_Media Mix_NAS(ver5)_070327_르노삼성H45_4월 캠페인_Media Mix_NAS" xfId="2405" xr:uid="{00000000-0005-0000-0000-0000FE030000}"/>
    <cellStyle name="_060213_현대해상하이카_이노션_현대카드_060721_하나커피카드_Media Mix_070125_르노삼성(SM5)_Media Mix_NAS(작업전)_070131_르노삼성(SM5)_Media Mix_NAS(ver5)_070327_르노삼성H45_4월 캠페인_Media Mix_NAS_070912_르노삼성QMX" xfId="2406" xr:uid="{00000000-0005-0000-0000-0000FF030000}"/>
    <cellStyle name="_060213_현대해상하이카_이노션_현대카드_060721_하나커피카드_Media Mix_070125_르노삼성(SM5)_Media Mix_NAS(작업전)_070131_르노삼성(SM5)_Media Mix_NAS(ver5)_070327_르노삼성H45_4월 캠페인_Media Mix_NAS_071001_RSM_SM7_10월 미디어믹스 제안_최종" xfId="2407" xr:uid="{00000000-0005-0000-0000-000000040000}"/>
    <cellStyle name="_060213_현대해상하이카_이노션_현대카드_060721_하나커피카드_Media Mix_070125_르노삼성(SM5)_Media Mix_NAS(작업전)_070131_르노삼성(SM5)_Media Mix_NAS(ver5)_070327_르노삼성H45_4월 캠페인_Media Mix_NAS_071004_RSM_SM7_10월 미디어믹스 제안" xfId="2408" xr:uid="{00000000-0005-0000-0000-000001040000}"/>
    <cellStyle name="_060213_현대해상하이카_이노션_현대카드_060721_하나커피카드_Media Mix_070125_르노삼성(SM5)_Media Mix_NAS(작업전)_070131_르노삼성(SM5)_Media Mix_NAS(ver5)_070327_르노삼성H45_4월 캠페인_Media Mix_NAS_071102_RSM_QMX_11월 미디어믹스 제안" xfId="2409" xr:uid="{00000000-0005-0000-0000-000002040000}"/>
    <cellStyle name="_060213_현대해상하이카_이노션_현대카드_060721_하나커피카드_Media Mix_070125_르노삼성(SM5)_Media Mix_NAS(작업전)_070131_르노삼성(SM5)_Media Mix_NAS(ver5)_070327_르노삼성H45_4월 캠페인_Media Mix_NAS_071106_RSM_QMX_11월 미디어믹스 제안(수정)" xfId="2410" xr:uid="{00000000-0005-0000-0000-000003040000}"/>
    <cellStyle name="_060213_현대해상하이카_이노션_현대카드_060721_하나커피카드_Media Mix_070125_르노삼성(SM5)_Media Mix_NAS(작업전)_070131_르노삼성(SM5)_Media Mix_NAS(ver5)_070328_르노삼성H45_4월 캠페인_Media Mix_NAS" xfId="2411" xr:uid="{00000000-0005-0000-0000-000004040000}"/>
    <cellStyle name="_060213_현대해상하이카_이노션_현대카드_060721_하나커피카드_Media Mix_070125_르노삼성(SM5)_Media Mix_NAS(작업전)_070131_르노삼성(SM5)_Media Mix_NAS(ver5)_070328_르노삼성H45_4월 캠페인_Media Mix_NAS_070912_르노삼성QMX" xfId="2412" xr:uid="{00000000-0005-0000-0000-000005040000}"/>
    <cellStyle name="_060213_현대해상하이카_이노션_현대카드_060721_하나커피카드_Media Mix_070125_르노삼성(SM5)_Media Mix_NAS(작업전)_070131_르노삼성(SM5)_Media Mix_NAS(ver5)_070328_르노삼성H45_4월 캠페인_Media Mix_NAS_071001_RSM_SM7_10월 미디어믹스 제안_최종" xfId="2413" xr:uid="{00000000-0005-0000-0000-000006040000}"/>
    <cellStyle name="_060213_현대해상하이카_이노션_현대카드_060721_하나커피카드_Media Mix_070125_르노삼성(SM5)_Media Mix_NAS(작업전)_070131_르노삼성(SM5)_Media Mix_NAS(ver5)_070328_르노삼성H45_4월 캠페인_Media Mix_NAS_071004_RSM_SM7_10월 미디어믹스 제안" xfId="2414" xr:uid="{00000000-0005-0000-0000-000007040000}"/>
    <cellStyle name="_060213_현대해상하이카_이노션_현대카드_060721_하나커피카드_Media Mix_070125_르노삼성(SM5)_Media Mix_NAS(작업전)_070131_르노삼성(SM5)_Media Mix_NAS(ver5)_070328_르노삼성H45_4월 캠페인_Media Mix_NAS_071102_RSM_QMX_11월 미디어믹스 제안" xfId="2415" xr:uid="{00000000-0005-0000-0000-000008040000}"/>
    <cellStyle name="_060213_현대해상하이카_이노션_현대카드_060721_하나커피카드_Media Mix_070125_르노삼성(SM5)_Media Mix_NAS(작업전)_070131_르노삼성(SM5)_Media Mix_NAS(ver5)_070328_르노삼성H45_4월 캠페인_Media Mix_NAS_071106_RSM_QMX_11월 미디어믹스 제안(수정)" xfId="2416" xr:uid="{00000000-0005-0000-0000-000009040000}"/>
    <cellStyle name="_060213_현대해상하이카_이노션_현대카드_060721_하나커피카드_Media Mix_070125_르노삼성(SM5)_Media Mix_NAS(작업전)_070131_르노삼성(SM5)_Media Mix_NAS(ver5)_070403_르노삼성QMX_Media Mix_NAS" xfId="2417" xr:uid="{00000000-0005-0000-0000-00000A040000}"/>
    <cellStyle name="_060213_현대해상하이카_이노션_현대카드_060721_하나커피카드_Media Mix_070125_르노삼성(SM5)_Media Mix_NAS(작업전)_070131_르노삼성(SM5)_Media Mix_NAS(ver5)_070403_르노삼성QMX_Media Mix_NAS_070912_르노삼성QMX" xfId="2418" xr:uid="{00000000-0005-0000-0000-00000B040000}"/>
    <cellStyle name="_060213_현대해상하이카_이노션_현대카드_060721_하나커피카드_Media Mix_070125_르노삼성(SM5)_Media Mix_NAS(작업전)_070131_르노삼성(SM5)_Media Mix_NAS(ver5)_070403_르노삼성QMX_Media Mix_NAS_071001_RSM_SM7_10월 미디어믹스 제안_최종" xfId="2419" xr:uid="{00000000-0005-0000-0000-00000C040000}"/>
    <cellStyle name="_060213_현대해상하이카_이노션_현대카드_060721_하나커피카드_Media Mix_070125_르노삼성(SM5)_Media Mix_NAS(작업전)_070131_르노삼성(SM5)_Media Mix_NAS(ver5)_070403_르노삼성QMX_Media Mix_NAS_071004_RSM_SM7_10월 미디어믹스 제안" xfId="2420" xr:uid="{00000000-0005-0000-0000-00000D040000}"/>
    <cellStyle name="_060213_현대해상하이카_이노션_현대카드_060721_하나커피카드_Media Mix_070125_르노삼성(SM5)_Media Mix_NAS(작업전)_070131_르노삼성(SM5)_Media Mix_NAS(ver5)_070403_르노삼성QMX_Media Mix_NAS_071102_RSM_QMX_11월 미디어믹스 제안" xfId="2421" xr:uid="{00000000-0005-0000-0000-00000E040000}"/>
    <cellStyle name="_060213_현대해상하이카_이노션_현대카드_060721_하나커피카드_Media Mix_070125_르노삼성(SM5)_Media Mix_NAS(작업전)_070131_르노삼성(SM5)_Media Mix_NAS(ver5)_070403_르노삼성QMX_Media Mix_NAS_071106_RSM_QMX_11월 미디어믹스 제안(수정)" xfId="2422" xr:uid="{00000000-0005-0000-0000-00000F040000}"/>
    <cellStyle name="_060213_현대해상하이카_이노션_현대카드_060721_하나커피카드_Media Mix_070125_르노삼성(SM5)_Media Mix_NAS(작업전)_070201_르노삼성(SM5)_Media Mix_NAS(최종)" xfId="2423" xr:uid="{00000000-0005-0000-0000-000010040000}"/>
    <cellStyle name="_060213_현대해상하이카_이노션_현대카드_060721_하나커피카드_Media Mix_070125_르노삼성(SM5)_Media Mix_NAS(작업전)_070201_르노삼성(SM5)_Media Mix_NAS(최종)_070202_르노삼성(SM5)_Media Mix_NAS(최종)_스케쥴표 포함" xfId="2424" xr:uid="{00000000-0005-0000-0000-00001104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 xfId="2425" xr:uid="{00000000-0005-0000-0000-00001204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0912_르노삼성QMX" xfId="2426" xr:uid="{00000000-0005-0000-0000-00001304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1001_RSM_SM7_10월 미디어믹스 제안_최종" xfId="2427" xr:uid="{00000000-0005-0000-0000-00001404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1004_RSM_SM7_10월 미디어믹스 제안" xfId="2428" xr:uid="{00000000-0005-0000-0000-00001504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1102_RSM_QMX_11월 미디어믹스 제안" xfId="2429" xr:uid="{00000000-0005-0000-0000-00001604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1106_RSM_QMX_11월 미디어믹스 제안(수정)" xfId="2430" xr:uid="{00000000-0005-0000-0000-00001704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 xfId="2431" xr:uid="{00000000-0005-0000-0000-00001804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0912_르노삼성QMX" xfId="2432" xr:uid="{00000000-0005-0000-0000-00001904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1001_RSM_SM7_10월 미디어믹스 제안_최종" xfId="2433" xr:uid="{00000000-0005-0000-0000-00001A04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1004_RSM_SM7_10월 미디어믹스 제안" xfId="2434" xr:uid="{00000000-0005-0000-0000-00001B04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1102_RSM_QMX_11월 미디어믹스 제안" xfId="2435" xr:uid="{00000000-0005-0000-0000-00001C04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1106_RSM_QMX_11월 미디어믹스 제안(수정)" xfId="2436" xr:uid="{00000000-0005-0000-0000-00001D04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 xfId="2437" xr:uid="{00000000-0005-0000-0000-00001E04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0912_르노삼성QMX" xfId="2438" xr:uid="{00000000-0005-0000-0000-00001F04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1001_RSM_SM7_10월 미디어믹스 제안_최종" xfId="2439" xr:uid="{00000000-0005-0000-0000-00002004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1004_RSM_SM7_10월 미디어믹스 제안" xfId="2440" xr:uid="{00000000-0005-0000-0000-00002104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1102_RSM_QMX_11월 미디어믹스 제안" xfId="2441" xr:uid="{00000000-0005-0000-0000-00002204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1106_RSM_QMX_11월 미디어믹스 제안(수정)" xfId="2442" xr:uid="{00000000-0005-0000-0000-00002304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 xfId="2443" xr:uid="{00000000-0005-0000-0000-00002404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0912_르노삼성QMX" xfId="2444" xr:uid="{00000000-0005-0000-0000-00002504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1001_RSM_SM7_10월 미디어믹스 제안_최종" xfId="2445" xr:uid="{00000000-0005-0000-0000-00002604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1004_RSM_SM7_10월 미디어믹스 제안" xfId="2446" xr:uid="{00000000-0005-0000-0000-00002704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1102_RSM_QMX_11월 미디어믹스 제안" xfId="2447" xr:uid="{00000000-0005-0000-0000-00002804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1106_RSM_QMX_11월 미디어믹스 제안(수정)" xfId="2448" xr:uid="{00000000-0005-0000-0000-00002904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 xfId="2449" xr:uid="{00000000-0005-0000-0000-00002A04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0912_르노삼성QMX" xfId="2450" xr:uid="{00000000-0005-0000-0000-00002B04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1001_RSM_SM7_10월 미디어믹스 제안_최종" xfId="2451" xr:uid="{00000000-0005-0000-0000-00002C04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1004_RSM_SM7_10월 미디어믹스 제안" xfId="2452" xr:uid="{00000000-0005-0000-0000-00002D04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1102_RSM_QMX_11월 미디어믹스 제안" xfId="2453" xr:uid="{00000000-0005-0000-0000-00002E04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1106_RSM_QMX_11월 미디어믹스 제안(수정)" xfId="2454" xr:uid="{00000000-0005-0000-0000-00002F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 xfId="2455" xr:uid="{00000000-0005-0000-0000-000030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 xfId="2456" xr:uid="{00000000-0005-0000-0000-000031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0912_르노삼성QMX" xfId="2457" xr:uid="{00000000-0005-0000-0000-000032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1001_RSM_SM7_10월 미디어믹스 제안_최종" xfId="2458" xr:uid="{00000000-0005-0000-0000-000033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1004_RSM_SM7_10월 미디어믹스 제안" xfId="2459" xr:uid="{00000000-0005-0000-0000-000034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1102_RSM_QMX_11월 미디어믹스 제안" xfId="2460" xr:uid="{00000000-0005-0000-0000-000035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1106_RSM_QMX_11월 미디어믹스 제안(수정)" xfId="2461" xr:uid="{00000000-0005-0000-0000-000036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 xfId="2462" xr:uid="{00000000-0005-0000-0000-000037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0912_르노삼성QMX" xfId="2463" xr:uid="{00000000-0005-0000-0000-000038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1001_RSM_SM7_10월 미디어믹스 제안_최종" xfId="2464" xr:uid="{00000000-0005-0000-0000-000039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1004_RSM_SM7_10월 미디어믹스 제안" xfId="2465" xr:uid="{00000000-0005-0000-0000-00003A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1102_RSM_QMX_11월 미디어믹스 제안" xfId="2466" xr:uid="{00000000-0005-0000-0000-00003B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1106_RSM_QMX_11월 미디어믹스 제안(수정)" xfId="2467" xr:uid="{00000000-0005-0000-0000-00003C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 xfId="2468" xr:uid="{00000000-0005-0000-0000-00003D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0912_르노삼성QMX" xfId="2469" xr:uid="{00000000-0005-0000-0000-00003E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1001_RSM_SM7_10월 미디어믹스 제안_최종" xfId="2470" xr:uid="{00000000-0005-0000-0000-00003F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1004_RSM_SM7_10월 미디어믹스 제안" xfId="2471" xr:uid="{00000000-0005-0000-0000-000040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1102_RSM_QMX_11월 미디어믹스 제안" xfId="2472" xr:uid="{00000000-0005-0000-0000-000041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1106_RSM_QMX_11월 미디어믹스 제안(수정)" xfId="2473" xr:uid="{00000000-0005-0000-0000-000042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 xfId="2474" xr:uid="{00000000-0005-0000-0000-000043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0912_르노삼성QMX" xfId="2475" xr:uid="{00000000-0005-0000-0000-000044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1001_RSM_SM7_10월 미디어믹스 제안_최종" xfId="2476" xr:uid="{00000000-0005-0000-0000-000045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1004_RSM_SM7_10월 미디어믹스 제안" xfId="2477" xr:uid="{00000000-0005-0000-0000-000046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1102_RSM_QMX_11월 미디어믹스 제안" xfId="2478" xr:uid="{00000000-0005-0000-0000-000047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1106_RSM_QMX_11월 미디어믹스 제안(수정)" xfId="2479" xr:uid="{00000000-0005-0000-0000-000048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 xfId="2480" xr:uid="{00000000-0005-0000-0000-000049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0912_르노삼성QMX" xfId="2481" xr:uid="{00000000-0005-0000-0000-00004A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1001_RSM_SM7_10월 미디어믹스 제안_최종" xfId="2482" xr:uid="{00000000-0005-0000-0000-00004B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1004_RSM_SM7_10월 미디어믹스 제안" xfId="2483" xr:uid="{00000000-0005-0000-0000-00004C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1102_RSM_QMX_11월 미디어믹스 제안" xfId="2484" xr:uid="{00000000-0005-0000-0000-00004D04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1106_RSM_QMX_11월 미디어믹스 제안(수정)" xfId="2485" xr:uid="{00000000-0005-0000-0000-00004E040000}"/>
    <cellStyle name="_060213_현대해상하이카_이노션_현대카드_060721_하나커피카드_Media Mix_070125_르노삼성(SM5)_Media Mix_NAS(작업전)_070201_르노삼성(SM5)_Media Mix_NAS(최종)_070322_르노삼성H45_4월 캠페인_Media Mix_NAS" xfId="2486" xr:uid="{00000000-0005-0000-0000-00004F040000}"/>
    <cellStyle name="_060213_현대해상하이카_이노션_현대카드_060721_하나커피카드_Media Mix_070125_르노삼성(SM5)_Media Mix_NAS(작업전)_070201_르노삼성(SM5)_Media Mix_NAS(최종)_070322_르노삼성H45_4월 캠페인_Media Mix_NAS_070912_르노삼성QMX" xfId="2487" xr:uid="{00000000-0005-0000-0000-000050040000}"/>
    <cellStyle name="_060213_현대해상하이카_이노션_현대카드_060721_하나커피카드_Media Mix_070125_르노삼성(SM5)_Media Mix_NAS(작업전)_070201_르노삼성(SM5)_Media Mix_NAS(최종)_070322_르노삼성H45_4월 캠페인_Media Mix_NAS_071001_RSM_SM7_10월 미디어믹스 제안_최종" xfId="2488" xr:uid="{00000000-0005-0000-0000-000051040000}"/>
    <cellStyle name="_060213_현대해상하이카_이노션_현대카드_060721_하나커피카드_Media Mix_070125_르노삼성(SM5)_Media Mix_NAS(작업전)_070201_르노삼성(SM5)_Media Mix_NAS(최종)_070322_르노삼성H45_4월 캠페인_Media Mix_NAS_071004_RSM_SM7_10월 미디어믹스 제안" xfId="2489" xr:uid="{00000000-0005-0000-0000-000052040000}"/>
    <cellStyle name="_060213_현대해상하이카_이노션_현대카드_060721_하나커피카드_Media Mix_070125_르노삼성(SM5)_Media Mix_NAS(작업전)_070201_르노삼성(SM5)_Media Mix_NAS(최종)_070322_르노삼성H45_4월 캠페인_Media Mix_NAS_071102_RSM_QMX_11월 미디어믹스 제안" xfId="2490" xr:uid="{00000000-0005-0000-0000-000053040000}"/>
    <cellStyle name="_060213_현대해상하이카_이노션_현대카드_060721_하나커피카드_Media Mix_070125_르노삼성(SM5)_Media Mix_NAS(작업전)_070201_르노삼성(SM5)_Media Mix_NAS(최종)_070322_르노삼성H45_4월 캠페인_Media Mix_NAS_071106_RSM_QMX_11월 미디어믹스 제안(수정)" xfId="2491" xr:uid="{00000000-0005-0000-0000-000054040000}"/>
    <cellStyle name="_060213_현대해상하이카_이노션_현대카드_060721_하나커피카드_Media Mix_070125_르노삼성(SM5)_Media Mix_NAS(작업전)_070201_르노삼성(SM5)_Media Mix_NAS(최종)_070326_르노삼성H45_4월 캠페인_Media Mix_NAS" xfId="2492" xr:uid="{00000000-0005-0000-0000-000055040000}"/>
    <cellStyle name="_060213_현대해상하이카_이노션_현대카드_060721_하나커피카드_Media Mix_070125_르노삼성(SM5)_Media Mix_NAS(작업전)_070201_르노삼성(SM5)_Media Mix_NAS(최종)_070326_르노삼성H45_4월 캠페인_Media Mix_NAS_070912_르노삼성QMX" xfId="2493" xr:uid="{00000000-0005-0000-0000-000056040000}"/>
    <cellStyle name="_060213_현대해상하이카_이노션_현대카드_060721_하나커피카드_Media Mix_070125_르노삼성(SM5)_Media Mix_NAS(작업전)_070201_르노삼성(SM5)_Media Mix_NAS(최종)_070326_르노삼성H45_4월 캠페인_Media Mix_NAS_071001_RSM_SM7_10월 미디어믹스 제안_최종" xfId="2494" xr:uid="{00000000-0005-0000-0000-000057040000}"/>
    <cellStyle name="_060213_현대해상하이카_이노션_현대카드_060721_하나커피카드_Media Mix_070125_르노삼성(SM5)_Media Mix_NAS(작업전)_070201_르노삼성(SM5)_Media Mix_NAS(최종)_070326_르노삼성H45_4월 캠페인_Media Mix_NAS_071004_RSM_SM7_10월 미디어믹스 제안" xfId="2495" xr:uid="{00000000-0005-0000-0000-000058040000}"/>
    <cellStyle name="_060213_현대해상하이카_이노션_현대카드_060721_하나커피카드_Media Mix_070125_르노삼성(SM5)_Media Mix_NAS(작업전)_070201_르노삼성(SM5)_Media Mix_NAS(최종)_070326_르노삼성H45_4월 캠페인_Media Mix_NAS_071102_RSM_QMX_11월 미디어믹스 제안" xfId="2496" xr:uid="{00000000-0005-0000-0000-000059040000}"/>
    <cellStyle name="_060213_현대해상하이카_이노션_현대카드_060721_하나커피카드_Media Mix_070125_르노삼성(SM5)_Media Mix_NAS(작업전)_070201_르노삼성(SM5)_Media Mix_NAS(최종)_070326_르노삼성H45_4월 캠페인_Media Mix_NAS_071106_RSM_QMX_11월 미디어믹스 제안(수정)" xfId="2497" xr:uid="{00000000-0005-0000-0000-00005A040000}"/>
    <cellStyle name="_060213_현대해상하이카_이노션_현대카드_060721_하나커피카드_Media Mix_070125_르노삼성(SM5)_Media Mix_NAS(작업전)_070201_르노삼성(SM5)_Media Mix_NAS(최종)_070327_르노삼성H45_4월 캠페인_Media Mix_NAS" xfId="2498" xr:uid="{00000000-0005-0000-0000-00005B040000}"/>
    <cellStyle name="_060213_현대해상하이카_이노션_현대카드_060721_하나커피카드_Media Mix_070125_르노삼성(SM5)_Media Mix_NAS(작업전)_070201_르노삼성(SM5)_Media Mix_NAS(최종)_070327_르노삼성H45_4월 캠페인_Media Mix_NAS_070912_르노삼성QMX" xfId="2499" xr:uid="{00000000-0005-0000-0000-00005C040000}"/>
    <cellStyle name="_060213_현대해상하이카_이노션_현대카드_060721_하나커피카드_Media Mix_070125_르노삼성(SM5)_Media Mix_NAS(작업전)_070201_르노삼성(SM5)_Media Mix_NAS(최종)_070327_르노삼성H45_4월 캠페인_Media Mix_NAS_071001_RSM_SM7_10월 미디어믹스 제안_최종" xfId="2500" xr:uid="{00000000-0005-0000-0000-00005D040000}"/>
    <cellStyle name="_060213_현대해상하이카_이노션_현대카드_060721_하나커피카드_Media Mix_070125_르노삼성(SM5)_Media Mix_NAS(작업전)_070201_르노삼성(SM5)_Media Mix_NAS(최종)_070327_르노삼성H45_4월 캠페인_Media Mix_NAS_071004_RSM_SM7_10월 미디어믹스 제안" xfId="2501" xr:uid="{00000000-0005-0000-0000-00005E040000}"/>
    <cellStyle name="_060213_현대해상하이카_이노션_현대카드_060721_하나커피카드_Media Mix_070125_르노삼성(SM5)_Media Mix_NAS(작업전)_070201_르노삼성(SM5)_Media Mix_NAS(최종)_070327_르노삼성H45_4월 캠페인_Media Mix_NAS_071102_RSM_QMX_11월 미디어믹스 제안" xfId="2502" xr:uid="{00000000-0005-0000-0000-00005F040000}"/>
    <cellStyle name="_060213_현대해상하이카_이노션_현대카드_060721_하나커피카드_Media Mix_070125_르노삼성(SM5)_Media Mix_NAS(작업전)_070201_르노삼성(SM5)_Media Mix_NAS(최종)_070327_르노삼성H45_4월 캠페인_Media Mix_NAS_071106_RSM_QMX_11월 미디어믹스 제안(수정)" xfId="2503" xr:uid="{00000000-0005-0000-0000-000060040000}"/>
    <cellStyle name="_060213_현대해상하이카_이노션_현대카드_060721_하나커피카드_Media Mix_070125_르노삼성(SM5)_Media Mix_NAS(작업전)_070201_르노삼성(SM5)_Media Mix_NAS(최종)_070328_르노삼성H45_4월 캠페인_Media Mix_NAS" xfId="2504" xr:uid="{00000000-0005-0000-0000-000061040000}"/>
    <cellStyle name="_060213_현대해상하이카_이노션_현대카드_060721_하나커피카드_Media Mix_070125_르노삼성(SM5)_Media Mix_NAS(작업전)_070201_르노삼성(SM5)_Media Mix_NAS(최종)_070328_르노삼성H45_4월 캠페인_Media Mix_NAS_070912_르노삼성QMX" xfId="2505" xr:uid="{00000000-0005-0000-0000-000062040000}"/>
    <cellStyle name="_060213_현대해상하이카_이노션_현대카드_060721_하나커피카드_Media Mix_070125_르노삼성(SM5)_Media Mix_NAS(작업전)_070201_르노삼성(SM5)_Media Mix_NAS(최종)_070328_르노삼성H45_4월 캠페인_Media Mix_NAS_071001_RSM_SM7_10월 미디어믹스 제안_최종" xfId="2506" xr:uid="{00000000-0005-0000-0000-000063040000}"/>
    <cellStyle name="_060213_현대해상하이카_이노션_현대카드_060721_하나커피카드_Media Mix_070125_르노삼성(SM5)_Media Mix_NAS(작업전)_070201_르노삼성(SM5)_Media Mix_NAS(최종)_070328_르노삼성H45_4월 캠페인_Media Mix_NAS_071004_RSM_SM7_10월 미디어믹스 제안" xfId="2507" xr:uid="{00000000-0005-0000-0000-000064040000}"/>
    <cellStyle name="_060213_현대해상하이카_이노션_현대카드_060721_하나커피카드_Media Mix_070125_르노삼성(SM5)_Media Mix_NAS(작업전)_070201_르노삼성(SM5)_Media Mix_NAS(최종)_070328_르노삼성H45_4월 캠페인_Media Mix_NAS_071102_RSM_QMX_11월 미디어믹스 제안" xfId="2508" xr:uid="{00000000-0005-0000-0000-000065040000}"/>
    <cellStyle name="_060213_현대해상하이카_이노션_현대카드_060721_하나커피카드_Media Mix_070125_르노삼성(SM5)_Media Mix_NAS(작업전)_070201_르노삼성(SM5)_Media Mix_NAS(최종)_070328_르노삼성H45_4월 캠페인_Media Mix_NAS_071106_RSM_QMX_11월 미디어믹스 제안(수정)" xfId="2509" xr:uid="{00000000-0005-0000-0000-000066040000}"/>
    <cellStyle name="_060213_현대해상하이카_이노션_현대카드_060721_하나커피카드_Media Mix_070125_르노삼성(SM5)_Media Mix_NAS(작업전)_070201_르노삼성(SM5)_Media Mix_NAS(최종)_070403_르노삼성QMX_Media Mix_NAS" xfId="2510" xr:uid="{00000000-0005-0000-0000-000067040000}"/>
    <cellStyle name="_060213_현대해상하이카_이노션_현대카드_060721_하나커피카드_Media Mix_070125_르노삼성(SM5)_Media Mix_NAS(작업전)_070201_르노삼성(SM5)_Media Mix_NAS(최종)_070403_르노삼성QMX_Media Mix_NAS_070912_르노삼성QMX" xfId="2511" xr:uid="{00000000-0005-0000-0000-000068040000}"/>
    <cellStyle name="_060213_현대해상하이카_이노션_현대카드_060721_하나커피카드_Media Mix_070125_르노삼성(SM5)_Media Mix_NAS(작업전)_070201_르노삼성(SM5)_Media Mix_NAS(최종)_070403_르노삼성QMX_Media Mix_NAS_071001_RSM_SM7_10월 미디어믹스 제안_최종" xfId="2512" xr:uid="{00000000-0005-0000-0000-000069040000}"/>
    <cellStyle name="_060213_현대해상하이카_이노션_현대카드_060721_하나커피카드_Media Mix_070125_르노삼성(SM5)_Media Mix_NAS(작업전)_070201_르노삼성(SM5)_Media Mix_NAS(최종)_070403_르노삼성QMX_Media Mix_NAS_071004_RSM_SM7_10월 미디어믹스 제안" xfId="2513" xr:uid="{00000000-0005-0000-0000-00006A040000}"/>
    <cellStyle name="_060213_현대해상하이카_이노션_현대카드_060721_하나커피카드_Media Mix_070125_르노삼성(SM5)_Media Mix_NAS(작업전)_070201_르노삼성(SM5)_Media Mix_NAS(최종)_070403_르노삼성QMX_Media Mix_NAS_071102_RSM_QMX_11월 미디어믹스 제안" xfId="2514" xr:uid="{00000000-0005-0000-0000-00006B040000}"/>
    <cellStyle name="_060213_현대해상하이카_이노션_현대카드_060721_하나커피카드_Media Mix_070125_르노삼성(SM5)_Media Mix_NAS(작업전)_070201_르노삼성(SM5)_Media Mix_NAS(최종)_070403_르노삼성QMX_Media Mix_NAS_071106_RSM_QMX_11월 미디어믹스 제안(수정)" xfId="2515" xr:uid="{00000000-0005-0000-0000-00006C040000}"/>
    <cellStyle name="_060213_현대해상하이카_이노션_현대카드_060721_하나커피카드_Media Mix_070125_르노삼성(SM5)_Media Mix_NAS(작업전)_070322_르노삼성H45_4월 캠페인_Media Mix_NAS" xfId="2516" xr:uid="{00000000-0005-0000-0000-00006D040000}"/>
    <cellStyle name="_060213_현대해상하이카_이노션_현대카드_060721_하나커피카드_Media Mix_070125_르노삼성(SM5)_Media Mix_NAS(작업전)_070322_르노삼성H45_4월 캠페인_Media Mix_NAS_070912_르노삼성QMX" xfId="2517" xr:uid="{00000000-0005-0000-0000-00006E040000}"/>
    <cellStyle name="_060213_현대해상하이카_이노션_현대카드_060721_하나커피카드_Media Mix_070125_르노삼성(SM5)_Media Mix_NAS(작업전)_070322_르노삼성H45_4월 캠페인_Media Mix_NAS_071001_RSM_SM7_10월 미디어믹스 제안_최종" xfId="2518" xr:uid="{00000000-0005-0000-0000-00006F040000}"/>
    <cellStyle name="_060213_현대해상하이카_이노션_현대카드_060721_하나커피카드_Media Mix_070125_르노삼성(SM5)_Media Mix_NAS(작업전)_070322_르노삼성H45_4월 캠페인_Media Mix_NAS_071004_RSM_SM7_10월 미디어믹스 제안" xfId="2519" xr:uid="{00000000-0005-0000-0000-000070040000}"/>
    <cellStyle name="_060213_현대해상하이카_이노션_현대카드_060721_하나커피카드_Media Mix_070125_르노삼성(SM5)_Media Mix_NAS(작업전)_070322_르노삼성H45_4월 캠페인_Media Mix_NAS_071102_RSM_QMX_11월 미디어믹스 제안" xfId="2520" xr:uid="{00000000-0005-0000-0000-000071040000}"/>
    <cellStyle name="_060213_현대해상하이카_이노션_현대카드_060721_하나커피카드_Media Mix_070125_르노삼성(SM5)_Media Mix_NAS(작업전)_070322_르노삼성H45_4월 캠페인_Media Mix_NAS_071106_RSM_QMX_11월 미디어믹스 제안(수정)" xfId="2521" xr:uid="{00000000-0005-0000-0000-000072040000}"/>
    <cellStyle name="_060213_현대해상하이카_이노션_현대카드_060721_하나커피카드_Media Mix_070125_르노삼성(SM5)_Media Mix_NAS(작업전)_070326_르노삼성H45_4월 캠페인_Media Mix_NAS" xfId="2522" xr:uid="{00000000-0005-0000-0000-000073040000}"/>
    <cellStyle name="_060213_현대해상하이카_이노션_현대카드_060721_하나커피카드_Media Mix_070125_르노삼성(SM5)_Media Mix_NAS(작업전)_070326_르노삼성H45_4월 캠페인_Media Mix_NAS_070912_르노삼성QMX" xfId="2523" xr:uid="{00000000-0005-0000-0000-000074040000}"/>
    <cellStyle name="_060213_현대해상하이카_이노션_현대카드_060721_하나커피카드_Media Mix_070125_르노삼성(SM5)_Media Mix_NAS(작업전)_070326_르노삼성H45_4월 캠페인_Media Mix_NAS_071001_RSM_SM7_10월 미디어믹스 제안_최종" xfId="2524" xr:uid="{00000000-0005-0000-0000-000075040000}"/>
    <cellStyle name="_060213_현대해상하이카_이노션_현대카드_060721_하나커피카드_Media Mix_070125_르노삼성(SM5)_Media Mix_NAS(작업전)_070326_르노삼성H45_4월 캠페인_Media Mix_NAS_071004_RSM_SM7_10월 미디어믹스 제안" xfId="2525" xr:uid="{00000000-0005-0000-0000-000076040000}"/>
    <cellStyle name="_060213_현대해상하이카_이노션_현대카드_060721_하나커피카드_Media Mix_070125_르노삼성(SM5)_Media Mix_NAS(작업전)_070326_르노삼성H45_4월 캠페인_Media Mix_NAS_071102_RSM_QMX_11월 미디어믹스 제안" xfId="2526" xr:uid="{00000000-0005-0000-0000-000077040000}"/>
    <cellStyle name="_060213_현대해상하이카_이노션_현대카드_060721_하나커피카드_Media Mix_070125_르노삼성(SM5)_Media Mix_NAS(작업전)_070326_르노삼성H45_4월 캠페인_Media Mix_NAS_071106_RSM_QMX_11월 미디어믹스 제안(수정)" xfId="2527" xr:uid="{00000000-0005-0000-0000-000078040000}"/>
    <cellStyle name="_060213_현대해상하이카_이노션_현대카드_060721_하나커피카드_Media Mix_070125_르노삼성(SM5)_Media Mix_NAS(작업전)_070327_르노삼성H45_4월 캠페인_Media Mix_NAS" xfId="2528" xr:uid="{00000000-0005-0000-0000-000079040000}"/>
    <cellStyle name="_060213_현대해상하이카_이노션_현대카드_060721_하나커피카드_Media Mix_070125_르노삼성(SM5)_Media Mix_NAS(작업전)_070327_르노삼성H45_4월 캠페인_Media Mix_NAS_070912_르노삼성QMX" xfId="2529" xr:uid="{00000000-0005-0000-0000-00007A040000}"/>
    <cellStyle name="_060213_현대해상하이카_이노션_현대카드_060721_하나커피카드_Media Mix_070125_르노삼성(SM5)_Media Mix_NAS(작업전)_070327_르노삼성H45_4월 캠페인_Media Mix_NAS_071001_RSM_SM7_10월 미디어믹스 제안_최종" xfId="2530" xr:uid="{00000000-0005-0000-0000-00007B040000}"/>
    <cellStyle name="_060213_현대해상하이카_이노션_현대카드_060721_하나커피카드_Media Mix_070125_르노삼성(SM5)_Media Mix_NAS(작업전)_070327_르노삼성H45_4월 캠페인_Media Mix_NAS_071004_RSM_SM7_10월 미디어믹스 제안" xfId="2531" xr:uid="{00000000-0005-0000-0000-00007C040000}"/>
    <cellStyle name="_060213_현대해상하이카_이노션_현대카드_060721_하나커피카드_Media Mix_070125_르노삼성(SM5)_Media Mix_NAS(작업전)_070327_르노삼성H45_4월 캠페인_Media Mix_NAS_071102_RSM_QMX_11월 미디어믹스 제안" xfId="2532" xr:uid="{00000000-0005-0000-0000-00007D040000}"/>
    <cellStyle name="_060213_현대해상하이카_이노션_현대카드_060721_하나커피카드_Media Mix_070125_르노삼성(SM5)_Media Mix_NAS(작업전)_070327_르노삼성H45_4월 캠페인_Media Mix_NAS_071106_RSM_QMX_11월 미디어믹스 제안(수정)" xfId="2533" xr:uid="{00000000-0005-0000-0000-00007E040000}"/>
    <cellStyle name="_060213_현대해상하이카_이노션_현대카드_060721_하나커피카드_Media Mix_070125_르노삼성(SM5)_Media Mix_NAS(작업전)_070328_르노삼성H45_4월 캠페인_Media Mix_NAS" xfId="2534" xr:uid="{00000000-0005-0000-0000-00007F040000}"/>
    <cellStyle name="_060213_현대해상하이카_이노션_현대카드_060721_하나커피카드_Media Mix_070125_르노삼성(SM5)_Media Mix_NAS(작업전)_070328_르노삼성H45_4월 캠페인_Media Mix_NAS_070912_르노삼성QMX" xfId="2535" xr:uid="{00000000-0005-0000-0000-000080040000}"/>
    <cellStyle name="_060213_현대해상하이카_이노션_현대카드_060721_하나커피카드_Media Mix_070125_르노삼성(SM5)_Media Mix_NAS(작업전)_070328_르노삼성H45_4월 캠페인_Media Mix_NAS_071001_RSM_SM7_10월 미디어믹스 제안_최종" xfId="2536" xr:uid="{00000000-0005-0000-0000-000081040000}"/>
    <cellStyle name="_060213_현대해상하이카_이노션_현대카드_060721_하나커피카드_Media Mix_070125_르노삼성(SM5)_Media Mix_NAS(작업전)_070328_르노삼성H45_4월 캠페인_Media Mix_NAS_071004_RSM_SM7_10월 미디어믹스 제안" xfId="2537" xr:uid="{00000000-0005-0000-0000-000082040000}"/>
    <cellStyle name="_060213_현대해상하이카_이노션_현대카드_060721_하나커피카드_Media Mix_070125_르노삼성(SM5)_Media Mix_NAS(작업전)_070328_르노삼성H45_4월 캠페인_Media Mix_NAS_071102_RSM_QMX_11월 미디어믹스 제안" xfId="2538" xr:uid="{00000000-0005-0000-0000-000083040000}"/>
    <cellStyle name="_060213_현대해상하이카_이노션_현대카드_060721_하나커피카드_Media Mix_070125_르노삼성(SM5)_Media Mix_NAS(작업전)_070328_르노삼성H45_4월 캠페인_Media Mix_NAS_071106_RSM_QMX_11월 미디어믹스 제안(수정)" xfId="2539" xr:uid="{00000000-0005-0000-0000-000084040000}"/>
    <cellStyle name="_060213_현대해상하이카_이노션_현대카드_060721_하나커피카드_Media Mix_070125_르노삼성(SM5)_Media Mix_NAS(작업전)_070403_르노삼성QMX_Media Mix_NAS" xfId="2540" xr:uid="{00000000-0005-0000-0000-000085040000}"/>
    <cellStyle name="_060213_현대해상하이카_이노션_현대카드_060721_하나커피카드_Media Mix_070125_르노삼성(SM5)_Media Mix_NAS(작업전)_070403_르노삼성QMX_Media Mix_NAS_070912_르노삼성QMX" xfId="2541" xr:uid="{00000000-0005-0000-0000-000086040000}"/>
    <cellStyle name="_060213_현대해상하이카_이노션_현대카드_060721_하나커피카드_Media Mix_070125_르노삼성(SM5)_Media Mix_NAS(작업전)_070403_르노삼성QMX_Media Mix_NAS_071001_RSM_SM7_10월 미디어믹스 제안_최종" xfId="2542" xr:uid="{00000000-0005-0000-0000-000087040000}"/>
    <cellStyle name="_060213_현대해상하이카_이노션_현대카드_060721_하나커피카드_Media Mix_070125_르노삼성(SM5)_Media Mix_NAS(작업전)_070403_르노삼성QMX_Media Mix_NAS_071004_RSM_SM7_10월 미디어믹스 제안" xfId="2543" xr:uid="{00000000-0005-0000-0000-000088040000}"/>
    <cellStyle name="_060213_현대해상하이카_이노션_현대카드_060721_하나커피카드_Media Mix_070125_르노삼성(SM5)_Media Mix_NAS(작업전)_070403_르노삼성QMX_Media Mix_NAS_071102_RSM_QMX_11월 미디어믹스 제안" xfId="2544" xr:uid="{00000000-0005-0000-0000-000089040000}"/>
    <cellStyle name="_060213_현대해상하이카_이노션_현대카드_060721_하나커피카드_Media Mix_070125_르노삼성(SM5)_Media Mix_NAS(작업전)_070403_르노삼성QMX_Media Mix_NAS_071106_RSM_QMX_11월 미디어믹스 제안(수정)" xfId="2545" xr:uid="{00000000-0005-0000-0000-00008A040000}"/>
    <cellStyle name="_060213_현대해상하이카_이노션_현대카드_060721_하나커피카드_Media Mix_070125_르노삼성(SM5)_Media Mix_NAS(작업전)_르노삼성 믹스종합_070214" xfId="2546" xr:uid="{00000000-0005-0000-0000-00008B040000}"/>
    <cellStyle name="_060213_현대해상하이카_이노션_현대카드_060721_하나커피카드_Media Mix_070125_르노삼성(SM5)_Media Mix_NAS(작업전)_르노삼성 믹스종합_070214_070322_르노삼성H45_4월 캠페인_Media Mix_NAS" xfId="2547" xr:uid="{00000000-0005-0000-0000-00008C040000}"/>
    <cellStyle name="_060213_현대해상하이카_이노션_현대카드_060721_하나커피카드_Media Mix_070125_르노삼성(SM5)_Media Mix_NAS(작업전)_르노삼성 믹스종합_070214_070322_르노삼성H45_4월 캠페인_Media Mix_NAS_070912_르노삼성QMX" xfId="2548" xr:uid="{00000000-0005-0000-0000-00008D040000}"/>
    <cellStyle name="_060213_현대해상하이카_이노션_현대카드_060721_하나커피카드_Media Mix_070125_르노삼성(SM5)_Media Mix_NAS(작업전)_르노삼성 믹스종합_070214_070322_르노삼성H45_4월 캠페인_Media Mix_NAS_071001_RSM_SM7_10월 미디어믹스 제안_최종" xfId="2549" xr:uid="{00000000-0005-0000-0000-00008E040000}"/>
    <cellStyle name="_060213_현대해상하이카_이노션_현대카드_060721_하나커피카드_Media Mix_070125_르노삼성(SM5)_Media Mix_NAS(작업전)_르노삼성 믹스종합_070214_070322_르노삼성H45_4월 캠페인_Media Mix_NAS_071004_RSM_SM7_10월 미디어믹스 제안" xfId="2550" xr:uid="{00000000-0005-0000-0000-00008F040000}"/>
    <cellStyle name="_060213_현대해상하이카_이노션_현대카드_060721_하나커피카드_Media Mix_070125_르노삼성(SM5)_Media Mix_NAS(작업전)_르노삼성 믹스종합_070214_070322_르노삼성H45_4월 캠페인_Media Mix_NAS_071102_RSM_QMX_11월 미디어믹스 제안" xfId="2551" xr:uid="{00000000-0005-0000-0000-000090040000}"/>
    <cellStyle name="_060213_현대해상하이카_이노션_현대카드_060721_하나커피카드_Media Mix_070125_르노삼성(SM5)_Media Mix_NAS(작업전)_르노삼성 믹스종합_070214_070322_르노삼성H45_4월 캠페인_Media Mix_NAS_071106_RSM_QMX_11월 미디어믹스 제안(수정)" xfId="2552" xr:uid="{00000000-0005-0000-0000-000091040000}"/>
    <cellStyle name="_060213_현대해상하이카_이노션_현대카드_060721_하나커피카드_Media Mix_070125_르노삼성(SM5)_Media Mix_NAS(작업전)_르노삼성 믹스종합_070214_070326_르노삼성H45_4월 캠페인_Media Mix_NAS" xfId="2553" xr:uid="{00000000-0005-0000-0000-000092040000}"/>
    <cellStyle name="_060213_현대해상하이카_이노션_현대카드_060721_하나커피카드_Media Mix_070125_르노삼성(SM5)_Media Mix_NAS(작업전)_르노삼성 믹스종합_070214_070326_르노삼성H45_4월 캠페인_Media Mix_NAS_070912_르노삼성QMX" xfId="2554" xr:uid="{00000000-0005-0000-0000-000093040000}"/>
    <cellStyle name="_060213_현대해상하이카_이노션_현대카드_060721_하나커피카드_Media Mix_070125_르노삼성(SM5)_Media Mix_NAS(작업전)_르노삼성 믹스종합_070214_070326_르노삼성H45_4월 캠페인_Media Mix_NAS_071001_RSM_SM7_10월 미디어믹스 제안_최종" xfId="2555" xr:uid="{00000000-0005-0000-0000-000094040000}"/>
    <cellStyle name="_060213_현대해상하이카_이노션_현대카드_060721_하나커피카드_Media Mix_070125_르노삼성(SM5)_Media Mix_NAS(작업전)_르노삼성 믹스종합_070214_070326_르노삼성H45_4월 캠페인_Media Mix_NAS_071004_RSM_SM7_10월 미디어믹스 제안" xfId="2556" xr:uid="{00000000-0005-0000-0000-000095040000}"/>
    <cellStyle name="_060213_현대해상하이카_이노션_현대카드_060721_하나커피카드_Media Mix_070125_르노삼성(SM5)_Media Mix_NAS(작업전)_르노삼성 믹스종합_070214_070326_르노삼성H45_4월 캠페인_Media Mix_NAS_071102_RSM_QMX_11월 미디어믹스 제안" xfId="2557" xr:uid="{00000000-0005-0000-0000-000096040000}"/>
    <cellStyle name="_060213_현대해상하이카_이노션_현대카드_060721_하나커피카드_Media Mix_070125_르노삼성(SM5)_Media Mix_NAS(작업전)_르노삼성 믹스종합_070214_070326_르노삼성H45_4월 캠페인_Media Mix_NAS_071106_RSM_QMX_11월 미디어믹스 제안(수정)" xfId="2558" xr:uid="{00000000-0005-0000-0000-000097040000}"/>
    <cellStyle name="_060213_현대해상하이카_이노션_현대카드_060721_하나커피카드_Media Mix_070125_르노삼성(SM5)_Media Mix_NAS(작업전)_르노삼성 믹스종합_070214_070327_르노삼성H45_4월 캠페인_Media Mix_NAS" xfId="2559" xr:uid="{00000000-0005-0000-0000-000098040000}"/>
    <cellStyle name="_060213_현대해상하이카_이노션_현대카드_060721_하나커피카드_Media Mix_070125_르노삼성(SM5)_Media Mix_NAS(작업전)_르노삼성 믹스종합_070214_070327_르노삼성H45_4월 캠페인_Media Mix_NAS_070912_르노삼성QMX" xfId="2560" xr:uid="{00000000-0005-0000-0000-000099040000}"/>
    <cellStyle name="_060213_현대해상하이카_이노션_현대카드_060721_하나커피카드_Media Mix_070125_르노삼성(SM5)_Media Mix_NAS(작업전)_르노삼성 믹스종합_070214_070327_르노삼성H45_4월 캠페인_Media Mix_NAS_071001_RSM_SM7_10월 미디어믹스 제안_최종" xfId="2561" xr:uid="{00000000-0005-0000-0000-00009A040000}"/>
    <cellStyle name="_060213_현대해상하이카_이노션_현대카드_060721_하나커피카드_Media Mix_070125_르노삼성(SM5)_Media Mix_NAS(작업전)_르노삼성 믹스종합_070214_070327_르노삼성H45_4월 캠페인_Media Mix_NAS_071004_RSM_SM7_10월 미디어믹스 제안" xfId="2562" xr:uid="{00000000-0005-0000-0000-00009B040000}"/>
    <cellStyle name="_060213_현대해상하이카_이노션_현대카드_060721_하나커피카드_Media Mix_070125_르노삼성(SM5)_Media Mix_NAS(작업전)_르노삼성 믹스종합_070214_070327_르노삼성H45_4월 캠페인_Media Mix_NAS_071102_RSM_QMX_11월 미디어믹스 제안" xfId="2563" xr:uid="{00000000-0005-0000-0000-00009C040000}"/>
    <cellStyle name="_060213_현대해상하이카_이노션_현대카드_060721_하나커피카드_Media Mix_070125_르노삼성(SM5)_Media Mix_NAS(작업전)_르노삼성 믹스종합_070214_070327_르노삼성H45_4월 캠페인_Media Mix_NAS_071106_RSM_QMX_11월 미디어믹스 제안(수정)" xfId="2564" xr:uid="{00000000-0005-0000-0000-00009D040000}"/>
    <cellStyle name="_060213_현대해상하이카_이노션_현대카드_060721_하나커피카드_Media Mix_070125_르노삼성(SM5)_Media Mix_NAS(작업전)_르노삼성 믹스종합_070214_070328_르노삼성H45_4월 캠페인_Media Mix_NAS" xfId="2565" xr:uid="{00000000-0005-0000-0000-00009E040000}"/>
    <cellStyle name="_060213_현대해상하이카_이노션_현대카드_060721_하나커피카드_Media Mix_070125_르노삼성(SM5)_Media Mix_NAS(작업전)_르노삼성 믹스종합_070214_070328_르노삼성H45_4월 캠페인_Media Mix_NAS_070912_르노삼성QMX" xfId="2566" xr:uid="{00000000-0005-0000-0000-00009F040000}"/>
    <cellStyle name="_060213_현대해상하이카_이노션_현대카드_060721_하나커피카드_Media Mix_070125_르노삼성(SM5)_Media Mix_NAS(작업전)_르노삼성 믹스종합_070214_070328_르노삼성H45_4월 캠페인_Media Mix_NAS_071001_RSM_SM7_10월 미디어믹스 제안_최종" xfId="2567" xr:uid="{00000000-0005-0000-0000-0000A0040000}"/>
    <cellStyle name="_060213_현대해상하이카_이노션_현대카드_060721_하나커피카드_Media Mix_070125_르노삼성(SM5)_Media Mix_NAS(작업전)_르노삼성 믹스종합_070214_070328_르노삼성H45_4월 캠페인_Media Mix_NAS_071004_RSM_SM7_10월 미디어믹스 제안" xfId="2568" xr:uid="{00000000-0005-0000-0000-0000A1040000}"/>
    <cellStyle name="_060213_현대해상하이카_이노션_현대카드_060721_하나커피카드_Media Mix_070125_르노삼성(SM5)_Media Mix_NAS(작업전)_르노삼성 믹스종합_070214_070328_르노삼성H45_4월 캠페인_Media Mix_NAS_071102_RSM_QMX_11월 미디어믹스 제안" xfId="2569" xr:uid="{00000000-0005-0000-0000-0000A2040000}"/>
    <cellStyle name="_060213_현대해상하이카_이노션_현대카드_060721_하나커피카드_Media Mix_070125_르노삼성(SM5)_Media Mix_NAS(작업전)_르노삼성 믹스종합_070214_070328_르노삼성H45_4월 캠페인_Media Mix_NAS_071106_RSM_QMX_11월 미디어믹스 제안(수정)" xfId="2570" xr:uid="{00000000-0005-0000-0000-0000A3040000}"/>
    <cellStyle name="_060213_현대해상하이카_이노션_현대카드_060721_하나커피카드_Media Mix_070125_르노삼성(SM5)_Media Mix_NAS(작업전)_르노삼성 믹스종합_070214_070403_르노삼성QMX_Media Mix_NAS" xfId="2571" xr:uid="{00000000-0005-0000-0000-0000A4040000}"/>
    <cellStyle name="_060213_현대해상하이카_이노션_현대카드_060721_하나커피카드_Media Mix_070125_르노삼성(SM5)_Media Mix_NAS(작업전)_르노삼성 믹스종합_070214_070403_르노삼성QMX_Media Mix_NAS_070912_르노삼성QMX" xfId="2572" xr:uid="{00000000-0005-0000-0000-0000A5040000}"/>
    <cellStyle name="_060213_현대해상하이카_이노션_현대카드_060721_하나커피카드_Media Mix_070125_르노삼성(SM5)_Media Mix_NAS(작업전)_르노삼성 믹스종합_070214_070403_르노삼성QMX_Media Mix_NAS_071001_RSM_SM7_10월 미디어믹스 제안_최종" xfId="2573" xr:uid="{00000000-0005-0000-0000-0000A6040000}"/>
    <cellStyle name="_060213_현대해상하이카_이노션_현대카드_060721_하나커피카드_Media Mix_070125_르노삼성(SM5)_Media Mix_NAS(작업전)_르노삼성 믹스종합_070214_070403_르노삼성QMX_Media Mix_NAS_071004_RSM_SM7_10월 미디어믹스 제안" xfId="2574" xr:uid="{00000000-0005-0000-0000-0000A7040000}"/>
    <cellStyle name="_060213_현대해상하이카_이노션_현대카드_060721_하나커피카드_Media Mix_070125_르노삼성(SM5)_Media Mix_NAS(작업전)_르노삼성 믹스종합_070214_070403_르노삼성QMX_Media Mix_NAS_071102_RSM_QMX_11월 미디어믹스 제안" xfId="2575" xr:uid="{00000000-0005-0000-0000-0000A8040000}"/>
    <cellStyle name="_060213_현대해상하이카_이노션_현대카드_060721_하나커피카드_Media Mix_070125_르노삼성(SM5)_Media Mix_NAS(작업전)_르노삼성 믹스종합_070214_070403_르노삼성QMX_Media Mix_NAS_071106_RSM_QMX_11월 미디어믹스 제안(수정)" xfId="2576" xr:uid="{00000000-0005-0000-0000-0000A9040000}"/>
    <cellStyle name="_060213_현대해상하이카_이노션_현대카드_060721_하나커피카드_Media Mix_070202_르노삼성(SM5)_Media Mix_NAS(최종)_스케쥴표 포함" xfId="2577" xr:uid="{00000000-0005-0000-0000-0000AA040000}"/>
    <cellStyle name="_060213_현대해상하이카_이노션_현대카드_060721_하나커피카드_Media Mix_070202_르노삼성(SM5)_Media Mix_NAS(최종)_스케쥴표 포함_070322_르노삼성H45_4월 캠페인_Media Mix_NAS" xfId="2578" xr:uid="{00000000-0005-0000-0000-0000AB040000}"/>
    <cellStyle name="_060213_현대해상하이카_이노션_현대카드_060721_하나커피카드_Media Mix_070202_르노삼성(SM5)_Media Mix_NAS(최종)_스케쥴표 포함_070322_르노삼성H45_4월 캠페인_Media Mix_NAS_070912_르노삼성QMX" xfId="2579" xr:uid="{00000000-0005-0000-0000-0000AC040000}"/>
    <cellStyle name="_060213_현대해상하이카_이노션_현대카드_060721_하나커피카드_Media Mix_070202_르노삼성(SM5)_Media Mix_NAS(최종)_스케쥴표 포함_070322_르노삼성H45_4월 캠페인_Media Mix_NAS_071001_RSM_SM7_10월 미디어믹스 제안_최종" xfId="2580" xr:uid="{00000000-0005-0000-0000-0000AD040000}"/>
    <cellStyle name="_060213_현대해상하이카_이노션_현대카드_060721_하나커피카드_Media Mix_070202_르노삼성(SM5)_Media Mix_NAS(최종)_스케쥴표 포함_070322_르노삼성H45_4월 캠페인_Media Mix_NAS_071004_RSM_SM7_10월 미디어믹스 제안" xfId="2581" xr:uid="{00000000-0005-0000-0000-0000AE040000}"/>
    <cellStyle name="_060213_현대해상하이카_이노션_현대카드_060721_하나커피카드_Media Mix_070202_르노삼성(SM5)_Media Mix_NAS(최종)_스케쥴표 포함_070322_르노삼성H45_4월 캠페인_Media Mix_NAS_071102_RSM_QMX_11월 미디어믹스 제안" xfId="2582" xr:uid="{00000000-0005-0000-0000-0000AF040000}"/>
    <cellStyle name="_060213_현대해상하이카_이노션_현대카드_060721_하나커피카드_Media Mix_070202_르노삼성(SM5)_Media Mix_NAS(최종)_스케쥴표 포함_070322_르노삼성H45_4월 캠페인_Media Mix_NAS_071106_RSM_QMX_11월 미디어믹스 제안(수정)" xfId="2583" xr:uid="{00000000-0005-0000-0000-0000B0040000}"/>
    <cellStyle name="_060213_현대해상하이카_이노션_현대카드_060721_하나커피카드_Media Mix_070202_르노삼성(SM5)_Media Mix_NAS(최종)_스케쥴표 포함_070326_르노삼성H45_4월 캠페인_Media Mix_NAS" xfId="2584" xr:uid="{00000000-0005-0000-0000-0000B1040000}"/>
    <cellStyle name="_060213_현대해상하이카_이노션_현대카드_060721_하나커피카드_Media Mix_070202_르노삼성(SM5)_Media Mix_NAS(최종)_스케쥴표 포함_070326_르노삼성H45_4월 캠페인_Media Mix_NAS_070912_르노삼성QMX" xfId="2585" xr:uid="{00000000-0005-0000-0000-0000B2040000}"/>
    <cellStyle name="_060213_현대해상하이카_이노션_현대카드_060721_하나커피카드_Media Mix_070202_르노삼성(SM5)_Media Mix_NAS(최종)_스케쥴표 포함_070326_르노삼성H45_4월 캠페인_Media Mix_NAS_071001_RSM_SM7_10월 미디어믹스 제안_최종" xfId="2586" xr:uid="{00000000-0005-0000-0000-0000B3040000}"/>
    <cellStyle name="_060213_현대해상하이카_이노션_현대카드_060721_하나커피카드_Media Mix_070202_르노삼성(SM5)_Media Mix_NAS(최종)_스케쥴표 포함_070326_르노삼성H45_4월 캠페인_Media Mix_NAS_071004_RSM_SM7_10월 미디어믹스 제안" xfId="2587" xr:uid="{00000000-0005-0000-0000-0000B4040000}"/>
    <cellStyle name="_060213_현대해상하이카_이노션_현대카드_060721_하나커피카드_Media Mix_070202_르노삼성(SM5)_Media Mix_NAS(최종)_스케쥴표 포함_070326_르노삼성H45_4월 캠페인_Media Mix_NAS_071102_RSM_QMX_11월 미디어믹스 제안" xfId="2588" xr:uid="{00000000-0005-0000-0000-0000B5040000}"/>
    <cellStyle name="_060213_현대해상하이카_이노션_현대카드_060721_하나커피카드_Media Mix_070202_르노삼성(SM5)_Media Mix_NAS(최종)_스케쥴표 포함_070326_르노삼성H45_4월 캠페인_Media Mix_NAS_071106_RSM_QMX_11월 미디어믹스 제안(수정)" xfId="2589" xr:uid="{00000000-0005-0000-0000-0000B6040000}"/>
    <cellStyle name="_060213_현대해상하이카_이노션_현대카드_060721_하나커피카드_Media Mix_070202_르노삼성(SM5)_Media Mix_NAS(최종)_스케쥴표 포함_070327_르노삼성H45_4월 캠페인_Media Mix_NAS" xfId="2590" xr:uid="{00000000-0005-0000-0000-0000B7040000}"/>
    <cellStyle name="_060213_현대해상하이카_이노션_현대카드_060721_하나커피카드_Media Mix_070202_르노삼성(SM5)_Media Mix_NAS(최종)_스케쥴표 포함_070327_르노삼성H45_4월 캠페인_Media Mix_NAS_070912_르노삼성QMX" xfId="2591" xr:uid="{00000000-0005-0000-0000-0000B8040000}"/>
    <cellStyle name="_060213_현대해상하이카_이노션_현대카드_060721_하나커피카드_Media Mix_070202_르노삼성(SM5)_Media Mix_NAS(최종)_스케쥴표 포함_070327_르노삼성H45_4월 캠페인_Media Mix_NAS_071001_RSM_SM7_10월 미디어믹스 제안_최종" xfId="2592" xr:uid="{00000000-0005-0000-0000-0000B9040000}"/>
    <cellStyle name="_060213_현대해상하이카_이노션_현대카드_060721_하나커피카드_Media Mix_070202_르노삼성(SM5)_Media Mix_NAS(최종)_스케쥴표 포함_070327_르노삼성H45_4월 캠페인_Media Mix_NAS_071004_RSM_SM7_10월 미디어믹스 제안" xfId="2593" xr:uid="{00000000-0005-0000-0000-0000BA040000}"/>
    <cellStyle name="_060213_현대해상하이카_이노션_현대카드_060721_하나커피카드_Media Mix_070202_르노삼성(SM5)_Media Mix_NAS(최종)_스케쥴표 포함_070327_르노삼성H45_4월 캠페인_Media Mix_NAS_071102_RSM_QMX_11월 미디어믹스 제안" xfId="2594" xr:uid="{00000000-0005-0000-0000-0000BB040000}"/>
    <cellStyle name="_060213_현대해상하이카_이노션_현대카드_060721_하나커피카드_Media Mix_070202_르노삼성(SM5)_Media Mix_NAS(최종)_스케쥴표 포함_070327_르노삼성H45_4월 캠페인_Media Mix_NAS_071106_RSM_QMX_11월 미디어믹스 제안(수정)" xfId="2595" xr:uid="{00000000-0005-0000-0000-0000BC040000}"/>
    <cellStyle name="_060213_현대해상하이카_이노션_현대카드_060721_하나커피카드_Media Mix_070202_르노삼성(SM5)_Media Mix_NAS(최종)_스케쥴표 포함_070328_르노삼성H45_4월 캠페인_Media Mix_NAS" xfId="2596" xr:uid="{00000000-0005-0000-0000-0000BD040000}"/>
    <cellStyle name="_060213_현대해상하이카_이노션_현대카드_060721_하나커피카드_Media Mix_070202_르노삼성(SM5)_Media Mix_NAS(최종)_스케쥴표 포함_070328_르노삼성H45_4월 캠페인_Media Mix_NAS_070912_르노삼성QMX" xfId="2597" xr:uid="{00000000-0005-0000-0000-0000BE040000}"/>
    <cellStyle name="_060213_현대해상하이카_이노션_현대카드_060721_하나커피카드_Media Mix_070202_르노삼성(SM5)_Media Mix_NAS(최종)_스케쥴표 포함_070328_르노삼성H45_4월 캠페인_Media Mix_NAS_071001_RSM_SM7_10월 미디어믹스 제안_최종" xfId="2598" xr:uid="{00000000-0005-0000-0000-0000BF040000}"/>
    <cellStyle name="_060213_현대해상하이카_이노션_현대카드_060721_하나커피카드_Media Mix_070202_르노삼성(SM5)_Media Mix_NAS(최종)_스케쥴표 포함_070328_르노삼성H45_4월 캠페인_Media Mix_NAS_071004_RSM_SM7_10월 미디어믹스 제안" xfId="2599" xr:uid="{00000000-0005-0000-0000-0000C0040000}"/>
    <cellStyle name="_060213_현대해상하이카_이노션_현대카드_060721_하나커피카드_Media Mix_070202_르노삼성(SM5)_Media Mix_NAS(최종)_스케쥴표 포함_070328_르노삼성H45_4월 캠페인_Media Mix_NAS_071102_RSM_QMX_11월 미디어믹스 제안" xfId="2600" xr:uid="{00000000-0005-0000-0000-0000C1040000}"/>
    <cellStyle name="_060213_현대해상하이카_이노션_현대카드_060721_하나커피카드_Media Mix_070202_르노삼성(SM5)_Media Mix_NAS(최종)_스케쥴표 포함_070328_르노삼성H45_4월 캠페인_Media Mix_NAS_071106_RSM_QMX_11월 미디어믹스 제안(수정)" xfId="2601" xr:uid="{00000000-0005-0000-0000-0000C2040000}"/>
    <cellStyle name="_060213_현대해상하이카_이노션_현대카드_060721_하나커피카드_Media Mix_070202_르노삼성(SM5)_Media Mix_NAS(최종)_스케쥴표 포함_070403_르노삼성QMX_Media Mix_NAS" xfId="2602" xr:uid="{00000000-0005-0000-0000-0000C3040000}"/>
    <cellStyle name="_060213_현대해상하이카_이노션_현대카드_060721_하나커피카드_Media Mix_070202_르노삼성(SM5)_Media Mix_NAS(최종)_스케쥴표 포함_070403_르노삼성QMX_Media Mix_NAS_070912_르노삼성QMX" xfId="2603" xr:uid="{00000000-0005-0000-0000-0000C4040000}"/>
    <cellStyle name="_060213_현대해상하이카_이노션_현대카드_060721_하나커피카드_Media Mix_070202_르노삼성(SM5)_Media Mix_NAS(최종)_스케쥴표 포함_070403_르노삼성QMX_Media Mix_NAS_071001_RSM_SM7_10월 미디어믹스 제안_최종" xfId="2604" xr:uid="{00000000-0005-0000-0000-0000C5040000}"/>
    <cellStyle name="_060213_현대해상하이카_이노션_현대카드_060721_하나커피카드_Media Mix_070202_르노삼성(SM5)_Media Mix_NAS(최종)_스케쥴표 포함_070403_르노삼성QMX_Media Mix_NAS_071004_RSM_SM7_10월 미디어믹스 제안" xfId="2605" xr:uid="{00000000-0005-0000-0000-0000C6040000}"/>
    <cellStyle name="_060213_현대해상하이카_이노션_현대카드_060721_하나커피카드_Media Mix_070202_르노삼성(SM5)_Media Mix_NAS(최종)_스케쥴표 포함_070403_르노삼성QMX_Media Mix_NAS_071102_RSM_QMX_11월 미디어믹스 제안" xfId="2606" xr:uid="{00000000-0005-0000-0000-0000C7040000}"/>
    <cellStyle name="_060213_현대해상하이카_이노션_현대카드_060721_하나커피카드_Media Mix_070202_르노삼성(SM5)_Media Mix_NAS(최종)_스케쥴표 포함_070403_르노삼성QMX_Media Mix_NAS_071106_RSM_QMX_11월 미디어믹스 제안(수정)" xfId="2607" xr:uid="{00000000-0005-0000-0000-0000C8040000}"/>
    <cellStyle name="_060213_현대해상하이카_이노션_현대카드_060721_하나커피카드_Media Mix_070202_르노삼성(SM5)_Media Mix_NAS(최종)_스케쥴표 포함_르노삼성 믹스종합_070214" xfId="2608" xr:uid="{00000000-0005-0000-0000-0000C9040000}"/>
    <cellStyle name="_060213_현대해상하이카_이노션_현대카드_060721_하나커피카드_Media Mix_070202_르노삼성(SM5)_Media Mix_NAS(최종)_스케쥴표 포함_르노삼성 믹스종합_070214_070322_르노삼성H45_4월 캠페인_Media Mix_NAS" xfId="2609" xr:uid="{00000000-0005-0000-0000-0000CA040000}"/>
    <cellStyle name="_060213_현대해상하이카_이노션_현대카드_060721_하나커피카드_Media Mix_070202_르노삼성(SM5)_Media Mix_NAS(최종)_스케쥴표 포함_르노삼성 믹스종합_070214_070322_르노삼성H45_4월 캠페인_Media Mix_NAS_070912_르노삼성QMX" xfId="2610" xr:uid="{00000000-0005-0000-0000-0000CB040000}"/>
    <cellStyle name="_060213_현대해상하이카_이노션_현대카드_060721_하나커피카드_Media Mix_070202_르노삼성(SM5)_Media Mix_NAS(최종)_스케쥴표 포함_르노삼성 믹스종합_070214_070322_르노삼성H45_4월 캠페인_Media Mix_NAS_071001_RSM_SM7_10월 미디어믹스 제안_최종" xfId="2611" xr:uid="{00000000-0005-0000-0000-0000CC040000}"/>
    <cellStyle name="_060213_현대해상하이카_이노션_현대카드_060721_하나커피카드_Media Mix_070202_르노삼성(SM5)_Media Mix_NAS(최종)_스케쥴표 포함_르노삼성 믹스종합_070214_070322_르노삼성H45_4월 캠페인_Media Mix_NAS_071004_RSM_SM7_10월 미디어믹스 제안" xfId="2612" xr:uid="{00000000-0005-0000-0000-0000CD040000}"/>
    <cellStyle name="_060213_현대해상하이카_이노션_현대카드_060721_하나커피카드_Media Mix_070202_르노삼성(SM5)_Media Mix_NAS(최종)_스케쥴표 포함_르노삼성 믹스종합_070214_070322_르노삼성H45_4월 캠페인_Media Mix_NAS_071102_RSM_QMX_11월 미디어믹스 제안" xfId="2613" xr:uid="{00000000-0005-0000-0000-0000CE040000}"/>
    <cellStyle name="_060213_현대해상하이카_이노션_현대카드_060721_하나커피카드_Media Mix_070202_르노삼성(SM5)_Media Mix_NAS(최종)_스케쥴표 포함_르노삼성 믹스종합_070214_070322_르노삼성H45_4월 캠페인_Media Mix_NAS_071106_RSM_QMX_11월 미디어믹스 제안(수정)" xfId="2614" xr:uid="{00000000-0005-0000-0000-0000CF040000}"/>
    <cellStyle name="_060213_현대해상하이카_이노션_현대카드_060721_하나커피카드_Media Mix_070202_르노삼성(SM5)_Media Mix_NAS(최종)_스케쥴표 포함_르노삼성 믹스종합_070214_070326_르노삼성H45_4월 캠페인_Media Mix_NAS" xfId="2615" xr:uid="{00000000-0005-0000-0000-0000D0040000}"/>
    <cellStyle name="_060213_현대해상하이카_이노션_현대카드_060721_하나커피카드_Media Mix_070202_르노삼성(SM5)_Media Mix_NAS(최종)_스케쥴표 포함_르노삼성 믹스종합_070214_070326_르노삼성H45_4월 캠페인_Media Mix_NAS_070912_르노삼성QMX" xfId="2616" xr:uid="{00000000-0005-0000-0000-0000D1040000}"/>
    <cellStyle name="_060213_현대해상하이카_이노션_현대카드_060721_하나커피카드_Media Mix_070202_르노삼성(SM5)_Media Mix_NAS(최종)_스케쥴표 포함_르노삼성 믹스종합_070214_070326_르노삼성H45_4월 캠페인_Media Mix_NAS_071001_RSM_SM7_10월 미디어믹스 제안_최종" xfId="2617" xr:uid="{00000000-0005-0000-0000-0000D2040000}"/>
    <cellStyle name="_060213_현대해상하이카_이노션_현대카드_060721_하나커피카드_Media Mix_070202_르노삼성(SM5)_Media Mix_NAS(최종)_스케쥴표 포함_르노삼성 믹스종합_070214_070326_르노삼성H45_4월 캠페인_Media Mix_NAS_071004_RSM_SM7_10월 미디어믹스 제안" xfId="2618" xr:uid="{00000000-0005-0000-0000-0000D3040000}"/>
    <cellStyle name="_060213_현대해상하이카_이노션_현대카드_060721_하나커피카드_Media Mix_070202_르노삼성(SM5)_Media Mix_NAS(최종)_스케쥴표 포함_르노삼성 믹스종합_070214_070326_르노삼성H45_4월 캠페인_Media Mix_NAS_071102_RSM_QMX_11월 미디어믹스 제안" xfId="2619" xr:uid="{00000000-0005-0000-0000-0000D4040000}"/>
    <cellStyle name="_060213_현대해상하이카_이노션_현대카드_060721_하나커피카드_Media Mix_070202_르노삼성(SM5)_Media Mix_NAS(최종)_스케쥴표 포함_르노삼성 믹스종합_070214_070326_르노삼성H45_4월 캠페인_Media Mix_NAS_071106_RSM_QMX_11월 미디어믹스 제안(수정)" xfId="2620" xr:uid="{00000000-0005-0000-0000-0000D5040000}"/>
    <cellStyle name="_060213_현대해상하이카_이노션_현대카드_060721_하나커피카드_Media Mix_070202_르노삼성(SM5)_Media Mix_NAS(최종)_스케쥴표 포함_르노삼성 믹스종합_070214_070327_르노삼성H45_4월 캠페인_Media Mix_NAS" xfId="2621" xr:uid="{00000000-0005-0000-0000-0000D6040000}"/>
    <cellStyle name="_060213_현대해상하이카_이노션_현대카드_060721_하나커피카드_Media Mix_070202_르노삼성(SM5)_Media Mix_NAS(최종)_스케쥴표 포함_르노삼성 믹스종합_070214_070327_르노삼성H45_4월 캠페인_Media Mix_NAS_070912_르노삼성QMX" xfId="2622" xr:uid="{00000000-0005-0000-0000-0000D7040000}"/>
    <cellStyle name="_060213_현대해상하이카_이노션_현대카드_060721_하나커피카드_Media Mix_070202_르노삼성(SM5)_Media Mix_NAS(최종)_스케쥴표 포함_르노삼성 믹스종합_070214_070327_르노삼성H45_4월 캠페인_Media Mix_NAS_071001_RSM_SM7_10월 미디어믹스 제안_최종" xfId="2623" xr:uid="{00000000-0005-0000-0000-0000D8040000}"/>
    <cellStyle name="_060213_현대해상하이카_이노션_현대카드_060721_하나커피카드_Media Mix_070202_르노삼성(SM5)_Media Mix_NAS(최종)_스케쥴표 포함_르노삼성 믹스종합_070214_070327_르노삼성H45_4월 캠페인_Media Mix_NAS_071004_RSM_SM7_10월 미디어믹스 제안" xfId="2624" xr:uid="{00000000-0005-0000-0000-0000D9040000}"/>
    <cellStyle name="_060213_현대해상하이카_이노션_현대카드_060721_하나커피카드_Media Mix_070202_르노삼성(SM5)_Media Mix_NAS(최종)_스케쥴표 포함_르노삼성 믹스종합_070214_070327_르노삼성H45_4월 캠페인_Media Mix_NAS_071102_RSM_QMX_11월 미디어믹스 제안" xfId="2625" xr:uid="{00000000-0005-0000-0000-0000DA040000}"/>
    <cellStyle name="_060213_현대해상하이카_이노션_현대카드_060721_하나커피카드_Media Mix_070202_르노삼성(SM5)_Media Mix_NAS(최종)_스케쥴표 포함_르노삼성 믹스종합_070214_070327_르노삼성H45_4월 캠페인_Media Mix_NAS_071106_RSM_QMX_11월 미디어믹스 제안(수정)" xfId="2626" xr:uid="{00000000-0005-0000-0000-0000DB040000}"/>
    <cellStyle name="_060213_현대해상하이카_이노션_현대카드_060721_하나커피카드_Media Mix_070202_르노삼성(SM5)_Media Mix_NAS(최종)_스케쥴표 포함_르노삼성 믹스종합_070214_070328_르노삼성H45_4월 캠페인_Media Mix_NAS" xfId="2627" xr:uid="{00000000-0005-0000-0000-0000DC040000}"/>
    <cellStyle name="_060213_현대해상하이카_이노션_현대카드_060721_하나커피카드_Media Mix_070202_르노삼성(SM5)_Media Mix_NAS(최종)_스케쥴표 포함_르노삼성 믹스종합_070214_070328_르노삼성H45_4월 캠페인_Media Mix_NAS_070912_르노삼성QMX" xfId="2628" xr:uid="{00000000-0005-0000-0000-0000DD040000}"/>
    <cellStyle name="_060213_현대해상하이카_이노션_현대카드_060721_하나커피카드_Media Mix_070202_르노삼성(SM5)_Media Mix_NAS(최종)_스케쥴표 포함_르노삼성 믹스종합_070214_070328_르노삼성H45_4월 캠페인_Media Mix_NAS_071001_RSM_SM7_10월 미디어믹스 제안_최종" xfId="2629" xr:uid="{00000000-0005-0000-0000-0000DE040000}"/>
    <cellStyle name="_060213_현대해상하이카_이노션_현대카드_060721_하나커피카드_Media Mix_070202_르노삼성(SM5)_Media Mix_NAS(최종)_스케쥴표 포함_르노삼성 믹스종합_070214_070328_르노삼성H45_4월 캠페인_Media Mix_NAS_071004_RSM_SM7_10월 미디어믹스 제안" xfId="2630" xr:uid="{00000000-0005-0000-0000-0000DF040000}"/>
    <cellStyle name="_060213_현대해상하이카_이노션_현대카드_060721_하나커피카드_Media Mix_070202_르노삼성(SM5)_Media Mix_NAS(최종)_스케쥴표 포함_르노삼성 믹스종합_070214_070328_르노삼성H45_4월 캠페인_Media Mix_NAS_071102_RSM_QMX_11월 미디어믹스 제안" xfId="2631" xr:uid="{00000000-0005-0000-0000-0000E0040000}"/>
    <cellStyle name="_060213_현대해상하이카_이노션_현대카드_060721_하나커피카드_Media Mix_070202_르노삼성(SM5)_Media Mix_NAS(최종)_스케쥴표 포함_르노삼성 믹스종합_070214_070328_르노삼성H45_4월 캠페인_Media Mix_NAS_071106_RSM_QMX_11월 미디어믹스 제안(수정)" xfId="2632" xr:uid="{00000000-0005-0000-0000-0000E1040000}"/>
    <cellStyle name="_060213_현대해상하이카_이노션_현대카드_060721_하나커피카드_Media Mix_070202_르노삼성(SM5)_Media Mix_NAS(최종)_스케쥴표 포함_르노삼성 믹스종합_070214_070403_르노삼성QMX_Media Mix_NAS" xfId="2633" xr:uid="{00000000-0005-0000-0000-0000E2040000}"/>
    <cellStyle name="_060213_현대해상하이카_이노션_현대카드_060721_하나커피카드_Media Mix_070202_르노삼성(SM5)_Media Mix_NAS(최종)_스케쥴표 포함_르노삼성 믹스종합_070214_070403_르노삼성QMX_Media Mix_NAS_070912_르노삼성QMX" xfId="2634" xr:uid="{00000000-0005-0000-0000-0000E3040000}"/>
    <cellStyle name="_060213_현대해상하이카_이노션_현대카드_060721_하나커피카드_Media Mix_070202_르노삼성(SM5)_Media Mix_NAS(최종)_스케쥴표 포함_르노삼성 믹스종합_070214_070403_르노삼성QMX_Media Mix_NAS_071001_RSM_SM7_10월 미디어믹스 제안_최종" xfId="2635" xr:uid="{00000000-0005-0000-0000-0000E4040000}"/>
    <cellStyle name="_060213_현대해상하이카_이노션_현대카드_060721_하나커피카드_Media Mix_070202_르노삼성(SM5)_Media Mix_NAS(최종)_스케쥴표 포함_르노삼성 믹스종합_070214_070403_르노삼성QMX_Media Mix_NAS_071004_RSM_SM7_10월 미디어믹스 제안" xfId="2636" xr:uid="{00000000-0005-0000-0000-0000E5040000}"/>
    <cellStyle name="_060213_현대해상하이카_이노션_현대카드_060721_하나커피카드_Media Mix_070202_르노삼성(SM5)_Media Mix_NAS(최종)_스케쥴표 포함_르노삼성 믹스종합_070214_070403_르노삼성QMX_Media Mix_NAS_071102_RSM_QMX_11월 미디어믹스 제안" xfId="2637" xr:uid="{00000000-0005-0000-0000-0000E6040000}"/>
    <cellStyle name="_060213_현대해상하이카_이노션_현대카드_060721_하나커피카드_Media Mix_070202_르노삼성(SM5)_Media Mix_NAS(최종)_스케쥴표 포함_르노삼성 믹스종합_070214_070403_르노삼성QMX_Media Mix_NAS_071106_RSM_QMX_11월 미디어믹스 제안(수정)" xfId="2638" xr:uid="{00000000-0005-0000-0000-0000E7040000}"/>
    <cellStyle name="_060213_현대해상하이카_이노션_현대카드_060721_하나커피카드_Media Mix_070214_KT_Media Mix_NAS_지나" xfId="2639" xr:uid="{00000000-0005-0000-0000-0000E8040000}"/>
    <cellStyle name="_060213_현대해상하이카_이노션_현대카드_060721_하나커피카드_Media Mix_070322_르노삼성H45_4월 캠페인_Media Mix_NAS" xfId="2640" xr:uid="{00000000-0005-0000-0000-0000E9040000}"/>
    <cellStyle name="_060213_현대해상하이카_이노션_현대카드_060721_하나커피카드_Media Mix_070322_르노삼성H45_4월 캠페인_Media Mix_NAS_070912_르노삼성QMX" xfId="2641" xr:uid="{00000000-0005-0000-0000-0000EA040000}"/>
    <cellStyle name="_060213_현대해상하이카_이노션_현대카드_060721_하나커피카드_Media Mix_070322_르노삼성H45_4월 캠페인_Media Mix_NAS_071001_RSM_SM7_10월 미디어믹스 제안_최종" xfId="2642" xr:uid="{00000000-0005-0000-0000-0000EB040000}"/>
    <cellStyle name="_060213_현대해상하이카_이노션_현대카드_060721_하나커피카드_Media Mix_070322_르노삼성H45_4월 캠페인_Media Mix_NAS_071004_RSM_SM7_10월 미디어믹스 제안" xfId="2643" xr:uid="{00000000-0005-0000-0000-0000EC040000}"/>
    <cellStyle name="_060213_현대해상하이카_이노션_현대카드_060721_하나커피카드_Media Mix_070322_르노삼성H45_4월 캠페인_Media Mix_NAS_071102_RSM_QMX_11월 미디어믹스 제안" xfId="2644" xr:uid="{00000000-0005-0000-0000-0000ED040000}"/>
    <cellStyle name="_060213_현대해상하이카_이노션_현대카드_060721_하나커피카드_Media Mix_070322_르노삼성H45_4월 캠페인_Media Mix_NAS_071106_RSM_QMX_11월 미디어믹스 제안(수정)" xfId="2645" xr:uid="{00000000-0005-0000-0000-0000EE040000}"/>
    <cellStyle name="_060213_현대해상하이카_이노션_현대카드_060721_하나커피카드_Media Mix_070326_르노삼성H45_4월 캠페인_Media Mix_NAS" xfId="2646" xr:uid="{00000000-0005-0000-0000-0000EF040000}"/>
    <cellStyle name="_060213_현대해상하이카_이노션_현대카드_060721_하나커피카드_Media Mix_070326_르노삼성H45_4월 캠페인_Media Mix_NAS_070912_르노삼성QMX" xfId="2647" xr:uid="{00000000-0005-0000-0000-0000F0040000}"/>
    <cellStyle name="_060213_현대해상하이카_이노션_현대카드_060721_하나커피카드_Media Mix_070326_르노삼성H45_4월 캠페인_Media Mix_NAS_071001_RSM_SM7_10월 미디어믹스 제안_최종" xfId="2648" xr:uid="{00000000-0005-0000-0000-0000F1040000}"/>
    <cellStyle name="_060213_현대해상하이카_이노션_현대카드_060721_하나커피카드_Media Mix_070326_르노삼성H45_4월 캠페인_Media Mix_NAS_071004_RSM_SM7_10월 미디어믹스 제안" xfId="2649" xr:uid="{00000000-0005-0000-0000-0000F2040000}"/>
    <cellStyle name="_060213_현대해상하이카_이노션_현대카드_060721_하나커피카드_Media Mix_070326_르노삼성H45_4월 캠페인_Media Mix_NAS_071102_RSM_QMX_11월 미디어믹스 제안" xfId="2650" xr:uid="{00000000-0005-0000-0000-0000F3040000}"/>
    <cellStyle name="_060213_현대해상하이카_이노션_현대카드_060721_하나커피카드_Media Mix_070326_르노삼성H45_4월 캠페인_Media Mix_NAS_071106_RSM_QMX_11월 미디어믹스 제안(수정)" xfId="2651" xr:uid="{00000000-0005-0000-0000-0000F4040000}"/>
    <cellStyle name="_060213_현대해상하이카_이노션_현대카드_060721_하나커피카드_Media Mix_070327_르노삼성H45_4월 캠페인_Media Mix_NAS" xfId="2652" xr:uid="{00000000-0005-0000-0000-0000F5040000}"/>
    <cellStyle name="_060213_현대해상하이카_이노션_현대카드_060721_하나커피카드_Media Mix_070327_르노삼성H45_4월 캠페인_Media Mix_NAS_070912_르노삼성QMX" xfId="2653" xr:uid="{00000000-0005-0000-0000-0000F6040000}"/>
    <cellStyle name="_060213_현대해상하이카_이노션_현대카드_060721_하나커피카드_Media Mix_070327_르노삼성H45_4월 캠페인_Media Mix_NAS_071001_RSM_SM7_10월 미디어믹스 제안_최종" xfId="2654" xr:uid="{00000000-0005-0000-0000-0000F7040000}"/>
    <cellStyle name="_060213_현대해상하이카_이노션_현대카드_060721_하나커피카드_Media Mix_070327_르노삼성H45_4월 캠페인_Media Mix_NAS_071004_RSM_SM7_10월 미디어믹스 제안" xfId="2655" xr:uid="{00000000-0005-0000-0000-0000F8040000}"/>
    <cellStyle name="_060213_현대해상하이카_이노션_현대카드_060721_하나커피카드_Media Mix_070327_르노삼성H45_4월 캠페인_Media Mix_NAS_071102_RSM_QMX_11월 미디어믹스 제안" xfId="2656" xr:uid="{00000000-0005-0000-0000-0000F9040000}"/>
    <cellStyle name="_060213_현대해상하이카_이노션_현대카드_060721_하나커피카드_Media Mix_070327_르노삼성H45_4월 캠페인_Media Mix_NAS_071106_RSM_QMX_11월 미디어믹스 제안(수정)" xfId="2657" xr:uid="{00000000-0005-0000-0000-0000FA040000}"/>
    <cellStyle name="_060213_현대해상하이카_이노션_현대카드_060721_하나커피카드_Media Mix_070328_르노삼성H45_4월 캠페인_Media Mix_NAS" xfId="2658" xr:uid="{00000000-0005-0000-0000-0000FB040000}"/>
    <cellStyle name="_060213_현대해상하이카_이노션_현대카드_060721_하나커피카드_Media Mix_070328_르노삼성H45_4월 캠페인_Media Mix_NAS_070912_르노삼성QMX" xfId="2659" xr:uid="{00000000-0005-0000-0000-0000FC040000}"/>
    <cellStyle name="_060213_현대해상하이카_이노션_현대카드_060721_하나커피카드_Media Mix_070328_르노삼성H45_4월 캠페인_Media Mix_NAS_071001_RSM_SM7_10월 미디어믹스 제안_최종" xfId="2660" xr:uid="{00000000-0005-0000-0000-0000FD040000}"/>
    <cellStyle name="_060213_현대해상하이카_이노션_현대카드_060721_하나커피카드_Media Mix_070328_르노삼성H45_4월 캠페인_Media Mix_NAS_071004_RSM_SM7_10월 미디어믹스 제안" xfId="2661" xr:uid="{00000000-0005-0000-0000-0000FE040000}"/>
    <cellStyle name="_060213_현대해상하이카_이노션_현대카드_060721_하나커피카드_Media Mix_070328_르노삼성H45_4월 캠페인_Media Mix_NAS_071102_RSM_QMX_11월 미디어믹스 제안" xfId="2662" xr:uid="{00000000-0005-0000-0000-0000FF040000}"/>
    <cellStyle name="_060213_현대해상하이카_이노션_현대카드_060721_하나커피카드_Media Mix_070328_르노삼성H45_4월 캠페인_Media Mix_NAS_071106_RSM_QMX_11월 미디어믹스 제안(수정)" xfId="2663" xr:uid="{00000000-0005-0000-0000-000000050000}"/>
    <cellStyle name="_060213_현대해상하이카_이노션_현대카드_060721_하나커피카드_Media Mix_070403_르노삼성QMX_Media Mix_NAS" xfId="2664" xr:uid="{00000000-0005-0000-0000-000001050000}"/>
    <cellStyle name="_060213_현대해상하이카_이노션_현대카드_060721_하나커피카드_Media Mix_070403_르노삼성QMX_Media Mix_NAS_070912_르노삼성QMX" xfId="2665" xr:uid="{00000000-0005-0000-0000-000002050000}"/>
    <cellStyle name="_060213_현대해상하이카_이노션_현대카드_060721_하나커피카드_Media Mix_070403_르노삼성QMX_Media Mix_NAS_071001_RSM_SM7_10월 미디어믹스 제안_최종" xfId="2666" xr:uid="{00000000-0005-0000-0000-000003050000}"/>
    <cellStyle name="_060213_현대해상하이카_이노션_현대카드_060721_하나커피카드_Media Mix_070403_르노삼성QMX_Media Mix_NAS_071004_RSM_SM7_10월 미디어믹스 제안" xfId="2667" xr:uid="{00000000-0005-0000-0000-000004050000}"/>
    <cellStyle name="_060213_현대해상하이카_이노션_현대카드_060721_하나커피카드_Media Mix_070403_르노삼성QMX_Media Mix_NAS_071102_RSM_QMX_11월 미디어믹스 제안" xfId="2668" xr:uid="{00000000-0005-0000-0000-000005050000}"/>
    <cellStyle name="_060213_현대해상하이카_이노션_현대카드_060721_하나커피카드_Media Mix_070403_르노삼성QMX_Media Mix_NAS_071106_RSM_QMX_11월 미디어믹스 제안(수정)" xfId="2669" xr:uid="{00000000-0005-0000-0000-000006050000}"/>
    <cellStyle name="_060213_현대해상하이카_이노션_현대카드_070131_르노삼성(SM3)_Media Mix_NAS" xfId="2670" xr:uid="{00000000-0005-0000-0000-000007050000}"/>
    <cellStyle name="_060213_현대해상하이카_이노션_현대카드_070131_르노삼성(SM3)_Media Mix_NAS_070214_KT_Media Mix_NAS_지나" xfId="2671" xr:uid="{00000000-0005-0000-0000-000008050000}"/>
    <cellStyle name="_060213_현대해상하이카_이노션_현대카드_070131_르노삼성(SM5)_Media Mix_NAS(ver5)" xfId="2672" xr:uid="{00000000-0005-0000-0000-000009050000}"/>
    <cellStyle name="_060213_현대해상하이카_이노션_현대카드_070131_르노삼성(SM5)_Media Mix_NAS(ver5)_070202_르노삼성(SM5)_Media Mix_NAS(최종)_스케쥴표 포함" xfId="2673" xr:uid="{00000000-0005-0000-0000-00000A050000}"/>
    <cellStyle name="_060213_현대해상하이카_이노션_현대카드_070131_르노삼성(SM5)_Media Mix_NAS(ver5)_070202_르노삼성(SM5)_Media Mix_NAS(최종)_스케쥴표 포함_070322_르노삼성H45_4월 캠페인_Media Mix_NAS" xfId="2674" xr:uid="{00000000-0005-0000-0000-00000B050000}"/>
    <cellStyle name="_060213_현대해상하이카_이노션_현대카드_070131_르노삼성(SM5)_Media Mix_NAS(ver5)_070202_르노삼성(SM5)_Media Mix_NAS(최종)_스케쥴표 포함_070322_르노삼성H45_4월 캠페인_Media Mix_NAS_070912_르노삼성QMX" xfId="2675" xr:uid="{00000000-0005-0000-0000-00000C050000}"/>
    <cellStyle name="_060213_현대해상하이카_이노션_현대카드_070131_르노삼성(SM5)_Media Mix_NAS(ver5)_070202_르노삼성(SM5)_Media Mix_NAS(최종)_스케쥴표 포함_070322_르노삼성H45_4월 캠페인_Media Mix_NAS_071001_RSM_SM7_10월 미디어믹스 제안_최종" xfId="2676" xr:uid="{00000000-0005-0000-0000-00000D050000}"/>
    <cellStyle name="_060213_현대해상하이카_이노션_현대카드_070131_르노삼성(SM5)_Media Mix_NAS(ver5)_070202_르노삼성(SM5)_Media Mix_NAS(최종)_스케쥴표 포함_070322_르노삼성H45_4월 캠페인_Media Mix_NAS_071004_RSM_SM7_10월 미디어믹스 제안" xfId="2677" xr:uid="{00000000-0005-0000-0000-00000E050000}"/>
    <cellStyle name="_060213_현대해상하이카_이노션_현대카드_070131_르노삼성(SM5)_Media Mix_NAS(ver5)_070202_르노삼성(SM5)_Media Mix_NAS(최종)_스케쥴표 포함_070322_르노삼성H45_4월 캠페인_Media Mix_NAS_071102_RSM_QMX_11월 미디어믹스 제안" xfId="2678" xr:uid="{00000000-0005-0000-0000-00000F050000}"/>
    <cellStyle name="_060213_현대해상하이카_이노션_현대카드_070131_르노삼성(SM5)_Media Mix_NAS(ver5)_070202_르노삼성(SM5)_Media Mix_NAS(최종)_스케쥴표 포함_070322_르노삼성H45_4월 캠페인_Media Mix_NAS_071106_RSM_QMX_11월 미디어믹스 제안(수정)" xfId="2679" xr:uid="{00000000-0005-0000-0000-000010050000}"/>
    <cellStyle name="_060213_현대해상하이카_이노션_현대카드_070131_르노삼성(SM5)_Media Mix_NAS(ver5)_070202_르노삼성(SM5)_Media Mix_NAS(최종)_스케쥴표 포함_070326_르노삼성H45_4월 캠페인_Media Mix_NAS" xfId="2680" xr:uid="{00000000-0005-0000-0000-000011050000}"/>
    <cellStyle name="_060213_현대해상하이카_이노션_현대카드_070131_르노삼성(SM5)_Media Mix_NAS(ver5)_070202_르노삼성(SM5)_Media Mix_NAS(최종)_스케쥴표 포함_070326_르노삼성H45_4월 캠페인_Media Mix_NAS_070912_르노삼성QMX" xfId="2681" xr:uid="{00000000-0005-0000-0000-000012050000}"/>
    <cellStyle name="_060213_현대해상하이카_이노션_현대카드_070131_르노삼성(SM5)_Media Mix_NAS(ver5)_070202_르노삼성(SM5)_Media Mix_NAS(최종)_스케쥴표 포함_070326_르노삼성H45_4월 캠페인_Media Mix_NAS_071001_RSM_SM7_10월 미디어믹스 제안_최종" xfId="2682" xr:uid="{00000000-0005-0000-0000-000013050000}"/>
    <cellStyle name="_060213_현대해상하이카_이노션_현대카드_070131_르노삼성(SM5)_Media Mix_NAS(ver5)_070202_르노삼성(SM5)_Media Mix_NAS(최종)_스케쥴표 포함_070326_르노삼성H45_4월 캠페인_Media Mix_NAS_071004_RSM_SM7_10월 미디어믹스 제안" xfId="2683" xr:uid="{00000000-0005-0000-0000-000014050000}"/>
    <cellStyle name="_060213_현대해상하이카_이노션_현대카드_070131_르노삼성(SM5)_Media Mix_NAS(ver5)_070202_르노삼성(SM5)_Media Mix_NAS(최종)_스케쥴표 포함_070326_르노삼성H45_4월 캠페인_Media Mix_NAS_071102_RSM_QMX_11월 미디어믹스 제안" xfId="2684" xr:uid="{00000000-0005-0000-0000-000015050000}"/>
    <cellStyle name="_060213_현대해상하이카_이노션_현대카드_070131_르노삼성(SM5)_Media Mix_NAS(ver5)_070202_르노삼성(SM5)_Media Mix_NAS(최종)_스케쥴표 포함_070326_르노삼성H45_4월 캠페인_Media Mix_NAS_071106_RSM_QMX_11월 미디어믹스 제안(수정)" xfId="2685" xr:uid="{00000000-0005-0000-0000-000016050000}"/>
    <cellStyle name="_060213_현대해상하이카_이노션_현대카드_070131_르노삼성(SM5)_Media Mix_NAS(ver5)_070202_르노삼성(SM5)_Media Mix_NAS(최종)_스케쥴표 포함_070327_르노삼성H45_4월 캠페인_Media Mix_NAS" xfId="2686" xr:uid="{00000000-0005-0000-0000-000017050000}"/>
    <cellStyle name="_060213_현대해상하이카_이노션_현대카드_070131_르노삼성(SM5)_Media Mix_NAS(ver5)_070202_르노삼성(SM5)_Media Mix_NAS(최종)_스케쥴표 포함_070327_르노삼성H45_4월 캠페인_Media Mix_NAS_070912_르노삼성QMX" xfId="2687" xr:uid="{00000000-0005-0000-0000-000018050000}"/>
    <cellStyle name="_060213_현대해상하이카_이노션_현대카드_070131_르노삼성(SM5)_Media Mix_NAS(ver5)_070202_르노삼성(SM5)_Media Mix_NAS(최종)_스케쥴표 포함_070327_르노삼성H45_4월 캠페인_Media Mix_NAS_071001_RSM_SM7_10월 미디어믹스 제안_최종" xfId="2688" xr:uid="{00000000-0005-0000-0000-000019050000}"/>
    <cellStyle name="_060213_현대해상하이카_이노션_현대카드_070131_르노삼성(SM5)_Media Mix_NAS(ver5)_070202_르노삼성(SM5)_Media Mix_NAS(최종)_스케쥴표 포함_070327_르노삼성H45_4월 캠페인_Media Mix_NAS_071004_RSM_SM7_10월 미디어믹스 제안" xfId="2689" xr:uid="{00000000-0005-0000-0000-00001A050000}"/>
    <cellStyle name="_060213_현대해상하이카_이노션_현대카드_070131_르노삼성(SM5)_Media Mix_NAS(ver5)_070202_르노삼성(SM5)_Media Mix_NAS(최종)_스케쥴표 포함_070327_르노삼성H45_4월 캠페인_Media Mix_NAS_071102_RSM_QMX_11월 미디어믹스 제안" xfId="2690" xr:uid="{00000000-0005-0000-0000-00001B050000}"/>
    <cellStyle name="_060213_현대해상하이카_이노션_현대카드_070131_르노삼성(SM5)_Media Mix_NAS(ver5)_070202_르노삼성(SM5)_Media Mix_NAS(최종)_스케쥴표 포함_070327_르노삼성H45_4월 캠페인_Media Mix_NAS_071106_RSM_QMX_11월 미디어믹스 제안(수정)" xfId="2691" xr:uid="{00000000-0005-0000-0000-00001C050000}"/>
    <cellStyle name="_060213_현대해상하이카_이노션_현대카드_070131_르노삼성(SM5)_Media Mix_NAS(ver5)_070202_르노삼성(SM5)_Media Mix_NAS(최종)_스케쥴표 포함_070328_르노삼성H45_4월 캠페인_Media Mix_NAS" xfId="2692" xr:uid="{00000000-0005-0000-0000-00001D050000}"/>
    <cellStyle name="_060213_현대해상하이카_이노션_현대카드_070131_르노삼성(SM5)_Media Mix_NAS(ver5)_070202_르노삼성(SM5)_Media Mix_NAS(최종)_스케쥴표 포함_070328_르노삼성H45_4월 캠페인_Media Mix_NAS_070912_르노삼성QMX" xfId="2693" xr:uid="{00000000-0005-0000-0000-00001E050000}"/>
    <cellStyle name="_060213_현대해상하이카_이노션_현대카드_070131_르노삼성(SM5)_Media Mix_NAS(ver5)_070202_르노삼성(SM5)_Media Mix_NAS(최종)_스케쥴표 포함_070328_르노삼성H45_4월 캠페인_Media Mix_NAS_071001_RSM_SM7_10월 미디어믹스 제안_최종" xfId="2694" xr:uid="{00000000-0005-0000-0000-00001F050000}"/>
    <cellStyle name="_060213_현대해상하이카_이노션_현대카드_070131_르노삼성(SM5)_Media Mix_NAS(ver5)_070202_르노삼성(SM5)_Media Mix_NAS(최종)_스케쥴표 포함_070328_르노삼성H45_4월 캠페인_Media Mix_NAS_071004_RSM_SM7_10월 미디어믹스 제안" xfId="2695" xr:uid="{00000000-0005-0000-0000-000020050000}"/>
    <cellStyle name="_060213_현대해상하이카_이노션_현대카드_070131_르노삼성(SM5)_Media Mix_NAS(ver5)_070202_르노삼성(SM5)_Media Mix_NAS(최종)_스케쥴표 포함_070328_르노삼성H45_4월 캠페인_Media Mix_NAS_071102_RSM_QMX_11월 미디어믹스 제안" xfId="2696" xr:uid="{00000000-0005-0000-0000-000021050000}"/>
    <cellStyle name="_060213_현대해상하이카_이노션_현대카드_070131_르노삼성(SM5)_Media Mix_NAS(ver5)_070202_르노삼성(SM5)_Media Mix_NAS(최종)_스케쥴표 포함_070328_르노삼성H45_4월 캠페인_Media Mix_NAS_071106_RSM_QMX_11월 미디어믹스 제안(수정)" xfId="2697" xr:uid="{00000000-0005-0000-0000-000022050000}"/>
    <cellStyle name="_060213_현대해상하이카_이노션_현대카드_070131_르노삼성(SM5)_Media Mix_NAS(ver5)_070202_르노삼성(SM5)_Media Mix_NAS(최종)_스케쥴표 포함_070403_르노삼성QMX_Media Mix_NAS" xfId="2698" xr:uid="{00000000-0005-0000-0000-000023050000}"/>
    <cellStyle name="_060213_현대해상하이카_이노션_현대카드_070131_르노삼성(SM5)_Media Mix_NAS(ver5)_070202_르노삼성(SM5)_Media Mix_NAS(최종)_스케쥴표 포함_070403_르노삼성QMX_Media Mix_NAS_070912_르노삼성QMX" xfId="2699" xr:uid="{00000000-0005-0000-0000-000024050000}"/>
    <cellStyle name="_060213_현대해상하이카_이노션_현대카드_070131_르노삼성(SM5)_Media Mix_NAS(ver5)_070202_르노삼성(SM5)_Media Mix_NAS(최종)_스케쥴표 포함_070403_르노삼성QMX_Media Mix_NAS_071001_RSM_SM7_10월 미디어믹스 제안_최종" xfId="2700" xr:uid="{00000000-0005-0000-0000-000025050000}"/>
    <cellStyle name="_060213_현대해상하이카_이노션_현대카드_070131_르노삼성(SM5)_Media Mix_NAS(ver5)_070202_르노삼성(SM5)_Media Mix_NAS(최종)_스케쥴표 포함_070403_르노삼성QMX_Media Mix_NAS_071004_RSM_SM7_10월 미디어믹스 제안" xfId="2701" xr:uid="{00000000-0005-0000-0000-000026050000}"/>
    <cellStyle name="_060213_현대해상하이카_이노션_현대카드_070131_르노삼성(SM5)_Media Mix_NAS(ver5)_070202_르노삼성(SM5)_Media Mix_NAS(최종)_스케쥴표 포함_070403_르노삼성QMX_Media Mix_NAS_071102_RSM_QMX_11월 미디어믹스 제안" xfId="2702" xr:uid="{00000000-0005-0000-0000-000027050000}"/>
    <cellStyle name="_060213_현대해상하이카_이노션_현대카드_070131_르노삼성(SM5)_Media Mix_NAS(ver5)_070202_르노삼성(SM5)_Media Mix_NAS(최종)_스케쥴표 포함_070403_르노삼성QMX_Media Mix_NAS_071106_RSM_QMX_11월 미디어믹스 제안(수정)" xfId="2703" xr:uid="{00000000-0005-0000-0000-000028050000}"/>
    <cellStyle name="_060213_현대해상하이카_이노션_현대카드_070131_르노삼성(SM5)_Media Mix_NAS(ver5)_070202_르노삼성(SM5)_Media Mix_NAS(최종)_스케쥴표 포함_르노삼성 믹스종합_070214" xfId="2704" xr:uid="{00000000-0005-0000-0000-000029050000}"/>
    <cellStyle name="_060213_현대해상하이카_이노션_현대카드_070131_르노삼성(SM5)_Media Mix_NAS(ver5)_070202_르노삼성(SM5)_Media Mix_NAS(최종)_스케쥴표 포함_르노삼성 믹스종합_070214_070322_르노삼성H45_4월 캠페인_Media Mix_NAS" xfId="2705" xr:uid="{00000000-0005-0000-0000-00002A050000}"/>
    <cellStyle name="_060213_현대해상하이카_이노션_현대카드_070131_르노삼성(SM5)_Media Mix_NAS(ver5)_070202_르노삼성(SM5)_Media Mix_NAS(최종)_스케쥴표 포함_르노삼성 믹스종합_070214_070322_르노삼성H45_4월 캠페인_Media Mix_NAS_070912_르노삼성QMX" xfId="2706" xr:uid="{00000000-0005-0000-0000-00002B050000}"/>
    <cellStyle name="_060213_현대해상하이카_이노션_현대카드_070131_르노삼성(SM5)_Media Mix_NAS(ver5)_070202_르노삼성(SM5)_Media Mix_NAS(최종)_스케쥴표 포함_르노삼성 믹스종합_070214_070322_르노삼성H45_4월 캠페인_Media Mix_NAS_071001_RSM_SM7_10월 미디어믹스 제안_최종" xfId="2707" xr:uid="{00000000-0005-0000-0000-00002C050000}"/>
    <cellStyle name="_060213_현대해상하이카_이노션_현대카드_070131_르노삼성(SM5)_Media Mix_NAS(ver5)_070202_르노삼성(SM5)_Media Mix_NAS(최종)_스케쥴표 포함_르노삼성 믹스종합_070214_070322_르노삼성H45_4월 캠페인_Media Mix_NAS_071004_RSM_SM7_10월 미디어믹스 제안" xfId="2708" xr:uid="{00000000-0005-0000-0000-00002D050000}"/>
    <cellStyle name="_060213_현대해상하이카_이노션_현대카드_070131_르노삼성(SM5)_Media Mix_NAS(ver5)_070202_르노삼성(SM5)_Media Mix_NAS(최종)_스케쥴표 포함_르노삼성 믹스종합_070214_070322_르노삼성H45_4월 캠페인_Media Mix_NAS_071102_RSM_QMX_11월 미디어믹스 제안" xfId="2709" xr:uid="{00000000-0005-0000-0000-00002E050000}"/>
    <cellStyle name="_060213_현대해상하이카_이노션_현대카드_070131_르노삼성(SM5)_Media Mix_NAS(ver5)_070202_르노삼성(SM5)_Media Mix_NAS(최종)_스케쥴표 포함_르노삼성 믹스종합_070214_070322_르노삼성H45_4월 캠페인_Media Mix_NAS_071106_RSM_QMX_11월 미디어믹스 제안(수정)" xfId="2710" xr:uid="{00000000-0005-0000-0000-00002F050000}"/>
    <cellStyle name="_060213_현대해상하이카_이노션_현대카드_070131_르노삼성(SM5)_Media Mix_NAS(ver5)_070202_르노삼성(SM5)_Media Mix_NAS(최종)_스케쥴표 포함_르노삼성 믹스종합_070214_070326_르노삼성H45_4월 캠페인_Media Mix_NAS" xfId="2711" xr:uid="{00000000-0005-0000-0000-000030050000}"/>
    <cellStyle name="_060213_현대해상하이카_이노션_현대카드_070131_르노삼성(SM5)_Media Mix_NAS(ver5)_070202_르노삼성(SM5)_Media Mix_NAS(최종)_스케쥴표 포함_르노삼성 믹스종합_070214_070326_르노삼성H45_4월 캠페인_Media Mix_NAS_070912_르노삼성QMX" xfId="2712" xr:uid="{00000000-0005-0000-0000-000031050000}"/>
    <cellStyle name="_060213_현대해상하이카_이노션_현대카드_070131_르노삼성(SM5)_Media Mix_NAS(ver5)_070202_르노삼성(SM5)_Media Mix_NAS(최종)_스케쥴표 포함_르노삼성 믹스종합_070214_070326_르노삼성H45_4월 캠페인_Media Mix_NAS_071001_RSM_SM7_10월 미디어믹스 제안_최종" xfId="2713" xr:uid="{00000000-0005-0000-0000-000032050000}"/>
    <cellStyle name="_060213_현대해상하이카_이노션_현대카드_070131_르노삼성(SM5)_Media Mix_NAS(ver5)_070202_르노삼성(SM5)_Media Mix_NAS(최종)_스케쥴표 포함_르노삼성 믹스종합_070214_070326_르노삼성H45_4월 캠페인_Media Mix_NAS_071004_RSM_SM7_10월 미디어믹스 제안" xfId="2714" xr:uid="{00000000-0005-0000-0000-000033050000}"/>
    <cellStyle name="_060213_현대해상하이카_이노션_현대카드_070131_르노삼성(SM5)_Media Mix_NAS(ver5)_070202_르노삼성(SM5)_Media Mix_NAS(최종)_스케쥴표 포함_르노삼성 믹스종합_070214_070326_르노삼성H45_4월 캠페인_Media Mix_NAS_071102_RSM_QMX_11월 미디어믹스 제안" xfId="2715" xr:uid="{00000000-0005-0000-0000-000034050000}"/>
    <cellStyle name="_060213_현대해상하이카_이노션_현대카드_070131_르노삼성(SM5)_Media Mix_NAS(ver5)_070202_르노삼성(SM5)_Media Mix_NAS(최종)_스케쥴표 포함_르노삼성 믹스종합_070214_070326_르노삼성H45_4월 캠페인_Media Mix_NAS_071106_RSM_QMX_11월 미디어믹스 제안(수정)" xfId="2716" xr:uid="{00000000-0005-0000-0000-000035050000}"/>
    <cellStyle name="_060213_현대해상하이카_이노션_현대카드_070131_르노삼성(SM5)_Media Mix_NAS(ver5)_070202_르노삼성(SM5)_Media Mix_NAS(최종)_스케쥴표 포함_르노삼성 믹스종합_070214_070327_르노삼성H45_4월 캠페인_Media Mix_NAS" xfId="2717" xr:uid="{00000000-0005-0000-0000-000036050000}"/>
    <cellStyle name="_060213_현대해상하이카_이노션_현대카드_070131_르노삼성(SM5)_Media Mix_NAS(ver5)_070202_르노삼성(SM5)_Media Mix_NAS(최종)_스케쥴표 포함_르노삼성 믹스종합_070214_070327_르노삼성H45_4월 캠페인_Media Mix_NAS_070912_르노삼성QMX" xfId="2718" xr:uid="{00000000-0005-0000-0000-000037050000}"/>
    <cellStyle name="_060213_현대해상하이카_이노션_현대카드_070131_르노삼성(SM5)_Media Mix_NAS(ver5)_070202_르노삼성(SM5)_Media Mix_NAS(최종)_스케쥴표 포함_르노삼성 믹스종합_070214_070327_르노삼성H45_4월 캠페인_Media Mix_NAS_071001_RSM_SM7_10월 미디어믹스 제안_최종" xfId="2719" xr:uid="{00000000-0005-0000-0000-000038050000}"/>
    <cellStyle name="_060213_현대해상하이카_이노션_현대카드_070131_르노삼성(SM5)_Media Mix_NAS(ver5)_070202_르노삼성(SM5)_Media Mix_NAS(최종)_스케쥴표 포함_르노삼성 믹스종합_070214_070327_르노삼성H45_4월 캠페인_Media Mix_NAS_071004_RSM_SM7_10월 미디어믹스 제안" xfId="2720" xr:uid="{00000000-0005-0000-0000-000039050000}"/>
    <cellStyle name="_060213_현대해상하이카_이노션_현대카드_070131_르노삼성(SM5)_Media Mix_NAS(ver5)_070202_르노삼성(SM5)_Media Mix_NAS(최종)_스케쥴표 포함_르노삼성 믹스종합_070214_070327_르노삼성H45_4월 캠페인_Media Mix_NAS_071102_RSM_QMX_11월 미디어믹스 제안" xfId="2721" xr:uid="{00000000-0005-0000-0000-00003A050000}"/>
    <cellStyle name="_060213_현대해상하이카_이노션_현대카드_070131_르노삼성(SM5)_Media Mix_NAS(ver5)_070202_르노삼성(SM5)_Media Mix_NAS(최종)_스케쥴표 포함_르노삼성 믹스종합_070214_070327_르노삼성H45_4월 캠페인_Media Mix_NAS_071106_RSM_QMX_11월 미디어믹스 제안(수정)" xfId="2722" xr:uid="{00000000-0005-0000-0000-00003B050000}"/>
    <cellStyle name="_060213_현대해상하이카_이노션_현대카드_070131_르노삼성(SM5)_Media Mix_NAS(ver5)_070202_르노삼성(SM5)_Media Mix_NAS(최종)_스케쥴표 포함_르노삼성 믹스종합_070214_070328_르노삼성H45_4월 캠페인_Media Mix_NAS" xfId="2723" xr:uid="{00000000-0005-0000-0000-00003C050000}"/>
    <cellStyle name="_060213_현대해상하이카_이노션_현대카드_070131_르노삼성(SM5)_Media Mix_NAS(ver5)_070202_르노삼성(SM5)_Media Mix_NAS(최종)_스케쥴표 포함_르노삼성 믹스종합_070214_070328_르노삼성H45_4월 캠페인_Media Mix_NAS_070912_르노삼성QMX" xfId="2724" xr:uid="{00000000-0005-0000-0000-00003D050000}"/>
    <cellStyle name="_060213_현대해상하이카_이노션_현대카드_070131_르노삼성(SM5)_Media Mix_NAS(ver5)_070202_르노삼성(SM5)_Media Mix_NAS(최종)_스케쥴표 포함_르노삼성 믹스종합_070214_070328_르노삼성H45_4월 캠페인_Media Mix_NAS_071001_RSM_SM7_10월 미디어믹스 제안_최종" xfId="2725" xr:uid="{00000000-0005-0000-0000-00003E050000}"/>
    <cellStyle name="_060213_현대해상하이카_이노션_현대카드_070131_르노삼성(SM5)_Media Mix_NAS(ver5)_070202_르노삼성(SM5)_Media Mix_NAS(최종)_스케쥴표 포함_르노삼성 믹스종합_070214_070328_르노삼성H45_4월 캠페인_Media Mix_NAS_071004_RSM_SM7_10월 미디어믹스 제안" xfId="2726" xr:uid="{00000000-0005-0000-0000-00003F050000}"/>
    <cellStyle name="_060213_현대해상하이카_이노션_현대카드_070131_르노삼성(SM5)_Media Mix_NAS(ver5)_070202_르노삼성(SM5)_Media Mix_NAS(최종)_스케쥴표 포함_르노삼성 믹스종합_070214_070328_르노삼성H45_4월 캠페인_Media Mix_NAS_071102_RSM_QMX_11월 미디어믹스 제안" xfId="2727" xr:uid="{00000000-0005-0000-0000-000040050000}"/>
    <cellStyle name="_060213_현대해상하이카_이노션_현대카드_070131_르노삼성(SM5)_Media Mix_NAS(ver5)_070202_르노삼성(SM5)_Media Mix_NAS(최종)_스케쥴표 포함_르노삼성 믹스종합_070214_070328_르노삼성H45_4월 캠페인_Media Mix_NAS_071106_RSM_QMX_11월 미디어믹스 제안(수정)" xfId="2728" xr:uid="{00000000-0005-0000-0000-000041050000}"/>
    <cellStyle name="_060213_현대해상하이카_이노션_현대카드_070131_르노삼성(SM5)_Media Mix_NAS(ver5)_070202_르노삼성(SM5)_Media Mix_NAS(최종)_스케쥴표 포함_르노삼성 믹스종합_070214_070403_르노삼성QMX_Media Mix_NAS" xfId="2729" xr:uid="{00000000-0005-0000-0000-000042050000}"/>
    <cellStyle name="_060213_현대해상하이카_이노션_현대카드_070131_르노삼성(SM5)_Media Mix_NAS(ver5)_070202_르노삼성(SM5)_Media Mix_NAS(최종)_스케쥴표 포함_르노삼성 믹스종합_070214_070403_르노삼성QMX_Media Mix_NAS_070912_르노삼성QMX" xfId="2730" xr:uid="{00000000-0005-0000-0000-000043050000}"/>
    <cellStyle name="_060213_현대해상하이카_이노션_현대카드_070131_르노삼성(SM5)_Media Mix_NAS(ver5)_070202_르노삼성(SM5)_Media Mix_NAS(최종)_스케쥴표 포함_르노삼성 믹스종합_070214_070403_르노삼성QMX_Media Mix_NAS_071001_RSM_SM7_10월 미디어믹스 제안_최종" xfId="2731" xr:uid="{00000000-0005-0000-0000-000044050000}"/>
    <cellStyle name="_060213_현대해상하이카_이노션_현대카드_070131_르노삼성(SM5)_Media Mix_NAS(ver5)_070202_르노삼성(SM5)_Media Mix_NAS(최종)_스케쥴표 포함_르노삼성 믹스종합_070214_070403_르노삼성QMX_Media Mix_NAS_071004_RSM_SM7_10월 미디어믹스 제안" xfId="2732" xr:uid="{00000000-0005-0000-0000-000045050000}"/>
    <cellStyle name="_060213_현대해상하이카_이노션_현대카드_070131_르노삼성(SM5)_Media Mix_NAS(ver5)_070202_르노삼성(SM5)_Media Mix_NAS(최종)_스케쥴표 포함_르노삼성 믹스종합_070214_070403_르노삼성QMX_Media Mix_NAS_071102_RSM_QMX_11월 미디어믹스 제안" xfId="2733" xr:uid="{00000000-0005-0000-0000-000046050000}"/>
    <cellStyle name="_060213_현대해상하이카_이노션_현대카드_070131_르노삼성(SM5)_Media Mix_NAS(ver5)_070202_르노삼성(SM5)_Media Mix_NAS(최종)_스케쥴표 포함_르노삼성 믹스종합_070214_070403_르노삼성QMX_Media Mix_NAS_071106_RSM_QMX_11월 미디어믹스 제안(수정)" xfId="2734" xr:uid="{00000000-0005-0000-0000-000047050000}"/>
    <cellStyle name="_060213_현대해상하이카_이노션_현대카드_070131_르노삼성(SM5)_Media Mix_NAS(ver5)_070322_르노삼성H45_4월 캠페인_Media Mix_NAS" xfId="2735" xr:uid="{00000000-0005-0000-0000-000048050000}"/>
    <cellStyle name="_060213_현대해상하이카_이노션_현대카드_070131_르노삼성(SM5)_Media Mix_NAS(ver5)_070322_르노삼성H45_4월 캠페인_Media Mix_NAS_070912_르노삼성QMX" xfId="2736" xr:uid="{00000000-0005-0000-0000-000049050000}"/>
    <cellStyle name="_060213_현대해상하이카_이노션_현대카드_070131_르노삼성(SM5)_Media Mix_NAS(ver5)_070322_르노삼성H45_4월 캠페인_Media Mix_NAS_071001_RSM_SM7_10월 미디어믹스 제안_최종" xfId="2737" xr:uid="{00000000-0005-0000-0000-00004A050000}"/>
    <cellStyle name="_060213_현대해상하이카_이노션_현대카드_070131_르노삼성(SM5)_Media Mix_NAS(ver5)_070322_르노삼성H45_4월 캠페인_Media Mix_NAS_071004_RSM_SM7_10월 미디어믹스 제안" xfId="2738" xr:uid="{00000000-0005-0000-0000-00004B050000}"/>
    <cellStyle name="_060213_현대해상하이카_이노션_현대카드_070131_르노삼성(SM5)_Media Mix_NAS(ver5)_070322_르노삼성H45_4월 캠페인_Media Mix_NAS_071102_RSM_QMX_11월 미디어믹스 제안" xfId="2739" xr:uid="{00000000-0005-0000-0000-00004C050000}"/>
    <cellStyle name="_060213_현대해상하이카_이노션_현대카드_070131_르노삼성(SM5)_Media Mix_NAS(ver5)_070322_르노삼성H45_4월 캠페인_Media Mix_NAS_071106_RSM_QMX_11월 미디어믹스 제안(수정)" xfId="2740" xr:uid="{00000000-0005-0000-0000-00004D050000}"/>
    <cellStyle name="_060213_현대해상하이카_이노션_현대카드_070131_르노삼성(SM5)_Media Mix_NAS(ver5)_070326_르노삼성H45_4월 캠페인_Media Mix_NAS" xfId="2741" xr:uid="{00000000-0005-0000-0000-00004E050000}"/>
    <cellStyle name="_060213_현대해상하이카_이노션_현대카드_070131_르노삼성(SM5)_Media Mix_NAS(ver5)_070326_르노삼성H45_4월 캠페인_Media Mix_NAS_070912_르노삼성QMX" xfId="2742" xr:uid="{00000000-0005-0000-0000-00004F050000}"/>
    <cellStyle name="_060213_현대해상하이카_이노션_현대카드_070131_르노삼성(SM5)_Media Mix_NAS(ver5)_070326_르노삼성H45_4월 캠페인_Media Mix_NAS_071001_RSM_SM7_10월 미디어믹스 제안_최종" xfId="2743" xr:uid="{00000000-0005-0000-0000-000050050000}"/>
    <cellStyle name="_060213_현대해상하이카_이노션_현대카드_070131_르노삼성(SM5)_Media Mix_NAS(ver5)_070326_르노삼성H45_4월 캠페인_Media Mix_NAS_071004_RSM_SM7_10월 미디어믹스 제안" xfId="2744" xr:uid="{00000000-0005-0000-0000-000051050000}"/>
    <cellStyle name="_060213_현대해상하이카_이노션_현대카드_070131_르노삼성(SM5)_Media Mix_NAS(ver5)_070326_르노삼성H45_4월 캠페인_Media Mix_NAS_071102_RSM_QMX_11월 미디어믹스 제안" xfId="2745" xr:uid="{00000000-0005-0000-0000-000052050000}"/>
    <cellStyle name="_060213_현대해상하이카_이노션_현대카드_070131_르노삼성(SM5)_Media Mix_NAS(ver5)_070326_르노삼성H45_4월 캠페인_Media Mix_NAS_071106_RSM_QMX_11월 미디어믹스 제안(수정)" xfId="2746" xr:uid="{00000000-0005-0000-0000-000053050000}"/>
    <cellStyle name="_060213_현대해상하이카_이노션_현대카드_070131_르노삼성(SM5)_Media Mix_NAS(ver5)_070327_르노삼성H45_4월 캠페인_Media Mix_NAS" xfId="2747" xr:uid="{00000000-0005-0000-0000-000054050000}"/>
    <cellStyle name="_060213_현대해상하이카_이노션_현대카드_070131_르노삼성(SM5)_Media Mix_NAS(ver5)_070327_르노삼성H45_4월 캠페인_Media Mix_NAS_070912_르노삼성QMX" xfId="2748" xr:uid="{00000000-0005-0000-0000-000055050000}"/>
    <cellStyle name="_060213_현대해상하이카_이노션_현대카드_070131_르노삼성(SM5)_Media Mix_NAS(ver5)_070327_르노삼성H45_4월 캠페인_Media Mix_NAS_071001_RSM_SM7_10월 미디어믹스 제안_최종" xfId="2749" xr:uid="{00000000-0005-0000-0000-000056050000}"/>
    <cellStyle name="_060213_현대해상하이카_이노션_현대카드_070131_르노삼성(SM5)_Media Mix_NAS(ver5)_070327_르노삼성H45_4월 캠페인_Media Mix_NAS_071004_RSM_SM7_10월 미디어믹스 제안" xfId="2750" xr:uid="{00000000-0005-0000-0000-000057050000}"/>
    <cellStyle name="_060213_현대해상하이카_이노션_현대카드_070131_르노삼성(SM5)_Media Mix_NAS(ver5)_070327_르노삼성H45_4월 캠페인_Media Mix_NAS_071102_RSM_QMX_11월 미디어믹스 제안" xfId="2751" xr:uid="{00000000-0005-0000-0000-000058050000}"/>
    <cellStyle name="_060213_현대해상하이카_이노션_현대카드_070131_르노삼성(SM5)_Media Mix_NAS(ver5)_070327_르노삼성H45_4월 캠페인_Media Mix_NAS_071106_RSM_QMX_11월 미디어믹스 제안(수정)" xfId="2752" xr:uid="{00000000-0005-0000-0000-000059050000}"/>
    <cellStyle name="_060213_현대해상하이카_이노션_현대카드_070131_르노삼성(SM5)_Media Mix_NAS(ver5)_070328_르노삼성H45_4월 캠페인_Media Mix_NAS" xfId="2753" xr:uid="{00000000-0005-0000-0000-00005A050000}"/>
    <cellStyle name="_060213_현대해상하이카_이노션_현대카드_070131_르노삼성(SM5)_Media Mix_NAS(ver5)_070328_르노삼성H45_4월 캠페인_Media Mix_NAS_070912_르노삼성QMX" xfId="2754" xr:uid="{00000000-0005-0000-0000-00005B050000}"/>
    <cellStyle name="_060213_현대해상하이카_이노션_현대카드_070131_르노삼성(SM5)_Media Mix_NAS(ver5)_070328_르노삼성H45_4월 캠페인_Media Mix_NAS_071001_RSM_SM7_10월 미디어믹스 제안_최종" xfId="2755" xr:uid="{00000000-0005-0000-0000-00005C050000}"/>
    <cellStyle name="_060213_현대해상하이카_이노션_현대카드_070131_르노삼성(SM5)_Media Mix_NAS(ver5)_070328_르노삼성H45_4월 캠페인_Media Mix_NAS_071004_RSM_SM7_10월 미디어믹스 제안" xfId="2756" xr:uid="{00000000-0005-0000-0000-00005D050000}"/>
    <cellStyle name="_060213_현대해상하이카_이노션_현대카드_070131_르노삼성(SM5)_Media Mix_NAS(ver5)_070328_르노삼성H45_4월 캠페인_Media Mix_NAS_071102_RSM_QMX_11월 미디어믹스 제안" xfId="2757" xr:uid="{00000000-0005-0000-0000-00005E050000}"/>
    <cellStyle name="_060213_현대해상하이카_이노션_현대카드_070131_르노삼성(SM5)_Media Mix_NAS(ver5)_070328_르노삼성H45_4월 캠페인_Media Mix_NAS_071106_RSM_QMX_11월 미디어믹스 제안(수정)" xfId="2758" xr:uid="{00000000-0005-0000-0000-00005F050000}"/>
    <cellStyle name="_060213_현대해상하이카_이노션_현대카드_070131_르노삼성(SM5)_Media Mix_NAS(ver5)_070403_르노삼성QMX_Media Mix_NAS" xfId="2759" xr:uid="{00000000-0005-0000-0000-000060050000}"/>
    <cellStyle name="_060213_현대해상하이카_이노션_현대카드_070131_르노삼성(SM5)_Media Mix_NAS(ver5)_070403_르노삼성QMX_Media Mix_NAS_070912_르노삼성QMX" xfId="2760" xr:uid="{00000000-0005-0000-0000-000061050000}"/>
    <cellStyle name="_060213_현대해상하이카_이노션_현대카드_070131_르노삼성(SM5)_Media Mix_NAS(ver5)_070403_르노삼성QMX_Media Mix_NAS_071001_RSM_SM7_10월 미디어믹스 제안_최종" xfId="2761" xr:uid="{00000000-0005-0000-0000-000062050000}"/>
    <cellStyle name="_060213_현대해상하이카_이노션_현대카드_070131_르노삼성(SM5)_Media Mix_NAS(ver5)_070403_르노삼성QMX_Media Mix_NAS_071004_RSM_SM7_10월 미디어믹스 제안" xfId="2762" xr:uid="{00000000-0005-0000-0000-000063050000}"/>
    <cellStyle name="_060213_현대해상하이카_이노션_현대카드_070131_르노삼성(SM5)_Media Mix_NAS(ver5)_070403_르노삼성QMX_Media Mix_NAS_071102_RSM_QMX_11월 미디어믹스 제안" xfId="2763" xr:uid="{00000000-0005-0000-0000-000064050000}"/>
    <cellStyle name="_060213_현대해상하이카_이노션_현대카드_070131_르노삼성(SM5)_Media Mix_NAS(ver5)_070403_르노삼성QMX_Media Mix_NAS_071106_RSM_QMX_11월 미디어믹스 제안(수정)" xfId="2764" xr:uid="{00000000-0005-0000-0000-000065050000}"/>
    <cellStyle name="_060213_현대해상하이카_이노션_현대카드_070201_르노삼성(SM5)_Media Mix_NAS(최종)" xfId="2765" xr:uid="{00000000-0005-0000-0000-000066050000}"/>
    <cellStyle name="_060213_현대해상하이카_이노션_현대카드_070201_르노삼성(SM5)_Media Mix_NAS(최종)_070202_르노삼성(SM5)_Media Mix_NAS(최종)_스케쥴표 포함" xfId="2766" xr:uid="{00000000-0005-0000-0000-000067050000}"/>
    <cellStyle name="_060213_현대해상하이카_이노션_현대카드_070201_르노삼성(SM5)_Media Mix_NAS(최종)_070202_르노삼성(SM5)_Media Mix_NAS(최종)_스케쥴표 포함_070322_르노삼성H45_4월 캠페인_Media Mix_NAS" xfId="2767" xr:uid="{00000000-0005-0000-0000-000068050000}"/>
    <cellStyle name="_060213_현대해상하이카_이노션_현대카드_070201_르노삼성(SM5)_Media Mix_NAS(최종)_070202_르노삼성(SM5)_Media Mix_NAS(최종)_스케쥴표 포함_070322_르노삼성H45_4월 캠페인_Media Mix_NAS_070912_르노삼성QMX" xfId="2768" xr:uid="{00000000-0005-0000-0000-000069050000}"/>
    <cellStyle name="_060213_현대해상하이카_이노션_현대카드_070201_르노삼성(SM5)_Media Mix_NAS(최종)_070202_르노삼성(SM5)_Media Mix_NAS(최종)_스케쥴표 포함_070322_르노삼성H45_4월 캠페인_Media Mix_NAS_071001_RSM_SM7_10월 미디어믹스 제안_최종" xfId="2769" xr:uid="{00000000-0005-0000-0000-00006A050000}"/>
    <cellStyle name="_060213_현대해상하이카_이노션_현대카드_070201_르노삼성(SM5)_Media Mix_NAS(최종)_070202_르노삼성(SM5)_Media Mix_NAS(최종)_스케쥴표 포함_070322_르노삼성H45_4월 캠페인_Media Mix_NAS_071004_RSM_SM7_10월 미디어믹스 제안" xfId="2770" xr:uid="{00000000-0005-0000-0000-00006B050000}"/>
    <cellStyle name="_060213_현대해상하이카_이노션_현대카드_070201_르노삼성(SM5)_Media Mix_NAS(최종)_070202_르노삼성(SM5)_Media Mix_NAS(최종)_스케쥴표 포함_070322_르노삼성H45_4월 캠페인_Media Mix_NAS_071102_RSM_QMX_11월 미디어믹스 제안" xfId="2771" xr:uid="{00000000-0005-0000-0000-00006C050000}"/>
    <cellStyle name="_060213_현대해상하이카_이노션_현대카드_070201_르노삼성(SM5)_Media Mix_NAS(최종)_070202_르노삼성(SM5)_Media Mix_NAS(최종)_스케쥴표 포함_070322_르노삼성H45_4월 캠페인_Media Mix_NAS_071106_RSM_QMX_11월 미디어믹스 제안(수정)" xfId="2772" xr:uid="{00000000-0005-0000-0000-00006D050000}"/>
    <cellStyle name="_060213_현대해상하이카_이노션_현대카드_070201_르노삼성(SM5)_Media Mix_NAS(최종)_070202_르노삼성(SM5)_Media Mix_NAS(최종)_스케쥴표 포함_070326_르노삼성H45_4월 캠페인_Media Mix_NAS" xfId="2773" xr:uid="{00000000-0005-0000-0000-00006E050000}"/>
    <cellStyle name="_060213_현대해상하이카_이노션_현대카드_070201_르노삼성(SM5)_Media Mix_NAS(최종)_070202_르노삼성(SM5)_Media Mix_NAS(최종)_스케쥴표 포함_070326_르노삼성H45_4월 캠페인_Media Mix_NAS_070912_르노삼성QMX" xfId="2774" xr:uid="{00000000-0005-0000-0000-00006F050000}"/>
    <cellStyle name="_060213_현대해상하이카_이노션_현대카드_070201_르노삼성(SM5)_Media Mix_NAS(최종)_070202_르노삼성(SM5)_Media Mix_NAS(최종)_스케쥴표 포함_070326_르노삼성H45_4월 캠페인_Media Mix_NAS_071001_RSM_SM7_10월 미디어믹스 제안_최종" xfId="2775" xr:uid="{00000000-0005-0000-0000-000070050000}"/>
    <cellStyle name="_060213_현대해상하이카_이노션_현대카드_070201_르노삼성(SM5)_Media Mix_NAS(최종)_070202_르노삼성(SM5)_Media Mix_NAS(최종)_스케쥴표 포함_070326_르노삼성H45_4월 캠페인_Media Mix_NAS_071004_RSM_SM7_10월 미디어믹스 제안" xfId="2776" xr:uid="{00000000-0005-0000-0000-000071050000}"/>
    <cellStyle name="_060213_현대해상하이카_이노션_현대카드_070201_르노삼성(SM5)_Media Mix_NAS(최종)_070202_르노삼성(SM5)_Media Mix_NAS(최종)_스케쥴표 포함_070326_르노삼성H45_4월 캠페인_Media Mix_NAS_071102_RSM_QMX_11월 미디어믹스 제안" xfId="2777" xr:uid="{00000000-0005-0000-0000-000072050000}"/>
    <cellStyle name="_060213_현대해상하이카_이노션_현대카드_070201_르노삼성(SM5)_Media Mix_NAS(최종)_070202_르노삼성(SM5)_Media Mix_NAS(최종)_스케쥴표 포함_070326_르노삼성H45_4월 캠페인_Media Mix_NAS_071106_RSM_QMX_11월 미디어믹스 제안(수정)" xfId="2778" xr:uid="{00000000-0005-0000-0000-000073050000}"/>
    <cellStyle name="_060213_현대해상하이카_이노션_현대카드_070201_르노삼성(SM5)_Media Mix_NAS(최종)_070202_르노삼성(SM5)_Media Mix_NAS(최종)_스케쥴표 포함_070327_르노삼성H45_4월 캠페인_Media Mix_NAS" xfId="2779" xr:uid="{00000000-0005-0000-0000-000074050000}"/>
    <cellStyle name="_060213_현대해상하이카_이노션_현대카드_070201_르노삼성(SM5)_Media Mix_NAS(최종)_070202_르노삼성(SM5)_Media Mix_NAS(최종)_스케쥴표 포함_070327_르노삼성H45_4월 캠페인_Media Mix_NAS_070912_르노삼성QMX" xfId="2780" xr:uid="{00000000-0005-0000-0000-000075050000}"/>
    <cellStyle name="_060213_현대해상하이카_이노션_현대카드_070201_르노삼성(SM5)_Media Mix_NAS(최종)_070202_르노삼성(SM5)_Media Mix_NAS(최종)_스케쥴표 포함_070327_르노삼성H45_4월 캠페인_Media Mix_NAS_071001_RSM_SM7_10월 미디어믹스 제안_최종" xfId="2781" xr:uid="{00000000-0005-0000-0000-000076050000}"/>
    <cellStyle name="_060213_현대해상하이카_이노션_현대카드_070201_르노삼성(SM5)_Media Mix_NAS(최종)_070202_르노삼성(SM5)_Media Mix_NAS(최종)_스케쥴표 포함_070327_르노삼성H45_4월 캠페인_Media Mix_NAS_071004_RSM_SM7_10월 미디어믹스 제안" xfId="2782" xr:uid="{00000000-0005-0000-0000-000077050000}"/>
    <cellStyle name="_060213_현대해상하이카_이노션_현대카드_070201_르노삼성(SM5)_Media Mix_NAS(최종)_070202_르노삼성(SM5)_Media Mix_NAS(최종)_스케쥴표 포함_070327_르노삼성H45_4월 캠페인_Media Mix_NAS_071102_RSM_QMX_11월 미디어믹스 제안" xfId="2783" xr:uid="{00000000-0005-0000-0000-000078050000}"/>
    <cellStyle name="_060213_현대해상하이카_이노션_현대카드_070201_르노삼성(SM5)_Media Mix_NAS(최종)_070202_르노삼성(SM5)_Media Mix_NAS(최종)_스케쥴표 포함_070327_르노삼성H45_4월 캠페인_Media Mix_NAS_071106_RSM_QMX_11월 미디어믹스 제안(수정)" xfId="2784" xr:uid="{00000000-0005-0000-0000-000079050000}"/>
    <cellStyle name="_060213_현대해상하이카_이노션_현대카드_070201_르노삼성(SM5)_Media Mix_NAS(최종)_070202_르노삼성(SM5)_Media Mix_NAS(최종)_스케쥴표 포함_070328_르노삼성H45_4월 캠페인_Media Mix_NAS" xfId="2785" xr:uid="{00000000-0005-0000-0000-00007A050000}"/>
    <cellStyle name="_060213_현대해상하이카_이노션_현대카드_070201_르노삼성(SM5)_Media Mix_NAS(최종)_070202_르노삼성(SM5)_Media Mix_NAS(최종)_스케쥴표 포함_070328_르노삼성H45_4월 캠페인_Media Mix_NAS_070912_르노삼성QMX" xfId="2786" xr:uid="{00000000-0005-0000-0000-00007B050000}"/>
    <cellStyle name="_060213_현대해상하이카_이노션_현대카드_070201_르노삼성(SM5)_Media Mix_NAS(최종)_070202_르노삼성(SM5)_Media Mix_NAS(최종)_스케쥴표 포함_070328_르노삼성H45_4월 캠페인_Media Mix_NAS_071001_RSM_SM7_10월 미디어믹스 제안_최종" xfId="2787" xr:uid="{00000000-0005-0000-0000-00007C050000}"/>
    <cellStyle name="_060213_현대해상하이카_이노션_현대카드_070201_르노삼성(SM5)_Media Mix_NAS(최종)_070202_르노삼성(SM5)_Media Mix_NAS(최종)_스케쥴표 포함_070328_르노삼성H45_4월 캠페인_Media Mix_NAS_071004_RSM_SM7_10월 미디어믹스 제안" xfId="2788" xr:uid="{00000000-0005-0000-0000-00007D050000}"/>
    <cellStyle name="_060213_현대해상하이카_이노션_현대카드_070201_르노삼성(SM5)_Media Mix_NAS(최종)_070202_르노삼성(SM5)_Media Mix_NAS(최종)_스케쥴표 포함_070328_르노삼성H45_4월 캠페인_Media Mix_NAS_071102_RSM_QMX_11월 미디어믹스 제안" xfId="2789" xr:uid="{00000000-0005-0000-0000-00007E050000}"/>
    <cellStyle name="_060213_현대해상하이카_이노션_현대카드_070201_르노삼성(SM5)_Media Mix_NAS(최종)_070202_르노삼성(SM5)_Media Mix_NAS(최종)_스케쥴표 포함_070328_르노삼성H45_4월 캠페인_Media Mix_NAS_071106_RSM_QMX_11월 미디어믹스 제안(수정)" xfId="2790" xr:uid="{00000000-0005-0000-0000-00007F050000}"/>
    <cellStyle name="_060213_현대해상하이카_이노션_현대카드_070201_르노삼성(SM5)_Media Mix_NAS(최종)_070202_르노삼성(SM5)_Media Mix_NAS(최종)_스케쥴표 포함_070403_르노삼성QMX_Media Mix_NAS" xfId="2791" xr:uid="{00000000-0005-0000-0000-000080050000}"/>
    <cellStyle name="_060213_현대해상하이카_이노션_현대카드_070201_르노삼성(SM5)_Media Mix_NAS(최종)_070202_르노삼성(SM5)_Media Mix_NAS(최종)_스케쥴표 포함_070403_르노삼성QMX_Media Mix_NAS_070912_르노삼성QMX" xfId="2792" xr:uid="{00000000-0005-0000-0000-000081050000}"/>
    <cellStyle name="_060213_현대해상하이카_이노션_현대카드_070201_르노삼성(SM5)_Media Mix_NAS(최종)_070202_르노삼성(SM5)_Media Mix_NAS(최종)_스케쥴표 포함_070403_르노삼성QMX_Media Mix_NAS_071001_RSM_SM7_10월 미디어믹스 제안_최종" xfId="2793" xr:uid="{00000000-0005-0000-0000-000082050000}"/>
    <cellStyle name="_060213_현대해상하이카_이노션_현대카드_070201_르노삼성(SM5)_Media Mix_NAS(최종)_070202_르노삼성(SM5)_Media Mix_NAS(최종)_스케쥴표 포함_070403_르노삼성QMX_Media Mix_NAS_071004_RSM_SM7_10월 미디어믹스 제안" xfId="2794" xr:uid="{00000000-0005-0000-0000-000083050000}"/>
    <cellStyle name="_060213_현대해상하이카_이노션_현대카드_070201_르노삼성(SM5)_Media Mix_NAS(최종)_070202_르노삼성(SM5)_Media Mix_NAS(최종)_스케쥴표 포함_070403_르노삼성QMX_Media Mix_NAS_071102_RSM_QMX_11월 미디어믹스 제안" xfId="2795" xr:uid="{00000000-0005-0000-0000-000084050000}"/>
    <cellStyle name="_060213_현대해상하이카_이노션_현대카드_070201_르노삼성(SM5)_Media Mix_NAS(최종)_070202_르노삼성(SM5)_Media Mix_NAS(최종)_스케쥴표 포함_070403_르노삼성QMX_Media Mix_NAS_071106_RSM_QMX_11월 미디어믹스 제안(수정)" xfId="2796" xr:uid="{00000000-0005-0000-0000-000085050000}"/>
    <cellStyle name="_060213_현대해상하이카_이노션_현대카드_070201_르노삼성(SM5)_Media Mix_NAS(최종)_070202_르노삼성(SM5)_Media Mix_NAS(최종)_스케쥴표 포함_르노삼성 믹스종합_070214" xfId="2797" xr:uid="{00000000-0005-0000-0000-000086050000}"/>
    <cellStyle name="_060213_현대해상하이카_이노션_현대카드_070201_르노삼성(SM5)_Media Mix_NAS(최종)_070202_르노삼성(SM5)_Media Mix_NAS(최종)_스케쥴표 포함_르노삼성 믹스종합_070214_070322_르노삼성H45_4월 캠페인_Media Mix_NAS" xfId="2798" xr:uid="{00000000-0005-0000-0000-000087050000}"/>
    <cellStyle name="_060213_현대해상하이카_이노션_현대카드_070201_르노삼성(SM5)_Media Mix_NAS(최종)_070202_르노삼성(SM5)_Media Mix_NAS(최종)_스케쥴표 포함_르노삼성 믹스종합_070214_070322_르노삼성H45_4월 캠페인_Media Mix_NAS_070912_르노삼성QMX" xfId="2799" xr:uid="{00000000-0005-0000-0000-000088050000}"/>
    <cellStyle name="_060213_현대해상하이카_이노션_현대카드_070201_르노삼성(SM5)_Media Mix_NAS(최종)_070202_르노삼성(SM5)_Media Mix_NAS(최종)_스케쥴표 포함_르노삼성 믹스종합_070214_070322_르노삼성H45_4월 캠페인_Media Mix_NAS_071001_RSM_SM7_10월 미디어믹스 제안_최종" xfId="2800" xr:uid="{00000000-0005-0000-0000-000089050000}"/>
    <cellStyle name="_060213_현대해상하이카_이노션_현대카드_070201_르노삼성(SM5)_Media Mix_NAS(최종)_070202_르노삼성(SM5)_Media Mix_NAS(최종)_스케쥴표 포함_르노삼성 믹스종합_070214_070322_르노삼성H45_4월 캠페인_Media Mix_NAS_071004_RSM_SM7_10월 미디어믹스 제안" xfId="2801" xr:uid="{00000000-0005-0000-0000-00008A050000}"/>
    <cellStyle name="_060213_현대해상하이카_이노션_현대카드_070201_르노삼성(SM5)_Media Mix_NAS(최종)_070202_르노삼성(SM5)_Media Mix_NAS(최종)_스케쥴표 포함_르노삼성 믹스종합_070214_070322_르노삼성H45_4월 캠페인_Media Mix_NAS_071102_RSM_QMX_11월 미디어믹스 제안" xfId="2802" xr:uid="{00000000-0005-0000-0000-00008B050000}"/>
    <cellStyle name="_060213_현대해상하이카_이노션_현대카드_070201_르노삼성(SM5)_Media Mix_NAS(최종)_070202_르노삼성(SM5)_Media Mix_NAS(최종)_스케쥴표 포함_르노삼성 믹스종합_070214_070322_르노삼성H45_4월 캠페인_Media Mix_NAS_071106_RSM_QMX_11월 미디어믹스 제안(수정)" xfId="2803" xr:uid="{00000000-0005-0000-0000-00008C050000}"/>
    <cellStyle name="_060213_현대해상하이카_이노션_현대카드_070201_르노삼성(SM5)_Media Mix_NAS(최종)_070202_르노삼성(SM5)_Media Mix_NAS(최종)_스케쥴표 포함_르노삼성 믹스종합_070214_070326_르노삼성H45_4월 캠페인_Media Mix_NAS" xfId="2804" xr:uid="{00000000-0005-0000-0000-00008D050000}"/>
    <cellStyle name="_060213_현대해상하이카_이노션_현대카드_070201_르노삼성(SM5)_Media Mix_NAS(최종)_070202_르노삼성(SM5)_Media Mix_NAS(최종)_스케쥴표 포함_르노삼성 믹스종합_070214_070326_르노삼성H45_4월 캠페인_Media Mix_NAS_070912_르노삼성QMX" xfId="2805" xr:uid="{00000000-0005-0000-0000-00008E050000}"/>
    <cellStyle name="_060213_현대해상하이카_이노션_현대카드_070201_르노삼성(SM5)_Media Mix_NAS(최종)_070202_르노삼성(SM5)_Media Mix_NAS(최종)_스케쥴표 포함_르노삼성 믹스종합_070214_070326_르노삼성H45_4월 캠페인_Media Mix_NAS_071001_RSM_SM7_10월 미디어믹스 제안_최종" xfId="2806" xr:uid="{00000000-0005-0000-0000-00008F050000}"/>
    <cellStyle name="_060213_현대해상하이카_이노션_현대카드_070201_르노삼성(SM5)_Media Mix_NAS(최종)_070202_르노삼성(SM5)_Media Mix_NAS(최종)_스케쥴표 포함_르노삼성 믹스종합_070214_070326_르노삼성H45_4월 캠페인_Media Mix_NAS_071004_RSM_SM7_10월 미디어믹스 제안" xfId="2807" xr:uid="{00000000-0005-0000-0000-000090050000}"/>
    <cellStyle name="_060213_현대해상하이카_이노션_현대카드_070201_르노삼성(SM5)_Media Mix_NAS(최종)_070202_르노삼성(SM5)_Media Mix_NAS(최종)_스케쥴표 포함_르노삼성 믹스종합_070214_070326_르노삼성H45_4월 캠페인_Media Mix_NAS_071102_RSM_QMX_11월 미디어믹스 제안" xfId="2808" xr:uid="{00000000-0005-0000-0000-000091050000}"/>
    <cellStyle name="_060213_현대해상하이카_이노션_현대카드_070201_르노삼성(SM5)_Media Mix_NAS(최종)_070202_르노삼성(SM5)_Media Mix_NAS(최종)_스케쥴표 포함_르노삼성 믹스종합_070214_070326_르노삼성H45_4월 캠페인_Media Mix_NAS_071106_RSM_QMX_11월 미디어믹스 제안(수정)" xfId="2809" xr:uid="{00000000-0005-0000-0000-000092050000}"/>
    <cellStyle name="_060213_현대해상하이카_이노션_현대카드_070201_르노삼성(SM5)_Media Mix_NAS(최종)_070202_르노삼성(SM5)_Media Mix_NAS(최종)_스케쥴표 포함_르노삼성 믹스종합_070214_070327_르노삼성H45_4월 캠페인_Media Mix_NAS" xfId="2810" xr:uid="{00000000-0005-0000-0000-000093050000}"/>
    <cellStyle name="_060213_현대해상하이카_이노션_현대카드_070201_르노삼성(SM5)_Media Mix_NAS(최종)_070202_르노삼성(SM5)_Media Mix_NAS(최종)_스케쥴표 포함_르노삼성 믹스종합_070214_070327_르노삼성H45_4월 캠페인_Media Mix_NAS_070912_르노삼성QMX" xfId="2811" xr:uid="{00000000-0005-0000-0000-000094050000}"/>
    <cellStyle name="_060213_현대해상하이카_이노션_현대카드_070201_르노삼성(SM5)_Media Mix_NAS(최종)_070202_르노삼성(SM5)_Media Mix_NAS(최종)_스케쥴표 포함_르노삼성 믹스종합_070214_070327_르노삼성H45_4월 캠페인_Media Mix_NAS_071001_RSM_SM7_10월 미디어믹스 제안_최종" xfId="2812" xr:uid="{00000000-0005-0000-0000-000095050000}"/>
    <cellStyle name="_060213_현대해상하이카_이노션_현대카드_070201_르노삼성(SM5)_Media Mix_NAS(최종)_070202_르노삼성(SM5)_Media Mix_NAS(최종)_스케쥴표 포함_르노삼성 믹스종합_070214_070327_르노삼성H45_4월 캠페인_Media Mix_NAS_071004_RSM_SM7_10월 미디어믹스 제안" xfId="2813" xr:uid="{00000000-0005-0000-0000-000096050000}"/>
    <cellStyle name="_060213_현대해상하이카_이노션_현대카드_070201_르노삼성(SM5)_Media Mix_NAS(최종)_070202_르노삼성(SM5)_Media Mix_NAS(최종)_스케쥴표 포함_르노삼성 믹스종합_070214_070327_르노삼성H45_4월 캠페인_Media Mix_NAS_071102_RSM_QMX_11월 미디어믹스 제안" xfId="2814" xr:uid="{00000000-0005-0000-0000-000097050000}"/>
    <cellStyle name="_060213_현대해상하이카_이노션_현대카드_070201_르노삼성(SM5)_Media Mix_NAS(최종)_070202_르노삼성(SM5)_Media Mix_NAS(최종)_스케쥴표 포함_르노삼성 믹스종합_070214_070327_르노삼성H45_4월 캠페인_Media Mix_NAS_071106_RSM_QMX_11월 미디어믹스 제안(수정)" xfId="2815" xr:uid="{00000000-0005-0000-0000-000098050000}"/>
    <cellStyle name="_060213_현대해상하이카_이노션_현대카드_070201_르노삼성(SM5)_Media Mix_NAS(최종)_070202_르노삼성(SM5)_Media Mix_NAS(최종)_스케쥴표 포함_르노삼성 믹스종합_070214_070328_르노삼성H45_4월 캠페인_Media Mix_NAS" xfId="2816" xr:uid="{00000000-0005-0000-0000-000099050000}"/>
    <cellStyle name="_060213_현대해상하이카_이노션_현대카드_070201_르노삼성(SM5)_Media Mix_NAS(최종)_070202_르노삼성(SM5)_Media Mix_NAS(최종)_스케쥴표 포함_르노삼성 믹스종합_070214_070328_르노삼성H45_4월 캠페인_Media Mix_NAS_070912_르노삼성QMX" xfId="2817" xr:uid="{00000000-0005-0000-0000-00009A050000}"/>
    <cellStyle name="_060213_현대해상하이카_이노션_현대카드_070201_르노삼성(SM5)_Media Mix_NAS(최종)_070202_르노삼성(SM5)_Media Mix_NAS(최종)_스케쥴표 포함_르노삼성 믹스종합_070214_070328_르노삼성H45_4월 캠페인_Media Mix_NAS_071001_RSM_SM7_10월 미디어믹스 제안_최종" xfId="2818" xr:uid="{00000000-0005-0000-0000-00009B050000}"/>
    <cellStyle name="_060213_현대해상하이카_이노션_현대카드_070201_르노삼성(SM5)_Media Mix_NAS(최종)_070202_르노삼성(SM5)_Media Mix_NAS(최종)_스케쥴표 포함_르노삼성 믹스종합_070214_070328_르노삼성H45_4월 캠페인_Media Mix_NAS_071004_RSM_SM7_10월 미디어믹스 제안" xfId="2819" xr:uid="{00000000-0005-0000-0000-00009C050000}"/>
    <cellStyle name="_060213_현대해상하이카_이노션_현대카드_070201_르노삼성(SM5)_Media Mix_NAS(최종)_070202_르노삼성(SM5)_Media Mix_NAS(최종)_스케쥴표 포함_르노삼성 믹스종합_070214_070328_르노삼성H45_4월 캠페인_Media Mix_NAS_071102_RSM_QMX_11월 미디어믹스 제안" xfId="2820" xr:uid="{00000000-0005-0000-0000-00009D050000}"/>
    <cellStyle name="_060213_현대해상하이카_이노션_현대카드_070201_르노삼성(SM5)_Media Mix_NAS(최종)_070202_르노삼성(SM5)_Media Mix_NAS(최종)_스케쥴표 포함_르노삼성 믹스종합_070214_070328_르노삼성H45_4월 캠페인_Media Mix_NAS_071106_RSM_QMX_11월 미디어믹스 제안(수정)" xfId="2821" xr:uid="{00000000-0005-0000-0000-00009E050000}"/>
    <cellStyle name="_060213_현대해상하이카_이노션_현대카드_070201_르노삼성(SM5)_Media Mix_NAS(최종)_070202_르노삼성(SM5)_Media Mix_NAS(최종)_스케쥴표 포함_르노삼성 믹스종합_070214_070403_르노삼성QMX_Media Mix_NAS" xfId="2822" xr:uid="{00000000-0005-0000-0000-00009F050000}"/>
    <cellStyle name="_060213_현대해상하이카_이노션_현대카드_070201_르노삼성(SM5)_Media Mix_NAS(최종)_070202_르노삼성(SM5)_Media Mix_NAS(최종)_스케쥴표 포함_르노삼성 믹스종합_070214_070403_르노삼성QMX_Media Mix_NAS_070912_르노삼성QMX" xfId="2823" xr:uid="{00000000-0005-0000-0000-0000A0050000}"/>
    <cellStyle name="_060213_현대해상하이카_이노션_현대카드_070201_르노삼성(SM5)_Media Mix_NAS(최종)_070202_르노삼성(SM5)_Media Mix_NAS(최종)_스케쥴표 포함_르노삼성 믹스종합_070214_070403_르노삼성QMX_Media Mix_NAS_071001_RSM_SM7_10월 미디어믹스 제안_최종" xfId="2824" xr:uid="{00000000-0005-0000-0000-0000A1050000}"/>
    <cellStyle name="_060213_현대해상하이카_이노션_현대카드_070201_르노삼성(SM5)_Media Mix_NAS(최종)_070202_르노삼성(SM5)_Media Mix_NAS(최종)_스케쥴표 포함_르노삼성 믹스종합_070214_070403_르노삼성QMX_Media Mix_NAS_071004_RSM_SM7_10월 미디어믹스 제안" xfId="2825" xr:uid="{00000000-0005-0000-0000-0000A2050000}"/>
    <cellStyle name="_060213_현대해상하이카_이노션_현대카드_070201_르노삼성(SM5)_Media Mix_NAS(최종)_070202_르노삼성(SM5)_Media Mix_NAS(최종)_스케쥴표 포함_르노삼성 믹스종합_070214_070403_르노삼성QMX_Media Mix_NAS_071102_RSM_QMX_11월 미디어믹스 제안" xfId="2826" xr:uid="{00000000-0005-0000-0000-0000A3050000}"/>
    <cellStyle name="_060213_현대해상하이카_이노션_현대카드_070201_르노삼성(SM5)_Media Mix_NAS(최종)_070202_르노삼성(SM5)_Media Mix_NAS(최종)_스케쥴표 포함_르노삼성 믹스종합_070214_070403_르노삼성QMX_Media Mix_NAS_071106_RSM_QMX_11월 미디어믹스 제안(수정)" xfId="2827" xr:uid="{00000000-0005-0000-0000-0000A4050000}"/>
    <cellStyle name="_060213_현대해상하이카_이노션_현대카드_070201_르노삼성(SM5)_Media Mix_NAS(최종)_070322_르노삼성H45_4월 캠페인_Media Mix_NAS" xfId="2828" xr:uid="{00000000-0005-0000-0000-0000A5050000}"/>
    <cellStyle name="_060213_현대해상하이카_이노션_현대카드_070201_르노삼성(SM5)_Media Mix_NAS(최종)_070322_르노삼성H45_4월 캠페인_Media Mix_NAS_070912_르노삼성QMX" xfId="2829" xr:uid="{00000000-0005-0000-0000-0000A6050000}"/>
    <cellStyle name="_060213_현대해상하이카_이노션_현대카드_070201_르노삼성(SM5)_Media Mix_NAS(최종)_070322_르노삼성H45_4월 캠페인_Media Mix_NAS_071001_RSM_SM7_10월 미디어믹스 제안_최종" xfId="2830" xr:uid="{00000000-0005-0000-0000-0000A7050000}"/>
    <cellStyle name="_060213_현대해상하이카_이노션_현대카드_070201_르노삼성(SM5)_Media Mix_NAS(최종)_070322_르노삼성H45_4월 캠페인_Media Mix_NAS_071004_RSM_SM7_10월 미디어믹스 제안" xfId="2831" xr:uid="{00000000-0005-0000-0000-0000A8050000}"/>
    <cellStyle name="_060213_현대해상하이카_이노션_현대카드_070201_르노삼성(SM5)_Media Mix_NAS(최종)_070322_르노삼성H45_4월 캠페인_Media Mix_NAS_071102_RSM_QMX_11월 미디어믹스 제안" xfId="2832" xr:uid="{00000000-0005-0000-0000-0000A9050000}"/>
    <cellStyle name="_060213_현대해상하이카_이노션_현대카드_070201_르노삼성(SM5)_Media Mix_NAS(최종)_070322_르노삼성H45_4월 캠페인_Media Mix_NAS_071106_RSM_QMX_11월 미디어믹스 제안(수정)" xfId="2833" xr:uid="{00000000-0005-0000-0000-0000AA050000}"/>
    <cellStyle name="_060213_현대해상하이카_이노션_현대카드_070201_르노삼성(SM5)_Media Mix_NAS(최종)_070326_르노삼성H45_4월 캠페인_Media Mix_NAS" xfId="2834" xr:uid="{00000000-0005-0000-0000-0000AB050000}"/>
    <cellStyle name="_060213_현대해상하이카_이노션_현대카드_070201_르노삼성(SM5)_Media Mix_NAS(최종)_070326_르노삼성H45_4월 캠페인_Media Mix_NAS_070912_르노삼성QMX" xfId="2835" xr:uid="{00000000-0005-0000-0000-0000AC050000}"/>
    <cellStyle name="_060213_현대해상하이카_이노션_현대카드_070201_르노삼성(SM5)_Media Mix_NAS(최종)_070326_르노삼성H45_4월 캠페인_Media Mix_NAS_071001_RSM_SM7_10월 미디어믹스 제안_최종" xfId="2836" xr:uid="{00000000-0005-0000-0000-0000AD050000}"/>
    <cellStyle name="_060213_현대해상하이카_이노션_현대카드_070201_르노삼성(SM5)_Media Mix_NAS(최종)_070326_르노삼성H45_4월 캠페인_Media Mix_NAS_071004_RSM_SM7_10월 미디어믹스 제안" xfId="2837" xr:uid="{00000000-0005-0000-0000-0000AE050000}"/>
    <cellStyle name="_060213_현대해상하이카_이노션_현대카드_070201_르노삼성(SM5)_Media Mix_NAS(최종)_070326_르노삼성H45_4월 캠페인_Media Mix_NAS_071102_RSM_QMX_11월 미디어믹스 제안" xfId="2838" xr:uid="{00000000-0005-0000-0000-0000AF050000}"/>
    <cellStyle name="_060213_현대해상하이카_이노션_현대카드_070201_르노삼성(SM5)_Media Mix_NAS(최종)_070326_르노삼성H45_4월 캠페인_Media Mix_NAS_071106_RSM_QMX_11월 미디어믹스 제안(수정)" xfId="2839" xr:uid="{00000000-0005-0000-0000-0000B0050000}"/>
    <cellStyle name="_060213_현대해상하이카_이노션_현대카드_070201_르노삼성(SM5)_Media Mix_NAS(최종)_070327_르노삼성H45_4월 캠페인_Media Mix_NAS" xfId="2840" xr:uid="{00000000-0005-0000-0000-0000B1050000}"/>
    <cellStyle name="_060213_현대해상하이카_이노션_현대카드_070201_르노삼성(SM5)_Media Mix_NAS(최종)_070327_르노삼성H45_4월 캠페인_Media Mix_NAS_070912_르노삼성QMX" xfId="2841" xr:uid="{00000000-0005-0000-0000-0000B2050000}"/>
    <cellStyle name="_060213_현대해상하이카_이노션_현대카드_070201_르노삼성(SM5)_Media Mix_NAS(최종)_070327_르노삼성H45_4월 캠페인_Media Mix_NAS_071001_RSM_SM7_10월 미디어믹스 제안_최종" xfId="2842" xr:uid="{00000000-0005-0000-0000-0000B3050000}"/>
    <cellStyle name="_060213_현대해상하이카_이노션_현대카드_070201_르노삼성(SM5)_Media Mix_NAS(최종)_070327_르노삼성H45_4월 캠페인_Media Mix_NAS_071004_RSM_SM7_10월 미디어믹스 제안" xfId="2843" xr:uid="{00000000-0005-0000-0000-0000B4050000}"/>
    <cellStyle name="_060213_현대해상하이카_이노션_현대카드_070201_르노삼성(SM5)_Media Mix_NAS(최종)_070327_르노삼성H45_4월 캠페인_Media Mix_NAS_071102_RSM_QMX_11월 미디어믹스 제안" xfId="2844" xr:uid="{00000000-0005-0000-0000-0000B5050000}"/>
    <cellStyle name="_060213_현대해상하이카_이노션_현대카드_070201_르노삼성(SM5)_Media Mix_NAS(최종)_070327_르노삼성H45_4월 캠페인_Media Mix_NAS_071106_RSM_QMX_11월 미디어믹스 제안(수정)" xfId="2845" xr:uid="{00000000-0005-0000-0000-0000B6050000}"/>
    <cellStyle name="_060213_현대해상하이카_이노션_현대카드_070201_르노삼성(SM5)_Media Mix_NAS(최종)_070328_르노삼성H45_4월 캠페인_Media Mix_NAS" xfId="2846" xr:uid="{00000000-0005-0000-0000-0000B7050000}"/>
    <cellStyle name="_060213_현대해상하이카_이노션_현대카드_070201_르노삼성(SM5)_Media Mix_NAS(최종)_070328_르노삼성H45_4월 캠페인_Media Mix_NAS_070912_르노삼성QMX" xfId="2847" xr:uid="{00000000-0005-0000-0000-0000B8050000}"/>
    <cellStyle name="_060213_현대해상하이카_이노션_현대카드_070201_르노삼성(SM5)_Media Mix_NAS(최종)_070328_르노삼성H45_4월 캠페인_Media Mix_NAS_071001_RSM_SM7_10월 미디어믹스 제안_최종" xfId="2848" xr:uid="{00000000-0005-0000-0000-0000B9050000}"/>
    <cellStyle name="_060213_현대해상하이카_이노션_현대카드_070201_르노삼성(SM5)_Media Mix_NAS(최종)_070328_르노삼성H45_4월 캠페인_Media Mix_NAS_071004_RSM_SM7_10월 미디어믹스 제안" xfId="2849" xr:uid="{00000000-0005-0000-0000-0000BA050000}"/>
    <cellStyle name="_060213_현대해상하이카_이노션_현대카드_070201_르노삼성(SM5)_Media Mix_NAS(최종)_070328_르노삼성H45_4월 캠페인_Media Mix_NAS_071102_RSM_QMX_11월 미디어믹스 제안" xfId="2850" xr:uid="{00000000-0005-0000-0000-0000BB050000}"/>
    <cellStyle name="_060213_현대해상하이카_이노션_현대카드_070201_르노삼성(SM5)_Media Mix_NAS(최종)_070328_르노삼성H45_4월 캠페인_Media Mix_NAS_071106_RSM_QMX_11월 미디어믹스 제안(수정)" xfId="2851" xr:uid="{00000000-0005-0000-0000-0000BC050000}"/>
    <cellStyle name="_060213_현대해상하이카_이노션_현대카드_070201_르노삼성(SM5)_Media Mix_NAS(최종)_070403_르노삼성QMX_Media Mix_NAS" xfId="2852" xr:uid="{00000000-0005-0000-0000-0000BD050000}"/>
    <cellStyle name="_060213_현대해상하이카_이노션_현대카드_070201_르노삼성(SM5)_Media Mix_NAS(최종)_070403_르노삼성QMX_Media Mix_NAS_070912_르노삼성QMX" xfId="2853" xr:uid="{00000000-0005-0000-0000-0000BE050000}"/>
    <cellStyle name="_060213_현대해상하이카_이노션_현대카드_070201_르노삼성(SM5)_Media Mix_NAS(최종)_070403_르노삼성QMX_Media Mix_NAS_071001_RSM_SM7_10월 미디어믹스 제안_최종" xfId="2854" xr:uid="{00000000-0005-0000-0000-0000BF050000}"/>
    <cellStyle name="_060213_현대해상하이카_이노션_현대카드_070201_르노삼성(SM5)_Media Mix_NAS(최종)_070403_르노삼성QMX_Media Mix_NAS_071004_RSM_SM7_10월 미디어믹스 제안" xfId="2855" xr:uid="{00000000-0005-0000-0000-0000C0050000}"/>
    <cellStyle name="_060213_현대해상하이카_이노션_현대카드_070201_르노삼성(SM5)_Media Mix_NAS(최종)_070403_르노삼성QMX_Media Mix_NAS_071102_RSM_QMX_11월 미디어믹스 제안" xfId="2856" xr:uid="{00000000-0005-0000-0000-0000C1050000}"/>
    <cellStyle name="_060213_현대해상하이카_이노션_현대카드_070201_르노삼성(SM5)_Media Mix_NAS(최종)_070403_르노삼성QMX_Media Mix_NAS_071106_RSM_QMX_11월 미디어믹스 제안(수정)" xfId="2857" xr:uid="{00000000-0005-0000-0000-0000C2050000}"/>
    <cellStyle name="_060213_현대해상하이카_이노션_현대카드_070322_르노삼성H45_4월 캠페인_Media Mix_NAS" xfId="2858" xr:uid="{00000000-0005-0000-0000-0000C3050000}"/>
    <cellStyle name="_060213_현대해상하이카_이노션_현대카드_070322_르노삼성H45_4월 캠페인_Media Mix_NAS_070912_르노삼성QMX" xfId="2859" xr:uid="{00000000-0005-0000-0000-0000C4050000}"/>
    <cellStyle name="_060213_현대해상하이카_이노션_현대카드_070322_르노삼성H45_4월 캠페인_Media Mix_NAS_071001_RSM_SM7_10월 미디어믹스 제안_최종" xfId="2860" xr:uid="{00000000-0005-0000-0000-0000C5050000}"/>
    <cellStyle name="_060213_현대해상하이카_이노션_현대카드_070322_르노삼성H45_4월 캠페인_Media Mix_NAS_071004_RSM_SM7_10월 미디어믹스 제안" xfId="2861" xr:uid="{00000000-0005-0000-0000-0000C6050000}"/>
    <cellStyle name="_060213_현대해상하이카_이노션_현대카드_070322_르노삼성H45_4월 캠페인_Media Mix_NAS_071102_RSM_QMX_11월 미디어믹스 제안" xfId="2862" xr:uid="{00000000-0005-0000-0000-0000C7050000}"/>
    <cellStyle name="_060213_현대해상하이카_이노션_현대카드_070322_르노삼성H45_4월 캠페인_Media Mix_NAS_071106_RSM_QMX_11월 미디어믹스 제안(수정)" xfId="2863" xr:uid="{00000000-0005-0000-0000-0000C8050000}"/>
    <cellStyle name="_060213_현대해상하이카_이노션_현대카드_070326_르노삼성H45_4월 캠페인_Media Mix_NAS" xfId="2864" xr:uid="{00000000-0005-0000-0000-0000C9050000}"/>
    <cellStyle name="_060213_현대해상하이카_이노션_현대카드_070326_르노삼성H45_4월 캠페인_Media Mix_NAS_070912_르노삼성QMX" xfId="2865" xr:uid="{00000000-0005-0000-0000-0000CA050000}"/>
    <cellStyle name="_060213_현대해상하이카_이노션_현대카드_070326_르노삼성H45_4월 캠페인_Media Mix_NAS_071001_RSM_SM7_10월 미디어믹스 제안_최종" xfId="2866" xr:uid="{00000000-0005-0000-0000-0000CB050000}"/>
    <cellStyle name="_060213_현대해상하이카_이노션_현대카드_070326_르노삼성H45_4월 캠페인_Media Mix_NAS_071004_RSM_SM7_10월 미디어믹스 제안" xfId="2867" xr:uid="{00000000-0005-0000-0000-0000CC050000}"/>
    <cellStyle name="_060213_현대해상하이카_이노션_현대카드_070326_르노삼성H45_4월 캠페인_Media Mix_NAS_071102_RSM_QMX_11월 미디어믹스 제안" xfId="2868" xr:uid="{00000000-0005-0000-0000-0000CD050000}"/>
    <cellStyle name="_060213_현대해상하이카_이노션_현대카드_070326_르노삼성H45_4월 캠페인_Media Mix_NAS_071106_RSM_QMX_11월 미디어믹스 제안(수정)" xfId="2869" xr:uid="{00000000-0005-0000-0000-0000CE050000}"/>
    <cellStyle name="_060213_현대해상하이카_이노션_현대카드_070327_르노삼성H45_4월 캠페인_Media Mix_NAS" xfId="2870" xr:uid="{00000000-0005-0000-0000-0000CF050000}"/>
    <cellStyle name="_060213_현대해상하이카_이노션_현대카드_070327_르노삼성H45_4월 캠페인_Media Mix_NAS_070912_르노삼성QMX" xfId="2871" xr:uid="{00000000-0005-0000-0000-0000D0050000}"/>
    <cellStyle name="_060213_현대해상하이카_이노션_현대카드_070327_르노삼성H45_4월 캠페인_Media Mix_NAS_071001_RSM_SM7_10월 미디어믹스 제안_최종" xfId="2872" xr:uid="{00000000-0005-0000-0000-0000D1050000}"/>
    <cellStyle name="_060213_현대해상하이카_이노션_현대카드_070327_르노삼성H45_4월 캠페인_Media Mix_NAS_071004_RSM_SM7_10월 미디어믹스 제안" xfId="2873" xr:uid="{00000000-0005-0000-0000-0000D2050000}"/>
    <cellStyle name="_060213_현대해상하이카_이노션_현대카드_070327_르노삼성H45_4월 캠페인_Media Mix_NAS_071102_RSM_QMX_11월 미디어믹스 제안" xfId="2874" xr:uid="{00000000-0005-0000-0000-0000D3050000}"/>
    <cellStyle name="_060213_현대해상하이카_이노션_현대카드_070327_르노삼성H45_4월 캠페인_Media Mix_NAS_071106_RSM_QMX_11월 미디어믹스 제안(수정)" xfId="2875" xr:uid="{00000000-0005-0000-0000-0000D4050000}"/>
    <cellStyle name="_060213_현대해상하이카_이노션_현대카드_070328_르노삼성H45_4월 캠페인_Media Mix_NAS" xfId="2876" xr:uid="{00000000-0005-0000-0000-0000D5050000}"/>
    <cellStyle name="_060213_현대해상하이카_이노션_현대카드_070328_르노삼성H45_4월 캠페인_Media Mix_NAS_070912_르노삼성QMX" xfId="2877" xr:uid="{00000000-0005-0000-0000-0000D6050000}"/>
    <cellStyle name="_060213_현대해상하이카_이노션_현대카드_070328_르노삼성H45_4월 캠페인_Media Mix_NAS_071001_RSM_SM7_10월 미디어믹스 제안_최종" xfId="2878" xr:uid="{00000000-0005-0000-0000-0000D7050000}"/>
    <cellStyle name="_060213_현대해상하이카_이노션_현대카드_070328_르노삼성H45_4월 캠페인_Media Mix_NAS_071004_RSM_SM7_10월 미디어믹스 제안" xfId="2879" xr:uid="{00000000-0005-0000-0000-0000D8050000}"/>
    <cellStyle name="_060213_현대해상하이카_이노션_현대카드_070328_르노삼성H45_4월 캠페인_Media Mix_NAS_071102_RSM_QMX_11월 미디어믹스 제안" xfId="2880" xr:uid="{00000000-0005-0000-0000-0000D9050000}"/>
    <cellStyle name="_060213_현대해상하이카_이노션_현대카드_070328_르노삼성H45_4월 캠페인_Media Mix_NAS_071106_RSM_QMX_11월 미디어믹스 제안(수정)" xfId="2881" xr:uid="{00000000-0005-0000-0000-0000DA050000}"/>
    <cellStyle name="_060213_현대해상하이카_이노션_현대카드_070403_르노삼성QMX_Media Mix_NAS" xfId="2882" xr:uid="{00000000-0005-0000-0000-0000DB050000}"/>
    <cellStyle name="_060213_현대해상하이카_이노션_현대카드_070403_르노삼성QMX_Media Mix_NAS_070912_르노삼성QMX" xfId="2883" xr:uid="{00000000-0005-0000-0000-0000DC050000}"/>
    <cellStyle name="_060213_현대해상하이카_이노션_현대카드_070403_르노삼성QMX_Media Mix_NAS_071001_RSM_SM7_10월 미디어믹스 제안_최종" xfId="2884" xr:uid="{00000000-0005-0000-0000-0000DD050000}"/>
    <cellStyle name="_060213_현대해상하이카_이노션_현대카드_070403_르노삼성QMX_Media Mix_NAS_071004_RSM_SM7_10월 미디어믹스 제안" xfId="2885" xr:uid="{00000000-0005-0000-0000-0000DE050000}"/>
    <cellStyle name="_060213_현대해상하이카_이노션_현대카드_070403_르노삼성QMX_Media Mix_NAS_071102_RSM_QMX_11월 미디어믹스 제안" xfId="2886" xr:uid="{00000000-0005-0000-0000-0000DF050000}"/>
    <cellStyle name="_060213_현대해상하이카_이노션_현대카드_070403_르노삼성QMX_Media Mix_NAS_071106_RSM_QMX_11월 미디어믹스 제안(수정)" xfId="2887" xr:uid="{00000000-0005-0000-0000-0000E0050000}"/>
    <cellStyle name="_060213_현대해상하이카_이노션_현대카드_르노삼성 믹스종합_070214" xfId="2888" xr:uid="{00000000-0005-0000-0000-0000E1050000}"/>
    <cellStyle name="_060213_현대해상하이카_이노션_현대카드_르노삼성 믹스종합_070214_070322_르노삼성H45_4월 캠페인_Media Mix_NAS" xfId="2889" xr:uid="{00000000-0005-0000-0000-0000E2050000}"/>
    <cellStyle name="_060213_현대해상하이카_이노션_현대카드_르노삼성 믹스종합_070214_070322_르노삼성H45_4월 캠페인_Media Mix_NAS_070912_르노삼성QMX" xfId="2890" xr:uid="{00000000-0005-0000-0000-0000E3050000}"/>
    <cellStyle name="_060213_현대해상하이카_이노션_현대카드_르노삼성 믹스종합_070214_070322_르노삼성H45_4월 캠페인_Media Mix_NAS_071001_RSM_SM7_10월 미디어믹스 제안_최종" xfId="2891" xr:uid="{00000000-0005-0000-0000-0000E4050000}"/>
    <cellStyle name="_060213_현대해상하이카_이노션_현대카드_르노삼성 믹스종합_070214_070322_르노삼성H45_4월 캠페인_Media Mix_NAS_071004_RSM_SM7_10월 미디어믹스 제안" xfId="2892" xr:uid="{00000000-0005-0000-0000-0000E5050000}"/>
    <cellStyle name="_060213_현대해상하이카_이노션_현대카드_르노삼성 믹스종합_070214_070322_르노삼성H45_4월 캠페인_Media Mix_NAS_071102_RSM_QMX_11월 미디어믹스 제안" xfId="2893" xr:uid="{00000000-0005-0000-0000-0000E6050000}"/>
    <cellStyle name="_060213_현대해상하이카_이노션_현대카드_르노삼성 믹스종합_070214_070322_르노삼성H45_4월 캠페인_Media Mix_NAS_071106_RSM_QMX_11월 미디어믹스 제안(수정)" xfId="2894" xr:uid="{00000000-0005-0000-0000-0000E7050000}"/>
    <cellStyle name="_060213_현대해상하이카_이노션_현대카드_르노삼성 믹스종합_070214_070326_르노삼성H45_4월 캠페인_Media Mix_NAS" xfId="2895" xr:uid="{00000000-0005-0000-0000-0000E8050000}"/>
    <cellStyle name="_060213_현대해상하이카_이노션_현대카드_르노삼성 믹스종합_070214_070326_르노삼성H45_4월 캠페인_Media Mix_NAS_070912_르노삼성QMX" xfId="2896" xr:uid="{00000000-0005-0000-0000-0000E9050000}"/>
    <cellStyle name="_060213_현대해상하이카_이노션_현대카드_르노삼성 믹스종합_070214_070326_르노삼성H45_4월 캠페인_Media Mix_NAS_071001_RSM_SM7_10월 미디어믹스 제안_최종" xfId="2897" xr:uid="{00000000-0005-0000-0000-0000EA050000}"/>
    <cellStyle name="_060213_현대해상하이카_이노션_현대카드_르노삼성 믹스종합_070214_070326_르노삼성H45_4월 캠페인_Media Mix_NAS_071004_RSM_SM7_10월 미디어믹스 제안" xfId="2898" xr:uid="{00000000-0005-0000-0000-0000EB050000}"/>
    <cellStyle name="_060213_현대해상하이카_이노션_현대카드_르노삼성 믹스종합_070214_070326_르노삼성H45_4월 캠페인_Media Mix_NAS_071102_RSM_QMX_11월 미디어믹스 제안" xfId="2899" xr:uid="{00000000-0005-0000-0000-0000EC050000}"/>
    <cellStyle name="_060213_현대해상하이카_이노션_현대카드_르노삼성 믹스종합_070214_070326_르노삼성H45_4월 캠페인_Media Mix_NAS_071106_RSM_QMX_11월 미디어믹스 제안(수정)" xfId="2900" xr:uid="{00000000-0005-0000-0000-0000ED050000}"/>
    <cellStyle name="_060213_현대해상하이카_이노션_현대카드_르노삼성 믹스종합_070214_070327_르노삼성H45_4월 캠페인_Media Mix_NAS" xfId="2901" xr:uid="{00000000-0005-0000-0000-0000EE050000}"/>
    <cellStyle name="_060213_현대해상하이카_이노션_현대카드_르노삼성 믹스종합_070214_070327_르노삼성H45_4월 캠페인_Media Mix_NAS_070912_르노삼성QMX" xfId="2902" xr:uid="{00000000-0005-0000-0000-0000EF050000}"/>
    <cellStyle name="_060213_현대해상하이카_이노션_현대카드_르노삼성 믹스종합_070214_070327_르노삼성H45_4월 캠페인_Media Mix_NAS_071001_RSM_SM7_10월 미디어믹스 제안_최종" xfId="2903" xr:uid="{00000000-0005-0000-0000-0000F0050000}"/>
    <cellStyle name="_060213_현대해상하이카_이노션_현대카드_르노삼성 믹스종합_070214_070327_르노삼성H45_4월 캠페인_Media Mix_NAS_071004_RSM_SM7_10월 미디어믹스 제안" xfId="2904" xr:uid="{00000000-0005-0000-0000-0000F1050000}"/>
    <cellStyle name="_060213_현대해상하이카_이노션_현대카드_르노삼성 믹스종합_070214_070327_르노삼성H45_4월 캠페인_Media Mix_NAS_071102_RSM_QMX_11월 미디어믹스 제안" xfId="2905" xr:uid="{00000000-0005-0000-0000-0000F2050000}"/>
    <cellStyle name="_060213_현대해상하이카_이노션_현대카드_르노삼성 믹스종합_070214_070327_르노삼성H45_4월 캠페인_Media Mix_NAS_071106_RSM_QMX_11월 미디어믹스 제안(수정)" xfId="2906" xr:uid="{00000000-0005-0000-0000-0000F3050000}"/>
    <cellStyle name="_060213_현대해상하이카_이노션_현대카드_르노삼성 믹스종합_070214_070328_르노삼성H45_4월 캠페인_Media Mix_NAS" xfId="2907" xr:uid="{00000000-0005-0000-0000-0000F4050000}"/>
    <cellStyle name="_060213_현대해상하이카_이노션_현대카드_르노삼성 믹스종합_070214_070328_르노삼성H45_4월 캠페인_Media Mix_NAS_070912_르노삼성QMX" xfId="2908" xr:uid="{00000000-0005-0000-0000-0000F5050000}"/>
    <cellStyle name="_060213_현대해상하이카_이노션_현대카드_르노삼성 믹스종합_070214_070328_르노삼성H45_4월 캠페인_Media Mix_NAS_071001_RSM_SM7_10월 미디어믹스 제안_최종" xfId="2909" xr:uid="{00000000-0005-0000-0000-0000F6050000}"/>
    <cellStyle name="_060213_현대해상하이카_이노션_현대카드_르노삼성 믹스종합_070214_070328_르노삼성H45_4월 캠페인_Media Mix_NAS_071004_RSM_SM7_10월 미디어믹스 제안" xfId="2910" xr:uid="{00000000-0005-0000-0000-0000F7050000}"/>
    <cellStyle name="_060213_현대해상하이카_이노션_현대카드_르노삼성 믹스종합_070214_070328_르노삼성H45_4월 캠페인_Media Mix_NAS_071102_RSM_QMX_11월 미디어믹스 제안" xfId="2911" xr:uid="{00000000-0005-0000-0000-0000F8050000}"/>
    <cellStyle name="_060213_현대해상하이카_이노션_현대카드_르노삼성 믹스종합_070214_070328_르노삼성H45_4월 캠페인_Media Mix_NAS_071106_RSM_QMX_11월 미디어믹스 제안(수정)" xfId="2912" xr:uid="{00000000-0005-0000-0000-0000F9050000}"/>
    <cellStyle name="_060213_현대해상하이카_이노션_현대카드_르노삼성 믹스종합_070214_070403_르노삼성QMX_Media Mix_NAS" xfId="2913" xr:uid="{00000000-0005-0000-0000-0000FA050000}"/>
    <cellStyle name="_060213_현대해상하이카_이노션_현대카드_르노삼성 믹스종합_070214_070403_르노삼성QMX_Media Mix_NAS_070912_르노삼성QMX" xfId="2914" xr:uid="{00000000-0005-0000-0000-0000FB050000}"/>
    <cellStyle name="_060213_현대해상하이카_이노션_현대카드_르노삼성 믹스종합_070214_070403_르노삼성QMX_Media Mix_NAS_071001_RSM_SM7_10월 미디어믹스 제안_최종" xfId="2915" xr:uid="{00000000-0005-0000-0000-0000FC050000}"/>
    <cellStyle name="_060213_현대해상하이카_이노션_현대카드_르노삼성 믹스종합_070214_070403_르노삼성QMX_Media Mix_NAS_071004_RSM_SM7_10월 미디어믹스 제안" xfId="2916" xr:uid="{00000000-0005-0000-0000-0000FD050000}"/>
    <cellStyle name="_060213_현대해상하이카_이노션_현대카드_르노삼성 믹스종합_070214_070403_르노삼성QMX_Media Mix_NAS_071102_RSM_QMX_11월 미디어믹스 제안" xfId="2917" xr:uid="{00000000-0005-0000-0000-0000FE050000}"/>
    <cellStyle name="_060213_현대해상하이카_이노션_현대카드_르노삼성 믹스종합_070214_070403_르노삼성QMX_Media Mix_NAS_071106_RSM_QMX_11월 미디어믹스 제안(수정)" xfId="2918" xr:uid="{00000000-0005-0000-0000-0000FF050000}"/>
    <cellStyle name="_060627_국민은행(문근영_국민체조)_ADreport_커뮤니케이션블루_nasmedia" xfId="7" xr:uid="{00000000-0005-0000-0000-000000060000}"/>
    <cellStyle name="_060721_하나커피카드_Media Mix" xfId="2919" xr:uid="{00000000-0005-0000-0000-000001060000}"/>
    <cellStyle name="_060721_하나커피카드_Media Mix_070125_르노삼성(SM5)_Media Mix_NAS(작업전)" xfId="2920" xr:uid="{00000000-0005-0000-0000-000002060000}"/>
    <cellStyle name="_060721_하나커피카드_Media Mix_070125_르노삼성(SM5)_Media Mix_NAS(작업전)_070131_르노삼성(SM3)_Media Mix_NAS" xfId="2921" xr:uid="{00000000-0005-0000-0000-000003060000}"/>
    <cellStyle name="_060721_하나커피카드_Media Mix_070125_르노삼성(SM5)_Media Mix_NAS(작업전)_070131_르노삼성(SM3)_Media Mix_NAS_070214_KT_Media Mix_NAS_지나" xfId="2922" xr:uid="{00000000-0005-0000-0000-000004060000}"/>
    <cellStyle name="_060721_하나커피카드_Media Mix_070125_르노삼성(SM5)_Media Mix_NAS(작업전)_070131_르노삼성(SM5)_Media Mix_NAS(ver5)" xfId="2923" xr:uid="{00000000-0005-0000-0000-000005060000}"/>
    <cellStyle name="_060721_하나커피카드_Media Mix_070125_르노삼성(SM5)_Media Mix_NAS(작업전)_070131_르노삼성(SM5)_Media Mix_NAS(ver5)_070202_르노삼성(SM5)_Media Mix_NAS(최종)_스케쥴표 포함" xfId="2924" xr:uid="{00000000-0005-0000-0000-000006060000}"/>
    <cellStyle name="_060721_하나커피카드_Media Mix_070125_르노삼성(SM5)_Media Mix_NAS(작업전)_070131_르노삼성(SM5)_Media Mix_NAS(ver5)_070202_르노삼성(SM5)_Media Mix_NAS(최종)_스케쥴표 포함_070322_르노삼성H45_4월 캠페인_Media Mix_NAS" xfId="2925" xr:uid="{00000000-0005-0000-0000-000007060000}"/>
    <cellStyle name="_060721_하나커피카드_Media Mix_070125_르노삼성(SM5)_Media Mix_NAS(작업전)_070131_르노삼성(SM5)_Media Mix_NAS(ver5)_070202_르노삼성(SM5)_Media Mix_NAS(최종)_스케쥴표 포함_070322_르노삼성H45_4월 캠페인_Media Mix_NAS_070912_르노삼성QMX" xfId="2926" xr:uid="{00000000-0005-0000-0000-000008060000}"/>
    <cellStyle name="_060721_하나커피카드_Media Mix_070125_르노삼성(SM5)_Media Mix_NAS(작업전)_070131_르노삼성(SM5)_Media Mix_NAS(ver5)_070202_르노삼성(SM5)_Media Mix_NAS(최종)_스케쥴표 포함_070322_르노삼성H45_4월 캠페인_Media Mix_NAS_071001_RSM_SM7_10월 미디어믹스 제안_최종" xfId="2927" xr:uid="{00000000-0005-0000-0000-000009060000}"/>
    <cellStyle name="_060721_하나커피카드_Media Mix_070125_르노삼성(SM5)_Media Mix_NAS(작업전)_070131_르노삼성(SM5)_Media Mix_NAS(ver5)_070202_르노삼성(SM5)_Media Mix_NAS(최종)_스케쥴표 포함_070322_르노삼성H45_4월 캠페인_Media Mix_NAS_071004_RSM_SM7_10월 미디어믹스 제안" xfId="2928" xr:uid="{00000000-0005-0000-0000-00000A060000}"/>
    <cellStyle name="_060721_하나커피카드_Media Mix_070125_르노삼성(SM5)_Media Mix_NAS(작업전)_070131_르노삼성(SM5)_Media Mix_NAS(ver5)_070202_르노삼성(SM5)_Media Mix_NAS(최종)_스케쥴표 포함_070322_르노삼성H45_4월 캠페인_Media Mix_NAS_071102_RSM_QMX_11월 미디어믹스 제안" xfId="2929" xr:uid="{00000000-0005-0000-0000-00000B060000}"/>
    <cellStyle name="_060721_하나커피카드_Media Mix_070125_르노삼성(SM5)_Media Mix_NAS(작업전)_070131_르노삼성(SM5)_Media Mix_NAS(ver5)_070202_르노삼성(SM5)_Media Mix_NAS(최종)_스케쥴표 포함_070322_르노삼성H45_4월 캠페인_Media Mix_NAS_071106_RSM_QMX_11월 미디어믹스 제안(수정)" xfId="2930" xr:uid="{00000000-0005-0000-0000-00000C060000}"/>
    <cellStyle name="_060721_하나커피카드_Media Mix_070125_르노삼성(SM5)_Media Mix_NAS(작업전)_070131_르노삼성(SM5)_Media Mix_NAS(ver5)_070202_르노삼성(SM5)_Media Mix_NAS(최종)_스케쥴표 포함_070326_르노삼성H45_4월 캠페인_Media Mix_NAS" xfId="2931" xr:uid="{00000000-0005-0000-0000-00000D060000}"/>
    <cellStyle name="_060721_하나커피카드_Media Mix_070125_르노삼성(SM5)_Media Mix_NAS(작업전)_070131_르노삼성(SM5)_Media Mix_NAS(ver5)_070202_르노삼성(SM5)_Media Mix_NAS(최종)_스케쥴표 포함_070326_르노삼성H45_4월 캠페인_Media Mix_NAS_070912_르노삼성QMX" xfId="2932" xr:uid="{00000000-0005-0000-0000-00000E060000}"/>
    <cellStyle name="_060721_하나커피카드_Media Mix_070125_르노삼성(SM5)_Media Mix_NAS(작업전)_070131_르노삼성(SM5)_Media Mix_NAS(ver5)_070202_르노삼성(SM5)_Media Mix_NAS(최종)_스케쥴표 포함_070326_르노삼성H45_4월 캠페인_Media Mix_NAS_071001_RSM_SM7_10월 미디어믹스 제안_최종" xfId="2933" xr:uid="{00000000-0005-0000-0000-00000F060000}"/>
    <cellStyle name="_060721_하나커피카드_Media Mix_070125_르노삼성(SM5)_Media Mix_NAS(작업전)_070131_르노삼성(SM5)_Media Mix_NAS(ver5)_070202_르노삼성(SM5)_Media Mix_NAS(최종)_스케쥴표 포함_070326_르노삼성H45_4월 캠페인_Media Mix_NAS_071004_RSM_SM7_10월 미디어믹스 제안" xfId="2934" xr:uid="{00000000-0005-0000-0000-000010060000}"/>
    <cellStyle name="_060721_하나커피카드_Media Mix_070125_르노삼성(SM5)_Media Mix_NAS(작업전)_070131_르노삼성(SM5)_Media Mix_NAS(ver5)_070202_르노삼성(SM5)_Media Mix_NAS(최종)_스케쥴표 포함_070326_르노삼성H45_4월 캠페인_Media Mix_NAS_071102_RSM_QMX_11월 미디어믹스 제안" xfId="2935" xr:uid="{00000000-0005-0000-0000-000011060000}"/>
    <cellStyle name="_060721_하나커피카드_Media Mix_070125_르노삼성(SM5)_Media Mix_NAS(작업전)_070131_르노삼성(SM5)_Media Mix_NAS(ver5)_070202_르노삼성(SM5)_Media Mix_NAS(최종)_스케쥴표 포함_070326_르노삼성H45_4월 캠페인_Media Mix_NAS_071106_RSM_QMX_11월 미디어믹스 제안(수정)" xfId="2936" xr:uid="{00000000-0005-0000-0000-000012060000}"/>
    <cellStyle name="_060721_하나커피카드_Media Mix_070125_르노삼성(SM5)_Media Mix_NAS(작업전)_070131_르노삼성(SM5)_Media Mix_NAS(ver5)_070202_르노삼성(SM5)_Media Mix_NAS(최종)_스케쥴표 포함_070327_르노삼성H45_4월 캠페인_Media Mix_NAS" xfId="2937" xr:uid="{00000000-0005-0000-0000-000013060000}"/>
    <cellStyle name="_060721_하나커피카드_Media Mix_070125_르노삼성(SM5)_Media Mix_NAS(작업전)_070131_르노삼성(SM5)_Media Mix_NAS(ver5)_070202_르노삼성(SM5)_Media Mix_NAS(최종)_스케쥴표 포함_070327_르노삼성H45_4월 캠페인_Media Mix_NAS_070912_르노삼성QMX" xfId="2938" xr:uid="{00000000-0005-0000-0000-000014060000}"/>
    <cellStyle name="_060721_하나커피카드_Media Mix_070125_르노삼성(SM5)_Media Mix_NAS(작업전)_070131_르노삼성(SM5)_Media Mix_NAS(ver5)_070202_르노삼성(SM5)_Media Mix_NAS(최종)_스케쥴표 포함_070327_르노삼성H45_4월 캠페인_Media Mix_NAS_071001_RSM_SM7_10월 미디어믹스 제안_최종" xfId="2939" xr:uid="{00000000-0005-0000-0000-000015060000}"/>
    <cellStyle name="_060721_하나커피카드_Media Mix_070125_르노삼성(SM5)_Media Mix_NAS(작업전)_070131_르노삼성(SM5)_Media Mix_NAS(ver5)_070202_르노삼성(SM5)_Media Mix_NAS(최종)_스케쥴표 포함_070327_르노삼성H45_4월 캠페인_Media Mix_NAS_071004_RSM_SM7_10월 미디어믹스 제안" xfId="2940" xr:uid="{00000000-0005-0000-0000-000016060000}"/>
    <cellStyle name="_060721_하나커피카드_Media Mix_070125_르노삼성(SM5)_Media Mix_NAS(작업전)_070131_르노삼성(SM5)_Media Mix_NAS(ver5)_070202_르노삼성(SM5)_Media Mix_NAS(최종)_스케쥴표 포함_070327_르노삼성H45_4월 캠페인_Media Mix_NAS_071102_RSM_QMX_11월 미디어믹스 제안" xfId="2941" xr:uid="{00000000-0005-0000-0000-000017060000}"/>
    <cellStyle name="_060721_하나커피카드_Media Mix_070125_르노삼성(SM5)_Media Mix_NAS(작업전)_070131_르노삼성(SM5)_Media Mix_NAS(ver5)_070202_르노삼성(SM5)_Media Mix_NAS(최종)_스케쥴표 포함_070327_르노삼성H45_4월 캠페인_Media Mix_NAS_071106_RSM_QMX_11월 미디어믹스 제안(수정)" xfId="2942" xr:uid="{00000000-0005-0000-0000-000018060000}"/>
    <cellStyle name="_060721_하나커피카드_Media Mix_070125_르노삼성(SM5)_Media Mix_NAS(작업전)_070131_르노삼성(SM5)_Media Mix_NAS(ver5)_070202_르노삼성(SM5)_Media Mix_NAS(최종)_스케쥴표 포함_070328_르노삼성H45_4월 캠페인_Media Mix_NAS" xfId="2943" xr:uid="{00000000-0005-0000-0000-000019060000}"/>
    <cellStyle name="_060721_하나커피카드_Media Mix_070125_르노삼성(SM5)_Media Mix_NAS(작업전)_070131_르노삼성(SM5)_Media Mix_NAS(ver5)_070202_르노삼성(SM5)_Media Mix_NAS(최종)_스케쥴표 포함_070328_르노삼성H45_4월 캠페인_Media Mix_NAS_070912_르노삼성QMX" xfId="2944" xr:uid="{00000000-0005-0000-0000-00001A060000}"/>
    <cellStyle name="_060721_하나커피카드_Media Mix_070125_르노삼성(SM5)_Media Mix_NAS(작업전)_070131_르노삼성(SM5)_Media Mix_NAS(ver5)_070202_르노삼성(SM5)_Media Mix_NAS(최종)_스케쥴표 포함_070328_르노삼성H45_4월 캠페인_Media Mix_NAS_071001_RSM_SM7_10월 미디어믹스 제안_최종" xfId="2945" xr:uid="{00000000-0005-0000-0000-00001B060000}"/>
    <cellStyle name="_060721_하나커피카드_Media Mix_070125_르노삼성(SM5)_Media Mix_NAS(작업전)_070131_르노삼성(SM5)_Media Mix_NAS(ver5)_070202_르노삼성(SM5)_Media Mix_NAS(최종)_스케쥴표 포함_070328_르노삼성H45_4월 캠페인_Media Mix_NAS_071004_RSM_SM7_10월 미디어믹스 제안" xfId="2946" xr:uid="{00000000-0005-0000-0000-00001C060000}"/>
    <cellStyle name="_060721_하나커피카드_Media Mix_070125_르노삼성(SM5)_Media Mix_NAS(작업전)_070131_르노삼성(SM5)_Media Mix_NAS(ver5)_070202_르노삼성(SM5)_Media Mix_NAS(최종)_스케쥴표 포함_070328_르노삼성H45_4월 캠페인_Media Mix_NAS_071102_RSM_QMX_11월 미디어믹스 제안" xfId="2947" xr:uid="{00000000-0005-0000-0000-00001D060000}"/>
    <cellStyle name="_060721_하나커피카드_Media Mix_070125_르노삼성(SM5)_Media Mix_NAS(작업전)_070131_르노삼성(SM5)_Media Mix_NAS(ver5)_070202_르노삼성(SM5)_Media Mix_NAS(최종)_스케쥴표 포함_070328_르노삼성H45_4월 캠페인_Media Mix_NAS_071106_RSM_QMX_11월 미디어믹스 제안(수정)" xfId="2948" xr:uid="{00000000-0005-0000-0000-00001E060000}"/>
    <cellStyle name="_060721_하나커피카드_Media Mix_070125_르노삼성(SM5)_Media Mix_NAS(작업전)_070131_르노삼성(SM5)_Media Mix_NAS(ver5)_070202_르노삼성(SM5)_Media Mix_NAS(최종)_스케쥴표 포함_070403_르노삼성QMX_Media Mix_NAS" xfId="2949" xr:uid="{00000000-0005-0000-0000-00001F060000}"/>
    <cellStyle name="_060721_하나커피카드_Media Mix_070125_르노삼성(SM5)_Media Mix_NAS(작업전)_070131_르노삼성(SM5)_Media Mix_NAS(ver5)_070202_르노삼성(SM5)_Media Mix_NAS(최종)_스케쥴표 포함_070403_르노삼성QMX_Media Mix_NAS_070912_르노삼성QMX" xfId="2950" xr:uid="{00000000-0005-0000-0000-000020060000}"/>
    <cellStyle name="_060721_하나커피카드_Media Mix_070125_르노삼성(SM5)_Media Mix_NAS(작업전)_070131_르노삼성(SM5)_Media Mix_NAS(ver5)_070202_르노삼성(SM5)_Media Mix_NAS(최종)_스케쥴표 포함_070403_르노삼성QMX_Media Mix_NAS_071001_RSM_SM7_10월 미디어믹스 제안_최종" xfId="2951" xr:uid="{00000000-0005-0000-0000-000021060000}"/>
    <cellStyle name="_060721_하나커피카드_Media Mix_070125_르노삼성(SM5)_Media Mix_NAS(작업전)_070131_르노삼성(SM5)_Media Mix_NAS(ver5)_070202_르노삼성(SM5)_Media Mix_NAS(최종)_스케쥴표 포함_070403_르노삼성QMX_Media Mix_NAS_071004_RSM_SM7_10월 미디어믹스 제안" xfId="2952" xr:uid="{00000000-0005-0000-0000-000022060000}"/>
    <cellStyle name="_060721_하나커피카드_Media Mix_070125_르노삼성(SM5)_Media Mix_NAS(작업전)_070131_르노삼성(SM5)_Media Mix_NAS(ver5)_070202_르노삼성(SM5)_Media Mix_NAS(최종)_스케쥴표 포함_070403_르노삼성QMX_Media Mix_NAS_071102_RSM_QMX_11월 미디어믹스 제안" xfId="2953" xr:uid="{00000000-0005-0000-0000-000023060000}"/>
    <cellStyle name="_060721_하나커피카드_Media Mix_070125_르노삼성(SM5)_Media Mix_NAS(작업전)_070131_르노삼성(SM5)_Media Mix_NAS(ver5)_070202_르노삼성(SM5)_Media Mix_NAS(최종)_스케쥴표 포함_070403_르노삼성QMX_Media Mix_NAS_071106_RSM_QMX_11월 미디어믹스 제안(수정)" xfId="2954" xr:uid="{00000000-0005-0000-0000-000024060000}"/>
    <cellStyle name="_060721_하나커피카드_Media Mix_070125_르노삼성(SM5)_Media Mix_NAS(작업전)_070131_르노삼성(SM5)_Media Mix_NAS(ver5)_070202_르노삼성(SM5)_Media Mix_NAS(최종)_스케쥴표 포함_르노삼성 믹스종합_070214" xfId="2955" xr:uid="{00000000-0005-0000-0000-00002506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 xfId="2956" xr:uid="{00000000-0005-0000-0000-00002606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0912_르노삼성QMX" xfId="2957" xr:uid="{00000000-0005-0000-0000-00002706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1001_RSM_SM7_10월 미디어믹스 제안_최종" xfId="2958" xr:uid="{00000000-0005-0000-0000-00002806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1004_RSM_SM7_10월 미디어믹스 제안" xfId="2959" xr:uid="{00000000-0005-0000-0000-00002906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1102_RSM_QMX_11월 미디어믹스 제안" xfId="2960" xr:uid="{00000000-0005-0000-0000-00002A06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1106_RSM_QMX_11월 미디어믹스 제안(수정)" xfId="2961" xr:uid="{00000000-0005-0000-0000-00002B06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 xfId="2962" xr:uid="{00000000-0005-0000-0000-00002C06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0912_르노삼성QMX" xfId="2963" xr:uid="{00000000-0005-0000-0000-00002D06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1001_RSM_SM7_10월 미디어믹스 제안_최종" xfId="2964" xr:uid="{00000000-0005-0000-0000-00002E06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1004_RSM_SM7_10월 미디어믹스 제안" xfId="2965" xr:uid="{00000000-0005-0000-0000-00002F06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1102_RSM_QMX_11월 미디어믹스 제안" xfId="2966" xr:uid="{00000000-0005-0000-0000-00003006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1106_RSM_QMX_11월 미디어믹스 제안(수정)" xfId="2967" xr:uid="{00000000-0005-0000-0000-00003106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 xfId="2968" xr:uid="{00000000-0005-0000-0000-00003206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0912_르노삼성QMX" xfId="2969" xr:uid="{00000000-0005-0000-0000-00003306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1001_RSM_SM7_10월 미디어믹스 제안_최종" xfId="2970" xr:uid="{00000000-0005-0000-0000-00003406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1004_RSM_SM7_10월 미디어믹스 제안" xfId="2971" xr:uid="{00000000-0005-0000-0000-00003506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1102_RSM_QMX_11월 미디어믹스 제안" xfId="2972" xr:uid="{00000000-0005-0000-0000-00003606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1106_RSM_QMX_11월 미디어믹스 제안(수정)" xfId="2973" xr:uid="{00000000-0005-0000-0000-00003706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 xfId="2974" xr:uid="{00000000-0005-0000-0000-00003806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0912_르노삼성QMX" xfId="2975" xr:uid="{00000000-0005-0000-0000-00003906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1001_RSM_SM7_10월 미디어믹스 제안_최종" xfId="2976" xr:uid="{00000000-0005-0000-0000-00003A06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1004_RSM_SM7_10월 미디어믹스 제안" xfId="2977" xr:uid="{00000000-0005-0000-0000-00003B06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1102_RSM_QMX_11월 미디어믹스 제안" xfId="2978" xr:uid="{00000000-0005-0000-0000-00003C06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1106_RSM_QMX_11월 미디어믹스 제안(수정)" xfId="2979" xr:uid="{00000000-0005-0000-0000-00003D060000}"/>
    <cellStyle name="_060721_하나커피카드_Media Mix_070125_르노삼성(SM5)_Media Mix_NAS(작업전)_070131_르노삼성(SM5)_Media Mix_NAS(ver5)_070202_르노삼성(SM5)_Media Mix_NAS(최종)_스케쥴표 포함_르노삼성 믹스종합_070214_070403_르노삼성QMX_Media Mix_NAS" xfId="2980" xr:uid="{00000000-0005-0000-0000-00003E060000}"/>
    <cellStyle name="_060721_하나커피카드_Media Mix_070125_르노삼성(SM5)_Media Mix_NAS(작업전)_070131_르노삼성(SM5)_Media Mix_NAS(ver5)_070202_르노삼성(SM5)_Media Mix_NAS(최종)_스케쥴표 포함_르노삼성 믹스종합_070214_070403_르노삼성QMX_Media Mix_NAS_070912_르노삼성QMX" xfId="2981" xr:uid="{00000000-0005-0000-0000-00003F060000}"/>
    <cellStyle name="_060721_하나커피카드_Media Mix_070125_르노삼성(SM5)_Media Mix_NAS(작업전)_070131_르노삼성(SM5)_Media Mix_NAS(ver5)_070202_르노삼성(SM5)_Media Mix_NAS(최종)_스케쥴표 포함_르노삼성 믹스종합_070214_070403_르노삼성QMX_Media Mix_NAS_071001_RSM_SM7_10월 미디어믹스 제안_최종" xfId="2982" xr:uid="{00000000-0005-0000-0000-000040060000}"/>
    <cellStyle name="_060721_하나커피카드_Media Mix_070125_르노삼성(SM5)_Media Mix_NAS(작업전)_070131_르노삼성(SM5)_Media Mix_NAS(ver5)_070202_르노삼성(SM5)_Media Mix_NAS(최종)_스케쥴표 포함_르노삼성 믹스종합_070214_070403_르노삼성QMX_Media Mix_NAS_071004_RSM_SM7_10월 미디어믹스 제안" xfId="2983" xr:uid="{00000000-0005-0000-0000-000041060000}"/>
    <cellStyle name="_060721_하나커피카드_Media Mix_070125_르노삼성(SM5)_Media Mix_NAS(작업전)_070131_르노삼성(SM5)_Media Mix_NAS(ver5)_070202_르노삼성(SM5)_Media Mix_NAS(최종)_스케쥴표 포함_르노삼성 믹스종합_070214_070403_르노삼성QMX_Media Mix_NAS_071102_RSM_QMX_11월 미디어믹스 제안" xfId="2984" xr:uid="{00000000-0005-0000-0000-000042060000}"/>
    <cellStyle name="_060721_하나커피카드_Media Mix_070125_르노삼성(SM5)_Media Mix_NAS(작업전)_070131_르노삼성(SM5)_Media Mix_NAS(ver5)_070202_르노삼성(SM5)_Media Mix_NAS(최종)_스케쥴표 포함_르노삼성 믹스종합_070214_070403_르노삼성QMX_Media Mix_NAS_071106_RSM_QMX_11월 미디어믹스 제안(수정)" xfId="2985" xr:uid="{00000000-0005-0000-0000-000043060000}"/>
    <cellStyle name="_060721_하나커피카드_Media Mix_070125_르노삼성(SM5)_Media Mix_NAS(작업전)_070131_르노삼성(SM5)_Media Mix_NAS(ver5)_070322_르노삼성H45_4월 캠페인_Media Mix_NAS" xfId="2986" xr:uid="{00000000-0005-0000-0000-000044060000}"/>
    <cellStyle name="_060721_하나커피카드_Media Mix_070125_르노삼성(SM5)_Media Mix_NAS(작업전)_070131_르노삼성(SM5)_Media Mix_NAS(ver5)_070322_르노삼성H45_4월 캠페인_Media Mix_NAS_070912_르노삼성QMX" xfId="2987" xr:uid="{00000000-0005-0000-0000-000045060000}"/>
    <cellStyle name="_060721_하나커피카드_Media Mix_070125_르노삼성(SM5)_Media Mix_NAS(작업전)_070131_르노삼성(SM5)_Media Mix_NAS(ver5)_070322_르노삼성H45_4월 캠페인_Media Mix_NAS_071001_RSM_SM7_10월 미디어믹스 제안_최종" xfId="2988" xr:uid="{00000000-0005-0000-0000-000046060000}"/>
    <cellStyle name="_060721_하나커피카드_Media Mix_070125_르노삼성(SM5)_Media Mix_NAS(작업전)_070131_르노삼성(SM5)_Media Mix_NAS(ver5)_070322_르노삼성H45_4월 캠페인_Media Mix_NAS_071004_RSM_SM7_10월 미디어믹스 제안" xfId="2989" xr:uid="{00000000-0005-0000-0000-000047060000}"/>
    <cellStyle name="_060721_하나커피카드_Media Mix_070125_르노삼성(SM5)_Media Mix_NAS(작업전)_070131_르노삼성(SM5)_Media Mix_NAS(ver5)_070322_르노삼성H45_4월 캠페인_Media Mix_NAS_071102_RSM_QMX_11월 미디어믹스 제안" xfId="2990" xr:uid="{00000000-0005-0000-0000-000048060000}"/>
    <cellStyle name="_060721_하나커피카드_Media Mix_070125_르노삼성(SM5)_Media Mix_NAS(작업전)_070131_르노삼성(SM5)_Media Mix_NAS(ver5)_070322_르노삼성H45_4월 캠페인_Media Mix_NAS_071106_RSM_QMX_11월 미디어믹스 제안(수정)" xfId="2991" xr:uid="{00000000-0005-0000-0000-000049060000}"/>
    <cellStyle name="_060721_하나커피카드_Media Mix_070125_르노삼성(SM5)_Media Mix_NAS(작업전)_070131_르노삼성(SM5)_Media Mix_NAS(ver5)_070326_르노삼성H45_4월 캠페인_Media Mix_NAS" xfId="2992" xr:uid="{00000000-0005-0000-0000-00004A060000}"/>
    <cellStyle name="_060721_하나커피카드_Media Mix_070125_르노삼성(SM5)_Media Mix_NAS(작업전)_070131_르노삼성(SM5)_Media Mix_NAS(ver5)_070326_르노삼성H45_4월 캠페인_Media Mix_NAS_070912_르노삼성QMX" xfId="2993" xr:uid="{00000000-0005-0000-0000-00004B060000}"/>
    <cellStyle name="_060721_하나커피카드_Media Mix_070125_르노삼성(SM5)_Media Mix_NAS(작업전)_070131_르노삼성(SM5)_Media Mix_NAS(ver5)_070326_르노삼성H45_4월 캠페인_Media Mix_NAS_071001_RSM_SM7_10월 미디어믹스 제안_최종" xfId="2994" xr:uid="{00000000-0005-0000-0000-00004C060000}"/>
    <cellStyle name="_060721_하나커피카드_Media Mix_070125_르노삼성(SM5)_Media Mix_NAS(작업전)_070131_르노삼성(SM5)_Media Mix_NAS(ver5)_070326_르노삼성H45_4월 캠페인_Media Mix_NAS_071004_RSM_SM7_10월 미디어믹스 제안" xfId="2995" xr:uid="{00000000-0005-0000-0000-00004D060000}"/>
    <cellStyle name="_060721_하나커피카드_Media Mix_070125_르노삼성(SM5)_Media Mix_NAS(작업전)_070131_르노삼성(SM5)_Media Mix_NAS(ver5)_070326_르노삼성H45_4월 캠페인_Media Mix_NAS_071102_RSM_QMX_11월 미디어믹스 제안" xfId="2996" xr:uid="{00000000-0005-0000-0000-00004E060000}"/>
    <cellStyle name="_060721_하나커피카드_Media Mix_070125_르노삼성(SM5)_Media Mix_NAS(작업전)_070131_르노삼성(SM5)_Media Mix_NAS(ver5)_070326_르노삼성H45_4월 캠페인_Media Mix_NAS_071106_RSM_QMX_11월 미디어믹스 제안(수정)" xfId="2997" xr:uid="{00000000-0005-0000-0000-00004F060000}"/>
    <cellStyle name="_060721_하나커피카드_Media Mix_070125_르노삼성(SM5)_Media Mix_NAS(작업전)_070131_르노삼성(SM5)_Media Mix_NAS(ver5)_070327_르노삼성H45_4월 캠페인_Media Mix_NAS" xfId="2998" xr:uid="{00000000-0005-0000-0000-000050060000}"/>
    <cellStyle name="_060721_하나커피카드_Media Mix_070125_르노삼성(SM5)_Media Mix_NAS(작업전)_070131_르노삼성(SM5)_Media Mix_NAS(ver5)_070327_르노삼성H45_4월 캠페인_Media Mix_NAS_070912_르노삼성QMX" xfId="2999" xr:uid="{00000000-0005-0000-0000-000051060000}"/>
    <cellStyle name="_060721_하나커피카드_Media Mix_070125_르노삼성(SM5)_Media Mix_NAS(작업전)_070131_르노삼성(SM5)_Media Mix_NAS(ver5)_070327_르노삼성H45_4월 캠페인_Media Mix_NAS_071001_RSM_SM7_10월 미디어믹스 제안_최종" xfId="3000" xr:uid="{00000000-0005-0000-0000-000052060000}"/>
    <cellStyle name="_060721_하나커피카드_Media Mix_070125_르노삼성(SM5)_Media Mix_NAS(작업전)_070131_르노삼성(SM5)_Media Mix_NAS(ver5)_070327_르노삼성H45_4월 캠페인_Media Mix_NAS_071004_RSM_SM7_10월 미디어믹스 제안" xfId="3001" xr:uid="{00000000-0005-0000-0000-000053060000}"/>
    <cellStyle name="_060721_하나커피카드_Media Mix_070125_르노삼성(SM5)_Media Mix_NAS(작업전)_070131_르노삼성(SM5)_Media Mix_NAS(ver5)_070327_르노삼성H45_4월 캠페인_Media Mix_NAS_071102_RSM_QMX_11월 미디어믹스 제안" xfId="3002" xr:uid="{00000000-0005-0000-0000-000054060000}"/>
    <cellStyle name="_060721_하나커피카드_Media Mix_070125_르노삼성(SM5)_Media Mix_NAS(작업전)_070131_르노삼성(SM5)_Media Mix_NAS(ver5)_070327_르노삼성H45_4월 캠페인_Media Mix_NAS_071106_RSM_QMX_11월 미디어믹스 제안(수정)" xfId="3003" xr:uid="{00000000-0005-0000-0000-000055060000}"/>
    <cellStyle name="_060721_하나커피카드_Media Mix_070125_르노삼성(SM5)_Media Mix_NAS(작업전)_070131_르노삼성(SM5)_Media Mix_NAS(ver5)_070328_르노삼성H45_4월 캠페인_Media Mix_NAS" xfId="3004" xr:uid="{00000000-0005-0000-0000-000056060000}"/>
    <cellStyle name="_060721_하나커피카드_Media Mix_070125_르노삼성(SM5)_Media Mix_NAS(작업전)_070131_르노삼성(SM5)_Media Mix_NAS(ver5)_070328_르노삼성H45_4월 캠페인_Media Mix_NAS_070912_르노삼성QMX" xfId="3005" xr:uid="{00000000-0005-0000-0000-000057060000}"/>
    <cellStyle name="_060721_하나커피카드_Media Mix_070125_르노삼성(SM5)_Media Mix_NAS(작업전)_070131_르노삼성(SM5)_Media Mix_NAS(ver5)_070328_르노삼성H45_4월 캠페인_Media Mix_NAS_071001_RSM_SM7_10월 미디어믹스 제안_최종" xfId="3006" xr:uid="{00000000-0005-0000-0000-000058060000}"/>
    <cellStyle name="_060721_하나커피카드_Media Mix_070125_르노삼성(SM5)_Media Mix_NAS(작업전)_070131_르노삼성(SM5)_Media Mix_NAS(ver5)_070328_르노삼성H45_4월 캠페인_Media Mix_NAS_071004_RSM_SM7_10월 미디어믹스 제안" xfId="3007" xr:uid="{00000000-0005-0000-0000-000059060000}"/>
    <cellStyle name="_060721_하나커피카드_Media Mix_070125_르노삼성(SM5)_Media Mix_NAS(작업전)_070131_르노삼성(SM5)_Media Mix_NAS(ver5)_070328_르노삼성H45_4월 캠페인_Media Mix_NAS_071102_RSM_QMX_11월 미디어믹스 제안" xfId="3008" xr:uid="{00000000-0005-0000-0000-00005A060000}"/>
    <cellStyle name="_060721_하나커피카드_Media Mix_070125_르노삼성(SM5)_Media Mix_NAS(작업전)_070131_르노삼성(SM5)_Media Mix_NAS(ver5)_070328_르노삼성H45_4월 캠페인_Media Mix_NAS_071106_RSM_QMX_11월 미디어믹스 제안(수정)" xfId="3009" xr:uid="{00000000-0005-0000-0000-00005B060000}"/>
    <cellStyle name="_060721_하나커피카드_Media Mix_070125_르노삼성(SM5)_Media Mix_NAS(작업전)_070131_르노삼성(SM5)_Media Mix_NAS(ver5)_070403_르노삼성QMX_Media Mix_NAS" xfId="3010" xr:uid="{00000000-0005-0000-0000-00005C060000}"/>
    <cellStyle name="_060721_하나커피카드_Media Mix_070125_르노삼성(SM5)_Media Mix_NAS(작업전)_070131_르노삼성(SM5)_Media Mix_NAS(ver5)_070403_르노삼성QMX_Media Mix_NAS_070912_르노삼성QMX" xfId="3011" xr:uid="{00000000-0005-0000-0000-00005D060000}"/>
    <cellStyle name="_060721_하나커피카드_Media Mix_070125_르노삼성(SM5)_Media Mix_NAS(작업전)_070131_르노삼성(SM5)_Media Mix_NAS(ver5)_070403_르노삼성QMX_Media Mix_NAS_071001_RSM_SM7_10월 미디어믹스 제안_최종" xfId="3012" xr:uid="{00000000-0005-0000-0000-00005E060000}"/>
    <cellStyle name="_060721_하나커피카드_Media Mix_070125_르노삼성(SM5)_Media Mix_NAS(작업전)_070131_르노삼성(SM5)_Media Mix_NAS(ver5)_070403_르노삼성QMX_Media Mix_NAS_071004_RSM_SM7_10월 미디어믹스 제안" xfId="3013" xr:uid="{00000000-0005-0000-0000-00005F060000}"/>
    <cellStyle name="_060721_하나커피카드_Media Mix_070125_르노삼성(SM5)_Media Mix_NAS(작업전)_070131_르노삼성(SM5)_Media Mix_NAS(ver5)_070403_르노삼성QMX_Media Mix_NAS_071102_RSM_QMX_11월 미디어믹스 제안" xfId="3014" xr:uid="{00000000-0005-0000-0000-000060060000}"/>
    <cellStyle name="_060721_하나커피카드_Media Mix_070125_르노삼성(SM5)_Media Mix_NAS(작업전)_070131_르노삼성(SM5)_Media Mix_NAS(ver5)_070403_르노삼성QMX_Media Mix_NAS_071106_RSM_QMX_11월 미디어믹스 제안(수정)" xfId="3015" xr:uid="{00000000-0005-0000-0000-000061060000}"/>
    <cellStyle name="_060721_하나커피카드_Media Mix_070125_르노삼성(SM5)_Media Mix_NAS(작업전)_070201_르노삼성(SM5)_Media Mix_NAS(최종)" xfId="3016" xr:uid="{00000000-0005-0000-0000-000062060000}"/>
    <cellStyle name="_060721_하나커피카드_Media Mix_070125_르노삼성(SM5)_Media Mix_NAS(작업전)_070201_르노삼성(SM5)_Media Mix_NAS(최종)_070202_르노삼성(SM5)_Media Mix_NAS(최종)_스케쥴표 포함" xfId="3017" xr:uid="{00000000-0005-0000-0000-000063060000}"/>
    <cellStyle name="_060721_하나커피카드_Media Mix_070125_르노삼성(SM5)_Media Mix_NAS(작업전)_070201_르노삼성(SM5)_Media Mix_NAS(최종)_070202_르노삼성(SM5)_Media Mix_NAS(최종)_스케쥴표 포함_070322_르노삼성H45_4월 캠페인_Media Mix_NAS" xfId="3018" xr:uid="{00000000-0005-0000-0000-000064060000}"/>
    <cellStyle name="_060721_하나커피카드_Media Mix_070125_르노삼성(SM5)_Media Mix_NAS(작업전)_070201_르노삼성(SM5)_Media Mix_NAS(최종)_070202_르노삼성(SM5)_Media Mix_NAS(최종)_스케쥴표 포함_070322_르노삼성H45_4월 캠페인_Media Mix_NAS_070912_르노삼성QMX" xfId="3019" xr:uid="{00000000-0005-0000-0000-000065060000}"/>
    <cellStyle name="_060721_하나커피카드_Media Mix_070125_르노삼성(SM5)_Media Mix_NAS(작업전)_070201_르노삼성(SM5)_Media Mix_NAS(최종)_070202_르노삼성(SM5)_Media Mix_NAS(최종)_스케쥴표 포함_070322_르노삼성H45_4월 캠페인_Media Mix_NAS_071001_RSM_SM7_10월 미디어믹스 제안_최종" xfId="3020" xr:uid="{00000000-0005-0000-0000-000066060000}"/>
    <cellStyle name="_060721_하나커피카드_Media Mix_070125_르노삼성(SM5)_Media Mix_NAS(작업전)_070201_르노삼성(SM5)_Media Mix_NAS(최종)_070202_르노삼성(SM5)_Media Mix_NAS(최종)_스케쥴표 포함_070322_르노삼성H45_4월 캠페인_Media Mix_NAS_071004_RSM_SM7_10월 미디어믹스 제안" xfId="3021" xr:uid="{00000000-0005-0000-0000-000067060000}"/>
    <cellStyle name="_060721_하나커피카드_Media Mix_070125_르노삼성(SM5)_Media Mix_NAS(작업전)_070201_르노삼성(SM5)_Media Mix_NAS(최종)_070202_르노삼성(SM5)_Media Mix_NAS(최종)_스케쥴표 포함_070322_르노삼성H45_4월 캠페인_Media Mix_NAS_071102_RSM_QMX_11월 미디어믹스 제안" xfId="3022" xr:uid="{00000000-0005-0000-0000-000068060000}"/>
    <cellStyle name="_060721_하나커피카드_Media Mix_070125_르노삼성(SM5)_Media Mix_NAS(작업전)_070201_르노삼성(SM5)_Media Mix_NAS(최종)_070202_르노삼성(SM5)_Media Mix_NAS(최종)_스케쥴표 포함_070322_르노삼성H45_4월 캠페인_Media Mix_NAS_071106_RSM_QMX_11월 미디어믹스 제안(수정)" xfId="3023" xr:uid="{00000000-0005-0000-0000-000069060000}"/>
    <cellStyle name="_060721_하나커피카드_Media Mix_070125_르노삼성(SM5)_Media Mix_NAS(작업전)_070201_르노삼성(SM5)_Media Mix_NAS(최종)_070202_르노삼성(SM5)_Media Mix_NAS(최종)_스케쥴표 포함_070326_르노삼성H45_4월 캠페인_Media Mix_NAS" xfId="3024" xr:uid="{00000000-0005-0000-0000-00006A060000}"/>
    <cellStyle name="_060721_하나커피카드_Media Mix_070125_르노삼성(SM5)_Media Mix_NAS(작업전)_070201_르노삼성(SM5)_Media Mix_NAS(최종)_070202_르노삼성(SM5)_Media Mix_NAS(최종)_스케쥴표 포함_070326_르노삼성H45_4월 캠페인_Media Mix_NAS_070912_르노삼성QMX" xfId="3025" xr:uid="{00000000-0005-0000-0000-00006B060000}"/>
    <cellStyle name="_060721_하나커피카드_Media Mix_070125_르노삼성(SM5)_Media Mix_NAS(작업전)_070201_르노삼성(SM5)_Media Mix_NAS(최종)_070202_르노삼성(SM5)_Media Mix_NAS(최종)_스케쥴표 포함_070326_르노삼성H45_4월 캠페인_Media Mix_NAS_071001_RSM_SM7_10월 미디어믹스 제안_최종" xfId="3026" xr:uid="{00000000-0005-0000-0000-00006C060000}"/>
    <cellStyle name="_060721_하나커피카드_Media Mix_070125_르노삼성(SM5)_Media Mix_NAS(작업전)_070201_르노삼성(SM5)_Media Mix_NAS(최종)_070202_르노삼성(SM5)_Media Mix_NAS(최종)_스케쥴표 포함_070326_르노삼성H45_4월 캠페인_Media Mix_NAS_071004_RSM_SM7_10월 미디어믹스 제안" xfId="3027" xr:uid="{00000000-0005-0000-0000-00006D060000}"/>
    <cellStyle name="_060721_하나커피카드_Media Mix_070125_르노삼성(SM5)_Media Mix_NAS(작업전)_070201_르노삼성(SM5)_Media Mix_NAS(최종)_070202_르노삼성(SM5)_Media Mix_NAS(최종)_스케쥴표 포함_070326_르노삼성H45_4월 캠페인_Media Mix_NAS_071102_RSM_QMX_11월 미디어믹스 제안" xfId="3028" xr:uid="{00000000-0005-0000-0000-00006E060000}"/>
    <cellStyle name="_060721_하나커피카드_Media Mix_070125_르노삼성(SM5)_Media Mix_NAS(작업전)_070201_르노삼성(SM5)_Media Mix_NAS(최종)_070202_르노삼성(SM5)_Media Mix_NAS(최종)_스케쥴표 포함_070326_르노삼성H45_4월 캠페인_Media Mix_NAS_071106_RSM_QMX_11월 미디어믹스 제안(수정)" xfId="3029" xr:uid="{00000000-0005-0000-0000-00006F060000}"/>
    <cellStyle name="_060721_하나커피카드_Media Mix_070125_르노삼성(SM5)_Media Mix_NAS(작업전)_070201_르노삼성(SM5)_Media Mix_NAS(최종)_070202_르노삼성(SM5)_Media Mix_NAS(최종)_스케쥴표 포함_070327_르노삼성H45_4월 캠페인_Media Mix_NAS" xfId="3030" xr:uid="{00000000-0005-0000-0000-000070060000}"/>
    <cellStyle name="_060721_하나커피카드_Media Mix_070125_르노삼성(SM5)_Media Mix_NAS(작업전)_070201_르노삼성(SM5)_Media Mix_NAS(최종)_070202_르노삼성(SM5)_Media Mix_NAS(최종)_스케쥴표 포함_070327_르노삼성H45_4월 캠페인_Media Mix_NAS_070912_르노삼성QMX" xfId="3031" xr:uid="{00000000-0005-0000-0000-000071060000}"/>
    <cellStyle name="_060721_하나커피카드_Media Mix_070125_르노삼성(SM5)_Media Mix_NAS(작업전)_070201_르노삼성(SM5)_Media Mix_NAS(최종)_070202_르노삼성(SM5)_Media Mix_NAS(최종)_스케쥴표 포함_070327_르노삼성H45_4월 캠페인_Media Mix_NAS_071001_RSM_SM7_10월 미디어믹스 제안_최종" xfId="3032" xr:uid="{00000000-0005-0000-0000-000072060000}"/>
    <cellStyle name="_060721_하나커피카드_Media Mix_070125_르노삼성(SM5)_Media Mix_NAS(작업전)_070201_르노삼성(SM5)_Media Mix_NAS(최종)_070202_르노삼성(SM5)_Media Mix_NAS(최종)_스케쥴표 포함_070327_르노삼성H45_4월 캠페인_Media Mix_NAS_071004_RSM_SM7_10월 미디어믹스 제안" xfId="3033" xr:uid="{00000000-0005-0000-0000-000073060000}"/>
    <cellStyle name="_060721_하나커피카드_Media Mix_070125_르노삼성(SM5)_Media Mix_NAS(작업전)_070201_르노삼성(SM5)_Media Mix_NAS(최종)_070202_르노삼성(SM5)_Media Mix_NAS(최종)_스케쥴표 포함_070327_르노삼성H45_4월 캠페인_Media Mix_NAS_071102_RSM_QMX_11월 미디어믹스 제안" xfId="3034" xr:uid="{00000000-0005-0000-0000-000074060000}"/>
    <cellStyle name="_060721_하나커피카드_Media Mix_070125_르노삼성(SM5)_Media Mix_NAS(작업전)_070201_르노삼성(SM5)_Media Mix_NAS(최종)_070202_르노삼성(SM5)_Media Mix_NAS(최종)_스케쥴표 포함_070327_르노삼성H45_4월 캠페인_Media Mix_NAS_071106_RSM_QMX_11월 미디어믹스 제안(수정)" xfId="3035" xr:uid="{00000000-0005-0000-0000-000075060000}"/>
    <cellStyle name="_060721_하나커피카드_Media Mix_070125_르노삼성(SM5)_Media Mix_NAS(작업전)_070201_르노삼성(SM5)_Media Mix_NAS(최종)_070202_르노삼성(SM5)_Media Mix_NAS(최종)_스케쥴표 포함_070328_르노삼성H45_4월 캠페인_Media Mix_NAS" xfId="3036" xr:uid="{00000000-0005-0000-0000-000076060000}"/>
    <cellStyle name="_060721_하나커피카드_Media Mix_070125_르노삼성(SM5)_Media Mix_NAS(작업전)_070201_르노삼성(SM5)_Media Mix_NAS(최종)_070202_르노삼성(SM5)_Media Mix_NAS(최종)_스케쥴표 포함_070328_르노삼성H45_4월 캠페인_Media Mix_NAS_070912_르노삼성QMX" xfId="3037" xr:uid="{00000000-0005-0000-0000-000077060000}"/>
    <cellStyle name="_060721_하나커피카드_Media Mix_070125_르노삼성(SM5)_Media Mix_NAS(작업전)_070201_르노삼성(SM5)_Media Mix_NAS(최종)_070202_르노삼성(SM5)_Media Mix_NAS(최종)_스케쥴표 포함_070328_르노삼성H45_4월 캠페인_Media Mix_NAS_071001_RSM_SM7_10월 미디어믹스 제안_최종" xfId="3038" xr:uid="{00000000-0005-0000-0000-000078060000}"/>
    <cellStyle name="_060721_하나커피카드_Media Mix_070125_르노삼성(SM5)_Media Mix_NAS(작업전)_070201_르노삼성(SM5)_Media Mix_NAS(최종)_070202_르노삼성(SM5)_Media Mix_NAS(최종)_스케쥴표 포함_070328_르노삼성H45_4월 캠페인_Media Mix_NAS_071004_RSM_SM7_10월 미디어믹스 제안" xfId="3039" xr:uid="{00000000-0005-0000-0000-000079060000}"/>
    <cellStyle name="_060721_하나커피카드_Media Mix_070125_르노삼성(SM5)_Media Mix_NAS(작업전)_070201_르노삼성(SM5)_Media Mix_NAS(최종)_070202_르노삼성(SM5)_Media Mix_NAS(최종)_스케쥴표 포함_070328_르노삼성H45_4월 캠페인_Media Mix_NAS_071102_RSM_QMX_11월 미디어믹스 제안" xfId="3040" xr:uid="{00000000-0005-0000-0000-00007A060000}"/>
    <cellStyle name="_060721_하나커피카드_Media Mix_070125_르노삼성(SM5)_Media Mix_NAS(작업전)_070201_르노삼성(SM5)_Media Mix_NAS(최종)_070202_르노삼성(SM5)_Media Mix_NAS(최종)_스케쥴표 포함_070328_르노삼성H45_4월 캠페인_Media Mix_NAS_071106_RSM_QMX_11월 미디어믹스 제안(수정)" xfId="3041" xr:uid="{00000000-0005-0000-0000-00007B060000}"/>
    <cellStyle name="_060721_하나커피카드_Media Mix_070125_르노삼성(SM5)_Media Mix_NAS(작업전)_070201_르노삼성(SM5)_Media Mix_NAS(최종)_070202_르노삼성(SM5)_Media Mix_NAS(최종)_스케쥴표 포함_070403_르노삼성QMX_Media Mix_NAS" xfId="3042" xr:uid="{00000000-0005-0000-0000-00007C060000}"/>
    <cellStyle name="_060721_하나커피카드_Media Mix_070125_르노삼성(SM5)_Media Mix_NAS(작업전)_070201_르노삼성(SM5)_Media Mix_NAS(최종)_070202_르노삼성(SM5)_Media Mix_NAS(최종)_스케쥴표 포함_070403_르노삼성QMX_Media Mix_NAS_070912_르노삼성QMX" xfId="3043" xr:uid="{00000000-0005-0000-0000-00007D060000}"/>
    <cellStyle name="_060721_하나커피카드_Media Mix_070125_르노삼성(SM5)_Media Mix_NAS(작업전)_070201_르노삼성(SM5)_Media Mix_NAS(최종)_070202_르노삼성(SM5)_Media Mix_NAS(최종)_스케쥴표 포함_070403_르노삼성QMX_Media Mix_NAS_071001_RSM_SM7_10월 미디어믹스 제안_최종" xfId="3044" xr:uid="{00000000-0005-0000-0000-00007E060000}"/>
    <cellStyle name="_060721_하나커피카드_Media Mix_070125_르노삼성(SM5)_Media Mix_NAS(작업전)_070201_르노삼성(SM5)_Media Mix_NAS(최종)_070202_르노삼성(SM5)_Media Mix_NAS(최종)_스케쥴표 포함_070403_르노삼성QMX_Media Mix_NAS_071004_RSM_SM7_10월 미디어믹스 제안" xfId="3045" xr:uid="{00000000-0005-0000-0000-00007F060000}"/>
    <cellStyle name="_060721_하나커피카드_Media Mix_070125_르노삼성(SM5)_Media Mix_NAS(작업전)_070201_르노삼성(SM5)_Media Mix_NAS(최종)_070202_르노삼성(SM5)_Media Mix_NAS(최종)_스케쥴표 포함_070403_르노삼성QMX_Media Mix_NAS_071102_RSM_QMX_11월 미디어믹스 제안" xfId="3046" xr:uid="{00000000-0005-0000-0000-000080060000}"/>
    <cellStyle name="_060721_하나커피카드_Media Mix_070125_르노삼성(SM5)_Media Mix_NAS(작업전)_070201_르노삼성(SM5)_Media Mix_NAS(최종)_070202_르노삼성(SM5)_Media Mix_NAS(최종)_스케쥴표 포함_070403_르노삼성QMX_Media Mix_NAS_071106_RSM_QMX_11월 미디어믹스 제안(수정)" xfId="3047" xr:uid="{00000000-0005-0000-0000-000081060000}"/>
    <cellStyle name="_060721_하나커피카드_Media Mix_070125_르노삼성(SM5)_Media Mix_NAS(작업전)_070201_르노삼성(SM5)_Media Mix_NAS(최종)_070202_르노삼성(SM5)_Media Mix_NAS(최종)_스케쥴표 포함_르노삼성 믹스종합_070214" xfId="3048" xr:uid="{00000000-0005-0000-0000-00008206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 xfId="3049" xr:uid="{00000000-0005-0000-0000-00008306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0912_르노삼성QMX" xfId="3050" xr:uid="{00000000-0005-0000-0000-00008406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1001_RSM_SM7_10월 미디어믹스 제안_최종" xfId="3051" xr:uid="{00000000-0005-0000-0000-00008506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1004_RSM_SM7_10월 미디어믹스 제안" xfId="3052" xr:uid="{00000000-0005-0000-0000-00008606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1102_RSM_QMX_11월 미디어믹스 제안" xfId="3053" xr:uid="{00000000-0005-0000-0000-00008706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1106_RSM_QMX_11월 미디어믹스 제안(수정)" xfId="3054" xr:uid="{00000000-0005-0000-0000-00008806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 xfId="3055" xr:uid="{00000000-0005-0000-0000-00008906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0912_르노삼성QMX" xfId="3056" xr:uid="{00000000-0005-0000-0000-00008A06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1001_RSM_SM7_10월 미디어믹스 제안_최종" xfId="3057" xr:uid="{00000000-0005-0000-0000-00008B06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1004_RSM_SM7_10월 미디어믹스 제안" xfId="3058" xr:uid="{00000000-0005-0000-0000-00008C06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1102_RSM_QMX_11월 미디어믹스 제안" xfId="3059" xr:uid="{00000000-0005-0000-0000-00008D06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1106_RSM_QMX_11월 미디어믹스 제안(수정)" xfId="3060" xr:uid="{00000000-0005-0000-0000-00008E06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 xfId="3061" xr:uid="{00000000-0005-0000-0000-00008F06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0912_르노삼성QMX" xfId="3062" xr:uid="{00000000-0005-0000-0000-00009006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1001_RSM_SM7_10월 미디어믹스 제안_최종" xfId="3063" xr:uid="{00000000-0005-0000-0000-00009106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1004_RSM_SM7_10월 미디어믹스 제안" xfId="3064" xr:uid="{00000000-0005-0000-0000-00009206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1102_RSM_QMX_11월 미디어믹스 제안" xfId="3065" xr:uid="{00000000-0005-0000-0000-00009306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1106_RSM_QMX_11월 미디어믹스 제안(수정)" xfId="3066" xr:uid="{00000000-0005-0000-0000-00009406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 xfId="3067" xr:uid="{00000000-0005-0000-0000-00009506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0912_르노삼성QMX" xfId="3068" xr:uid="{00000000-0005-0000-0000-00009606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1001_RSM_SM7_10월 미디어믹스 제안_최종" xfId="3069" xr:uid="{00000000-0005-0000-0000-00009706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1004_RSM_SM7_10월 미디어믹스 제안" xfId="3070" xr:uid="{00000000-0005-0000-0000-00009806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1102_RSM_QMX_11월 미디어믹스 제안" xfId="3071" xr:uid="{00000000-0005-0000-0000-00009906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1106_RSM_QMX_11월 미디어믹스 제안(수정)" xfId="3072" xr:uid="{00000000-0005-0000-0000-00009A060000}"/>
    <cellStyle name="_060721_하나커피카드_Media Mix_070125_르노삼성(SM5)_Media Mix_NAS(작업전)_070201_르노삼성(SM5)_Media Mix_NAS(최종)_070202_르노삼성(SM5)_Media Mix_NAS(최종)_스케쥴표 포함_르노삼성 믹스종합_070214_070403_르노삼성QMX_Media Mix_NAS" xfId="3073" xr:uid="{00000000-0005-0000-0000-00009B06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0912_르노삼성QMX" xfId="3074" xr:uid="{00000000-0005-0000-0000-00009C06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1001_RSM_SM7_10월 미디어믹스 제안_최종" xfId="3075" xr:uid="{00000000-0005-0000-0000-00009D06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1004_RSM_SM7_10월 미디어믹스 제안" xfId="3076" xr:uid="{00000000-0005-0000-0000-00009E06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1102_RSM_QMX_11월 미디어믹스 제안" xfId="3077" xr:uid="{00000000-0005-0000-0000-00009F06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1106_RSM_QMX_11월 미디어믹스 제안(수정)" xfId="3078" xr:uid="{00000000-0005-0000-0000-0000A0060000}"/>
    <cellStyle name="_060721_하나커피카드_Media Mix_070125_르노삼성(SM5)_Media Mix_NAS(작업전)_070201_르노삼성(SM5)_Media Mix_NAS(최종)_070322_르노삼성H45_4월 캠페인_Media Mix_NAS" xfId="3079" xr:uid="{00000000-0005-0000-0000-0000A1060000}"/>
    <cellStyle name="_060721_하나커피카드_Media Mix_070125_르노삼성(SM5)_Media Mix_NAS(작업전)_070201_르노삼성(SM5)_Media Mix_NAS(최종)_070322_르노삼성H45_4월 캠페인_Media Mix_NAS_070912_르노삼성QMX" xfId="3080" xr:uid="{00000000-0005-0000-0000-0000A2060000}"/>
    <cellStyle name="_060721_하나커피카드_Media Mix_070125_르노삼성(SM5)_Media Mix_NAS(작업전)_070201_르노삼성(SM5)_Media Mix_NAS(최종)_070322_르노삼성H45_4월 캠페인_Media Mix_NAS_071001_RSM_SM7_10월 미디어믹스 제안_최종" xfId="3081" xr:uid="{00000000-0005-0000-0000-0000A3060000}"/>
    <cellStyle name="_060721_하나커피카드_Media Mix_070125_르노삼성(SM5)_Media Mix_NAS(작업전)_070201_르노삼성(SM5)_Media Mix_NAS(최종)_070322_르노삼성H45_4월 캠페인_Media Mix_NAS_071004_RSM_SM7_10월 미디어믹스 제안" xfId="3082" xr:uid="{00000000-0005-0000-0000-0000A4060000}"/>
    <cellStyle name="_060721_하나커피카드_Media Mix_070125_르노삼성(SM5)_Media Mix_NAS(작업전)_070201_르노삼성(SM5)_Media Mix_NAS(최종)_070322_르노삼성H45_4월 캠페인_Media Mix_NAS_071102_RSM_QMX_11월 미디어믹스 제안" xfId="3083" xr:uid="{00000000-0005-0000-0000-0000A5060000}"/>
    <cellStyle name="_060721_하나커피카드_Media Mix_070125_르노삼성(SM5)_Media Mix_NAS(작업전)_070201_르노삼성(SM5)_Media Mix_NAS(최종)_070322_르노삼성H45_4월 캠페인_Media Mix_NAS_071106_RSM_QMX_11월 미디어믹스 제안(수정)" xfId="3084" xr:uid="{00000000-0005-0000-0000-0000A6060000}"/>
    <cellStyle name="_060721_하나커피카드_Media Mix_070125_르노삼성(SM5)_Media Mix_NAS(작업전)_070201_르노삼성(SM5)_Media Mix_NAS(최종)_070326_르노삼성H45_4월 캠페인_Media Mix_NAS" xfId="3085" xr:uid="{00000000-0005-0000-0000-0000A7060000}"/>
    <cellStyle name="_060721_하나커피카드_Media Mix_070125_르노삼성(SM5)_Media Mix_NAS(작업전)_070201_르노삼성(SM5)_Media Mix_NAS(최종)_070326_르노삼성H45_4월 캠페인_Media Mix_NAS_070912_르노삼성QMX" xfId="3086" xr:uid="{00000000-0005-0000-0000-0000A8060000}"/>
    <cellStyle name="_060721_하나커피카드_Media Mix_070125_르노삼성(SM5)_Media Mix_NAS(작업전)_070201_르노삼성(SM5)_Media Mix_NAS(최종)_070326_르노삼성H45_4월 캠페인_Media Mix_NAS_071001_RSM_SM7_10월 미디어믹스 제안_최종" xfId="3087" xr:uid="{00000000-0005-0000-0000-0000A9060000}"/>
    <cellStyle name="_060721_하나커피카드_Media Mix_070125_르노삼성(SM5)_Media Mix_NAS(작업전)_070201_르노삼성(SM5)_Media Mix_NAS(최종)_070326_르노삼성H45_4월 캠페인_Media Mix_NAS_071004_RSM_SM7_10월 미디어믹스 제안" xfId="3088" xr:uid="{00000000-0005-0000-0000-0000AA060000}"/>
    <cellStyle name="_060721_하나커피카드_Media Mix_070125_르노삼성(SM5)_Media Mix_NAS(작업전)_070201_르노삼성(SM5)_Media Mix_NAS(최종)_070326_르노삼성H45_4월 캠페인_Media Mix_NAS_071102_RSM_QMX_11월 미디어믹스 제안" xfId="3089" xr:uid="{00000000-0005-0000-0000-0000AB060000}"/>
    <cellStyle name="_060721_하나커피카드_Media Mix_070125_르노삼성(SM5)_Media Mix_NAS(작업전)_070201_르노삼성(SM5)_Media Mix_NAS(최종)_070326_르노삼성H45_4월 캠페인_Media Mix_NAS_071106_RSM_QMX_11월 미디어믹스 제안(수정)" xfId="3090" xr:uid="{00000000-0005-0000-0000-0000AC060000}"/>
    <cellStyle name="_060721_하나커피카드_Media Mix_070125_르노삼성(SM5)_Media Mix_NAS(작업전)_070201_르노삼성(SM5)_Media Mix_NAS(최종)_070327_르노삼성H45_4월 캠페인_Media Mix_NAS" xfId="3091" xr:uid="{00000000-0005-0000-0000-0000AD060000}"/>
    <cellStyle name="_060721_하나커피카드_Media Mix_070125_르노삼성(SM5)_Media Mix_NAS(작업전)_070201_르노삼성(SM5)_Media Mix_NAS(최종)_070327_르노삼성H45_4월 캠페인_Media Mix_NAS_070912_르노삼성QMX" xfId="3092" xr:uid="{00000000-0005-0000-0000-0000AE060000}"/>
    <cellStyle name="_060721_하나커피카드_Media Mix_070125_르노삼성(SM5)_Media Mix_NAS(작업전)_070201_르노삼성(SM5)_Media Mix_NAS(최종)_070327_르노삼성H45_4월 캠페인_Media Mix_NAS_071001_RSM_SM7_10월 미디어믹스 제안_최종" xfId="3093" xr:uid="{00000000-0005-0000-0000-0000AF060000}"/>
    <cellStyle name="_060721_하나커피카드_Media Mix_070125_르노삼성(SM5)_Media Mix_NAS(작업전)_070201_르노삼성(SM5)_Media Mix_NAS(최종)_070327_르노삼성H45_4월 캠페인_Media Mix_NAS_071004_RSM_SM7_10월 미디어믹스 제안" xfId="3094" xr:uid="{00000000-0005-0000-0000-0000B0060000}"/>
    <cellStyle name="_060721_하나커피카드_Media Mix_070125_르노삼성(SM5)_Media Mix_NAS(작업전)_070201_르노삼성(SM5)_Media Mix_NAS(최종)_070327_르노삼성H45_4월 캠페인_Media Mix_NAS_071102_RSM_QMX_11월 미디어믹스 제안" xfId="3095" xr:uid="{00000000-0005-0000-0000-0000B1060000}"/>
    <cellStyle name="_060721_하나커피카드_Media Mix_070125_르노삼성(SM5)_Media Mix_NAS(작업전)_070201_르노삼성(SM5)_Media Mix_NAS(최종)_070327_르노삼성H45_4월 캠페인_Media Mix_NAS_071106_RSM_QMX_11월 미디어믹스 제안(수정)" xfId="3096" xr:uid="{00000000-0005-0000-0000-0000B2060000}"/>
    <cellStyle name="_060721_하나커피카드_Media Mix_070125_르노삼성(SM5)_Media Mix_NAS(작업전)_070201_르노삼성(SM5)_Media Mix_NAS(최종)_070328_르노삼성H45_4월 캠페인_Media Mix_NAS" xfId="3097" xr:uid="{00000000-0005-0000-0000-0000B3060000}"/>
    <cellStyle name="_060721_하나커피카드_Media Mix_070125_르노삼성(SM5)_Media Mix_NAS(작업전)_070201_르노삼성(SM5)_Media Mix_NAS(최종)_070328_르노삼성H45_4월 캠페인_Media Mix_NAS_070912_르노삼성QMX" xfId="3098" xr:uid="{00000000-0005-0000-0000-0000B4060000}"/>
    <cellStyle name="_060721_하나커피카드_Media Mix_070125_르노삼성(SM5)_Media Mix_NAS(작업전)_070201_르노삼성(SM5)_Media Mix_NAS(최종)_070328_르노삼성H45_4월 캠페인_Media Mix_NAS_071001_RSM_SM7_10월 미디어믹스 제안_최종" xfId="3099" xr:uid="{00000000-0005-0000-0000-0000B5060000}"/>
    <cellStyle name="_060721_하나커피카드_Media Mix_070125_르노삼성(SM5)_Media Mix_NAS(작업전)_070201_르노삼성(SM5)_Media Mix_NAS(최종)_070328_르노삼성H45_4월 캠페인_Media Mix_NAS_071004_RSM_SM7_10월 미디어믹스 제안" xfId="3100" xr:uid="{00000000-0005-0000-0000-0000B6060000}"/>
    <cellStyle name="_060721_하나커피카드_Media Mix_070125_르노삼성(SM5)_Media Mix_NAS(작업전)_070201_르노삼성(SM5)_Media Mix_NAS(최종)_070328_르노삼성H45_4월 캠페인_Media Mix_NAS_071102_RSM_QMX_11월 미디어믹스 제안" xfId="3101" xr:uid="{00000000-0005-0000-0000-0000B7060000}"/>
    <cellStyle name="_060721_하나커피카드_Media Mix_070125_르노삼성(SM5)_Media Mix_NAS(작업전)_070201_르노삼성(SM5)_Media Mix_NAS(최종)_070328_르노삼성H45_4월 캠페인_Media Mix_NAS_071106_RSM_QMX_11월 미디어믹스 제안(수정)" xfId="3102" xr:uid="{00000000-0005-0000-0000-0000B8060000}"/>
    <cellStyle name="_060721_하나커피카드_Media Mix_070125_르노삼성(SM5)_Media Mix_NAS(작업전)_070201_르노삼성(SM5)_Media Mix_NAS(최종)_070403_르노삼성QMX_Media Mix_NAS" xfId="3103" xr:uid="{00000000-0005-0000-0000-0000B9060000}"/>
    <cellStyle name="_060721_하나커피카드_Media Mix_070125_르노삼성(SM5)_Media Mix_NAS(작업전)_070201_르노삼성(SM5)_Media Mix_NAS(최종)_070403_르노삼성QMX_Media Mix_NAS_070912_르노삼성QMX" xfId="3104" xr:uid="{00000000-0005-0000-0000-0000BA060000}"/>
    <cellStyle name="_060721_하나커피카드_Media Mix_070125_르노삼성(SM5)_Media Mix_NAS(작업전)_070201_르노삼성(SM5)_Media Mix_NAS(최종)_070403_르노삼성QMX_Media Mix_NAS_071001_RSM_SM7_10월 미디어믹스 제안_최종" xfId="3105" xr:uid="{00000000-0005-0000-0000-0000BB060000}"/>
    <cellStyle name="_060721_하나커피카드_Media Mix_070125_르노삼성(SM5)_Media Mix_NAS(작업전)_070201_르노삼성(SM5)_Media Mix_NAS(최종)_070403_르노삼성QMX_Media Mix_NAS_071004_RSM_SM7_10월 미디어믹스 제안" xfId="3106" xr:uid="{00000000-0005-0000-0000-0000BC060000}"/>
    <cellStyle name="_060721_하나커피카드_Media Mix_070125_르노삼성(SM5)_Media Mix_NAS(작업전)_070201_르노삼성(SM5)_Media Mix_NAS(최종)_070403_르노삼성QMX_Media Mix_NAS_071102_RSM_QMX_11월 미디어믹스 제안" xfId="3107" xr:uid="{00000000-0005-0000-0000-0000BD060000}"/>
    <cellStyle name="_060721_하나커피카드_Media Mix_070125_르노삼성(SM5)_Media Mix_NAS(작업전)_070201_르노삼성(SM5)_Media Mix_NAS(최종)_070403_르노삼성QMX_Media Mix_NAS_071106_RSM_QMX_11월 미디어믹스 제안(수정)" xfId="3108" xr:uid="{00000000-0005-0000-0000-0000BE060000}"/>
    <cellStyle name="_060721_하나커피카드_Media Mix_070125_르노삼성(SM5)_Media Mix_NAS(작업전)_070322_르노삼성H45_4월 캠페인_Media Mix_NAS" xfId="3109" xr:uid="{00000000-0005-0000-0000-0000BF060000}"/>
    <cellStyle name="_060721_하나커피카드_Media Mix_070125_르노삼성(SM5)_Media Mix_NAS(작업전)_070322_르노삼성H45_4월 캠페인_Media Mix_NAS_070912_르노삼성QMX" xfId="3110" xr:uid="{00000000-0005-0000-0000-0000C0060000}"/>
    <cellStyle name="_060721_하나커피카드_Media Mix_070125_르노삼성(SM5)_Media Mix_NAS(작업전)_070322_르노삼성H45_4월 캠페인_Media Mix_NAS_071001_RSM_SM7_10월 미디어믹스 제안_최종" xfId="3111" xr:uid="{00000000-0005-0000-0000-0000C1060000}"/>
    <cellStyle name="_060721_하나커피카드_Media Mix_070125_르노삼성(SM5)_Media Mix_NAS(작업전)_070322_르노삼성H45_4월 캠페인_Media Mix_NAS_071004_RSM_SM7_10월 미디어믹스 제안" xfId="3112" xr:uid="{00000000-0005-0000-0000-0000C2060000}"/>
    <cellStyle name="_060721_하나커피카드_Media Mix_070125_르노삼성(SM5)_Media Mix_NAS(작업전)_070322_르노삼성H45_4월 캠페인_Media Mix_NAS_071102_RSM_QMX_11월 미디어믹스 제안" xfId="3113" xr:uid="{00000000-0005-0000-0000-0000C3060000}"/>
    <cellStyle name="_060721_하나커피카드_Media Mix_070125_르노삼성(SM5)_Media Mix_NAS(작업전)_070322_르노삼성H45_4월 캠페인_Media Mix_NAS_071106_RSM_QMX_11월 미디어믹스 제안(수정)" xfId="3114" xr:uid="{00000000-0005-0000-0000-0000C4060000}"/>
    <cellStyle name="_060721_하나커피카드_Media Mix_070125_르노삼성(SM5)_Media Mix_NAS(작업전)_070326_르노삼성H45_4월 캠페인_Media Mix_NAS" xfId="3115" xr:uid="{00000000-0005-0000-0000-0000C5060000}"/>
    <cellStyle name="_060721_하나커피카드_Media Mix_070125_르노삼성(SM5)_Media Mix_NAS(작업전)_070326_르노삼성H45_4월 캠페인_Media Mix_NAS_070912_르노삼성QMX" xfId="3116" xr:uid="{00000000-0005-0000-0000-0000C6060000}"/>
    <cellStyle name="_060721_하나커피카드_Media Mix_070125_르노삼성(SM5)_Media Mix_NAS(작업전)_070326_르노삼성H45_4월 캠페인_Media Mix_NAS_071001_RSM_SM7_10월 미디어믹스 제안_최종" xfId="3117" xr:uid="{00000000-0005-0000-0000-0000C7060000}"/>
    <cellStyle name="_060721_하나커피카드_Media Mix_070125_르노삼성(SM5)_Media Mix_NAS(작업전)_070326_르노삼성H45_4월 캠페인_Media Mix_NAS_071004_RSM_SM7_10월 미디어믹스 제안" xfId="3118" xr:uid="{00000000-0005-0000-0000-0000C8060000}"/>
    <cellStyle name="_060721_하나커피카드_Media Mix_070125_르노삼성(SM5)_Media Mix_NAS(작업전)_070326_르노삼성H45_4월 캠페인_Media Mix_NAS_071102_RSM_QMX_11월 미디어믹스 제안" xfId="3119" xr:uid="{00000000-0005-0000-0000-0000C9060000}"/>
    <cellStyle name="_060721_하나커피카드_Media Mix_070125_르노삼성(SM5)_Media Mix_NAS(작업전)_070326_르노삼성H45_4월 캠페인_Media Mix_NAS_071106_RSM_QMX_11월 미디어믹스 제안(수정)" xfId="3120" xr:uid="{00000000-0005-0000-0000-0000CA060000}"/>
    <cellStyle name="_060721_하나커피카드_Media Mix_070125_르노삼성(SM5)_Media Mix_NAS(작업전)_070327_르노삼성H45_4월 캠페인_Media Mix_NAS" xfId="3121" xr:uid="{00000000-0005-0000-0000-0000CB060000}"/>
    <cellStyle name="_060721_하나커피카드_Media Mix_070125_르노삼성(SM5)_Media Mix_NAS(작업전)_070327_르노삼성H45_4월 캠페인_Media Mix_NAS_070912_르노삼성QMX" xfId="3122" xr:uid="{00000000-0005-0000-0000-0000CC060000}"/>
    <cellStyle name="_060721_하나커피카드_Media Mix_070125_르노삼성(SM5)_Media Mix_NAS(작업전)_070327_르노삼성H45_4월 캠페인_Media Mix_NAS_071001_RSM_SM7_10월 미디어믹스 제안_최종" xfId="3123" xr:uid="{00000000-0005-0000-0000-0000CD060000}"/>
    <cellStyle name="_060721_하나커피카드_Media Mix_070125_르노삼성(SM5)_Media Mix_NAS(작업전)_070327_르노삼성H45_4월 캠페인_Media Mix_NAS_071004_RSM_SM7_10월 미디어믹스 제안" xfId="3124" xr:uid="{00000000-0005-0000-0000-0000CE060000}"/>
    <cellStyle name="_060721_하나커피카드_Media Mix_070125_르노삼성(SM5)_Media Mix_NAS(작업전)_070327_르노삼성H45_4월 캠페인_Media Mix_NAS_071102_RSM_QMX_11월 미디어믹스 제안" xfId="3125" xr:uid="{00000000-0005-0000-0000-0000CF060000}"/>
    <cellStyle name="_060721_하나커피카드_Media Mix_070125_르노삼성(SM5)_Media Mix_NAS(작업전)_070327_르노삼성H45_4월 캠페인_Media Mix_NAS_071106_RSM_QMX_11월 미디어믹스 제안(수정)" xfId="3126" xr:uid="{00000000-0005-0000-0000-0000D0060000}"/>
    <cellStyle name="_060721_하나커피카드_Media Mix_070125_르노삼성(SM5)_Media Mix_NAS(작업전)_070328_르노삼성H45_4월 캠페인_Media Mix_NAS" xfId="3127" xr:uid="{00000000-0005-0000-0000-0000D1060000}"/>
    <cellStyle name="_060721_하나커피카드_Media Mix_070125_르노삼성(SM5)_Media Mix_NAS(작업전)_070328_르노삼성H45_4월 캠페인_Media Mix_NAS_070912_르노삼성QMX" xfId="3128" xr:uid="{00000000-0005-0000-0000-0000D2060000}"/>
    <cellStyle name="_060721_하나커피카드_Media Mix_070125_르노삼성(SM5)_Media Mix_NAS(작업전)_070328_르노삼성H45_4월 캠페인_Media Mix_NAS_071001_RSM_SM7_10월 미디어믹스 제안_최종" xfId="3129" xr:uid="{00000000-0005-0000-0000-0000D3060000}"/>
    <cellStyle name="_060721_하나커피카드_Media Mix_070125_르노삼성(SM5)_Media Mix_NAS(작업전)_070328_르노삼성H45_4월 캠페인_Media Mix_NAS_071004_RSM_SM7_10월 미디어믹스 제안" xfId="3130" xr:uid="{00000000-0005-0000-0000-0000D4060000}"/>
    <cellStyle name="_060721_하나커피카드_Media Mix_070125_르노삼성(SM5)_Media Mix_NAS(작업전)_070328_르노삼성H45_4월 캠페인_Media Mix_NAS_071102_RSM_QMX_11월 미디어믹스 제안" xfId="3131" xr:uid="{00000000-0005-0000-0000-0000D5060000}"/>
    <cellStyle name="_060721_하나커피카드_Media Mix_070125_르노삼성(SM5)_Media Mix_NAS(작업전)_070328_르노삼성H45_4월 캠페인_Media Mix_NAS_071106_RSM_QMX_11월 미디어믹스 제안(수정)" xfId="3132" xr:uid="{00000000-0005-0000-0000-0000D6060000}"/>
    <cellStyle name="_060721_하나커피카드_Media Mix_070125_르노삼성(SM5)_Media Mix_NAS(작업전)_070403_르노삼성QMX_Media Mix_NAS" xfId="3133" xr:uid="{00000000-0005-0000-0000-0000D7060000}"/>
    <cellStyle name="_060721_하나커피카드_Media Mix_070125_르노삼성(SM5)_Media Mix_NAS(작업전)_070403_르노삼성QMX_Media Mix_NAS_070912_르노삼성QMX" xfId="3134" xr:uid="{00000000-0005-0000-0000-0000D8060000}"/>
    <cellStyle name="_060721_하나커피카드_Media Mix_070125_르노삼성(SM5)_Media Mix_NAS(작업전)_070403_르노삼성QMX_Media Mix_NAS_071001_RSM_SM7_10월 미디어믹스 제안_최종" xfId="3135" xr:uid="{00000000-0005-0000-0000-0000D9060000}"/>
    <cellStyle name="_060721_하나커피카드_Media Mix_070125_르노삼성(SM5)_Media Mix_NAS(작업전)_070403_르노삼성QMX_Media Mix_NAS_071004_RSM_SM7_10월 미디어믹스 제안" xfId="3136" xr:uid="{00000000-0005-0000-0000-0000DA060000}"/>
    <cellStyle name="_060721_하나커피카드_Media Mix_070125_르노삼성(SM5)_Media Mix_NAS(작업전)_070403_르노삼성QMX_Media Mix_NAS_071102_RSM_QMX_11월 미디어믹스 제안" xfId="3137" xr:uid="{00000000-0005-0000-0000-0000DB060000}"/>
    <cellStyle name="_060721_하나커피카드_Media Mix_070125_르노삼성(SM5)_Media Mix_NAS(작업전)_070403_르노삼성QMX_Media Mix_NAS_071106_RSM_QMX_11월 미디어믹스 제안(수정)" xfId="3138" xr:uid="{00000000-0005-0000-0000-0000DC060000}"/>
    <cellStyle name="_060721_하나커피카드_Media Mix_070125_르노삼성(SM5)_Media Mix_NAS(작업전)_르노삼성 믹스종합_070214" xfId="3139" xr:uid="{00000000-0005-0000-0000-0000DD060000}"/>
    <cellStyle name="_060721_하나커피카드_Media Mix_070125_르노삼성(SM5)_Media Mix_NAS(작업전)_르노삼성 믹스종합_070214_070322_르노삼성H45_4월 캠페인_Media Mix_NAS" xfId="3140" xr:uid="{00000000-0005-0000-0000-0000DE060000}"/>
    <cellStyle name="_060721_하나커피카드_Media Mix_070125_르노삼성(SM5)_Media Mix_NAS(작업전)_르노삼성 믹스종합_070214_070322_르노삼성H45_4월 캠페인_Media Mix_NAS_070912_르노삼성QMX" xfId="3141" xr:uid="{00000000-0005-0000-0000-0000DF060000}"/>
    <cellStyle name="_060721_하나커피카드_Media Mix_070125_르노삼성(SM5)_Media Mix_NAS(작업전)_르노삼성 믹스종합_070214_070322_르노삼성H45_4월 캠페인_Media Mix_NAS_071001_RSM_SM7_10월 미디어믹스 제안_최종" xfId="3142" xr:uid="{00000000-0005-0000-0000-0000E0060000}"/>
    <cellStyle name="_060721_하나커피카드_Media Mix_070125_르노삼성(SM5)_Media Mix_NAS(작업전)_르노삼성 믹스종합_070214_070322_르노삼성H45_4월 캠페인_Media Mix_NAS_071004_RSM_SM7_10월 미디어믹스 제안" xfId="3143" xr:uid="{00000000-0005-0000-0000-0000E1060000}"/>
    <cellStyle name="_060721_하나커피카드_Media Mix_070125_르노삼성(SM5)_Media Mix_NAS(작업전)_르노삼성 믹스종합_070214_070322_르노삼성H45_4월 캠페인_Media Mix_NAS_071102_RSM_QMX_11월 미디어믹스 제안" xfId="3144" xr:uid="{00000000-0005-0000-0000-0000E2060000}"/>
    <cellStyle name="_060721_하나커피카드_Media Mix_070125_르노삼성(SM5)_Media Mix_NAS(작업전)_르노삼성 믹스종합_070214_070322_르노삼성H45_4월 캠페인_Media Mix_NAS_071106_RSM_QMX_11월 미디어믹스 제안(수정)" xfId="3145" xr:uid="{00000000-0005-0000-0000-0000E3060000}"/>
    <cellStyle name="_060721_하나커피카드_Media Mix_070125_르노삼성(SM5)_Media Mix_NAS(작업전)_르노삼성 믹스종합_070214_070326_르노삼성H45_4월 캠페인_Media Mix_NAS" xfId="3146" xr:uid="{00000000-0005-0000-0000-0000E4060000}"/>
    <cellStyle name="_060721_하나커피카드_Media Mix_070125_르노삼성(SM5)_Media Mix_NAS(작업전)_르노삼성 믹스종합_070214_070326_르노삼성H45_4월 캠페인_Media Mix_NAS_070912_르노삼성QMX" xfId="3147" xr:uid="{00000000-0005-0000-0000-0000E5060000}"/>
    <cellStyle name="_060721_하나커피카드_Media Mix_070125_르노삼성(SM5)_Media Mix_NAS(작업전)_르노삼성 믹스종합_070214_070326_르노삼성H45_4월 캠페인_Media Mix_NAS_071001_RSM_SM7_10월 미디어믹스 제안_최종" xfId="3148" xr:uid="{00000000-0005-0000-0000-0000E6060000}"/>
    <cellStyle name="_060721_하나커피카드_Media Mix_070125_르노삼성(SM5)_Media Mix_NAS(작업전)_르노삼성 믹스종합_070214_070326_르노삼성H45_4월 캠페인_Media Mix_NAS_071004_RSM_SM7_10월 미디어믹스 제안" xfId="3149" xr:uid="{00000000-0005-0000-0000-0000E7060000}"/>
    <cellStyle name="_060721_하나커피카드_Media Mix_070125_르노삼성(SM5)_Media Mix_NAS(작업전)_르노삼성 믹스종합_070214_070326_르노삼성H45_4월 캠페인_Media Mix_NAS_071102_RSM_QMX_11월 미디어믹스 제안" xfId="3150" xr:uid="{00000000-0005-0000-0000-0000E8060000}"/>
    <cellStyle name="_060721_하나커피카드_Media Mix_070125_르노삼성(SM5)_Media Mix_NAS(작업전)_르노삼성 믹스종합_070214_070326_르노삼성H45_4월 캠페인_Media Mix_NAS_071106_RSM_QMX_11월 미디어믹스 제안(수정)" xfId="3151" xr:uid="{00000000-0005-0000-0000-0000E9060000}"/>
    <cellStyle name="_060721_하나커피카드_Media Mix_070125_르노삼성(SM5)_Media Mix_NAS(작업전)_르노삼성 믹스종합_070214_070327_르노삼성H45_4월 캠페인_Media Mix_NAS" xfId="3152" xr:uid="{00000000-0005-0000-0000-0000EA060000}"/>
    <cellStyle name="_060721_하나커피카드_Media Mix_070125_르노삼성(SM5)_Media Mix_NAS(작업전)_르노삼성 믹스종합_070214_070327_르노삼성H45_4월 캠페인_Media Mix_NAS_070912_르노삼성QMX" xfId="3153" xr:uid="{00000000-0005-0000-0000-0000EB060000}"/>
    <cellStyle name="_060721_하나커피카드_Media Mix_070125_르노삼성(SM5)_Media Mix_NAS(작업전)_르노삼성 믹스종합_070214_070327_르노삼성H45_4월 캠페인_Media Mix_NAS_071001_RSM_SM7_10월 미디어믹스 제안_최종" xfId="3154" xr:uid="{00000000-0005-0000-0000-0000EC060000}"/>
    <cellStyle name="_060721_하나커피카드_Media Mix_070125_르노삼성(SM5)_Media Mix_NAS(작업전)_르노삼성 믹스종합_070214_070327_르노삼성H45_4월 캠페인_Media Mix_NAS_071004_RSM_SM7_10월 미디어믹스 제안" xfId="3155" xr:uid="{00000000-0005-0000-0000-0000ED060000}"/>
    <cellStyle name="_060721_하나커피카드_Media Mix_070125_르노삼성(SM5)_Media Mix_NAS(작업전)_르노삼성 믹스종합_070214_070327_르노삼성H45_4월 캠페인_Media Mix_NAS_071102_RSM_QMX_11월 미디어믹스 제안" xfId="3156" xr:uid="{00000000-0005-0000-0000-0000EE060000}"/>
    <cellStyle name="_060721_하나커피카드_Media Mix_070125_르노삼성(SM5)_Media Mix_NAS(작업전)_르노삼성 믹스종합_070214_070327_르노삼성H45_4월 캠페인_Media Mix_NAS_071106_RSM_QMX_11월 미디어믹스 제안(수정)" xfId="3157" xr:uid="{00000000-0005-0000-0000-0000EF060000}"/>
    <cellStyle name="_060721_하나커피카드_Media Mix_070125_르노삼성(SM5)_Media Mix_NAS(작업전)_르노삼성 믹스종합_070214_070328_르노삼성H45_4월 캠페인_Media Mix_NAS" xfId="3158" xr:uid="{00000000-0005-0000-0000-0000F0060000}"/>
    <cellStyle name="_060721_하나커피카드_Media Mix_070125_르노삼성(SM5)_Media Mix_NAS(작업전)_르노삼성 믹스종합_070214_070328_르노삼성H45_4월 캠페인_Media Mix_NAS_070912_르노삼성QMX" xfId="3159" xr:uid="{00000000-0005-0000-0000-0000F1060000}"/>
    <cellStyle name="_060721_하나커피카드_Media Mix_070125_르노삼성(SM5)_Media Mix_NAS(작업전)_르노삼성 믹스종합_070214_070328_르노삼성H45_4월 캠페인_Media Mix_NAS_071001_RSM_SM7_10월 미디어믹스 제안_최종" xfId="3160" xr:uid="{00000000-0005-0000-0000-0000F2060000}"/>
    <cellStyle name="_060721_하나커피카드_Media Mix_070125_르노삼성(SM5)_Media Mix_NAS(작업전)_르노삼성 믹스종합_070214_070328_르노삼성H45_4월 캠페인_Media Mix_NAS_071004_RSM_SM7_10월 미디어믹스 제안" xfId="3161" xr:uid="{00000000-0005-0000-0000-0000F3060000}"/>
    <cellStyle name="_060721_하나커피카드_Media Mix_070125_르노삼성(SM5)_Media Mix_NAS(작업전)_르노삼성 믹스종합_070214_070328_르노삼성H45_4월 캠페인_Media Mix_NAS_071102_RSM_QMX_11월 미디어믹스 제안" xfId="3162" xr:uid="{00000000-0005-0000-0000-0000F4060000}"/>
    <cellStyle name="_060721_하나커피카드_Media Mix_070125_르노삼성(SM5)_Media Mix_NAS(작업전)_르노삼성 믹스종합_070214_070328_르노삼성H45_4월 캠페인_Media Mix_NAS_071106_RSM_QMX_11월 미디어믹스 제안(수정)" xfId="3163" xr:uid="{00000000-0005-0000-0000-0000F5060000}"/>
    <cellStyle name="_060721_하나커피카드_Media Mix_070125_르노삼성(SM5)_Media Mix_NAS(작업전)_르노삼성 믹스종합_070214_070403_르노삼성QMX_Media Mix_NAS" xfId="3164" xr:uid="{00000000-0005-0000-0000-0000F6060000}"/>
    <cellStyle name="_060721_하나커피카드_Media Mix_070125_르노삼성(SM5)_Media Mix_NAS(작업전)_르노삼성 믹스종합_070214_070403_르노삼성QMX_Media Mix_NAS_070912_르노삼성QMX" xfId="3165" xr:uid="{00000000-0005-0000-0000-0000F7060000}"/>
    <cellStyle name="_060721_하나커피카드_Media Mix_070125_르노삼성(SM5)_Media Mix_NAS(작업전)_르노삼성 믹스종합_070214_070403_르노삼성QMX_Media Mix_NAS_071001_RSM_SM7_10월 미디어믹스 제안_최종" xfId="3166" xr:uid="{00000000-0005-0000-0000-0000F8060000}"/>
    <cellStyle name="_060721_하나커피카드_Media Mix_070125_르노삼성(SM5)_Media Mix_NAS(작업전)_르노삼성 믹스종합_070214_070403_르노삼성QMX_Media Mix_NAS_071004_RSM_SM7_10월 미디어믹스 제안" xfId="3167" xr:uid="{00000000-0005-0000-0000-0000F9060000}"/>
    <cellStyle name="_060721_하나커피카드_Media Mix_070125_르노삼성(SM5)_Media Mix_NAS(작업전)_르노삼성 믹스종합_070214_070403_르노삼성QMX_Media Mix_NAS_071102_RSM_QMX_11월 미디어믹스 제안" xfId="3168" xr:uid="{00000000-0005-0000-0000-0000FA060000}"/>
    <cellStyle name="_060721_하나커피카드_Media Mix_070125_르노삼성(SM5)_Media Mix_NAS(작업전)_르노삼성 믹스종합_070214_070403_르노삼성QMX_Media Mix_NAS_071106_RSM_QMX_11월 미디어믹스 제안(수정)" xfId="3169" xr:uid="{00000000-0005-0000-0000-0000FB060000}"/>
    <cellStyle name="_060721_하나커피카드_Media Mix_070202_르노삼성(SM5)_Media Mix_NAS(최종)_스케쥴표 포함" xfId="3170" xr:uid="{00000000-0005-0000-0000-0000FC060000}"/>
    <cellStyle name="_060721_하나커피카드_Media Mix_070202_르노삼성(SM5)_Media Mix_NAS(최종)_스케쥴표 포함_070322_르노삼성H45_4월 캠페인_Media Mix_NAS" xfId="3171" xr:uid="{00000000-0005-0000-0000-0000FD060000}"/>
    <cellStyle name="_060721_하나커피카드_Media Mix_070202_르노삼성(SM5)_Media Mix_NAS(최종)_스케쥴표 포함_070322_르노삼성H45_4월 캠페인_Media Mix_NAS_070912_르노삼성QMX" xfId="3172" xr:uid="{00000000-0005-0000-0000-0000FE060000}"/>
    <cellStyle name="_060721_하나커피카드_Media Mix_070202_르노삼성(SM5)_Media Mix_NAS(최종)_스케쥴표 포함_070322_르노삼성H45_4월 캠페인_Media Mix_NAS_071001_RSM_SM7_10월 미디어믹스 제안_최종" xfId="3173" xr:uid="{00000000-0005-0000-0000-0000FF060000}"/>
    <cellStyle name="_060721_하나커피카드_Media Mix_070202_르노삼성(SM5)_Media Mix_NAS(최종)_스케쥴표 포함_070322_르노삼성H45_4월 캠페인_Media Mix_NAS_071004_RSM_SM7_10월 미디어믹스 제안" xfId="3174" xr:uid="{00000000-0005-0000-0000-000000070000}"/>
    <cellStyle name="_060721_하나커피카드_Media Mix_070202_르노삼성(SM5)_Media Mix_NAS(최종)_스케쥴표 포함_070322_르노삼성H45_4월 캠페인_Media Mix_NAS_071102_RSM_QMX_11월 미디어믹스 제안" xfId="3175" xr:uid="{00000000-0005-0000-0000-000001070000}"/>
    <cellStyle name="_060721_하나커피카드_Media Mix_070202_르노삼성(SM5)_Media Mix_NAS(최종)_스케쥴표 포함_070322_르노삼성H45_4월 캠페인_Media Mix_NAS_071106_RSM_QMX_11월 미디어믹스 제안(수정)" xfId="3176" xr:uid="{00000000-0005-0000-0000-000002070000}"/>
    <cellStyle name="_060721_하나커피카드_Media Mix_070202_르노삼성(SM5)_Media Mix_NAS(최종)_스케쥴표 포함_070326_르노삼성H45_4월 캠페인_Media Mix_NAS" xfId="3177" xr:uid="{00000000-0005-0000-0000-000003070000}"/>
    <cellStyle name="_060721_하나커피카드_Media Mix_070202_르노삼성(SM5)_Media Mix_NAS(최종)_스케쥴표 포함_070326_르노삼성H45_4월 캠페인_Media Mix_NAS_070912_르노삼성QMX" xfId="3178" xr:uid="{00000000-0005-0000-0000-000004070000}"/>
    <cellStyle name="_060721_하나커피카드_Media Mix_070202_르노삼성(SM5)_Media Mix_NAS(최종)_스케쥴표 포함_070326_르노삼성H45_4월 캠페인_Media Mix_NAS_071001_RSM_SM7_10월 미디어믹스 제안_최종" xfId="3179" xr:uid="{00000000-0005-0000-0000-000005070000}"/>
    <cellStyle name="_060721_하나커피카드_Media Mix_070202_르노삼성(SM5)_Media Mix_NAS(최종)_스케쥴표 포함_070326_르노삼성H45_4월 캠페인_Media Mix_NAS_071004_RSM_SM7_10월 미디어믹스 제안" xfId="3180" xr:uid="{00000000-0005-0000-0000-000006070000}"/>
    <cellStyle name="_060721_하나커피카드_Media Mix_070202_르노삼성(SM5)_Media Mix_NAS(최종)_스케쥴표 포함_070326_르노삼성H45_4월 캠페인_Media Mix_NAS_071102_RSM_QMX_11월 미디어믹스 제안" xfId="3181" xr:uid="{00000000-0005-0000-0000-000007070000}"/>
    <cellStyle name="_060721_하나커피카드_Media Mix_070202_르노삼성(SM5)_Media Mix_NAS(최종)_스케쥴표 포함_070326_르노삼성H45_4월 캠페인_Media Mix_NAS_071106_RSM_QMX_11월 미디어믹스 제안(수정)" xfId="3182" xr:uid="{00000000-0005-0000-0000-000008070000}"/>
    <cellStyle name="_060721_하나커피카드_Media Mix_070202_르노삼성(SM5)_Media Mix_NAS(최종)_스케쥴표 포함_070327_르노삼성H45_4월 캠페인_Media Mix_NAS" xfId="3183" xr:uid="{00000000-0005-0000-0000-000009070000}"/>
    <cellStyle name="_060721_하나커피카드_Media Mix_070202_르노삼성(SM5)_Media Mix_NAS(최종)_스케쥴표 포함_070327_르노삼성H45_4월 캠페인_Media Mix_NAS_070912_르노삼성QMX" xfId="3184" xr:uid="{00000000-0005-0000-0000-00000A070000}"/>
    <cellStyle name="_060721_하나커피카드_Media Mix_070202_르노삼성(SM5)_Media Mix_NAS(최종)_스케쥴표 포함_070327_르노삼성H45_4월 캠페인_Media Mix_NAS_071001_RSM_SM7_10월 미디어믹스 제안_최종" xfId="3185" xr:uid="{00000000-0005-0000-0000-00000B070000}"/>
    <cellStyle name="_060721_하나커피카드_Media Mix_070202_르노삼성(SM5)_Media Mix_NAS(최종)_스케쥴표 포함_070327_르노삼성H45_4월 캠페인_Media Mix_NAS_071004_RSM_SM7_10월 미디어믹스 제안" xfId="3186" xr:uid="{00000000-0005-0000-0000-00000C070000}"/>
    <cellStyle name="_060721_하나커피카드_Media Mix_070202_르노삼성(SM5)_Media Mix_NAS(최종)_스케쥴표 포함_070327_르노삼성H45_4월 캠페인_Media Mix_NAS_071102_RSM_QMX_11월 미디어믹스 제안" xfId="3187" xr:uid="{00000000-0005-0000-0000-00000D070000}"/>
    <cellStyle name="_060721_하나커피카드_Media Mix_070202_르노삼성(SM5)_Media Mix_NAS(최종)_스케쥴표 포함_070327_르노삼성H45_4월 캠페인_Media Mix_NAS_071106_RSM_QMX_11월 미디어믹스 제안(수정)" xfId="3188" xr:uid="{00000000-0005-0000-0000-00000E070000}"/>
    <cellStyle name="_060721_하나커피카드_Media Mix_070202_르노삼성(SM5)_Media Mix_NAS(최종)_스케쥴표 포함_070328_르노삼성H45_4월 캠페인_Media Mix_NAS" xfId="3189" xr:uid="{00000000-0005-0000-0000-00000F070000}"/>
    <cellStyle name="_060721_하나커피카드_Media Mix_070202_르노삼성(SM5)_Media Mix_NAS(최종)_스케쥴표 포함_070328_르노삼성H45_4월 캠페인_Media Mix_NAS_070912_르노삼성QMX" xfId="3190" xr:uid="{00000000-0005-0000-0000-000010070000}"/>
    <cellStyle name="_060721_하나커피카드_Media Mix_070202_르노삼성(SM5)_Media Mix_NAS(최종)_스케쥴표 포함_070328_르노삼성H45_4월 캠페인_Media Mix_NAS_071001_RSM_SM7_10월 미디어믹스 제안_최종" xfId="3191" xr:uid="{00000000-0005-0000-0000-000011070000}"/>
    <cellStyle name="_060721_하나커피카드_Media Mix_070202_르노삼성(SM5)_Media Mix_NAS(최종)_스케쥴표 포함_070328_르노삼성H45_4월 캠페인_Media Mix_NAS_071004_RSM_SM7_10월 미디어믹스 제안" xfId="3192" xr:uid="{00000000-0005-0000-0000-000012070000}"/>
    <cellStyle name="_060721_하나커피카드_Media Mix_070202_르노삼성(SM5)_Media Mix_NAS(최종)_스케쥴표 포함_070328_르노삼성H45_4월 캠페인_Media Mix_NAS_071102_RSM_QMX_11월 미디어믹스 제안" xfId="3193" xr:uid="{00000000-0005-0000-0000-000013070000}"/>
    <cellStyle name="_060721_하나커피카드_Media Mix_070202_르노삼성(SM5)_Media Mix_NAS(최종)_스케쥴표 포함_070328_르노삼성H45_4월 캠페인_Media Mix_NAS_071106_RSM_QMX_11월 미디어믹스 제안(수정)" xfId="3194" xr:uid="{00000000-0005-0000-0000-000014070000}"/>
    <cellStyle name="_060721_하나커피카드_Media Mix_070202_르노삼성(SM5)_Media Mix_NAS(최종)_스케쥴표 포함_070403_르노삼성QMX_Media Mix_NAS" xfId="3195" xr:uid="{00000000-0005-0000-0000-000015070000}"/>
    <cellStyle name="_060721_하나커피카드_Media Mix_070202_르노삼성(SM5)_Media Mix_NAS(최종)_스케쥴표 포함_070403_르노삼성QMX_Media Mix_NAS_070912_르노삼성QMX" xfId="3196" xr:uid="{00000000-0005-0000-0000-000016070000}"/>
    <cellStyle name="_060721_하나커피카드_Media Mix_070202_르노삼성(SM5)_Media Mix_NAS(최종)_스케쥴표 포함_070403_르노삼성QMX_Media Mix_NAS_071001_RSM_SM7_10월 미디어믹스 제안_최종" xfId="3197" xr:uid="{00000000-0005-0000-0000-000017070000}"/>
    <cellStyle name="_060721_하나커피카드_Media Mix_070202_르노삼성(SM5)_Media Mix_NAS(최종)_스케쥴표 포함_070403_르노삼성QMX_Media Mix_NAS_071004_RSM_SM7_10월 미디어믹스 제안" xfId="3198" xr:uid="{00000000-0005-0000-0000-000018070000}"/>
    <cellStyle name="_060721_하나커피카드_Media Mix_070202_르노삼성(SM5)_Media Mix_NAS(최종)_스케쥴표 포함_070403_르노삼성QMX_Media Mix_NAS_071102_RSM_QMX_11월 미디어믹스 제안" xfId="3199" xr:uid="{00000000-0005-0000-0000-000019070000}"/>
    <cellStyle name="_060721_하나커피카드_Media Mix_070202_르노삼성(SM5)_Media Mix_NAS(최종)_스케쥴표 포함_070403_르노삼성QMX_Media Mix_NAS_071106_RSM_QMX_11월 미디어믹스 제안(수정)" xfId="3200" xr:uid="{00000000-0005-0000-0000-00001A070000}"/>
    <cellStyle name="_060721_하나커피카드_Media Mix_070202_르노삼성(SM5)_Media Mix_NAS(최종)_스케쥴표 포함_르노삼성 믹스종합_070214" xfId="3201" xr:uid="{00000000-0005-0000-0000-00001B070000}"/>
    <cellStyle name="_060721_하나커피카드_Media Mix_070202_르노삼성(SM5)_Media Mix_NAS(최종)_스케쥴표 포함_르노삼성 믹스종합_070214_070322_르노삼성H45_4월 캠페인_Media Mix_NAS" xfId="3202" xr:uid="{00000000-0005-0000-0000-00001C070000}"/>
    <cellStyle name="_060721_하나커피카드_Media Mix_070202_르노삼성(SM5)_Media Mix_NAS(최종)_스케쥴표 포함_르노삼성 믹스종합_070214_070322_르노삼성H45_4월 캠페인_Media Mix_NAS_070912_르노삼성QMX" xfId="3203" xr:uid="{00000000-0005-0000-0000-00001D070000}"/>
    <cellStyle name="_060721_하나커피카드_Media Mix_070202_르노삼성(SM5)_Media Mix_NAS(최종)_스케쥴표 포함_르노삼성 믹스종합_070214_070322_르노삼성H45_4월 캠페인_Media Mix_NAS_071001_RSM_SM7_10월 미디어믹스 제안_최종" xfId="3204" xr:uid="{00000000-0005-0000-0000-00001E070000}"/>
    <cellStyle name="_060721_하나커피카드_Media Mix_070202_르노삼성(SM5)_Media Mix_NAS(최종)_스케쥴표 포함_르노삼성 믹스종합_070214_070322_르노삼성H45_4월 캠페인_Media Mix_NAS_071004_RSM_SM7_10월 미디어믹스 제안" xfId="3205" xr:uid="{00000000-0005-0000-0000-00001F070000}"/>
    <cellStyle name="_060721_하나커피카드_Media Mix_070202_르노삼성(SM5)_Media Mix_NAS(최종)_스케쥴표 포함_르노삼성 믹스종합_070214_070322_르노삼성H45_4월 캠페인_Media Mix_NAS_071102_RSM_QMX_11월 미디어믹스 제안" xfId="3206" xr:uid="{00000000-0005-0000-0000-000020070000}"/>
    <cellStyle name="_060721_하나커피카드_Media Mix_070202_르노삼성(SM5)_Media Mix_NAS(최종)_스케쥴표 포함_르노삼성 믹스종합_070214_070322_르노삼성H45_4월 캠페인_Media Mix_NAS_071106_RSM_QMX_11월 미디어믹스 제안(수정)" xfId="3207" xr:uid="{00000000-0005-0000-0000-000021070000}"/>
    <cellStyle name="_060721_하나커피카드_Media Mix_070202_르노삼성(SM5)_Media Mix_NAS(최종)_스케쥴표 포함_르노삼성 믹스종합_070214_070326_르노삼성H45_4월 캠페인_Media Mix_NAS" xfId="3208" xr:uid="{00000000-0005-0000-0000-000022070000}"/>
    <cellStyle name="_060721_하나커피카드_Media Mix_070202_르노삼성(SM5)_Media Mix_NAS(최종)_스케쥴표 포함_르노삼성 믹스종합_070214_070326_르노삼성H45_4월 캠페인_Media Mix_NAS_070912_르노삼성QMX" xfId="3209" xr:uid="{00000000-0005-0000-0000-000023070000}"/>
    <cellStyle name="_060721_하나커피카드_Media Mix_070202_르노삼성(SM5)_Media Mix_NAS(최종)_스케쥴표 포함_르노삼성 믹스종합_070214_070326_르노삼성H45_4월 캠페인_Media Mix_NAS_071001_RSM_SM7_10월 미디어믹스 제안_최종" xfId="3210" xr:uid="{00000000-0005-0000-0000-000024070000}"/>
    <cellStyle name="_060721_하나커피카드_Media Mix_070202_르노삼성(SM5)_Media Mix_NAS(최종)_스케쥴표 포함_르노삼성 믹스종합_070214_070326_르노삼성H45_4월 캠페인_Media Mix_NAS_071004_RSM_SM7_10월 미디어믹스 제안" xfId="3211" xr:uid="{00000000-0005-0000-0000-000025070000}"/>
    <cellStyle name="_060721_하나커피카드_Media Mix_070202_르노삼성(SM5)_Media Mix_NAS(최종)_스케쥴표 포함_르노삼성 믹스종합_070214_070326_르노삼성H45_4월 캠페인_Media Mix_NAS_071102_RSM_QMX_11월 미디어믹스 제안" xfId="3212" xr:uid="{00000000-0005-0000-0000-000026070000}"/>
    <cellStyle name="_060721_하나커피카드_Media Mix_070202_르노삼성(SM5)_Media Mix_NAS(최종)_스케쥴표 포함_르노삼성 믹스종합_070214_070326_르노삼성H45_4월 캠페인_Media Mix_NAS_071106_RSM_QMX_11월 미디어믹스 제안(수정)" xfId="3213" xr:uid="{00000000-0005-0000-0000-000027070000}"/>
    <cellStyle name="_060721_하나커피카드_Media Mix_070202_르노삼성(SM5)_Media Mix_NAS(최종)_스케쥴표 포함_르노삼성 믹스종합_070214_070327_르노삼성H45_4월 캠페인_Media Mix_NAS" xfId="3214" xr:uid="{00000000-0005-0000-0000-000028070000}"/>
    <cellStyle name="_060721_하나커피카드_Media Mix_070202_르노삼성(SM5)_Media Mix_NAS(최종)_스케쥴표 포함_르노삼성 믹스종합_070214_070327_르노삼성H45_4월 캠페인_Media Mix_NAS_070912_르노삼성QMX" xfId="3215" xr:uid="{00000000-0005-0000-0000-000029070000}"/>
    <cellStyle name="_060721_하나커피카드_Media Mix_070202_르노삼성(SM5)_Media Mix_NAS(최종)_스케쥴표 포함_르노삼성 믹스종합_070214_070327_르노삼성H45_4월 캠페인_Media Mix_NAS_071001_RSM_SM7_10월 미디어믹스 제안_최종" xfId="3216" xr:uid="{00000000-0005-0000-0000-00002A070000}"/>
    <cellStyle name="_060721_하나커피카드_Media Mix_070202_르노삼성(SM5)_Media Mix_NAS(최종)_스케쥴표 포함_르노삼성 믹스종합_070214_070327_르노삼성H45_4월 캠페인_Media Mix_NAS_071004_RSM_SM7_10월 미디어믹스 제안" xfId="3217" xr:uid="{00000000-0005-0000-0000-00002B070000}"/>
    <cellStyle name="_060721_하나커피카드_Media Mix_070202_르노삼성(SM5)_Media Mix_NAS(최종)_스케쥴표 포함_르노삼성 믹스종합_070214_070327_르노삼성H45_4월 캠페인_Media Mix_NAS_071102_RSM_QMX_11월 미디어믹스 제안" xfId="3218" xr:uid="{00000000-0005-0000-0000-00002C070000}"/>
    <cellStyle name="_060721_하나커피카드_Media Mix_070202_르노삼성(SM5)_Media Mix_NAS(최종)_스케쥴표 포함_르노삼성 믹스종합_070214_070327_르노삼성H45_4월 캠페인_Media Mix_NAS_071106_RSM_QMX_11월 미디어믹스 제안(수정)" xfId="3219" xr:uid="{00000000-0005-0000-0000-00002D070000}"/>
    <cellStyle name="_060721_하나커피카드_Media Mix_070202_르노삼성(SM5)_Media Mix_NAS(최종)_스케쥴표 포함_르노삼성 믹스종합_070214_070328_르노삼성H45_4월 캠페인_Media Mix_NAS" xfId="3220" xr:uid="{00000000-0005-0000-0000-00002E070000}"/>
    <cellStyle name="_060721_하나커피카드_Media Mix_070202_르노삼성(SM5)_Media Mix_NAS(최종)_스케쥴표 포함_르노삼성 믹스종합_070214_070328_르노삼성H45_4월 캠페인_Media Mix_NAS_070912_르노삼성QMX" xfId="3221" xr:uid="{00000000-0005-0000-0000-00002F070000}"/>
    <cellStyle name="_060721_하나커피카드_Media Mix_070202_르노삼성(SM5)_Media Mix_NAS(최종)_스케쥴표 포함_르노삼성 믹스종합_070214_070328_르노삼성H45_4월 캠페인_Media Mix_NAS_071001_RSM_SM7_10월 미디어믹스 제안_최종" xfId="3222" xr:uid="{00000000-0005-0000-0000-000030070000}"/>
    <cellStyle name="_060721_하나커피카드_Media Mix_070202_르노삼성(SM5)_Media Mix_NAS(최종)_스케쥴표 포함_르노삼성 믹스종합_070214_070328_르노삼성H45_4월 캠페인_Media Mix_NAS_071004_RSM_SM7_10월 미디어믹스 제안" xfId="3223" xr:uid="{00000000-0005-0000-0000-000031070000}"/>
    <cellStyle name="_060721_하나커피카드_Media Mix_070202_르노삼성(SM5)_Media Mix_NAS(최종)_스케쥴표 포함_르노삼성 믹스종합_070214_070328_르노삼성H45_4월 캠페인_Media Mix_NAS_071102_RSM_QMX_11월 미디어믹스 제안" xfId="3224" xr:uid="{00000000-0005-0000-0000-000032070000}"/>
    <cellStyle name="_060721_하나커피카드_Media Mix_070202_르노삼성(SM5)_Media Mix_NAS(최종)_스케쥴표 포함_르노삼성 믹스종합_070214_070328_르노삼성H45_4월 캠페인_Media Mix_NAS_071106_RSM_QMX_11월 미디어믹스 제안(수정)" xfId="3225" xr:uid="{00000000-0005-0000-0000-000033070000}"/>
    <cellStyle name="_060721_하나커피카드_Media Mix_070202_르노삼성(SM5)_Media Mix_NAS(최종)_스케쥴표 포함_르노삼성 믹스종합_070214_070403_르노삼성QMX_Media Mix_NAS" xfId="3226" xr:uid="{00000000-0005-0000-0000-000034070000}"/>
    <cellStyle name="_060721_하나커피카드_Media Mix_070202_르노삼성(SM5)_Media Mix_NAS(최종)_스케쥴표 포함_르노삼성 믹스종합_070214_070403_르노삼성QMX_Media Mix_NAS_070912_르노삼성QMX" xfId="3227" xr:uid="{00000000-0005-0000-0000-000035070000}"/>
    <cellStyle name="_060721_하나커피카드_Media Mix_070202_르노삼성(SM5)_Media Mix_NAS(최종)_스케쥴표 포함_르노삼성 믹스종합_070214_070403_르노삼성QMX_Media Mix_NAS_071001_RSM_SM7_10월 미디어믹스 제안_최종" xfId="3228" xr:uid="{00000000-0005-0000-0000-000036070000}"/>
    <cellStyle name="_060721_하나커피카드_Media Mix_070202_르노삼성(SM5)_Media Mix_NAS(최종)_스케쥴표 포함_르노삼성 믹스종합_070214_070403_르노삼성QMX_Media Mix_NAS_071004_RSM_SM7_10월 미디어믹스 제안" xfId="3229" xr:uid="{00000000-0005-0000-0000-000037070000}"/>
    <cellStyle name="_060721_하나커피카드_Media Mix_070202_르노삼성(SM5)_Media Mix_NAS(최종)_스케쥴표 포함_르노삼성 믹스종합_070214_070403_르노삼성QMX_Media Mix_NAS_071102_RSM_QMX_11월 미디어믹스 제안" xfId="3230" xr:uid="{00000000-0005-0000-0000-000038070000}"/>
    <cellStyle name="_060721_하나커피카드_Media Mix_070202_르노삼성(SM5)_Media Mix_NAS(최종)_스케쥴표 포함_르노삼성 믹스종합_070214_070403_르노삼성QMX_Media Mix_NAS_071106_RSM_QMX_11월 미디어믹스 제안(수정)" xfId="3231" xr:uid="{00000000-0005-0000-0000-000039070000}"/>
    <cellStyle name="_060721_하나커피카드_Media Mix_070214_KT_Media Mix_NAS_지나" xfId="3232" xr:uid="{00000000-0005-0000-0000-00003A070000}"/>
    <cellStyle name="_060721_하나커피카드_Media Mix_070322_르노삼성H45_4월 캠페인_Media Mix_NAS" xfId="3233" xr:uid="{00000000-0005-0000-0000-00003B070000}"/>
    <cellStyle name="_060721_하나커피카드_Media Mix_070322_르노삼성H45_4월 캠페인_Media Mix_NAS_070912_르노삼성QMX" xfId="3234" xr:uid="{00000000-0005-0000-0000-00003C070000}"/>
    <cellStyle name="_060721_하나커피카드_Media Mix_070322_르노삼성H45_4월 캠페인_Media Mix_NAS_071001_RSM_SM7_10월 미디어믹스 제안_최종" xfId="3235" xr:uid="{00000000-0005-0000-0000-00003D070000}"/>
    <cellStyle name="_060721_하나커피카드_Media Mix_070322_르노삼성H45_4월 캠페인_Media Mix_NAS_071004_RSM_SM7_10월 미디어믹스 제안" xfId="3236" xr:uid="{00000000-0005-0000-0000-00003E070000}"/>
    <cellStyle name="_060721_하나커피카드_Media Mix_070322_르노삼성H45_4월 캠페인_Media Mix_NAS_071102_RSM_QMX_11월 미디어믹스 제안" xfId="3237" xr:uid="{00000000-0005-0000-0000-00003F070000}"/>
    <cellStyle name="_060721_하나커피카드_Media Mix_070322_르노삼성H45_4월 캠페인_Media Mix_NAS_071106_RSM_QMX_11월 미디어믹스 제안(수정)" xfId="3238" xr:uid="{00000000-0005-0000-0000-000040070000}"/>
    <cellStyle name="_060721_하나커피카드_Media Mix_070326_르노삼성H45_4월 캠페인_Media Mix_NAS" xfId="3239" xr:uid="{00000000-0005-0000-0000-000041070000}"/>
    <cellStyle name="_060721_하나커피카드_Media Mix_070326_르노삼성H45_4월 캠페인_Media Mix_NAS_070912_르노삼성QMX" xfId="3240" xr:uid="{00000000-0005-0000-0000-000042070000}"/>
    <cellStyle name="_060721_하나커피카드_Media Mix_070326_르노삼성H45_4월 캠페인_Media Mix_NAS_071001_RSM_SM7_10월 미디어믹스 제안_최종" xfId="3241" xr:uid="{00000000-0005-0000-0000-000043070000}"/>
    <cellStyle name="_060721_하나커피카드_Media Mix_070326_르노삼성H45_4월 캠페인_Media Mix_NAS_071004_RSM_SM7_10월 미디어믹스 제안" xfId="3242" xr:uid="{00000000-0005-0000-0000-000044070000}"/>
    <cellStyle name="_060721_하나커피카드_Media Mix_070326_르노삼성H45_4월 캠페인_Media Mix_NAS_071102_RSM_QMX_11월 미디어믹스 제안" xfId="3243" xr:uid="{00000000-0005-0000-0000-000045070000}"/>
    <cellStyle name="_060721_하나커피카드_Media Mix_070326_르노삼성H45_4월 캠페인_Media Mix_NAS_071106_RSM_QMX_11월 미디어믹스 제안(수정)" xfId="3244" xr:uid="{00000000-0005-0000-0000-000046070000}"/>
    <cellStyle name="_060721_하나커피카드_Media Mix_070327_르노삼성H45_4월 캠페인_Media Mix_NAS" xfId="3245" xr:uid="{00000000-0005-0000-0000-000047070000}"/>
    <cellStyle name="_060721_하나커피카드_Media Mix_070327_르노삼성H45_4월 캠페인_Media Mix_NAS_070912_르노삼성QMX" xfId="3246" xr:uid="{00000000-0005-0000-0000-000048070000}"/>
    <cellStyle name="_060721_하나커피카드_Media Mix_070327_르노삼성H45_4월 캠페인_Media Mix_NAS_071001_RSM_SM7_10월 미디어믹스 제안_최종" xfId="3247" xr:uid="{00000000-0005-0000-0000-000049070000}"/>
    <cellStyle name="_060721_하나커피카드_Media Mix_070327_르노삼성H45_4월 캠페인_Media Mix_NAS_071004_RSM_SM7_10월 미디어믹스 제안" xfId="3248" xr:uid="{00000000-0005-0000-0000-00004A070000}"/>
    <cellStyle name="_060721_하나커피카드_Media Mix_070327_르노삼성H45_4월 캠페인_Media Mix_NAS_071102_RSM_QMX_11월 미디어믹스 제안" xfId="3249" xr:uid="{00000000-0005-0000-0000-00004B070000}"/>
    <cellStyle name="_060721_하나커피카드_Media Mix_070327_르노삼성H45_4월 캠페인_Media Mix_NAS_071106_RSM_QMX_11월 미디어믹스 제안(수정)" xfId="3250" xr:uid="{00000000-0005-0000-0000-00004C070000}"/>
    <cellStyle name="_060721_하나커피카드_Media Mix_070328_르노삼성H45_4월 캠페인_Media Mix_NAS" xfId="3251" xr:uid="{00000000-0005-0000-0000-00004D070000}"/>
    <cellStyle name="_060721_하나커피카드_Media Mix_070328_르노삼성H45_4월 캠페인_Media Mix_NAS_070912_르노삼성QMX" xfId="3252" xr:uid="{00000000-0005-0000-0000-00004E070000}"/>
    <cellStyle name="_060721_하나커피카드_Media Mix_070328_르노삼성H45_4월 캠페인_Media Mix_NAS_071001_RSM_SM7_10월 미디어믹스 제안_최종" xfId="3253" xr:uid="{00000000-0005-0000-0000-00004F070000}"/>
    <cellStyle name="_060721_하나커피카드_Media Mix_070328_르노삼성H45_4월 캠페인_Media Mix_NAS_071004_RSM_SM7_10월 미디어믹스 제안" xfId="3254" xr:uid="{00000000-0005-0000-0000-000050070000}"/>
    <cellStyle name="_060721_하나커피카드_Media Mix_070328_르노삼성H45_4월 캠페인_Media Mix_NAS_071102_RSM_QMX_11월 미디어믹스 제안" xfId="3255" xr:uid="{00000000-0005-0000-0000-000051070000}"/>
    <cellStyle name="_060721_하나커피카드_Media Mix_070328_르노삼성H45_4월 캠페인_Media Mix_NAS_071106_RSM_QMX_11월 미디어믹스 제안(수정)" xfId="3256" xr:uid="{00000000-0005-0000-0000-000052070000}"/>
    <cellStyle name="_060721_하나커피카드_Media Mix_070403_르노삼성QMX_Media Mix_NAS" xfId="3257" xr:uid="{00000000-0005-0000-0000-000053070000}"/>
    <cellStyle name="_060721_하나커피카드_Media Mix_070403_르노삼성QMX_Media Mix_NAS_070912_르노삼성QMX" xfId="3258" xr:uid="{00000000-0005-0000-0000-000054070000}"/>
    <cellStyle name="_060721_하나커피카드_Media Mix_070403_르노삼성QMX_Media Mix_NAS_071001_RSM_SM7_10월 미디어믹스 제안_최종" xfId="3259" xr:uid="{00000000-0005-0000-0000-000055070000}"/>
    <cellStyle name="_060721_하나커피카드_Media Mix_070403_르노삼성QMX_Media Mix_NAS_071004_RSM_SM7_10월 미디어믹스 제안" xfId="3260" xr:uid="{00000000-0005-0000-0000-000056070000}"/>
    <cellStyle name="_060721_하나커피카드_Media Mix_070403_르노삼성QMX_Media Mix_NAS_071102_RSM_QMX_11월 미디어믹스 제안" xfId="3261" xr:uid="{00000000-0005-0000-0000-000057070000}"/>
    <cellStyle name="_060721_하나커피카드_Media Mix_070403_르노삼성QMX_Media Mix_NAS_071106_RSM_QMX_11월 미디어믹스 제안(수정)" xfId="3262" xr:uid="{00000000-0005-0000-0000-000058070000}"/>
    <cellStyle name="_060724_Lacetti_PT_DIG_Schedule" xfId="3263" xr:uid="{00000000-0005-0000-0000-000059070000}"/>
    <cellStyle name="_060724_Lacetti_PT_DIG_Schedule_060724_Lacetti_PT_DIG_변경 스케쥴" xfId="3264" xr:uid="{00000000-0005-0000-0000-00005A070000}"/>
    <cellStyle name="_060724_Lacetti_PT_DIG_Schedule_060824_미디어믹스(라세티)_DIG" xfId="3265" xr:uid="{00000000-0005-0000-0000-00005B070000}"/>
    <cellStyle name="_060724_Lacetti_PT_DIG_Schedule_060829_미디어믹스(KT친친)_웰컴" xfId="3266" xr:uid="{00000000-0005-0000-0000-00005C070000}"/>
    <cellStyle name="_060724_Lacetti_PT_DIG_Schedule_060830_미디어믹스(KT친친)_웰컴" xfId="3267" xr:uid="{00000000-0005-0000-0000-00005D070000}"/>
    <cellStyle name="_060724_Lacetti_PT_DIG_Schedule_061010_KT 친친 미디어 제안_웰컴" xfId="3268" xr:uid="{00000000-0005-0000-0000-00005E070000}"/>
    <cellStyle name="_060724_Lacetti_PT_DIG_Schedule_070306_KT FTTH_미디어믹스_웰콤_지나" xfId="3269" xr:uid="{00000000-0005-0000-0000-00005F070000}"/>
    <cellStyle name="_060724_Lacetti_PT_DIG_Schedule_070307_KT FTTH_미디어믹스(제작가이드)_웰콤" xfId="3270" xr:uid="{00000000-0005-0000-0000-000060070000}"/>
    <cellStyle name="_060724_Lacetti_PT_DIG_Schedule_070307_KT FTTH_미디어믹스(최종)_웰콤" xfId="3271" xr:uid="{00000000-0005-0000-0000-000061070000}"/>
    <cellStyle name="_060724_Lacetti_PT_DIG_Schedule_KT FTTH_미디어 제안(최종)" xfId="3272" xr:uid="{00000000-0005-0000-0000-000062070000}"/>
    <cellStyle name="_061013_현대카드(PRIVIA)_Media Mix_NAS" xfId="3273" xr:uid="{00000000-0005-0000-0000-000063070000}"/>
    <cellStyle name="_070131_르노삼성(SM3)_Media Mix_NAS" xfId="3274" xr:uid="{00000000-0005-0000-0000-000064070000}"/>
    <cellStyle name="_070131_르노삼성(SM3)_Media Mix_NAS_070214_KT_Media Mix_NAS_지나" xfId="3275" xr:uid="{00000000-0005-0000-0000-000065070000}"/>
    <cellStyle name="_070131_르노삼성(SM5)_Media Mix_NAS(ver5)" xfId="3276" xr:uid="{00000000-0005-0000-0000-000066070000}"/>
    <cellStyle name="_070131_르노삼성(SM5)_Media Mix_NAS(ver5)_070202_르노삼성(SM5)_Media Mix_NAS(최종)_스케쥴표 포함" xfId="3277" xr:uid="{00000000-0005-0000-0000-000067070000}"/>
    <cellStyle name="_070131_르노삼성(SM5)_Media Mix_NAS(ver5)_070202_르노삼성(SM5)_Media Mix_NAS(최종)_스케쥴표 포함_070322_르노삼성H45_4월 캠페인_Media Mix_NAS" xfId="3278" xr:uid="{00000000-0005-0000-0000-000068070000}"/>
    <cellStyle name="_070131_르노삼성(SM5)_Media Mix_NAS(ver5)_070202_르노삼성(SM5)_Media Mix_NAS(최종)_스케쥴표 포함_070322_르노삼성H45_4월 캠페인_Media Mix_NAS_070912_르노삼성QMX" xfId="3279" xr:uid="{00000000-0005-0000-0000-000069070000}"/>
    <cellStyle name="_070131_르노삼성(SM5)_Media Mix_NAS(ver5)_070202_르노삼성(SM5)_Media Mix_NAS(최종)_스케쥴표 포함_070322_르노삼성H45_4월 캠페인_Media Mix_NAS_071001_RSM_SM7_10월 미디어믹스 제안_최종" xfId="3280" xr:uid="{00000000-0005-0000-0000-00006A070000}"/>
    <cellStyle name="_070131_르노삼성(SM5)_Media Mix_NAS(ver5)_070202_르노삼성(SM5)_Media Mix_NAS(최종)_스케쥴표 포함_070322_르노삼성H45_4월 캠페인_Media Mix_NAS_071004_RSM_SM7_10월 미디어믹스 제안" xfId="3281" xr:uid="{00000000-0005-0000-0000-00006B070000}"/>
    <cellStyle name="_070131_르노삼성(SM5)_Media Mix_NAS(ver5)_070202_르노삼성(SM5)_Media Mix_NAS(최종)_스케쥴표 포함_070322_르노삼성H45_4월 캠페인_Media Mix_NAS_071102_RSM_QMX_11월 미디어믹스 제안" xfId="3282" xr:uid="{00000000-0005-0000-0000-00006C070000}"/>
    <cellStyle name="_070131_르노삼성(SM5)_Media Mix_NAS(ver5)_070202_르노삼성(SM5)_Media Mix_NAS(최종)_스케쥴표 포함_070322_르노삼성H45_4월 캠페인_Media Mix_NAS_071106_RSM_QMX_11월 미디어믹스 제안(수정)" xfId="3283" xr:uid="{00000000-0005-0000-0000-00006D070000}"/>
    <cellStyle name="_070131_르노삼성(SM5)_Media Mix_NAS(ver5)_070202_르노삼성(SM5)_Media Mix_NAS(최종)_스케쥴표 포함_070326_르노삼성H45_4월 캠페인_Media Mix_NAS" xfId="3284" xr:uid="{00000000-0005-0000-0000-00006E070000}"/>
    <cellStyle name="_070131_르노삼성(SM5)_Media Mix_NAS(ver5)_070202_르노삼성(SM5)_Media Mix_NAS(최종)_스케쥴표 포함_070326_르노삼성H45_4월 캠페인_Media Mix_NAS_070912_르노삼성QMX" xfId="3285" xr:uid="{00000000-0005-0000-0000-00006F070000}"/>
    <cellStyle name="_070131_르노삼성(SM5)_Media Mix_NAS(ver5)_070202_르노삼성(SM5)_Media Mix_NAS(최종)_스케쥴표 포함_070326_르노삼성H45_4월 캠페인_Media Mix_NAS_071001_RSM_SM7_10월 미디어믹스 제안_최종" xfId="3286" xr:uid="{00000000-0005-0000-0000-000070070000}"/>
    <cellStyle name="_070131_르노삼성(SM5)_Media Mix_NAS(ver5)_070202_르노삼성(SM5)_Media Mix_NAS(최종)_스케쥴표 포함_070326_르노삼성H45_4월 캠페인_Media Mix_NAS_071004_RSM_SM7_10월 미디어믹스 제안" xfId="3287" xr:uid="{00000000-0005-0000-0000-000071070000}"/>
    <cellStyle name="_070131_르노삼성(SM5)_Media Mix_NAS(ver5)_070202_르노삼성(SM5)_Media Mix_NAS(최종)_스케쥴표 포함_070326_르노삼성H45_4월 캠페인_Media Mix_NAS_071102_RSM_QMX_11월 미디어믹스 제안" xfId="3288" xr:uid="{00000000-0005-0000-0000-000072070000}"/>
    <cellStyle name="_070131_르노삼성(SM5)_Media Mix_NAS(ver5)_070202_르노삼성(SM5)_Media Mix_NAS(최종)_스케쥴표 포함_070326_르노삼성H45_4월 캠페인_Media Mix_NAS_071106_RSM_QMX_11월 미디어믹스 제안(수정)" xfId="3289" xr:uid="{00000000-0005-0000-0000-000073070000}"/>
    <cellStyle name="_070131_르노삼성(SM5)_Media Mix_NAS(ver5)_070202_르노삼성(SM5)_Media Mix_NAS(최종)_스케쥴표 포함_070327_르노삼성H45_4월 캠페인_Media Mix_NAS" xfId="3290" xr:uid="{00000000-0005-0000-0000-000074070000}"/>
    <cellStyle name="_070131_르노삼성(SM5)_Media Mix_NAS(ver5)_070202_르노삼성(SM5)_Media Mix_NAS(최종)_스케쥴표 포함_070327_르노삼성H45_4월 캠페인_Media Mix_NAS_070912_르노삼성QMX" xfId="3291" xr:uid="{00000000-0005-0000-0000-000075070000}"/>
    <cellStyle name="_070131_르노삼성(SM5)_Media Mix_NAS(ver5)_070202_르노삼성(SM5)_Media Mix_NAS(최종)_스케쥴표 포함_070327_르노삼성H45_4월 캠페인_Media Mix_NAS_071001_RSM_SM7_10월 미디어믹스 제안_최종" xfId="3292" xr:uid="{00000000-0005-0000-0000-000076070000}"/>
    <cellStyle name="_070131_르노삼성(SM5)_Media Mix_NAS(ver5)_070202_르노삼성(SM5)_Media Mix_NAS(최종)_스케쥴표 포함_070327_르노삼성H45_4월 캠페인_Media Mix_NAS_071004_RSM_SM7_10월 미디어믹스 제안" xfId="3293" xr:uid="{00000000-0005-0000-0000-000077070000}"/>
    <cellStyle name="_070131_르노삼성(SM5)_Media Mix_NAS(ver5)_070202_르노삼성(SM5)_Media Mix_NAS(최종)_스케쥴표 포함_070327_르노삼성H45_4월 캠페인_Media Mix_NAS_071102_RSM_QMX_11월 미디어믹스 제안" xfId="3294" xr:uid="{00000000-0005-0000-0000-000078070000}"/>
    <cellStyle name="_070131_르노삼성(SM5)_Media Mix_NAS(ver5)_070202_르노삼성(SM5)_Media Mix_NAS(최종)_스케쥴표 포함_070327_르노삼성H45_4월 캠페인_Media Mix_NAS_071106_RSM_QMX_11월 미디어믹스 제안(수정)" xfId="3295" xr:uid="{00000000-0005-0000-0000-000079070000}"/>
    <cellStyle name="_070131_르노삼성(SM5)_Media Mix_NAS(ver5)_070202_르노삼성(SM5)_Media Mix_NAS(최종)_스케쥴표 포함_070328_르노삼성H45_4월 캠페인_Media Mix_NAS" xfId="3296" xr:uid="{00000000-0005-0000-0000-00007A070000}"/>
    <cellStyle name="_070131_르노삼성(SM5)_Media Mix_NAS(ver5)_070202_르노삼성(SM5)_Media Mix_NAS(최종)_스케쥴표 포함_070328_르노삼성H45_4월 캠페인_Media Mix_NAS_070912_르노삼성QMX" xfId="3297" xr:uid="{00000000-0005-0000-0000-00007B070000}"/>
    <cellStyle name="_070131_르노삼성(SM5)_Media Mix_NAS(ver5)_070202_르노삼성(SM5)_Media Mix_NAS(최종)_스케쥴표 포함_070328_르노삼성H45_4월 캠페인_Media Mix_NAS_071001_RSM_SM7_10월 미디어믹스 제안_최종" xfId="3298" xr:uid="{00000000-0005-0000-0000-00007C070000}"/>
    <cellStyle name="_070131_르노삼성(SM5)_Media Mix_NAS(ver5)_070202_르노삼성(SM5)_Media Mix_NAS(최종)_스케쥴표 포함_070328_르노삼성H45_4월 캠페인_Media Mix_NAS_071004_RSM_SM7_10월 미디어믹스 제안" xfId="3299" xr:uid="{00000000-0005-0000-0000-00007D070000}"/>
    <cellStyle name="_070131_르노삼성(SM5)_Media Mix_NAS(ver5)_070202_르노삼성(SM5)_Media Mix_NAS(최종)_스케쥴표 포함_070328_르노삼성H45_4월 캠페인_Media Mix_NAS_071102_RSM_QMX_11월 미디어믹스 제안" xfId="3300" xr:uid="{00000000-0005-0000-0000-00007E070000}"/>
    <cellStyle name="_070131_르노삼성(SM5)_Media Mix_NAS(ver5)_070202_르노삼성(SM5)_Media Mix_NAS(최종)_스케쥴표 포함_070328_르노삼성H45_4월 캠페인_Media Mix_NAS_071106_RSM_QMX_11월 미디어믹스 제안(수정)" xfId="3301" xr:uid="{00000000-0005-0000-0000-00007F070000}"/>
    <cellStyle name="_070131_르노삼성(SM5)_Media Mix_NAS(ver5)_070202_르노삼성(SM5)_Media Mix_NAS(최종)_스케쥴표 포함_070403_르노삼성QMX_Media Mix_NAS" xfId="3302" xr:uid="{00000000-0005-0000-0000-000080070000}"/>
    <cellStyle name="_070131_르노삼성(SM5)_Media Mix_NAS(ver5)_070202_르노삼성(SM5)_Media Mix_NAS(최종)_스케쥴표 포함_070403_르노삼성QMX_Media Mix_NAS_070912_르노삼성QMX" xfId="3303" xr:uid="{00000000-0005-0000-0000-000081070000}"/>
    <cellStyle name="_070131_르노삼성(SM5)_Media Mix_NAS(ver5)_070202_르노삼성(SM5)_Media Mix_NAS(최종)_스케쥴표 포함_070403_르노삼성QMX_Media Mix_NAS_071001_RSM_SM7_10월 미디어믹스 제안_최종" xfId="3304" xr:uid="{00000000-0005-0000-0000-000082070000}"/>
    <cellStyle name="_070131_르노삼성(SM5)_Media Mix_NAS(ver5)_070202_르노삼성(SM5)_Media Mix_NAS(최종)_스케쥴표 포함_070403_르노삼성QMX_Media Mix_NAS_071004_RSM_SM7_10월 미디어믹스 제안" xfId="3305" xr:uid="{00000000-0005-0000-0000-000083070000}"/>
    <cellStyle name="_070131_르노삼성(SM5)_Media Mix_NAS(ver5)_070202_르노삼성(SM5)_Media Mix_NAS(최종)_스케쥴표 포함_070403_르노삼성QMX_Media Mix_NAS_071102_RSM_QMX_11월 미디어믹스 제안" xfId="3306" xr:uid="{00000000-0005-0000-0000-000084070000}"/>
    <cellStyle name="_070131_르노삼성(SM5)_Media Mix_NAS(ver5)_070202_르노삼성(SM5)_Media Mix_NAS(최종)_스케쥴표 포함_070403_르노삼성QMX_Media Mix_NAS_071106_RSM_QMX_11월 미디어믹스 제안(수정)" xfId="3307" xr:uid="{00000000-0005-0000-0000-000085070000}"/>
    <cellStyle name="_070131_르노삼성(SM5)_Media Mix_NAS(ver5)_070202_르노삼성(SM5)_Media Mix_NAS(최종)_스케쥴표 포함_르노삼성 믹스종합_070214" xfId="3308" xr:uid="{00000000-0005-0000-0000-000086070000}"/>
    <cellStyle name="_070131_르노삼성(SM5)_Media Mix_NAS(ver5)_070202_르노삼성(SM5)_Media Mix_NAS(최종)_스케쥴표 포함_르노삼성 믹스종합_070214_070322_르노삼성H45_4월 캠페인_Media Mix_NAS" xfId="3309" xr:uid="{00000000-0005-0000-0000-000087070000}"/>
    <cellStyle name="_070131_르노삼성(SM5)_Media Mix_NAS(ver5)_070202_르노삼성(SM5)_Media Mix_NAS(최종)_스케쥴표 포함_르노삼성 믹스종합_070214_070322_르노삼성H45_4월 캠페인_Media Mix_NAS_070912_르노삼성QMX" xfId="3310" xr:uid="{00000000-0005-0000-0000-000088070000}"/>
    <cellStyle name="_070131_르노삼성(SM5)_Media Mix_NAS(ver5)_070202_르노삼성(SM5)_Media Mix_NAS(최종)_스케쥴표 포함_르노삼성 믹스종합_070214_070322_르노삼성H45_4월 캠페인_Media Mix_NAS_071001_RSM_SM7_10월 미디어믹스 제안_최종" xfId="3311" xr:uid="{00000000-0005-0000-0000-000089070000}"/>
    <cellStyle name="_070131_르노삼성(SM5)_Media Mix_NAS(ver5)_070202_르노삼성(SM5)_Media Mix_NAS(최종)_스케쥴표 포함_르노삼성 믹스종합_070214_070322_르노삼성H45_4월 캠페인_Media Mix_NAS_071004_RSM_SM7_10월 미디어믹스 제안" xfId="3312" xr:uid="{00000000-0005-0000-0000-00008A070000}"/>
    <cellStyle name="_070131_르노삼성(SM5)_Media Mix_NAS(ver5)_070202_르노삼성(SM5)_Media Mix_NAS(최종)_스케쥴표 포함_르노삼성 믹스종합_070214_070322_르노삼성H45_4월 캠페인_Media Mix_NAS_071102_RSM_QMX_11월 미디어믹스 제안" xfId="3313" xr:uid="{00000000-0005-0000-0000-00008B070000}"/>
    <cellStyle name="_070131_르노삼성(SM5)_Media Mix_NAS(ver5)_070202_르노삼성(SM5)_Media Mix_NAS(최종)_스케쥴표 포함_르노삼성 믹스종합_070214_070322_르노삼성H45_4월 캠페인_Media Mix_NAS_071106_RSM_QMX_11월 미디어믹스 제안(수정)" xfId="3314" xr:uid="{00000000-0005-0000-0000-00008C070000}"/>
    <cellStyle name="_070131_르노삼성(SM5)_Media Mix_NAS(ver5)_070202_르노삼성(SM5)_Media Mix_NAS(최종)_스케쥴표 포함_르노삼성 믹스종합_070214_070326_르노삼성H45_4월 캠페인_Media Mix_NAS" xfId="3315" xr:uid="{00000000-0005-0000-0000-00008D070000}"/>
    <cellStyle name="_070131_르노삼성(SM5)_Media Mix_NAS(ver5)_070202_르노삼성(SM5)_Media Mix_NAS(최종)_스케쥴표 포함_르노삼성 믹스종합_070214_070326_르노삼성H45_4월 캠페인_Media Mix_NAS_070912_르노삼성QMX" xfId="3316" xr:uid="{00000000-0005-0000-0000-00008E070000}"/>
    <cellStyle name="_070131_르노삼성(SM5)_Media Mix_NAS(ver5)_070202_르노삼성(SM5)_Media Mix_NAS(최종)_스케쥴표 포함_르노삼성 믹스종합_070214_070326_르노삼성H45_4월 캠페인_Media Mix_NAS_071001_RSM_SM7_10월 미디어믹스 제안_최종" xfId="3317" xr:uid="{00000000-0005-0000-0000-00008F070000}"/>
    <cellStyle name="_070131_르노삼성(SM5)_Media Mix_NAS(ver5)_070202_르노삼성(SM5)_Media Mix_NAS(최종)_스케쥴표 포함_르노삼성 믹스종합_070214_070326_르노삼성H45_4월 캠페인_Media Mix_NAS_071004_RSM_SM7_10월 미디어믹스 제안" xfId="3318" xr:uid="{00000000-0005-0000-0000-000090070000}"/>
    <cellStyle name="_070131_르노삼성(SM5)_Media Mix_NAS(ver5)_070202_르노삼성(SM5)_Media Mix_NAS(최종)_스케쥴표 포함_르노삼성 믹스종합_070214_070326_르노삼성H45_4월 캠페인_Media Mix_NAS_071102_RSM_QMX_11월 미디어믹스 제안" xfId="3319" xr:uid="{00000000-0005-0000-0000-000091070000}"/>
    <cellStyle name="_070131_르노삼성(SM5)_Media Mix_NAS(ver5)_070202_르노삼성(SM5)_Media Mix_NAS(최종)_스케쥴표 포함_르노삼성 믹스종합_070214_070326_르노삼성H45_4월 캠페인_Media Mix_NAS_071106_RSM_QMX_11월 미디어믹스 제안(수정)" xfId="3320" xr:uid="{00000000-0005-0000-0000-000092070000}"/>
    <cellStyle name="_070131_르노삼성(SM5)_Media Mix_NAS(ver5)_070202_르노삼성(SM5)_Media Mix_NAS(최종)_스케쥴표 포함_르노삼성 믹스종합_070214_070327_르노삼성H45_4월 캠페인_Media Mix_NAS" xfId="3321" xr:uid="{00000000-0005-0000-0000-000093070000}"/>
    <cellStyle name="_070131_르노삼성(SM5)_Media Mix_NAS(ver5)_070202_르노삼성(SM5)_Media Mix_NAS(최종)_스케쥴표 포함_르노삼성 믹스종합_070214_070327_르노삼성H45_4월 캠페인_Media Mix_NAS_070912_르노삼성QMX" xfId="3322" xr:uid="{00000000-0005-0000-0000-000094070000}"/>
    <cellStyle name="_070131_르노삼성(SM5)_Media Mix_NAS(ver5)_070202_르노삼성(SM5)_Media Mix_NAS(최종)_스케쥴표 포함_르노삼성 믹스종합_070214_070327_르노삼성H45_4월 캠페인_Media Mix_NAS_071001_RSM_SM7_10월 미디어믹스 제안_최종" xfId="3323" xr:uid="{00000000-0005-0000-0000-000095070000}"/>
    <cellStyle name="_070131_르노삼성(SM5)_Media Mix_NAS(ver5)_070202_르노삼성(SM5)_Media Mix_NAS(최종)_스케쥴표 포함_르노삼성 믹스종합_070214_070327_르노삼성H45_4월 캠페인_Media Mix_NAS_071004_RSM_SM7_10월 미디어믹스 제안" xfId="3324" xr:uid="{00000000-0005-0000-0000-000096070000}"/>
    <cellStyle name="_070131_르노삼성(SM5)_Media Mix_NAS(ver5)_070202_르노삼성(SM5)_Media Mix_NAS(최종)_스케쥴표 포함_르노삼성 믹스종합_070214_070327_르노삼성H45_4월 캠페인_Media Mix_NAS_071102_RSM_QMX_11월 미디어믹스 제안" xfId="3325" xr:uid="{00000000-0005-0000-0000-000097070000}"/>
    <cellStyle name="_070131_르노삼성(SM5)_Media Mix_NAS(ver5)_070202_르노삼성(SM5)_Media Mix_NAS(최종)_스케쥴표 포함_르노삼성 믹스종합_070214_070327_르노삼성H45_4월 캠페인_Media Mix_NAS_071106_RSM_QMX_11월 미디어믹스 제안(수정)" xfId="3326" xr:uid="{00000000-0005-0000-0000-000098070000}"/>
    <cellStyle name="_070131_르노삼성(SM5)_Media Mix_NAS(ver5)_070202_르노삼성(SM5)_Media Mix_NAS(최종)_스케쥴표 포함_르노삼성 믹스종합_070214_070328_르노삼성H45_4월 캠페인_Media Mix_NAS" xfId="3327" xr:uid="{00000000-0005-0000-0000-000099070000}"/>
    <cellStyle name="_070131_르노삼성(SM5)_Media Mix_NAS(ver5)_070202_르노삼성(SM5)_Media Mix_NAS(최종)_스케쥴표 포함_르노삼성 믹스종합_070214_070328_르노삼성H45_4월 캠페인_Media Mix_NAS_070912_르노삼성QMX" xfId="3328" xr:uid="{00000000-0005-0000-0000-00009A070000}"/>
    <cellStyle name="_070131_르노삼성(SM5)_Media Mix_NAS(ver5)_070202_르노삼성(SM5)_Media Mix_NAS(최종)_스케쥴표 포함_르노삼성 믹스종합_070214_070328_르노삼성H45_4월 캠페인_Media Mix_NAS_071001_RSM_SM7_10월 미디어믹스 제안_최종" xfId="3329" xr:uid="{00000000-0005-0000-0000-00009B070000}"/>
    <cellStyle name="_070131_르노삼성(SM5)_Media Mix_NAS(ver5)_070202_르노삼성(SM5)_Media Mix_NAS(최종)_스케쥴표 포함_르노삼성 믹스종합_070214_070328_르노삼성H45_4월 캠페인_Media Mix_NAS_071004_RSM_SM7_10월 미디어믹스 제안" xfId="3330" xr:uid="{00000000-0005-0000-0000-00009C070000}"/>
    <cellStyle name="_070131_르노삼성(SM5)_Media Mix_NAS(ver5)_070202_르노삼성(SM5)_Media Mix_NAS(최종)_스케쥴표 포함_르노삼성 믹스종합_070214_070328_르노삼성H45_4월 캠페인_Media Mix_NAS_071102_RSM_QMX_11월 미디어믹스 제안" xfId="3331" xr:uid="{00000000-0005-0000-0000-00009D070000}"/>
    <cellStyle name="_070131_르노삼성(SM5)_Media Mix_NAS(ver5)_070202_르노삼성(SM5)_Media Mix_NAS(최종)_스케쥴표 포함_르노삼성 믹스종합_070214_070328_르노삼성H45_4월 캠페인_Media Mix_NAS_071106_RSM_QMX_11월 미디어믹스 제안(수정)" xfId="3332" xr:uid="{00000000-0005-0000-0000-00009E070000}"/>
    <cellStyle name="_070131_르노삼성(SM5)_Media Mix_NAS(ver5)_070202_르노삼성(SM5)_Media Mix_NAS(최종)_스케쥴표 포함_르노삼성 믹스종합_070214_070403_르노삼성QMX_Media Mix_NAS" xfId="3333" xr:uid="{00000000-0005-0000-0000-00009F070000}"/>
    <cellStyle name="_070131_르노삼성(SM5)_Media Mix_NAS(ver5)_070202_르노삼성(SM5)_Media Mix_NAS(최종)_스케쥴표 포함_르노삼성 믹스종합_070214_070403_르노삼성QMX_Media Mix_NAS_070912_르노삼성QMX" xfId="3334" xr:uid="{00000000-0005-0000-0000-0000A0070000}"/>
    <cellStyle name="_070131_르노삼성(SM5)_Media Mix_NAS(ver5)_070202_르노삼성(SM5)_Media Mix_NAS(최종)_스케쥴표 포함_르노삼성 믹스종합_070214_070403_르노삼성QMX_Media Mix_NAS_071001_RSM_SM7_10월 미디어믹스 제안_최종" xfId="3335" xr:uid="{00000000-0005-0000-0000-0000A1070000}"/>
    <cellStyle name="_070131_르노삼성(SM5)_Media Mix_NAS(ver5)_070202_르노삼성(SM5)_Media Mix_NAS(최종)_스케쥴표 포함_르노삼성 믹스종합_070214_070403_르노삼성QMX_Media Mix_NAS_071004_RSM_SM7_10월 미디어믹스 제안" xfId="3336" xr:uid="{00000000-0005-0000-0000-0000A2070000}"/>
    <cellStyle name="_070131_르노삼성(SM5)_Media Mix_NAS(ver5)_070202_르노삼성(SM5)_Media Mix_NAS(최종)_스케쥴표 포함_르노삼성 믹스종합_070214_070403_르노삼성QMX_Media Mix_NAS_071102_RSM_QMX_11월 미디어믹스 제안" xfId="3337" xr:uid="{00000000-0005-0000-0000-0000A3070000}"/>
    <cellStyle name="_070131_르노삼성(SM5)_Media Mix_NAS(ver5)_070202_르노삼성(SM5)_Media Mix_NAS(최종)_스케쥴표 포함_르노삼성 믹스종합_070214_070403_르노삼성QMX_Media Mix_NAS_071106_RSM_QMX_11월 미디어믹스 제안(수정)" xfId="3338" xr:uid="{00000000-0005-0000-0000-0000A4070000}"/>
    <cellStyle name="_070131_르노삼성(SM5)_Media Mix_NAS(ver5)_070322_르노삼성H45_4월 캠페인_Media Mix_NAS" xfId="3339" xr:uid="{00000000-0005-0000-0000-0000A5070000}"/>
    <cellStyle name="_070131_르노삼성(SM5)_Media Mix_NAS(ver5)_070322_르노삼성H45_4월 캠페인_Media Mix_NAS_070912_르노삼성QMX" xfId="3340" xr:uid="{00000000-0005-0000-0000-0000A6070000}"/>
    <cellStyle name="_070131_르노삼성(SM5)_Media Mix_NAS(ver5)_070322_르노삼성H45_4월 캠페인_Media Mix_NAS_071001_RSM_SM7_10월 미디어믹스 제안_최종" xfId="3341" xr:uid="{00000000-0005-0000-0000-0000A7070000}"/>
    <cellStyle name="_070131_르노삼성(SM5)_Media Mix_NAS(ver5)_070322_르노삼성H45_4월 캠페인_Media Mix_NAS_071004_RSM_SM7_10월 미디어믹스 제안" xfId="3342" xr:uid="{00000000-0005-0000-0000-0000A8070000}"/>
    <cellStyle name="_070131_르노삼성(SM5)_Media Mix_NAS(ver5)_070322_르노삼성H45_4월 캠페인_Media Mix_NAS_071102_RSM_QMX_11월 미디어믹스 제안" xfId="3343" xr:uid="{00000000-0005-0000-0000-0000A9070000}"/>
    <cellStyle name="_070131_르노삼성(SM5)_Media Mix_NAS(ver5)_070322_르노삼성H45_4월 캠페인_Media Mix_NAS_071106_RSM_QMX_11월 미디어믹스 제안(수정)" xfId="3344" xr:uid="{00000000-0005-0000-0000-0000AA070000}"/>
    <cellStyle name="_070131_르노삼성(SM5)_Media Mix_NAS(ver5)_070326_르노삼성H45_4월 캠페인_Media Mix_NAS" xfId="3345" xr:uid="{00000000-0005-0000-0000-0000AB070000}"/>
    <cellStyle name="_070131_르노삼성(SM5)_Media Mix_NAS(ver5)_070326_르노삼성H45_4월 캠페인_Media Mix_NAS_070912_르노삼성QMX" xfId="3346" xr:uid="{00000000-0005-0000-0000-0000AC070000}"/>
    <cellStyle name="_070131_르노삼성(SM5)_Media Mix_NAS(ver5)_070326_르노삼성H45_4월 캠페인_Media Mix_NAS_071001_RSM_SM7_10월 미디어믹스 제안_최종" xfId="3347" xr:uid="{00000000-0005-0000-0000-0000AD070000}"/>
    <cellStyle name="_070131_르노삼성(SM5)_Media Mix_NAS(ver5)_070326_르노삼성H45_4월 캠페인_Media Mix_NAS_071004_RSM_SM7_10월 미디어믹스 제안" xfId="3348" xr:uid="{00000000-0005-0000-0000-0000AE070000}"/>
    <cellStyle name="_070131_르노삼성(SM5)_Media Mix_NAS(ver5)_070326_르노삼성H45_4월 캠페인_Media Mix_NAS_071102_RSM_QMX_11월 미디어믹스 제안" xfId="3349" xr:uid="{00000000-0005-0000-0000-0000AF070000}"/>
    <cellStyle name="_070131_르노삼성(SM5)_Media Mix_NAS(ver5)_070326_르노삼성H45_4월 캠페인_Media Mix_NAS_071106_RSM_QMX_11월 미디어믹스 제안(수정)" xfId="3350" xr:uid="{00000000-0005-0000-0000-0000B0070000}"/>
    <cellStyle name="_070131_르노삼성(SM5)_Media Mix_NAS(ver5)_070327_르노삼성H45_4월 캠페인_Media Mix_NAS" xfId="3351" xr:uid="{00000000-0005-0000-0000-0000B1070000}"/>
    <cellStyle name="_070131_르노삼성(SM5)_Media Mix_NAS(ver5)_070327_르노삼성H45_4월 캠페인_Media Mix_NAS_070912_르노삼성QMX" xfId="3352" xr:uid="{00000000-0005-0000-0000-0000B2070000}"/>
    <cellStyle name="_070131_르노삼성(SM5)_Media Mix_NAS(ver5)_070327_르노삼성H45_4월 캠페인_Media Mix_NAS_071001_RSM_SM7_10월 미디어믹스 제안_최종" xfId="3353" xr:uid="{00000000-0005-0000-0000-0000B3070000}"/>
    <cellStyle name="_070131_르노삼성(SM5)_Media Mix_NAS(ver5)_070327_르노삼성H45_4월 캠페인_Media Mix_NAS_071004_RSM_SM7_10월 미디어믹스 제안" xfId="3354" xr:uid="{00000000-0005-0000-0000-0000B4070000}"/>
    <cellStyle name="_070131_르노삼성(SM5)_Media Mix_NAS(ver5)_070327_르노삼성H45_4월 캠페인_Media Mix_NAS_071102_RSM_QMX_11월 미디어믹스 제안" xfId="3355" xr:uid="{00000000-0005-0000-0000-0000B5070000}"/>
    <cellStyle name="_070131_르노삼성(SM5)_Media Mix_NAS(ver5)_070327_르노삼성H45_4월 캠페인_Media Mix_NAS_071106_RSM_QMX_11월 미디어믹스 제안(수정)" xfId="3356" xr:uid="{00000000-0005-0000-0000-0000B6070000}"/>
    <cellStyle name="_070131_르노삼성(SM5)_Media Mix_NAS(ver5)_070328_르노삼성H45_4월 캠페인_Media Mix_NAS" xfId="3357" xr:uid="{00000000-0005-0000-0000-0000B7070000}"/>
    <cellStyle name="_070131_르노삼성(SM5)_Media Mix_NAS(ver5)_070328_르노삼성H45_4월 캠페인_Media Mix_NAS_070912_르노삼성QMX" xfId="3358" xr:uid="{00000000-0005-0000-0000-0000B8070000}"/>
    <cellStyle name="_070131_르노삼성(SM5)_Media Mix_NAS(ver5)_070328_르노삼성H45_4월 캠페인_Media Mix_NAS_071001_RSM_SM7_10월 미디어믹스 제안_최종" xfId="3359" xr:uid="{00000000-0005-0000-0000-0000B9070000}"/>
    <cellStyle name="_070131_르노삼성(SM5)_Media Mix_NAS(ver5)_070328_르노삼성H45_4월 캠페인_Media Mix_NAS_071004_RSM_SM7_10월 미디어믹스 제안" xfId="3360" xr:uid="{00000000-0005-0000-0000-0000BA070000}"/>
    <cellStyle name="_070131_르노삼성(SM5)_Media Mix_NAS(ver5)_070328_르노삼성H45_4월 캠페인_Media Mix_NAS_071102_RSM_QMX_11월 미디어믹스 제안" xfId="3361" xr:uid="{00000000-0005-0000-0000-0000BB070000}"/>
    <cellStyle name="_070131_르노삼성(SM5)_Media Mix_NAS(ver5)_070328_르노삼성H45_4월 캠페인_Media Mix_NAS_071106_RSM_QMX_11월 미디어믹스 제안(수정)" xfId="3362" xr:uid="{00000000-0005-0000-0000-0000BC070000}"/>
    <cellStyle name="_070131_르노삼성(SM5)_Media Mix_NAS(ver5)_070403_르노삼성QMX_Media Mix_NAS" xfId="3363" xr:uid="{00000000-0005-0000-0000-0000BD070000}"/>
    <cellStyle name="_070131_르노삼성(SM5)_Media Mix_NAS(ver5)_070403_르노삼성QMX_Media Mix_NAS_070912_르노삼성QMX" xfId="3364" xr:uid="{00000000-0005-0000-0000-0000BE070000}"/>
    <cellStyle name="_070131_르노삼성(SM5)_Media Mix_NAS(ver5)_070403_르노삼성QMX_Media Mix_NAS_071001_RSM_SM7_10월 미디어믹스 제안_최종" xfId="3365" xr:uid="{00000000-0005-0000-0000-0000BF070000}"/>
    <cellStyle name="_070131_르노삼성(SM5)_Media Mix_NAS(ver5)_070403_르노삼성QMX_Media Mix_NAS_071004_RSM_SM7_10월 미디어믹스 제안" xfId="3366" xr:uid="{00000000-0005-0000-0000-0000C0070000}"/>
    <cellStyle name="_070131_르노삼성(SM5)_Media Mix_NAS(ver5)_070403_르노삼성QMX_Media Mix_NAS_071102_RSM_QMX_11월 미디어믹스 제안" xfId="3367" xr:uid="{00000000-0005-0000-0000-0000C1070000}"/>
    <cellStyle name="_070131_르노삼성(SM5)_Media Mix_NAS(ver5)_070403_르노삼성QMX_Media Mix_NAS_071106_RSM_QMX_11월 미디어믹스 제안(수정)" xfId="3368" xr:uid="{00000000-0005-0000-0000-0000C2070000}"/>
    <cellStyle name="_070201_르노삼성(SM5)_Media Mix_NAS(최종)" xfId="3369" xr:uid="{00000000-0005-0000-0000-0000C3070000}"/>
    <cellStyle name="_070201_르노삼성(SM5)_Media Mix_NAS(최종)_070202_르노삼성(SM5)_Media Mix_NAS(최종)_스케쥴표 포함" xfId="3370" xr:uid="{00000000-0005-0000-0000-0000C4070000}"/>
    <cellStyle name="_070201_르노삼성(SM5)_Media Mix_NAS(최종)_070202_르노삼성(SM5)_Media Mix_NAS(최종)_스케쥴표 포함_070322_르노삼성H45_4월 캠페인_Media Mix_NAS" xfId="3371" xr:uid="{00000000-0005-0000-0000-0000C5070000}"/>
    <cellStyle name="_070201_르노삼성(SM5)_Media Mix_NAS(최종)_070202_르노삼성(SM5)_Media Mix_NAS(최종)_스케쥴표 포함_070322_르노삼성H45_4월 캠페인_Media Mix_NAS_070912_르노삼성QMX" xfId="3372" xr:uid="{00000000-0005-0000-0000-0000C6070000}"/>
    <cellStyle name="_070201_르노삼성(SM5)_Media Mix_NAS(최종)_070202_르노삼성(SM5)_Media Mix_NAS(최종)_스케쥴표 포함_070322_르노삼성H45_4월 캠페인_Media Mix_NAS_071001_RSM_SM7_10월 미디어믹스 제안_최종" xfId="3373" xr:uid="{00000000-0005-0000-0000-0000C7070000}"/>
    <cellStyle name="_070201_르노삼성(SM5)_Media Mix_NAS(최종)_070202_르노삼성(SM5)_Media Mix_NAS(최종)_스케쥴표 포함_070322_르노삼성H45_4월 캠페인_Media Mix_NAS_071004_RSM_SM7_10월 미디어믹스 제안" xfId="3374" xr:uid="{00000000-0005-0000-0000-0000C8070000}"/>
    <cellStyle name="_070201_르노삼성(SM5)_Media Mix_NAS(최종)_070202_르노삼성(SM5)_Media Mix_NAS(최종)_스케쥴표 포함_070322_르노삼성H45_4월 캠페인_Media Mix_NAS_071102_RSM_QMX_11월 미디어믹스 제안" xfId="3375" xr:uid="{00000000-0005-0000-0000-0000C9070000}"/>
    <cellStyle name="_070201_르노삼성(SM5)_Media Mix_NAS(최종)_070202_르노삼성(SM5)_Media Mix_NAS(최종)_스케쥴표 포함_070322_르노삼성H45_4월 캠페인_Media Mix_NAS_071106_RSM_QMX_11월 미디어믹스 제안(수정)" xfId="3376" xr:uid="{00000000-0005-0000-0000-0000CA070000}"/>
    <cellStyle name="_070201_르노삼성(SM5)_Media Mix_NAS(최종)_070202_르노삼성(SM5)_Media Mix_NAS(최종)_스케쥴표 포함_070326_르노삼성H45_4월 캠페인_Media Mix_NAS" xfId="3377" xr:uid="{00000000-0005-0000-0000-0000CB070000}"/>
    <cellStyle name="_070201_르노삼성(SM5)_Media Mix_NAS(최종)_070202_르노삼성(SM5)_Media Mix_NAS(최종)_스케쥴표 포함_070326_르노삼성H45_4월 캠페인_Media Mix_NAS_070912_르노삼성QMX" xfId="3378" xr:uid="{00000000-0005-0000-0000-0000CC070000}"/>
    <cellStyle name="_070201_르노삼성(SM5)_Media Mix_NAS(최종)_070202_르노삼성(SM5)_Media Mix_NAS(최종)_스케쥴표 포함_070326_르노삼성H45_4월 캠페인_Media Mix_NAS_071001_RSM_SM7_10월 미디어믹스 제안_최종" xfId="3379" xr:uid="{00000000-0005-0000-0000-0000CD070000}"/>
    <cellStyle name="_070201_르노삼성(SM5)_Media Mix_NAS(최종)_070202_르노삼성(SM5)_Media Mix_NAS(최종)_스케쥴표 포함_070326_르노삼성H45_4월 캠페인_Media Mix_NAS_071004_RSM_SM7_10월 미디어믹스 제안" xfId="3380" xr:uid="{00000000-0005-0000-0000-0000CE070000}"/>
    <cellStyle name="_070201_르노삼성(SM5)_Media Mix_NAS(최종)_070202_르노삼성(SM5)_Media Mix_NAS(최종)_스케쥴표 포함_070326_르노삼성H45_4월 캠페인_Media Mix_NAS_071102_RSM_QMX_11월 미디어믹스 제안" xfId="3381" xr:uid="{00000000-0005-0000-0000-0000CF070000}"/>
    <cellStyle name="_070201_르노삼성(SM5)_Media Mix_NAS(최종)_070202_르노삼성(SM5)_Media Mix_NAS(최종)_스케쥴표 포함_070326_르노삼성H45_4월 캠페인_Media Mix_NAS_071106_RSM_QMX_11월 미디어믹스 제안(수정)" xfId="3382" xr:uid="{00000000-0005-0000-0000-0000D0070000}"/>
    <cellStyle name="_070201_르노삼성(SM5)_Media Mix_NAS(최종)_070202_르노삼성(SM5)_Media Mix_NAS(최종)_스케쥴표 포함_070327_르노삼성H45_4월 캠페인_Media Mix_NAS" xfId="3383" xr:uid="{00000000-0005-0000-0000-0000D1070000}"/>
    <cellStyle name="_070201_르노삼성(SM5)_Media Mix_NAS(최종)_070202_르노삼성(SM5)_Media Mix_NAS(최종)_스케쥴표 포함_070327_르노삼성H45_4월 캠페인_Media Mix_NAS_070912_르노삼성QMX" xfId="3384" xr:uid="{00000000-0005-0000-0000-0000D2070000}"/>
    <cellStyle name="_070201_르노삼성(SM5)_Media Mix_NAS(최종)_070202_르노삼성(SM5)_Media Mix_NAS(최종)_스케쥴표 포함_070327_르노삼성H45_4월 캠페인_Media Mix_NAS_071001_RSM_SM7_10월 미디어믹스 제안_최종" xfId="3385" xr:uid="{00000000-0005-0000-0000-0000D3070000}"/>
    <cellStyle name="_070201_르노삼성(SM5)_Media Mix_NAS(최종)_070202_르노삼성(SM5)_Media Mix_NAS(최종)_스케쥴표 포함_070327_르노삼성H45_4월 캠페인_Media Mix_NAS_071004_RSM_SM7_10월 미디어믹스 제안" xfId="3386" xr:uid="{00000000-0005-0000-0000-0000D4070000}"/>
    <cellStyle name="_070201_르노삼성(SM5)_Media Mix_NAS(최종)_070202_르노삼성(SM5)_Media Mix_NAS(최종)_스케쥴표 포함_070327_르노삼성H45_4월 캠페인_Media Mix_NAS_071102_RSM_QMX_11월 미디어믹스 제안" xfId="3387" xr:uid="{00000000-0005-0000-0000-0000D5070000}"/>
    <cellStyle name="_070201_르노삼성(SM5)_Media Mix_NAS(최종)_070202_르노삼성(SM5)_Media Mix_NAS(최종)_스케쥴표 포함_070327_르노삼성H45_4월 캠페인_Media Mix_NAS_071106_RSM_QMX_11월 미디어믹스 제안(수정)" xfId="3388" xr:uid="{00000000-0005-0000-0000-0000D6070000}"/>
    <cellStyle name="_070201_르노삼성(SM5)_Media Mix_NAS(최종)_070202_르노삼성(SM5)_Media Mix_NAS(최종)_스케쥴표 포함_070328_르노삼성H45_4월 캠페인_Media Mix_NAS" xfId="3389" xr:uid="{00000000-0005-0000-0000-0000D7070000}"/>
    <cellStyle name="_070201_르노삼성(SM5)_Media Mix_NAS(최종)_070202_르노삼성(SM5)_Media Mix_NAS(최종)_스케쥴표 포함_070328_르노삼성H45_4월 캠페인_Media Mix_NAS_070912_르노삼성QMX" xfId="3390" xr:uid="{00000000-0005-0000-0000-0000D8070000}"/>
    <cellStyle name="_070201_르노삼성(SM5)_Media Mix_NAS(최종)_070202_르노삼성(SM5)_Media Mix_NAS(최종)_스케쥴표 포함_070328_르노삼성H45_4월 캠페인_Media Mix_NAS_071001_RSM_SM7_10월 미디어믹스 제안_최종" xfId="3391" xr:uid="{00000000-0005-0000-0000-0000D9070000}"/>
    <cellStyle name="_070201_르노삼성(SM5)_Media Mix_NAS(최종)_070202_르노삼성(SM5)_Media Mix_NAS(최종)_스케쥴표 포함_070328_르노삼성H45_4월 캠페인_Media Mix_NAS_071004_RSM_SM7_10월 미디어믹스 제안" xfId="3392" xr:uid="{00000000-0005-0000-0000-0000DA070000}"/>
    <cellStyle name="_070201_르노삼성(SM5)_Media Mix_NAS(최종)_070202_르노삼성(SM5)_Media Mix_NAS(최종)_스케쥴표 포함_070328_르노삼성H45_4월 캠페인_Media Mix_NAS_071102_RSM_QMX_11월 미디어믹스 제안" xfId="3393" xr:uid="{00000000-0005-0000-0000-0000DB070000}"/>
    <cellStyle name="_070201_르노삼성(SM5)_Media Mix_NAS(최종)_070202_르노삼성(SM5)_Media Mix_NAS(최종)_스케쥴표 포함_070328_르노삼성H45_4월 캠페인_Media Mix_NAS_071106_RSM_QMX_11월 미디어믹스 제안(수정)" xfId="3394" xr:uid="{00000000-0005-0000-0000-0000DC070000}"/>
    <cellStyle name="_070201_르노삼성(SM5)_Media Mix_NAS(최종)_070202_르노삼성(SM5)_Media Mix_NAS(최종)_스케쥴표 포함_070403_르노삼성QMX_Media Mix_NAS" xfId="3395" xr:uid="{00000000-0005-0000-0000-0000DD070000}"/>
    <cellStyle name="_070201_르노삼성(SM5)_Media Mix_NAS(최종)_070202_르노삼성(SM5)_Media Mix_NAS(최종)_스케쥴표 포함_070403_르노삼성QMX_Media Mix_NAS_070912_르노삼성QMX" xfId="3396" xr:uid="{00000000-0005-0000-0000-0000DE070000}"/>
    <cellStyle name="_070201_르노삼성(SM5)_Media Mix_NAS(최종)_070202_르노삼성(SM5)_Media Mix_NAS(최종)_스케쥴표 포함_070403_르노삼성QMX_Media Mix_NAS_071001_RSM_SM7_10월 미디어믹스 제안_최종" xfId="3397" xr:uid="{00000000-0005-0000-0000-0000DF070000}"/>
    <cellStyle name="_070201_르노삼성(SM5)_Media Mix_NAS(최종)_070202_르노삼성(SM5)_Media Mix_NAS(최종)_스케쥴표 포함_070403_르노삼성QMX_Media Mix_NAS_071004_RSM_SM7_10월 미디어믹스 제안" xfId="3398" xr:uid="{00000000-0005-0000-0000-0000E0070000}"/>
    <cellStyle name="_070201_르노삼성(SM5)_Media Mix_NAS(최종)_070202_르노삼성(SM5)_Media Mix_NAS(최종)_스케쥴표 포함_070403_르노삼성QMX_Media Mix_NAS_071102_RSM_QMX_11월 미디어믹스 제안" xfId="3399" xr:uid="{00000000-0005-0000-0000-0000E1070000}"/>
    <cellStyle name="_070201_르노삼성(SM5)_Media Mix_NAS(최종)_070202_르노삼성(SM5)_Media Mix_NAS(최종)_스케쥴표 포함_070403_르노삼성QMX_Media Mix_NAS_071106_RSM_QMX_11월 미디어믹스 제안(수정)" xfId="3400" xr:uid="{00000000-0005-0000-0000-0000E2070000}"/>
    <cellStyle name="_070201_르노삼성(SM5)_Media Mix_NAS(최종)_070202_르노삼성(SM5)_Media Mix_NAS(최종)_스케쥴표 포함_르노삼성 믹스종합_070214" xfId="3401" xr:uid="{00000000-0005-0000-0000-0000E3070000}"/>
    <cellStyle name="_070201_르노삼성(SM5)_Media Mix_NAS(최종)_070202_르노삼성(SM5)_Media Mix_NAS(최종)_스케쥴표 포함_르노삼성 믹스종합_070214_070322_르노삼성H45_4월 캠페인_Media Mix_NAS" xfId="3402" xr:uid="{00000000-0005-0000-0000-0000E4070000}"/>
    <cellStyle name="_070201_르노삼성(SM5)_Media Mix_NAS(최종)_070202_르노삼성(SM5)_Media Mix_NAS(최종)_스케쥴표 포함_르노삼성 믹스종합_070214_070322_르노삼성H45_4월 캠페인_Media Mix_NAS_070912_르노삼성QMX" xfId="3403" xr:uid="{00000000-0005-0000-0000-0000E5070000}"/>
    <cellStyle name="_070201_르노삼성(SM5)_Media Mix_NAS(최종)_070202_르노삼성(SM5)_Media Mix_NAS(최종)_스케쥴표 포함_르노삼성 믹스종합_070214_070322_르노삼성H45_4월 캠페인_Media Mix_NAS_071001_RSM_SM7_10월 미디어믹스 제안_최종" xfId="3404" xr:uid="{00000000-0005-0000-0000-0000E6070000}"/>
    <cellStyle name="_070201_르노삼성(SM5)_Media Mix_NAS(최종)_070202_르노삼성(SM5)_Media Mix_NAS(최종)_스케쥴표 포함_르노삼성 믹스종합_070214_070322_르노삼성H45_4월 캠페인_Media Mix_NAS_071004_RSM_SM7_10월 미디어믹스 제안" xfId="3405" xr:uid="{00000000-0005-0000-0000-0000E7070000}"/>
    <cellStyle name="_070201_르노삼성(SM5)_Media Mix_NAS(최종)_070202_르노삼성(SM5)_Media Mix_NAS(최종)_스케쥴표 포함_르노삼성 믹스종합_070214_070322_르노삼성H45_4월 캠페인_Media Mix_NAS_071102_RSM_QMX_11월 미디어믹스 제안" xfId="3406" xr:uid="{00000000-0005-0000-0000-0000E8070000}"/>
    <cellStyle name="_070201_르노삼성(SM5)_Media Mix_NAS(최종)_070202_르노삼성(SM5)_Media Mix_NAS(최종)_스케쥴표 포함_르노삼성 믹스종합_070214_070322_르노삼성H45_4월 캠페인_Media Mix_NAS_071106_RSM_QMX_11월 미디어믹스 제안(수정)" xfId="3407" xr:uid="{00000000-0005-0000-0000-0000E9070000}"/>
    <cellStyle name="_070201_르노삼성(SM5)_Media Mix_NAS(최종)_070202_르노삼성(SM5)_Media Mix_NAS(최종)_스케쥴표 포함_르노삼성 믹스종합_070214_070326_르노삼성H45_4월 캠페인_Media Mix_NAS" xfId="3408" xr:uid="{00000000-0005-0000-0000-0000EA070000}"/>
    <cellStyle name="_070201_르노삼성(SM5)_Media Mix_NAS(최종)_070202_르노삼성(SM5)_Media Mix_NAS(최종)_스케쥴표 포함_르노삼성 믹스종합_070214_070326_르노삼성H45_4월 캠페인_Media Mix_NAS_070912_르노삼성QMX" xfId="3409" xr:uid="{00000000-0005-0000-0000-0000EB070000}"/>
    <cellStyle name="_070201_르노삼성(SM5)_Media Mix_NAS(최종)_070202_르노삼성(SM5)_Media Mix_NAS(최종)_스케쥴표 포함_르노삼성 믹스종합_070214_070326_르노삼성H45_4월 캠페인_Media Mix_NAS_071001_RSM_SM7_10월 미디어믹스 제안_최종" xfId="3410" xr:uid="{00000000-0005-0000-0000-0000EC070000}"/>
    <cellStyle name="_070201_르노삼성(SM5)_Media Mix_NAS(최종)_070202_르노삼성(SM5)_Media Mix_NAS(최종)_스케쥴표 포함_르노삼성 믹스종합_070214_070326_르노삼성H45_4월 캠페인_Media Mix_NAS_071004_RSM_SM7_10월 미디어믹스 제안" xfId="3411" xr:uid="{00000000-0005-0000-0000-0000ED070000}"/>
    <cellStyle name="_070201_르노삼성(SM5)_Media Mix_NAS(최종)_070202_르노삼성(SM5)_Media Mix_NAS(최종)_스케쥴표 포함_르노삼성 믹스종합_070214_070326_르노삼성H45_4월 캠페인_Media Mix_NAS_071102_RSM_QMX_11월 미디어믹스 제안" xfId="3412" xr:uid="{00000000-0005-0000-0000-0000EE070000}"/>
    <cellStyle name="_070201_르노삼성(SM5)_Media Mix_NAS(최종)_070202_르노삼성(SM5)_Media Mix_NAS(최종)_스케쥴표 포함_르노삼성 믹스종합_070214_070326_르노삼성H45_4월 캠페인_Media Mix_NAS_071106_RSM_QMX_11월 미디어믹스 제안(수정)" xfId="3413" xr:uid="{00000000-0005-0000-0000-0000EF070000}"/>
    <cellStyle name="_070201_르노삼성(SM5)_Media Mix_NAS(최종)_070202_르노삼성(SM5)_Media Mix_NAS(최종)_스케쥴표 포함_르노삼성 믹스종합_070214_070327_르노삼성H45_4월 캠페인_Media Mix_NAS" xfId="3414" xr:uid="{00000000-0005-0000-0000-0000F0070000}"/>
    <cellStyle name="_070201_르노삼성(SM5)_Media Mix_NAS(최종)_070202_르노삼성(SM5)_Media Mix_NAS(최종)_스케쥴표 포함_르노삼성 믹스종합_070214_070327_르노삼성H45_4월 캠페인_Media Mix_NAS_070912_르노삼성QMX" xfId="3415" xr:uid="{00000000-0005-0000-0000-0000F1070000}"/>
    <cellStyle name="_070201_르노삼성(SM5)_Media Mix_NAS(최종)_070202_르노삼성(SM5)_Media Mix_NAS(최종)_스케쥴표 포함_르노삼성 믹스종합_070214_070327_르노삼성H45_4월 캠페인_Media Mix_NAS_071001_RSM_SM7_10월 미디어믹스 제안_최종" xfId="3416" xr:uid="{00000000-0005-0000-0000-0000F2070000}"/>
    <cellStyle name="_070201_르노삼성(SM5)_Media Mix_NAS(최종)_070202_르노삼성(SM5)_Media Mix_NAS(최종)_스케쥴표 포함_르노삼성 믹스종합_070214_070327_르노삼성H45_4월 캠페인_Media Mix_NAS_071004_RSM_SM7_10월 미디어믹스 제안" xfId="3417" xr:uid="{00000000-0005-0000-0000-0000F3070000}"/>
    <cellStyle name="_070201_르노삼성(SM5)_Media Mix_NAS(최종)_070202_르노삼성(SM5)_Media Mix_NAS(최종)_스케쥴표 포함_르노삼성 믹스종합_070214_070327_르노삼성H45_4월 캠페인_Media Mix_NAS_071102_RSM_QMX_11월 미디어믹스 제안" xfId="3418" xr:uid="{00000000-0005-0000-0000-0000F4070000}"/>
    <cellStyle name="_070201_르노삼성(SM5)_Media Mix_NAS(최종)_070202_르노삼성(SM5)_Media Mix_NAS(최종)_스케쥴표 포함_르노삼성 믹스종합_070214_070327_르노삼성H45_4월 캠페인_Media Mix_NAS_071106_RSM_QMX_11월 미디어믹스 제안(수정)" xfId="3419" xr:uid="{00000000-0005-0000-0000-0000F5070000}"/>
    <cellStyle name="_070201_르노삼성(SM5)_Media Mix_NAS(최종)_070202_르노삼성(SM5)_Media Mix_NAS(최종)_스케쥴표 포함_르노삼성 믹스종합_070214_070328_르노삼성H45_4월 캠페인_Media Mix_NAS" xfId="3420" xr:uid="{00000000-0005-0000-0000-0000F6070000}"/>
    <cellStyle name="_070201_르노삼성(SM5)_Media Mix_NAS(최종)_070202_르노삼성(SM5)_Media Mix_NAS(최종)_스케쥴표 포함_르노삼성 믹스종합_070214_070328_르노삼성H45_4월 캠페인_Media Mix_NAS_070912_르노삼성QMX" xfId="3421" xr:uid="{00000000-0005-0000-0000-0000F7070000}"/>
    <cellStyle name="_070201_르노삼성(SM5)_Media Mix_NAS(최종)_070202_르노삼성(SM5)_Media Mix_NAS(최종)_스케쥴표 포함_르노삼성 믹스종합_070214_070328_르노삼성H45_4월 캠페인_Media Mix_NAS_071001_RSM_SM7_10월 미디어믹스 제안_최종" xfId="3422" xr:uid="{00000000-0005-0000-0000-0000F8070000}"/>
    <cellStyle name="_070201_르노삼성(SM5)_Media Mix_NAS(최종)_070202_르노삼성(SM5)_Media Mix_NAS(최종)_스케쥴표 포함_르노삼성 믹스종합_070214_070328_르노삼성H45_4월 캠페인_Media Mix_NAS_071004_RSM_SM7_10월 미디어믹스 제안" xfId="3423" xr:uid="{00000000-0005-0000-0000-0000F9070000}"/>
    <cellStyle name="_070201_르노삼성(SM5)_Media Mix_NAS(최종)_070202_르노삼성(SM5)_Media Mix_NAS(최종)_스케쥴표 포함_르노삼성 믹스종합_070214_070328_르노삼성H45_4월 캠페인_Media Mix_NAS_071102_RSM_QMX_11월 미디어믹스 제안" xfId="3424" xr:uid="{00000000-0005-0000-0000-0000FA070000}"/>
    <cellStyle name="_070201_르노삼성(SM5)_Media Mix_NAS(최종)_070202_르노삼성(SM5)_Media Mix_NAS(최종)_스케쥴표 포함_르노삼성 믹스종합_070214_070328_르노삼성H45_4월 캠페인_Media Mix_NAS_071106_RSM_QMX_11월 미디어믹스 제안(수정)" xfId="3425" xr:uid="{00000000-0005-0000-0000-0000FB070000}"/>
    <cellStyle name="_070201_르노삼성(SM5)_Media Mix_NAS(최종)_070202_르노삼성(SM5)_Media Mix_NAS(최종)_스케쥴표 포함_르노삼성 믹스종합_070214_070403_르노삼성QMX_Media Mix_NAS" xfId="3426" xr:uid="{00000000-0005-0000-0000-0000FC070000}"/>
    <cellStyle name="_070201_르노삼성(SM5)_Media Mix_NAS(최종)_070202_르노삼성(SM5)_Media Mix_NAS(최종)_스케쥴표 포함_르노삼성 믹스종합_070214_070403_르노삼성QMX_Media Mix_NAS_070912_르노삼성QMX" xfId="3427" xr:uid="{00000000-0005-0000-0000-0000FD070000}"/>
    <cellStyle name="_070201_르노삼성(SM5)_Media Mix_NAS(최종)_070202_르노삼성(SM5)_Media Mix_NAS(최종)_스케쥴표 포함_르노삼성 믹스종합_070214_070403_르노삼성QMX_Media Mix_NAS_071001_RSM_SM7_10월 미디어믹스 제안_최종" xfId="3428" xr:uid="{00000000-0005-0000-0000-0000FE070000}"/>
    <cellStyle name="_070201_르노삼성(SM5)_Media Mix_NAS(최종)_070202_르노삼성(SM5)_Media Mix_NAS(최종)_스케쥴표 포함_르노삼성 믹스종합_070214_070403_르노삼성QMX_Media Mix_NAS_071004_RSM_SM7_10월 미디어믹스 제안" xfId="3429" xr:uid="{00000000-0005-0000-0000-0000FF070000}"/>
    <cellStyle name="_070201_르노삼성(SM5)_Media Mix_NAS(최종)_070202_르노삼성(SM5)_Media Mix_NAS(최종)_스케쥴표 포함_르노삼성 믹스종합_070214_070403_르노삼성QMX_Media Mix_NAS_071102_RSM_QMX_11월 미디어믹스 제안" xfId="3430" xr:uid="{00000000-0005-0000-0000-000000080000}"/>
    <cellStyle name="_070201_르노삼성(SM5)_Media Mix_NAS(최종)_070202_르노삼성(SM5)_Media Mix_NAS(최종)_스케쥴표 포함_르노삼성 믹스종합_070214_070403_르노삼성QMX_Media Mix_NAS_071106_RSM_QMX_11월 미디어믹스 제안(수정)" xfId="3431" xr:uid="{00000000-0005-0000-0000-000001080000}"/>
    <cellStyle name="_070201_르노삼성(SM5)_Media Mix_NAS(최종)_070322_르노삼성H45_4월 캠페인_Media Mix_NAS" xfId="3432" xr:uid="{00000000-0005-0000-0000-000002080000}"/>
    <cellStyle name="_070201_르노삼성(SM5)_Media Mix_NAS(최종)_070322_르노삼성H45_4월 캠페인_Media Mix_NAS_070912_르노삼성QMX" xfId="3433" xr:uid="{00000000-0005-0000-0000-000003080000}"/>
    <cellStyle name="_070201_르노삼성(SM5)_Media Mix_NAS(최종)_070322_르노삼성H45_4월 캠페인_Media Mix_NAS_071001_RSM_SM7_10월 미디어믹스 제안_최종" xfId="3434" xr:uid="{00000000-0005-0000-0000-000004080000}"/>
    <cellStyle name="_070201_르노삼성(SM5)_Media Mix_NAS(최종)_070322_르노삼성H45_4월 캠페인_Media Mix_NAS_071004_RSM_SM7_10월 미디어믹스 제안" xfId="3435" xr:uid="{00000000-0005-0000-0000-000005080000}"/>
    <cellStyle name="_070201_르노삼성(SM5)_Media Mix_NAS(최종)_070322_르노삼성H45_4월 캠페인_Media Mix_NAS_071102_RSM_QMX_11월 미디어믹스 제안" xfId="3436" xr:uid="{00000000-0005-0000-0000-000006080000}"/>
    <cellStyle name="_070201_르노삼성(SM5)_Media Mix_NAS(최종)_070322_르노삼성H45_4월 캠페인_Media Mix_NAS_071106_RSM_QMX_11월 미디어믹스 제안(수정)" xfId="3437" xr:uid="{00000000-0005-0000-0000-000007080000}"/>
    <cellStyle name="_070201_르노삼성(SM5)_Media Mix_NAS(최종)_070326_르노삼성H45_4월 캠페인_Media Mix_NAS" xfId="3438" xr:uid="{00000000-0005-0000-0000-000008080000}"/>
    <cellStyle name="_070201_르노삼성(SM5)_Media Mix_NAS(최종)_070326_르노삼성H45_4월 캠페인_Media Mix_NAS_070912_르노삼성QMX" xfId="3439" xr:uid="{00000000-0005-0000-0000-000009080000}"/>
    <cellStyle name="_070201_르노삼성(SM5)_Media Mix_NAS(최종)_070326_르노삼성H45_4월 캠페인_Media Mix_NAS_071001_RSM_SM7_10월 미디어믹스 제안_최종" xfId="3440" xr:uid="{00000000-0005-0000-0000-00000A080000}"/>
    <cellStyle name="_070201_르노삼성(SM5)_Media Mix_NAS(최종)_070326_르노삼성H45_4월 캠페인_Media Mix_NAS_071004_RSM_SM7_10월 미디어믹스 제안" xfId="3441" xr:uid="{00000000-0005-0000-0000-00000B080000}"/>
    <cellStyle name="_070201_르노삼성(SM5)_Media Mix_NAS(최종)_070326_르노삼성H45_4월 캠페인_Media Mix_NAS_071102_RSM_QMX_11월 미디어믹스 제안" xfId="3442" xr:uid="{00000000-0005-0000-0000-00000C080000}"/>
    <cellStyle name="_070201_르노삼성(SM5)_Media Mix_NAS(최종)_070326_르노삼성H45_4월 캠페인_Media Mix_NAS_071106_RSM_QMX_11월 미디어믹스 제안(수정)" xfId="3443" xr:uid="{00000000-0005-0000-0000-00000D080000}"/>
    <cellStyle name="_070201_르노삼성(SM5)_Media Mix_NAS(최종)_070327_르노삼성H45_4월 캠페인_Media Mix_NAS" xfId="3444" xr:uid="{00000000-0005-0000-0000-00000E080000}"/>
    <cellStyle name="_070201_르노삼성(SM5)_Media Mix_NAS(최종)_070327_르노삼성H45_4월 캠페인_Media Mix_NAS_070912_르노삼성QMX" xfId="3445" xr:uid="{00000000-0005-0000-0000-00000F080000}"/>
    <cellStyle name="_070201_르노삼성(SM5)_Media Mix_NAS(최종)_070327_르노삼성H45_4월 캠페인_Media Mix_NAS_071001_RSM_SM7_10월 미디어믹스 제안_최종" xfId="3446" xr:uid="{00000000-0005-0000-0000-000010080000}"/>
    <cellStyle name="_070201_르노삼성(SM5)_Media Mix_NAS(최종)_070327_르노삼성H45_4월 캠페인_Media Mix_NAS_071004_RSM_SM7_10월 미디어믹스 제안" xfId="3447" xr:uid="{00000000-0005-0000-0000-000011080000}"/>
    <cellStyle name="_070201_르노삼성(SM5)_Media Mix_NAS(최종)_070327_르노삼성H45_4월 캠페인_Media Mix_NAS_071102_RSM_QMX_11월 미디어믹스 제안" xfId="3448" xr:uid="{00000000-0005-0000-0000-000012080000}"/>
    <cellStyle name="_070201_르노삼성(SM5)_Media Mix_NAS(최종)_070327_르노삼성H45_4월 캠페인_Media Mix_NAS_071106_RSM_QMX_11월 미디어믹스 제안(수정)" xfId="3449" xr:uid="{00000000-0005-0000-0000-000013080000}"/>
    <cellStyle name="_070201_르노삼성(SM5)_Media Mix_NAS(최종)_070328_르노삼성H45_4월 캠페인_Media Mix_NAS" xfId="3450" xr:uid="{00000000-0005-0000-0000-000014080000}"/>
    <cellStyle name="_070201_르노삼성(SM5)_Media Mix_NAS(최종)_070328_르노삼성H45_4월 캠페인_Media Mix_NAS_070912_르노삼성QMX" xfId="3451" xr:uid="{00000000-0005-0000-0000-000015080000}"/>
    <cellStyle name="_070201_르노삼성(SM5)_Media Mix_NAS(최종)_070328_르노삼성H45_4월 캠페인_Media Mix_NAS_071001_RSM_SM7_10월 미디어믹스 제안_최종" xfId="3452" xr:uid="{00000000-0005-0000-0000-000016080000}"/>
    <cellStyle name="_070201_르노삼성(SM5)_Media Mix_NAS(최종)_070328_르노삼성H45_4월 캠페인_Media Mix_NAS_071004_RSM_SM7_10월 미디어믹스 제안" xfId="3453" xr:uid="{00000000-0005-0000-0000-000017080000}"/>
    <cellStyle name="_070201_르노삼성(SM5)_Media Mix_NAS(최종)_070328_르노삼성H45_4월 캠페인_Media Mix_NAS_071102_RSM_QMX_11월 미디어믹스 제안" xfId="3454" xr:uid="{00000000-0005-0000-0000-000018080000}"/>
    <cellStyle name="_070201_르노삼성(SM5)_Media Mix_NAS(최종)_070328_르노삼성H45_4월 캠페인_Media Mix_NAS_071106_RSM_QMX_11월 미디어믹스 제안(수정)" xfId="3455" xr:uid="{00000000-0005-0000-0000-000019080000}"/>
    <cellStyle name="_070201_르노삼성(SM5)_Media Mix_NAS(최종)_070403_르노삼성QMX_Media Mix_NAS" xfId="3456" xr:uid="{00000000-0005-0000-0000-00001A080000}"/>
    <cellStyle name="_070201_르노삼성(SM5)_Media Mix_NAS(최종)_070403_르노삼성QMX_Media Mix_NAS_070912_르노삼성QMX" xfId="3457" xr:uid="{00000000-0005-0000-0000-00001B080000}"/>
    <cellStyle name="_070201_르노삼성(SM5)_Media Mix_NAS(최종)_070403_르노삼성QMX_Media Mix_NAS_071001_RSM_SM7_10월 미디어믹스 제안_최종" xfId="3458" xr:uid="{00000000-0005-0000-0000-00001C080000}"/>
    <cellStyle name="_070201_르노삼성(SM5)_Media Mix_NAS(최종)_070403_르노삼성QMX_Media Mix_NAS_071004_RSM_SM7_10월 미디어믹스 제안" xfId="3459" xr:uid="{00000000-0005-0000-0000-00001D080000}"/>
    <cellStyle name="_070201_르노삼성(SM5)_Media Mix_NAS(최종)_070403_르노삼성QMX_Media Mix_NAS_071102_RSM_QMX_11월 미디어믹스 제안" xfId="3460" xr:uid="{00000000-0005-0000-0000-00001E080000}"/>
    <cellStyle name="_070201_르노삼성(SM5)_Media Mix_NAS(최종)_070403_르노삼성QMX_Media Mix_NAS_071106_RSM_QMX_11월 미디어믹스 제안(수정)" xfId="3461" xr:uid="{00000000-0005-0000-0000-00001F080000}"/>
    <cellStyle name="_070222_AceOnline_MediaMix_cremore(최종)_dmc" xfId="8" xr:uid="{00000000-0005-0000-0000-000020080000}"/>
    <cellStyle name="_070322_르노삼성H45_4월 캠페인_Media Mix_NAS" xfId="3462" xr:uid="{00000000-0005-0000-0000-000021080000}"/>
    <cellStyle name="_070322_르노삼성H45_4월 캠페인_Media Mix_NAS_070912_르노삼성QMX" xfId="3463" xr:uid="{00000000-0005-0000-0000-000022080000}"/>
    <cellStyle name="_070322_르노삼성H45_4월 캠페인_Media Mix_NAS_071001_RSM_SM7_10월 미디어믹스 제안_최종" xfId="3464" xr:uid="{00000000-0005-0000-0000-000023080000}"/>
    <cellStyle name="_070322_르노삼성H45_4월 캠페인_Media Mix_NAS_071004_RSM_SM7_10월 미디어믹스 제안" xfId="3465" xr:uid="{00000000-0005-0000-0000-000024080000}"/>
    <cellStyle name="_070322_르노삼성H45_4월 캠페인_Media Mix_NAS_071102_RSM_QMX_11월 미디어믹스 제안" xfId="3466" xr:uid="{00000000-0005-0000-0000-000025080000}"/>
    <cellStyle name="_070322_르노삼성H45_4월 캠페인_Media Mix_NAS_071106_RSM_QMX_11월 미디어믹스 제안(수정)" xfId="3467" xr:uid="{00000000-0005-0000-0000-000026080000}"/>
    <cellStyle name="_070326_르노삼성H45_4월 캠페인_Media Mix_NAS" xfId="3468" xr:uid="{00000000-0005-0000-0000-000027080000}"/>
    <cellStyle name="_070326_르노삼성H45_4월 캠페인_Media Mix_NAS_070912_르노삼성QMX" xfId="3469" xr:uid="{00000000-0005-0000-0000-000028080000}"/>
    <cellStyle name="_070326_르노삼성H45_4월 캠페인_Media Mix_NAS_071001_RSM_SM7_10월 미디어믹스 제안_최종" xfId="3470" xr:uid="{00000000-0005-0000-0000-000029080000}"/>
    <cellStyle name="_070326_르노삼성H45_4월 캠페인_Media Mix_NAS_071004_RSM_SM7_10월 미디어믹스 제안" xfId="3471" xr:uid="{00000000-0005-0000-0000-00002A080000}"/>
    <cellStyle name="_070326_르노삼성H45_4월 캠페인_Media Mix_NAS_071102_RSM_QMX_11월 미디어믹스 제안" xfId="3472" xr:uid="{00000000-0005-0000-0000-00002B080000}"/>
    <cellStyle name="_070326_르노삼성H45_4월 캠페인_Media Mix_NAS_071106_RSM_QMX_11월 미디어믹스 제안(수정)" xfId="3473" xr:uid="{00000000-0005-0000-0000-00002C080000}"/>
    <cellStyle name="_070327_르노삼성H45_4월 캠페인_Media Mix_NAS" xfId="3474" xr:uid="{00000000-0005-0000-0000-00002D080000}"/>
    <cellStyle name="_070327_르노삼성H45_4월 캠페인_Media Mix_NAS_070912_르노삼성QMX" xfId="3475" xr:uid="{00000000-0005-0000-0000-00002E080000}"/>
    <cellStyle name="_070327_르노삼성H45_4월 캠페인_Media Mix_NAS_071001_RSM_SM7_10월 미디어믹스 제안_최종" xfId="3476" xr:uid="{00000000-0005-0000-0000-00002F080000}"/>
    <cellStyle name="_070327_르노삼성H45_4월 캠페인_Media Mix_NAS_071004_RSM_SM7_10월 미디어믹스 제안" xfId="3477" xr:uid="{00000000-0005-0000-0000-000030080000}"/>
    <cellStyle name="_070327_르노삼성H45_4월 캠페인_Media Mix_NAS_071102_RSM_QMX_11월 미디어믹스 제안" xfId="3478" xr:uid="{00000000-0005-0000-0000-000031080000}"/>
    <cellStyle name="_070327_르노삼성H45_4월 캠페인_Media Mix_NAS_071106_RSM_QMX_11월 미디어믹스 제안(수정)" xfId="3479" xr:uid="{00000000-0005-0000-0000-000032080000}"/>
    <cellStyle name="_070328_르노삼성H45_4월 캠페인_Media Mix_NAS" xfId="3480" xr:uid="{00000000-0005-0000-0000-000033080000}"/>
    <cellStyle name="_070328_르노삼성H45_4월 캠페인_Media Mix_NAS_070912_르노삼성QMX" xfId="3481" xr:uid="{00000000-0005-0000-0000-000034080000}"/>
    <cellStyle name="_070328_르노삼성H45_4월 캠페인_Media Mix_NAS_071001_RSM_SM7_10월 미디어믹스 제안_최종" xfId="3482" xr:uid="{00000000-0005-0000-0000-000035080000}"/>
    <cellStyle name="_070328_르노삼성H45_4월 캠페인_Media Mix_NAS_071004_RSM_SM7_10월 미디어믹스 제안" xfId="3483" xr:uid="{00000000-0005-0000-0000-000036080000}"/>
    <cellStyle name="_070328_르노삼성H45_4월 캠페인_Media Mix_NAS_071102_RSM_QMX_11월 미디어믹스 제안" xfId="3484" xr:uid="{00000000-0005-0000-0000-000037080000}"/>
    <cellStyle name="_070328_르노삼성H45_4월 캠페인_Media Mix_NAS_071106_RSM_QMX_11월 미디어믹스 제안(수정)" xfId="3485" xr:uid="{00000000-0005-0000-0000-000038080000}"/>
    <cellStyle name="_070403_르노삼성QMX_Media Mix_NAS" xfId="3486" xr:uid="{00000000-0005-0000-0000-000039080000}"/>
    <cellStyle name="_070403_르노삼성QMX_Media Mix_NAS_070912_르노삼성QMX" xfId="3487" xr:uid="{00000000-0005-0000-0000-00003A080000}"/>
    <cellStyle name="_070403_르노삼성QMX_Media Mix_NAS_071001_RSM_SM7_10월 미디어믹스 제안_최종" xfId="3488" xr:uid="{00000000-0005-0000-0000-00003B080000}"/>
    <cellStyle name="_070403_르노삼성QMX_Media Mix_NAS_071004_RSM_SM7_10월 미디어믹스 제안" xfId="3489" xr:uid="{00000000-0005-0000-0000-00003C080000}"/>
    <cellStyle name="_070403_르노삼성QMX_Media Mix_NAS_071102_RSM_QMX_11월 미디어믹스 제안" xfId="3490" xr:uid="{00000000-0005-0000-0000-00003D080000}"/>
    <cellStyle name="_070403_르노삼성QMX_Media Mix_NAS_071106_RSM_QMX_11월 미디어믹스 제안(수정)" xfId="3491" xr:uid="{00000000-0005-0000-0000-00003E080000}"/>
    <cellStyle name="_Daum_본고" xfId="45" xr:uid="{00000000-0005-0000-0000-00003F080000}"/>
    <cellStyle name="_GS이스토어_12월온라인캠페인_DailyReport" xfId="46" xr:uid="{00000000-0005-0000-0000-000040080000}"/>
    <cellStyle name="_GS이스토어_12월온라인캠페인_DailyReport_GS이스토어_3월온라인캠페인_DailyReport_070311" xfId="47" xr:uid="{00000000-0005-0000-0000-000041080000}"/>
    <cellStyle name="_GS이스토어_1월온라인캠페인_DailyReport_070102" xfId="48" xr:uid="{00000000-0005-0000-0000-000042080000}"/>
    <cellStyle name="_GS이스토어_1월온라인캠페인_DailyReport_070102_GS이스토어_3월온라인캠페인_DailyReport_070311" xfId="49" xr:uid="{00000000-0005-0000-0000-000043080000}"/>
    <cellStyle name="_GS이스토어_1월온라인캠페인_DailyReport_070117" xfId="50" xr:uid="{00000000-0005-0000-0000-000044080000}"/>
    <cellStyle name="_GS이스토어_1월온라인캠페인_DailyReport_070117_GS이스토어_3월온라인캠페인_DailyReport_070311" xfId="53" xr:uid="{00000000-0005-0000-0000-000045080000}"/>
    <cellStyle name="_GS이스토어_1월온라인캠페인_DailyReport_070117_쉬트추가" xfId="51" xr:uid="{00000000-0005-0000-0000-000046080000}"/>
    <cellStyle name="_GS이스토어_1월온라인캠페인_DailyReport_070117_쉬트추가_GS이스토어_3월온라인캠페인_DailyReport_070311" xfId="52" xr:uid="{00000000-0005-0000-0000-000047080000}"/>
    <cellStyle name="_GS이스토어_1월온라인캠페인_DailyReport_070121_소재별쉬트수정본" xfId="54" xr:uid="{00000000-0005-0000-0000-000048080000}"/>
    <cellStyle name="_GS이스토어_1월온라인캠페인_DailyReport_070121_소재별쉬트수정본_GS이스토어_3월온라인캠페인_DailyReport_070311" xfId="55" xr:uid="{00000000-0005-0000-0000-000049080000}"/>
    <cellStyle name="_GS이스토어_2월온라인캠페인_DailyReport_070204" xfId="56" xr:uid="{00000000-0005-0000-0000-00004A080000}"/>
    <cellStyle name="_GS이스토어_2월온라인캠페인_DailyReport_070204_GS이스토어_3월온라인캠페인_DailyReport_070311" xfId="57" xr:uid="{00000000-0005-0000-0000-00004B080000}"/>
    <cellStyle name="_GS이스토어_3월_DailyReport_20060307" xfId="58" xr:uid="{00000000-0005-0000-0000-00004C080000}"/>
    <cellStyle name="_GS이스토어_3월_DailyReport_20060307_GS이스토어_10월온라인캠페인_DailyReport_1030" xfId="59" xr:uid="{00000000-0005-0000-0000-00004D080000}"/>
    <cellStyle name="_GS이스토어_3월_DailyReport_20060307_GS이스토어_10월온라인캠페인_DailyReport_1030_GS이스토어_12월온라인캠페인_DailyReport" xfId="60" xr:uid="{00000000-0005-0000-0000-00004E080000}"/>
    <cellStyle name="_GS이스토어_3월_DailyReport_20060307_GS이스토어_10월온라인캠페인_DailyReport_1030_GS이스토어_12월온라인캠페인_DailyReport_GS이스토어_3월온라인캠페인_DailyReport_070311" xfId="61" xr:uid="{00000000-0005-0000-0000-00004F080000}"/>
    <cellStyle name="_GS이스토어_3월_DailyReport_20060307_GS이스토어_10월온라인캠페인_DailyReport_1030_GS이스토어_1월온라인캠페인_DailyReport_070102" xfId="62" xr:uid="{00000000-0005-0000-0000-000050080000}"/>
    <cellStyle name="_GS이스토어_3월_DailyReport_20060307_GS이스토어_10월온라인캠페인_DailyReport_1030_GS이스토어_1월온라인캠페인_DailyReport_070102_GS이스토어_3월온라인캠페인_DailyReport_070311" xfId="63" xr:uid="{00000000-0005-0000-0000-000051080000}"/>
    <cellStyle name="_GS이스토어_3월_DailyReport_20060307_GS이스토어_10월온라인캠페인_DailyReport_1030_GS이스토어_1월온라인캠페인_DailyReport_070117" xfId="64" xr:uid="{00000000-0005-0000-0000-000052080000}"/>
    <cellStyle name="_GS이스토어_3월_DailyReport_20060307_GS이스토어_10월온라인캠페인_DailyReport_1030_GS이스토어_1월온라인캠페인_DailyReport_070117_GS이스토어_3월온라인캠페인_DailyReport_070311" xfId="67" xr:uid="{00000000-0005-0000-0000-000053080000}"/>
    <cellStyle name="_GS이스토어_3월_DailyReport_20060307_GS이스토어_10월온라인캠페인_DailyReport_1030_GS이스토어_1월온라인캠페인_DailyReport_070117_쉬트추가" xfId="65" xr:uid="{00000000-0005-0000-0000-000054080000}"/>
    <cellStyle name="_GS이스토어_3월_DailyReport_20060307_GS이스토어_10월온라인캠페인_DailyReport_1030_GS이스토어_1월온라인캠페인_DailyReport_070117_쉬트추가_GS이스토어_3월온라인캠페인_DailyReport_070311" xfId="66" xr:uid="{00000000-0005-0000-0000-000055080000}"/>
    <cellStyle name="_GS이스토어_3월_DailyReport_20060307_GS이스토어_10월온라인캠페인_DailyReport_1030_GS이스토어_1월온라인캠페인_DailyReport_070121_소재별쉬트수정본" xfId="68" xr:uid="{00000000-0005-0000-0000-000056080000}"/>
    <cellStyle name="_GS이스토어_3월_DailyReport_20060307_GS이스토어_10월온라인캠페인_DailyReport_1030_GS이스토어_1월온라인캠페인_DailyReport_070121_소재별쉬트수정본_GS이스토어_3월온라인캠페인_DailyReport_070311" xfId="69" xr:uid="{00000000-0005-0000-0000-000057080000}"/>
    <cellStyle name="_GS이스토어_3월_DailyReport_20060307_GS이스토어_10월온라인캠페인_DailyReport_1030_GS이스토어_2월온라인캠페인_DailyReport_070204" xfId="70" xr:uid="{00000000-0005-0000-0000-000058080000}"/>
    <cellStyle name="_GS이스토어_3월_DailyReport_20060307_GS이스토어_10월온라인캠페인_DailyReport_1030_GS이스토어_2월온라인캠페인_DailyReport_070204_GS이스토어_3월온라인캠페인_DailyReport_070311" xfId="71" xr:uid="{00000000-0005-0000-0000-000059080000}"/>
    <cellStyle name="_GS이스토어_3월_DailyReport_20060307_GS이스토어_3월온라인캠페인_DailyReport_070311" xfId="72" xr:uid="{00000000-0005-0000-0000-00005A080000}"/>
    <cellStyle name="_GS이스토어_3월_DailyReport_20060307_GS이스토어_6월_DailyReport_20060602" xfId="73" xr:uid="{00000000-0005-0000-0000-00005B080000}"/>
    <cellStyle name="_GS이스토어_3월_DailyReport_20060307_GS이스토어_6월_DailyReport_20060602_GS이스토어_12월온라인캠페인_DailyReport" xfId="102" xr:uid="{00000000-0005-0000-0000-00005C080000}"/>
    <cellStyle name="_GS이스토어_3월_DailyReport_20060307_GS이스토어_6월_DailyReport_20060602_GS이스토어_12월온라인캠페인_DailyReport_GS이스토어_3월온라인캠페인_DailyReport_070311" xfId="103" xr:uid="{00000000-0005-0000-0000-00005D080000}"/>
    <cellStyle name="_GS이스토어_3월_DailyReport_20060307_GS이스토어_6월_DailyReport_20060602_GS이스토어_1월온라인캠페인_DailyReport_070102" xfId="104" xr:uid="{00000000-0005-0000-0000-00005E080000}"/>
    <cellStyle name="_GS이스토어_3월_DailyReport_20060307_GS이스토어_6월_DailyReport_20060602_GS이스토어_1월온라인캠페인_DailyReport_070102_GS이스토어_3월온라인캠페인_DailyReport_070311" xfId="105" xr:uid="{00000000-0005-0000-0000-00005F080000}"/>
    <cellStyle name="_GS이스토어_3월_DailyReport_20060307_GS이스토어_6월_DailyReport_20060602_GS이스토어_1월온라인캠페인_DailyReport_070117" xfId="106" xr:uid="{00000000-0005-0000-0000-000060080000}"/>
    <cellStyle name="_GS이스토어_3월_DailyReport_20060307_GS이스토어_6월_DailyReport_20060602_GS이스토어_1월온라인캠페인_DailyReport_070117_GS이스토어_3월온라인캠페인_DailyReport_070311" xfId="109" xr:uid="{00000000-0005-0000-0000-000061080000}"/>
    <cellStyle name="_GS이스토어_3월_DailyReport_20060307_GS이스토어_6월_DailyReport_20060602_GS이스토어_1월온라인캠페인_DailyReport_070117_쉬트추가" xfId="107" xr:uid="{00000000-0005-0000-0000-000062080000}"/>
    <cellStyle name="_GS이스토어_3월_DailyReport_20060307_GS이스토어_6월_DailyReport_20060602_GS이스토어_1월온라인캠페인_DailyReport_070117_쉬트추가_GS이스토어_3월온라인캠페인_DailyReport_070311" xfId="108" xr:uid="{00000000-0005-0000-0000-000063080000}"/>
    <cellStyle name="_GS이스토어_3월_DailyReport_20060307_GS이스토어_6월_DailyReport_20060602_GS이스토어_1월온라인캠페인_DailyReport_070121_소재별쉬트수정본" xfId="110" xr:uid="{00000000-0005-0000-0000-000064080000}"/>
    <cellStyle name="_GS이스토어_3월_DailyReport_20060307_GS이스토어_6월_DailyReport_20060602_GS이스토어_1월온라인캠페인_DailyReport_070121_소재별쉬트수정본_GS이스토어_3월온라인캠페인_DailyReport_070311" xfId="111" xr:uid="{00000000-0005-0000-0000-000065080000}"/>
    <cellStyle name="_GS이스토어_3월_DailyReport_20060307_GS이스토어_6월_DailyReport_20060602_GS이스토어_2월온라인캠페인_DailyReport_070204" xfId="112" xr:uid="{00000000-0005-0000-0000-000066080000}"/>
    <cellStyle name="_GS이스토어_3월_DailyReport_20060307_GS이스토어_6월_DailyReport_20060602_GS이스토어_2월온라인캠페인_DailyReport_070204_GS이스토어_3월온라인캠페인_DailyReport_070311" xfId="113" xr:uid="{00000000-0005-0000-0000-000067080000}"/>
    <cellStyle name="_GS이스토어_3월_DailyReport_20060307_GS이스토어_6월_DailyReport_20060602_GS이스토어_6월(DM)_DailyReport_20060601" xfId="114" xr:uid="{00000000-0005-0000-0000-000068080000}"/>
    <cellStyle name="_GS이스토어_3월_DailyReport_20060307_GS이스토어_6월_DailyReport_20060602_GS이스토어_6월(DM)_DailyReport_20060601_GS이스토어_10월온라인캠페인_DailyReport_1030" xfId="115" xr:uid="{00000000-0005-0000-0000-000069080000}"/>
    <cellStyle name="_GS이스토어_3월_DailyReport_20060307_GS이스토어_6월_DailyReport_20060602_GS이스토어_6월(DM)_DailyReport_20060601_GS이스토어_10월온라인캠페인_DailyReport_1030_GS이스토어_12월온라인캠페인_DailyReport" xfId="116" xr:uid="{00000000-0005-0000-0000-00006A080000}"/>
    <cellStyle name="_GS이스토어_3월_DailyReport_20060307_GS이스토어_6월_DailyReport_20060602_GS이스토어_6월(DM)_DailyReport_20060601_GS이스토어_10월온라인캠페인_DailyReport_1030_GS이스토어_12월온라인캠페인_DailyReport_GS이스토어_3월온라인캠페인_DailyReport_070311" xfId="117" xr:uid="{00000000-0005-0000-0000-00006B080000}"/>
    <cellStyle name="_GS이스토어_3월_DailyReport_20060307_GS이스토어_6월_DailyReport_20060602_GS이스토어_6월(DM)_DailyReport_20060601_GS이스토어_10월온라인캠페인_DailyReport_1030_GS이스토어_1월온라인캠페인_DailyReport_070102" xfId="118" xr:uid="{00000000-0005-0000-0000-00006C080000}"/>
    <cellStyle name="_GS이스토어_3월_DailyReport_20060307_GS이스토어_6월_DailyReport_20060602_GS이스토어_6월(DM)_DailyReport_20060601_GS이스토어_10월온라인캠페인_DailyReport_1030_GS이스토어_1월온라인캠페인_DailyReport_070102_GS이스토어_3월온라인캠페인_DailyReport_070311" xfId="119" xr:uid="{00000000-0005-0000-0000-00006D080000}"/>
    <cellStyle name="_GS이스토어_3월_DailyReport_20060307_GS이스토어_6월_DailyReport_20060602_GS이스토어_6월(DM)_DailyReport_20060601_GS이스토어_10월온라인캠페인_DailyReport_1030_GS이스토어_1월온라인캠페인_DailyReport_070117" xfId="120" xr:uid="{00000000-0005-0000-0000-00006E080000}"/>
    <cellStyle name="_GS이스토어_3월_DailyReport_20060307_GS이스토어_6월_DailyReport_20060602_GS이스토어_6월(DM)_DailyReport_20060601_GS이스토어_10월온라인캠페인_DailyReport_1030_GS이스토어_1월온라인캠페인_DailyReport_070117_GS이스토어_3월온라인캠페인_DailyReport_070311" xfId="123" xr:uid="{00000000-0005-0000-0000-00006F080000}"/>
    <cellStyle name="_GS이스토어_3월_DailyReport_20060307_GS이스토어_6월_DailyReport_20060602_GS이스토어_6월(DM)_DailyReport_20060601_GS이스토어_10월온라인캠페인_DailyReport_1030_GS이스토어_1월온라인캠페인_DailyReport_070117_쉬트추가" xfId="121" xr:uid="{00000000-0005-0000-0000-000070080000}"/>
    <cellStyle name="_GS이스토어_3월_DailyReport_20060307_GS이스토어_6월_DailyReport_20060602_GS이스토어_6월(DM)_DailyReport_20060601_GS이스토어_10월온라인캠페인_DailyReport_1030_GS이스토어_1월온라인캠페인_DailyReport_070117_쉬트추가_GS이스토어_3월온라인캠페인_DailyReport_070311" xfId="122" xr:uid="{00000000-0005-0000-0000-000071080000}"/>
    <cellStyle name="_GS이스토어_3월_DailyReport_20060307_GS이스토어_6월_DailyReport_20060602_GS이스토어_6월(DM)_DailyReport_20060601_GS이스토어_10월온라인캠페인_DailyReport_1030_GS이스토어_1월온라인캠페인_DailyReport_070121_소재별쉬트수정본" xfId="124" xr:uid="{00000000-0005-0000-0000-000072080000}"/>
    <cellStyle name="_GS이스토어_3월_DailyReport_20060307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125" xr:uid="{00000000-0005-0000-0000-000073080000}"/>
    <cellStyle name="_GS이스토어_3월_DailyReport_20060307_GS이스토어_6월_DailyReport_20060602_GS이스토어_6월(DM)_DailyReport_20060601_GS이스토어_10월온라인캠페인_DailyReport_1030_GS이스토어_2월온라인캠페인_DailyReport_070204" xfId="126" xr:uid="{00000000-0005-0000-0000-000074080000}"/>
    <cellStyle name="_GS이스토어_3월_DailyReport_20060307_GS이스토어_6월_DailyReport_20060602_GS이스토어_6월(DM)_DailyReport_20060601_GS이스토어_10월온라인캠페인_DailyReport_1030_GS이스토어_2월온라인캠페인_DailyReport_070204_GS이스토어_3월온라인캠페인_DailyReport_070311" xfId="127" xr:uid="{00000000-0005-0000-0000-000075080000}"/>
    <cellStyle name="_GS이스토어_3월_DailyReport_20060307_GS이스토어_6월_DailyReport_20060602_GS이스토어_6월(DM)_DailyReport_20060601_GS이스토어_3월온라인캠페인_DailyReport_070311" xfId="128" xr:uid="{00000000-0005-0000-0000-000076080000}"/>
    <cellStyle name="_GS이스토어_3월_DailyReport_20060307_GS이스토어_6월_DailyReport_20060602_GS이스토어_6월(DM)_DailyReport_20060601_GS이스토어_8월온라인캠페인_DailyReport_양식" xfId="129" xr:uid="{00000000-0005-0000-0000-000077080000}"/>
    <cellStyle name="_GS이스토어_3월_DailyReport_20060307_GS이스토어_6월_DailyReport_20060602_GS이스토어_6월(DM)_DailyReport_20060601_GS이스토어_8월온라인캠페인_DailyReport_양식_GS이스토어_12월온라인캠페인_DailyReport" xfId="130" xr:uid="{00000000-0005-0000-0000-000078080000}"/>
    <cellStyle name="_GS이스토어_3월_DailyReport_20060307_GS이스토어_6월_DailyReport_20060602_GS이스토어_6월(DM)_DailyReport_20060601_GS이스토어_8월온라인캠페인_DailyReport_양식_GS이스토어_12월온라인캠페인_DailyReport_GS이스토어_3월온라인캠페인_DailyReport_070311" xfId="131" xr:uid="{00000000-0005-0000-0000-000079080000}"/>
    <cellStyle name="_GS이스토어_3월_DailyReport_20060307_GS이스토어_6월_DailyReport_20060602_GS이스토어_6월(DM)_DailyReport_20060601_GS이스토어_8월온라인캠페인_DailyReport_양식_GS이스토어_1월온라인캠페인_DailyReport_070102" xfId="132" xr:uid="{00000000-0005-0000-0000-00007A080000}"/>
    <cellStyle name="_GS이스토어_3월_DailyReport_20060307_GS이스토어_6월_DailyReport_20060602_GS이스토어_6월(DM)_DailyReport_20060601_GS이스토어_8월온라인캠페인_DailyReport_양식_GS이스토어_1월온라인캠페인_DailyReport_070102_GS이스토어_3월온라인캠페인_DailyReport_070311" xfId="133" xr:uid="{00000000-0005-0000-0000-00007B080000}"/>
    <cellStyle name="_GS이스토어_3월_DailyReport_20060307_GS이스토어_6월_DailyReport_20060602_GS이스토어_6월(DM)_DailyReport_20060601_GS이스토어_8월온라인캠페인_DailyReport_양식_GS이스토어_1월온라인캠페인_DailyReport_070117" xfId="134" xr:uid="{00000000-0005-0000-0000-00007C080000}"/>
    <cellStyle name="_GS이스토어_3월_DailyReport_20060307_GS이스토어_6월_DailyReport_20060602_GS이스토어_6월(DM)_DailyReport_20060601_GS이스토어_8월온라인캠페인_DailyReport_양식_GS이스토어_1월온라인캠페인_DailyReport_070117_GS이스토어_3월온라인캠페인_DailyReport_070311" xfId="137" xr:uid="{00000000-0005-0000-0000-00007D080000}"/>
    <cellStyle name="_GS이스토어_3월_DailyReport_20060307_GS이스토어_6월_DailyReport_20060602_GS이스토어_6월(DM)_DailyReport_20060601_GS이스토어_8월온라인캠페인_DailyReport_양식_GS이스토어_1월온라인캠페인_DailyReport_070117_쉬트추가" xfId="135" xr:uid="{00000000-0005-0000-0000-00007E080000}"/>
    <cellStyle name="_GS이스토어_3월_DailyReport_20060307_GS이스토어_6월_DailyReport_20060602_GS이스토어_6월(DM)_DailyReport_20060601_GS이스토어_8월온라인캠페인_DailyReport_양식_GS이스토어_1월온라인캠페인_DailyReport_070117_쉬트추가_GS이스토어_3월온라인캠페인_DailyReport_070311" xfId="136" xr:uid="{00000000-0005-0000-0000-00007F080000}"/>
    <cellStyle name="_GS이스토어_3월_DailyReport_20060307_GS이스토어_6월_DailyReport_20060602_GS이스토어_6월(DM)_DailyReport_20060601_GS이스토어_8월온라인캠페인_DailyReport_양식_GS이스토어_1월온라인캠페인_DailyReport_070121_소재별쉬트수정본" xfId="138" xr:uid="{00000000-0005-0000-0000-000080080000}"/>
    <cellStyle name="_GS이스토어_3월_DailyReport_20060307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139" xr:uid="{00000000-0005-0000-0000-000081080000}"/>
    <cellStyle name="_GS이스토어_3월_DailyReport_20060307_GS이스토어_6월_DailyReport_20060602_GS이스토어_6월(DM)_DailyReport_20060601_GS이스토어_8월온라인캠페인_DailyReport_양식_GS이스토어_2월온라인캠페인_DailyReport_070204" xfId="140" xr:uid="{00000000-0005-0000-0000-000082080000}"/>
    <cellStyle name="_GS이스토어_3월_DailyReport_20060307_GS이스토어_6월_DailyReport_20060602_GS이스토어_6월(DM)_DailyReport_20060601_GS이스토어_8월온라인캠페인_DailyReport_양식_GS이스토어_2월온라인캠페인_DailyReport_070204_GS이스토어_3월온라인캠페인_DailyReport_070311" xfId="141" xr:uid="{00000000-0005-0000-0000-000083080000}"/>
    <cellStyle name="_GS이스토어_3월_DailyReport_20060307_GS이스토어_6월_DailyReport_20060602_GS이스토어_6월_DailyReport_20060601" xfId="142" xr:uid="{00000000-0005-0000-0000-000084080000}"/>
    <cellStyle name="_GS이스토어_3월_DailyReport_20060307_GS이스토어_6월_DailyReport_20060602_GS이스토어_6월_DailyReport_20060601_GS이스토어_10월온라인캠페인_DailyReport_1030" xfId="143" xr:uid="{00000000-0005-0000-0000-000085080000}"/>
    <cellStyle name="_GS이스토어_3월_DailyReport_20060307_GS이스토어_6월_DailyReport_20060602_GS이스토어_6월_DailyReport_20060601_GS이스토어_10월온라인캠페인_DailyReport_1030_GS이스토어_12월온라인캠페인_DailyReport" xfId="144" xr:uid="{00000000-0005-0000-0000-000086080000}"/>
    <cellStyle name="_GS이스토어_3월_DailyReport_20060307_GS이스토어_6월_DailyReport_20060602_GS이스토어_6월_DailyReport_20060601_GS이스토어_10월온라인캠페인_DailyReport_1030_GS이스토어_12월온라인캠페인_DailyReport_GS이스토어_3월온라인캠페인_DailyReport_070311" xfId="145" xr:uid="{00000000-0005-0000-0000-000087080000}"/>
    <cellStyle name="_GS이스토어_3월_DailyReport_20060307_GS이스토어_6월_DailyReport_20060602_GS이스토어_6월_DailyReport_20060601_GS이스토어_10월온라인캠페인_DailyReport_1030_GS이스토어_1월온라인캠페인_DailyReport_070102" xfId="146" xr:uid="{00000000-0005-0000-0000-000088080000}"/>
    <cellStyle name="_GS이스토어_3월_DailyReport_20060307_GS이스토어_6월_DailyReport_20060602_GS이스토어_6월_DailyReport_20060601_GS이스토어_10월온라인캠페인_DailyReport_1030_GS이스토어_1월온라인캠페인_DailyReport_070102_GS이스토어_3월온라인캠페인_DailyReport_070311" xfId="147" xr:uid="{00000000-0005-0000-0000-000089080000}"/>
    <cellStyle name="_GS이스토어_3월_DailyReport_20060307_GS이스토어_6월_DailyReport_20060602_GS이스토어_6월_DailyReport_20060601_GS이스토어_10월온라인캠페인_DailyReport_1030_GS이스토어_1월온라인캠페인_DailyReport_070117" xfId="148" xr:uid="{00000000-0005-0000-0000-00008A080000}"/>
    <cellStyle name="_GS이스토어_3월_DailyReport_20060307_GS이스토어_6월_DailyReport_20060602_GS이스토어_6월_DailyReport_20060601_GS이스토어_10월온라인캠페인_DailyReport_1030_GS이스토어_1월온라인캠페인_DailyReport_070117_GS이스토어_3월온라인캠페인_DailyReport_070311" xfId="151" xr:uid="{00000000-0005-0000-0000-00008B080000}"/>
    <cellStyle name="_GS이스토어_3월_DailyReport_20060307_GS이스토어_6월_DailyReport_20060602_GS이스토어_6월_DailyReport_20060601_GS이스토어_10월온라인캠페인_DailyReport_1030_GS이스토어_1월온라인캠페인_DailyReport_070117_쉬트추가" xfId="149" xr:uid="{00000000-0005-0000-0000-00008C080000}"/>
    <cellStyle name="_GS이스토어_3월_DailyReport_20060307_GS이스토어_6월_DailyReport_20060602_GS이스토어_6월_DailyReport_20060601_GS이스토어_10월온라인캠페인_DailyReport_1030_GS이스토어_1월온라인캠페인_DailyReport_070117_쉬트추가_GS이스토어_3월온라인캠페인_DailyReport_070311" xfId="150" xr:uid="{00000000-0005-0000-0000-00008D080000}"/>
    <cellStyle name="_GS이스토어_3월_DailyReport_20060307_GS이스토어_6월_DailyReport_20060602_GS이스토어_6월_DailyReport_20060601_GS이스토어_10월온라인캠페인_DailyReport_1030_GS이스토어_1월온라인캠페인_DailyReport_070121_소재별쉬트수정본" xfId="152" xr:uid="{00000000-0005-0000-0000-00008E080000}"/>
    <cellStyle name="_GS이스토어_3월_DailyReport_20060307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153" xr:uid="{00000000-0005-0000-0000-00008F080000}"/>
    <cellStyle name="_GS이스토어_3월_DailyReport_20060307_GS이스토어_6월_DailyReport_20060602_GS이스토어_6월_DailyReport_20060601_GS이스토어_10월온라인캠페인_DailyReport_1030_GS이스토어_2월온라인캠페인_DailyReport_070204" xfId="154" xr:uid="{00000000-0005-0000-0000-000090080000}"/>
    <cellStyle name="_GS이스토어_3월_DailyReport_20060307_GS이스토어_6월_DailyReport_20060602_GS이스토어_6월_DailyReport_20060601_GS이스토어_10월온라인캠페인_DailyReport_1030_GS이스토어_2월온라인캠페인_DailyReport_070204_GS이스토어_3월온라인캠페인_DailyReport_070311" xfId="155" xr:uid="{00000000-0005-0000-0000-000091080000}"/>
    <cellStyle name="_GS이스토어_3월_DailyReport_20060307_GS이스토어_6월_DailyReport_20060602_GS이스토어_6월_DailyReport_20060601_GS이스토어_3월온라인캠페인_DailyReport_070311" xfId="156" xr:uid="{00000000-0005-0000-0000-000092080000}"/>
    <cellStyle name="_GS이스토어_3월_DailyReport_20060307_GS이스토어_6월_DailyReport_20060602_GS이스토어_6월_DailyReport_20060601_GS이스토어_8월온라인캠페인_DailyReport_양식" xfId="157" xr:uid="{00000000-0005-0000-0000-000093080000}"/>
    <cellStyle name="_GS이스토어_3월_DailyReport_20060307_GS이스토어_6월_DailyReport_20060602_GS이스토어_6월_DailyReport_20060601_GS이스토어_8월온라인캠페인_DailyReport_양식_GS이스토어_12월온라인캠페인_DailyReport" xfId="158" xr:uid="{00000000-0005-0000-0000-000094080000}"/>
    <cellStyle name="_GS이스토어_3월_DailyReport_20060307_GS이스토어_6월_DailyReport_20060602_GS이스토어_6월_DailyReport_20060601_GS이스토어_8월온라인캠페인_DailyReport_양식_GS이스토어_12월온라인캠페인_DailyReport_GS이스토어_3월온라인캠페인_DailyReport_070311" xfId="159" xr:uid="{00000000-0005-0000-0000-000095080000}"/>
    <cellStyle name="_GS이스토어_3월_DailyReport_20060307_GS이스토어_6월_DailyReport_20060602_GS이스토어_6월_DailyReport_20060601_GS이스토어_8월온라인캠페인_DailyReport_양식_GS이스토어_1월온라인캠페인_DailyReport_070102" xfId="160" xr:uid="{00000000-0005-0000-0000-000096080000}"/>
    <cellStyle name="_GS이스토어_3월_DailyReport_20060307_GS이스토어_6월_DailyReport_20060602_GS이스토어_6월_DailyReport_20060601_GS이스토어_8월온라인캠페인_DailyReport_양식_GS이스토어_1월온라인캠페인_DailyReport_070102_GS이스토어_3월온라인캠페인_DailyReport_070311" xfId="161" xr:uid="{00000000-0005-0000-0000-000097080000}"/>
    <cellStyle name="_GS이스토어_3월_DailyReport_20060307_GS이스토어_6월_DailyReport_20060602_GS이스토어_6월_DailyReport_20060601_GS이스토어_8월온라인캠페인_DailyReport_양식_GS이스토어_1월온라인캠페인_DailyReport_070117" xfId="162" xr:uid="{00000000-0005-0000-0000-000098080000}"/>
    <cellStyle name="_GS이스토어_3월_DailyReport_20060307_GS이스토어_6월_DailyReport_20060602_GS이스토어_6월_DailyReport_20060601_GS이스토어_8월온라인캠페인_DailyReport_양식_GS이스토어_1월온라인캠페인_DailyReport_070117_GS이스토어_3월온라인캠페인_DailyReport_070311" xfId="165" xr:uid="{00000000-0005-0000-0000-000099080000}"/>
    <cellStyle name="_GS이스토어_3월_DailyReport_20060307_GS이스토어_6월_DailyReport_20060602_GS이스토어_6월_DailyReport_20060601_GS이스토어_8월온라인캠페인_DailyReport_양식_GS이스토어_1월온라인캠페인_DailyReport_070117_쉬트추가" xfId="163" xr:uid="{00000000-0005-0000-0000-00009A080000}"/>
    <cellStyle name="_GS이스토어_3월_DailyReport_20060307_GS이스토어_6월_DailyReport_20060602_GS이스토어_6월_DailyReport_20060601_GS이스토어_8월온라인캠페인_DailyReport_양식_GS이스토어_1월온라인캠페인_DailyReport_070117_쉬트추가_GS이스토어_3월온라인캠페인_DailyReport_070311" xfId="164" xr:uid="{00000000-0005-0000-0000-00009B080000}"/>
    <cellStyle name="_GS이스토어_3월_DailyReport_20060307_GS이스토어_6월_DailyReport_20060602_GS이스토어_6월_DailyReport_20060601_GS이스토어_8월온라인캠페인_DailyReport_양식_GS이스토어_1월온라인캠페인_DailyReport_070121_소재별쉬트수정본" xfId="166" xr:uid="{00000000-0005-0000-0000-00009C080000}"/>
    <cellStyle name="_GS이스토어_3월_DailyReport_20060307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167" xr:uid="{00000000-0005-0000-0000-00009D080000}"/>
    <cellStyle name="_GS이스토어_3월_DailyReport_20060307_GS이스토어_6월_DailyReport_20060602_GS이스토어_6월_DailyReport_20060601_GS이스토어_8월온라인캠페인_DailyReport_양식_GS이스토어_2월온라인캠페인_DailyReport_070204" xfId="168" xr:uid="{00000000-0005-0000-0000-00009E080000}"/>
    <cellStyle name="_GS이스토어_3월_DailyReport_20060307_GS이스토어_6월_DailyReport_20060602_GS이스토어_6월_DailyReport_20060601_GS이스토어_8월온라인캠페인_DailyReport_양식_GS이스토어_2월온라인캠페인_DailyReport_070204_GS이스토어_3월온라인캠페인_DailyReport_070311" xfId="169" xr:uid="{00000000-0005-0000-0000-00009F080000}"/>
    <cellStyle name="_GS이스토어_3월_DailyReport_20060307_GS이스토어_6월_DailyReport_20060602_GS이스토어_7월_DailyReport_원본" xfId="170" xr:uid="{00000000-0005-0000-0000-0000A0080000}"/>
    <cellStyle name="_GS이스토어_3월_DailyReport_20060307_GS이스토어_6월_DailyReport_20060602_GS이스토어_7월_DailyReport_원본_GS이스토어_10월온라인캠페인_DailyReport_1030" xfId="171" xr:uid="{00000000-0005-0000-0000-0000A1080000}"/>
    <cellStyle name="_GS이스토어_3월_DailyReport_20060307_GS이스토어_6월_DailyReport_20060602_GS이스토어_7월_DailyReport_원본_GS이스토어_10월온라인캠페인_DailyReport_1030_GS이스토어_12월온라인캠페인_DailyReport" xfId="172" xr:uid="{00000000-0005-0000-0000-0000A2080000}"/>
    <cellStyle name="_GS이스토어_3월_DailyReport_20060307_GS이스토어_6월_DailyReport_20060602_GS이스토어_7월_DailyReport_원본_GS이스토어_10월온라인캠페인_DailyReport_1030_GS이스토어_12월온라인캠페인_DailyReport_GS이스토어_3월온라인캠페인_DailyReport_070311" xfId="173" xr:uid="{00000000-0005-0000-0000-0000A3080000}"/>
    <cellStyle name="_GS이스토어_3월_DailyReport_20060307_GS이스토어_6월_DailyReport_20060602_GS이스토어_7월_DailyReport_원본_GS이스토어_10월온라인캠페인_DailyReport_1030_GS이스토어_1월온라인캠페인_DailyReport_070102" xfId="174" xr:uid="{00000000-0005-0000-0000-0000A4080000}"/>
    <cellStyle name="_GS이스토어_3월_DailyReport_20060307_GS이스토어_6월_DailyReport_20060602_GS이스토어_7월_DailyReport_원본_GS이스토어_10월온라인캠페인_DailyReport_1030_GS이스토어_1월온라인캠페인_DailyReport_070102_GS이스토어_3월온라인캠페인_DailyReport_070311" xfId="175" xr:uid="{00000000-0005-0000-0000-0000A5080000}"/>
    <cellStyle name="_GS이스토어_3월_DailyReport_20060307_GS이스토어_6월_DailyReport_20060602_GS이스토어_7월_DailyReport_원본_GS이스토어_10월온라인캠페인_DailyReport_1030_GS이스토어_1월온라인캠페인_DailyReport_070117" xfId="176" xr:uid="{00000000-0005-0000-0000-0000A6080000}"/>
    <cellStyle name="_GS이스토어_3월_DailyReport_20060307_GS이스토어_6월_DailyReport_20060602_GS이스토어_7월_DailyReport_원본_GS이스토어_10월온라인캠페인_DailyReport_1030_GS이스토어_1월온라인캠페인_DailyReport_070117_GS이스토어_3월온라인캠페인_DailyReport_070311" xfId="179" xr:uid="{00000000-0005-0000-0000-0000A7080000}"/>
    <cellStyle name="_GS이스토어_3월_DailyReport_20060307_GS이스토어_6월_DailyReport_20060602_GS이스토어_7월_DailyReport_원본_GS이스토어_10월온라인캠페인_DailyReport_1030_GS이스토어_1월온라인캠페인_DailyReport_070117_쉬트추가" xfId="177" xr:uid="{00000000-0005-0000-0000-0000A8080000}"/>
    <cellStyle name="_GS이스토어_3월_DailyReport_20060307_GS이스토어_6월_DailyReport_20060602_GS이스토어_7월_DailyReport_원본_GS이스토어_10월온라인캠페인_DailyReport_1030_GS이스토어_1월온라인캠페인_DailyReport_070117_쉬트추가_GS이스토어_3월온라인캠페인_DailyReport_070311" xfId="178" xr:uid="{00000000-0005-0000-0000-0000A9080000}"/>
    <cellStyle name="_GS이스토어_3월_DailyReport_20060307_GS이스토어_6월_DailyReport_20060602_GS이스토어_7월_DailyReport_원본_GS이스토어_10월온라인캠페인_DailyReport_1030_GS이스토어_1월온라인캠페인_DailyReport_070121_소재별쉬트수정본" xfId="180" xr:uid="{00000000-0005-0000-0000-0000AA080000}"/>
    <cellStyle name="_GS이스토어_3월_DailyReport_20060307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181" xr:uid="{00000000-0005-0000-0000-0000AB080000}"/>
    <cellStyle name="_GS이스토어_3월_DailyReport_20060307_GS이스토어_6월_DailyReport_20060602_GS이스토어_7월_DailyReport_원본_GS이스토어_10월온라인캠페인_DailyReport_1030_GS이스토어_2월온라인캠페인_DailyReport_070204" xfId="182" xr:uid="{00000000-0005-0000-0000-0000AC080000}"/>
    <cellStyle name="_GS이스토어_3월_DailyReport_20060307_GS이스토어_6월_DailyReport_20060602_GS이스토어_7월_DailyReport_원본_GS이스토어_10월온라인캠페인_DailyReport_1030_GS이스토어_2월온라인캠페인_DailyReport_070204_GS이스토어_3월온라인캠페인_DailyReport_070311" xfId="183" xr:uid="{00000000-0005-0000-0000-0000AD080000}"/>
    <cellStyle name="_GS이스토어_3월_DailyReport_20060307_GS이스토어_6월_DailyReport_20060602_GS이스토어_7월_DailyReport_원본_GS이스토어_3월온라인캠페인_DailyReport_070311" xfId="184" xr:uid="{00000000-0005-0000-0000-0000AE080000}"/>
    <cellStyle name="_GS이스토어_3월_DailyReport_20060307_GS이스토어_6월_DailyReport_20060602_GS이스토어_7월_DailyReport_원본_GS이스토어_8월온라인캠페인_DailyReport_양식" xfId="185" xr:uid="{00000000-0005-0000-0000-0000AF080000}"/>
    <cellStyle name="_GS이스토어_3월_DailyReport_20060307_GS이스토어_6월_DailyReport_20060602_GS이스토어_7월_DailyReport_원본_GS이스토어_8월온라인캠페인_DailyReport_양식_GS이스토어_12월온라인캠페인_DailyReport" xfId="186" xr:uid="{00000000-0005-0000-0000-0000B0080000}"/>
    <cellStyle name="_GS이스토어_3월_DailyReport_20060307_GS이스토어_6월_DailyReport_20060602_GS이스토어_7월_DailyReport_원본_GS이스토어_8월온라인캠페인_DailyReport_양식_GS이스토어_12월온라인캠페인_DailyReport_GS이스토어_3월온라인캠페인_DailyReport_070311" xfId="187" xr:uid="{00000000-0005-0000-0000-0000B1080000}"/>
    <cellStyle name="_GS이스토어_3월_DailyReport_20060307_GS이스토어_6월_DailyReport_20060602_GS이스토어_7월_DailyReport_원본_GS이스토어_8월온라인캠페인_DailyReport_양식_GS이스토어_1월온라인캠페인_DailyReport_070102" xfId="188" xr:uid="{00000000-0005-0000-0000-0000B2080000}"/>
    <cellStyle name="_GS이스토어_3월_DailyReport_20060307_GS이스토어_6월_DailyReport_20060602_GS이스토어_7월_DailyReport_원본_GS이스토어_8월온라인캠페인_DailyReport_양식_GS이스토어_1월온라인캠페인_DailyReport_070102_GS이스토어_3월온라인캠페인_DailyReport_070311" xfId="189" xr:uid="{00000000-0005-0000-0000-0000B3080000}"/>
    <cellStyle name="_GS이스토어_3월_DailyReport_20060307_GS이스토어_6월_DailyReport_20060602_GS이스토어_7월_DailyReport_원본_GS이스토어_8월온라인캠페인_DailyReport_양식_GS이스토어_1월온라인캠페인_DailyReport_070117" xfId="190" xr:uid="{00000000-0005-0000-0000-0000B4080000}"/>
    <cellStyle name="_GS이스토어_3월_DailyReport_20060307_GS이스토어_6월_DailyReport_20060602_GS이스토어_7월_DailyReport_원본_GS이스토어_8월온라인캠페인_DailyReport_양식_GS이스토어_1월온라인캠페인_DailyReport_070117_GS이스토어_3월온라인캠페인_DailyReport_070311" xfId="193" xr:uid="{00000000-0005-0000-0000-0000B5080000}"/>
    <cellStyle name="_GS이스토어_3월_DailyReport_20060307_GS이스토어_6월_DailyReport_20060602_GS이스토어_7월_DailyReport_원본_GS이스토어_8월온라인캠페인_DailyReport_양식_GS이스토어_1월온라인캠페인_DailyReport_070117_쉬트추가" xfId="191" xr:uid="{00000000-0005-0000-0000-0000B6080000}"/>
    <cellStyle name="_GS이스토어_3월_DailyReport_20060307_GS이스토어_6월_DailyReport_20060602_GS이스토어_7월_DailyReport_원본_GS이스토어_8월온라인캠페인_DailyReport_양식_GS이스토어_1월온라인캠페인_DailyReport_070117_쉬트추가_GS이스토어_3월온라인캠페인_DailyReport_070311" xfId="192" xr:uid="{00000000-0005-0000-0000-0000B7080000}"/>
    <cellStyle name="_GS이스토어_3월_DailyReport_20060307_GS이스토어_6월_DailyReport_20060602_GS이스토어_7월_DailyReport_원본_GS이스토어_8월온라인캠페인_DailyReport_양식_GS이스토어_1월온라인캠페인_DailyReport_070121_소재별쉬트수정본" xfId="194" xr:uid="{00000000-0005-0000-0000-0000B8080000}"/>
    <cellStyle name="_GS이스토어_3월_DailyReport_20060307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195" xr:uid="{00000000-0005-0000-0000-0000B9080000}"/>
    <cellStyle name="_GS이스토어_3월_DailyReport_20060307_GS이스토어_6월_DailyReport_20060602_GS이스토어_7월_DailyReport_원본_GS이스토어_8월온라인캠페인_DailyReport_양식_GS이스토어_2월온라인캠페인_DailyReport_070204" xfId="196" xr:uid="{00000000-0005-0000-0000-0000BA080000}"/>
    <cellStyle name="_GS이스토어_3월_DailyReport_20060307_GS이스토어_6월_DailyReport_20060602_GS이스토어_7월_DailyReport_원본_GS이스토어_8월온라인캠페인_DailyReport_양식_GS이스토어_2월온라인캠페인_DailyReport_070204_GS이스토어_3월온라인캠페인_DailyReport_070311" xfId="197" xr:uid="{00000000-0005-0000-0000-0000BB080000}"/>
    <cellStyle name="_GS이스토어_3월_DailyReport_20060307_GS이스토어_6월_DailyReport_20060602_쭈_GS이스토어_6월_DailyReport_20060601" xfId="74" xr:uid="{00000000-0005-0000-0000-0000BC080000}"/>
    <cellStyle name="_GS이스토어_3월_DailyReport_20060307_GS이스토어_6월_DailyReport_20060602_쭈_GS이스토어_6월_DailyReport_20060601_GS이스토어_10월온라인캠페인_DailyReport_1030" xfId="75" xr:uid="{00000000-0005-0000-0000-0000BD080000}"/>
    <cellStyle name="_GS이스토어_3월_DailyReport_20060307_GS이스토어_6월_DailyReport_20060602_쭈_GS이스토어_6월_DailyReport_20060601_GS이스토어_10월온라인캠페인_DailyReport_1030_GS이스토어_12월온라인캠페인_DailyReport" xfId="76" xr:uid="{00000000-0005-0000-0000-0000BE080000}"/>
    <cellStyle name="_GS이스토어_3월_DailyReport_20060307_GS이스토어_6월_DailyReport_20060602_쭈_GS이스토어_6월_DailyReport_20060601_GS이스토어_10월온라인캠페인_DailyReport_1030_GS이스토어_12월온라인캠페인_DailyReport_GS이스토어_3월온라인캠페인_DailyReport_070311" xfId="77" xr:uid="{00000000-0005-0000-0000-0000BF080000}"/>
    <cellStyle name="_GS이스토어_3월_DailyReport_20060307_GS이스토어_6월_DailyReport_20060602_쭈_GS이스토어_6월_DailyReport_20060601_GS이스토어_10월온라인캠페인_DailyReport_1030_GS이스토어_1월온라인캠페인_DailyReport_070102" xfId="78" xr:uid="{00000000-0005-0000-0000-0000C0080000}"/>
    <cellStyle name="_GS이스토어_3월_DailyReport_20060307_GS이스토어_6월_DailyReport_20060602_쭈_GS이스토어_6월_DailyReport_20060601_GS이스토어_10월온라인캠페인_DailyReport_1030_GS이스토어_1월온라인캠페인_DailyReport_070102_GS이스토어_3월온라인캠페인_DailyReport_070311" xfId="79" xr:uid="{00000000-0005-0000-0000-0000C1080000}"/>
    <cellStyle name="_GS이스토어_3월_DailyReport_20060307_GS이스토어_6월_DailyReport_20060602_쭈_GS이스토어_6월_DailyReport_20060601_GS이스토어_10월온라인캠페인_DailyReport_1030_GS이스토어_1월온라인캠페인_DailyReport_070117" xfId="80" xr:uid="{00000000-0005-0000-0000-0000C2080000}"/>
    <cellStyle name="_GS이스토어_3월_DailyReport_20060307_GS이스토어_6월_DailyReport_20060602_쭈_GS이스토어_6월_DailyReport_20060601_GS이스토어_10월온라인캠페인_DailyReport_1030_GS이스토어_1월온라인캠페인_DailyReport_070117_GS이스토어_3월온라인캠페인_DailyReport_070311" xfId="83" xr:uid="{00000000-0005-0000-0000-0000C3080000}"/>
    <cellStyle name="_GS이스토어_3월_DailyReport_20060307_GS이스토어_6월_DailyReport_20060602_쭈_GS이스토어_6월_DailyReport_20060601_GS이스토어_10월온라인캠페인_DailyReport_1030_GS이스토어_1월온라인캠페인_DailyReport_070117_쉬트추가" xfId="81" xr:uid="{00000000-0005-0000-0000-0000C4080000}"/>
    <cellStyle name="_GS이스토어_3월_DailyReport_20060307_GS이스토어_6월_DailyReport_20060602_쭈_GS이스토어_6월_DailyReport_20060601_GS이스토어_10월온라인캠페인_DailyReport_1030_GS이스토어_1월온라인캠페인_DailyReport_070117_쉬트추가_GS이스토어_3월온라인캠페인_DailyReport_070311" xfId="82" xr:uid="{00000000-0005-0000-0000-0000C5080000}"/>
    <cellStyle name="_GS이스토어_3월_DailyReport_20060307_GS이스토어_6월_DailyReport_20060602_쭈_GS이스토어_6월_DailyReport_20060601_GS이스토어_10월온라인캠페인_DailyReport_1030_GS이스토어_1월온라인캠페인_DailyReport_070121_소재별쉬트수정본" xfId="84" xr:uid="{00000000-0005-0000-0000-0000C6080000}"/>
    <cellStyle name="_GS이스토어_3월_DailyReport_20060307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5" xr:uid="{00000000-0005-0000-0000-0000C7080000}"/>
    <cellStyle name="_GS이스토어_3월_DailyReport_20060307_GS이스토어_6월_DailyReport_20060602_쭈_GS이스토어_6월_DailyReport_20060601_GS이스토어_10월온라인캠페인_DailyReport_1030_GS이스토어_2월온라인캠페인_DailyReport_070204" xfId="86" xr:uid="{00000000-0005-0000-0000-0000C8080000}"/>
    <cellStyle name="_GS이스토어_3월_DailyReport_20060307_GS이스토어_6월_DailyReport_20060602_쭈_GS이스토어_6월_DailyReport_20060601_GS이스토어_10월온라인캠페인_DailyReport_1030_GS이스토어_2월온라인캠페인_DailyReport_070204_GS이스토어_3월온라인캠페인_DailyReport_070311" xfId="87" xr:uid="{00000000-0005-0000-0000-0000C9080000}"/>
    <cellStyle name="_GS이스토어_3월_DailyReport_20060307_GS이스토어_6월_DailyReport_20060602_쭈_GS이스토어_6월_DailyReport_20060601_GS이스토어_3월온라인캠페인_DailyReport_070311" xfId="88" xr:uid="{00000000-0005-0000-0000-0000CA080000}"/>
    <cellStyle name="_GS이스토어_3월_DailyReport_20060307_GS이스토어_6월_DailyReport_20060602_쭈_GS이스토어_6월_DailyReport_20060601_GS이스토어_8월온라인캠페인_DailyReport_양식" xfId="89" xr:uid="{00000000-0005-0000-0000-0000CB080000}"/>
    <cellStyle name="_GS이스토어_3월_DailyReport_20060307_GS이스토어_6월_DailyReport_20060602_쭈_GS이스토어_6월_DailyReport_20060601_GS이스토어_8월온라인캠페인_DailyReport_양식_GS이스토어_12월온라인캠페인_DailyReport" xfId="90" xr:uid="{00000000-0005-0000-0000-0000CC080000}"/>
    <cellStyle name="_GS이스토어_3월_DailyReport_20060307_GS이스토어_6월_DailyReport_20060602_쭈_GS이스토어_6월_DailyReport_20060601_GS이스토어_8월온라인캠페인_DailyReport_양식_GS이스토어_12월온라인캠페인_DailyReport_GS이스토어_3월온라인캠페인_DailyReport_070311" xfId="91" xr:uid="{00000000-0005-0000-0000-0000CD080000}"/>
    <cellStyle name="_GS이스토어_3월_DailyReport_20060307_GS이스토어_6월_DailyReport_20060602_쭈_GS이스토어_6월_DailyReport_20060601_GS이스토어_8월온라인캠페인_DailyReport_양식_GS이스토어_1월온라인캠페인_DailyReport_070102" xfId="92" xr:uid="{00000000-0005-0000-0000-0000CE080000}"/>
    <cellStyle name="_GS이스토어_3월_DailyReport_20060307_GS이스토어_6월_DailyReport_20060602_쭈_GS이스토어_6월_DailyReport_20060601_GS이스토어_8월온라인캠페인_DailyReport_양식_GS이스토어_1월온라인캠페인_DailyReport_070102_GS이스토어_3월온라인캠페인_DailyReport_070311" xfId="93" xr:uid="{00000000-0005-0000-0000-0000CF080000}"/>
    <cellStyle name="_GS이스토어_3월_DailyReport_20060307_GS이스토어_6월_DailyReport_20060602_쭈_GS이스토어_6월_DailyReport_20060601_GS이스토어_8월온라인캠페인_DailyReport_양식_GS이스토어_1월온라인캠페인_DailyReport_070117" xfId="94" xr:uid="{00000000-0005-0000-0000-0000D0080000}"/>
    <cellStyle name="_GS이스토어_3월_DailyReport_20060307_GS이스토어_6월_DailyReport_20060602_쭈_GS이스토어_6월_DailyReport_20060601_GS이스토어_8월온라인캠페인_DailyReport_양식_GS이스토어_1월온라인캠페인_DailyReport_070117_GS이스토어_3월온라인캠페인_DailyReport_070311" xfId="97" xr:uid="{00000000-0005-0000-0000-0000D1080000}"/>
    <cellStyle name="_GS이스토어_3월_DailyReport_20060307_GS이스토어_6월_DailyReport_20060602_쭈_GS이스토어_6월_DailyReport_20060601_GS이스토어_8월온라인캠페인_DailyReport_양식_GS이스토어_1월온라인캠페인_DailyReport_070117_쉬트추가" xfId="95" xr:uid="{00000000-0005-0000-0000-0000D2080000}"/>
    <cellStyle name="_GS이스토어_3월_DailyReport_20060307_GS이스토어_6월_DailyReport_20060602_쭈_GS이스토어_6월_DailyReport_20060601_GS이스토어_8월온라인캠페인_DailyReport_양식_GS이스토어_1월온라인캠페인_DailyReport_070117_쉬트추가_GS이스토어_3월온라인캠페인_DailyReport_070311" xfId="96" xr:uid="{00000000-0005-0000-0000-0000D3080000}"/>
    <cellStyle name="_GS이스토어_3월_DailyReport_20060307_GS이스토어_6월_DailyReport_20060602_쭈_GS이스토어_6월_DailyReport_20060601_GS이스토어_8월온라인캠페인_DailyReport_양식_GS이스토어_1월온라인캠페인_DailyReport_070121_소재별쉬트수정본" xfId="98" xr:uid="{00000000-0005-0000-0000-0000D4080000}"/>
    <cellStyle name="_GS이스토어_3월_DailyReport_20060307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99" xr:uid="{00000000-0005-0000-0000-0000D5080000}"/>
    <cellStyle name="_GS이스토어_3월_DailyReport_20060307_GS이스토어_6월_DailyReport_20060602_쭈_GS이스토어_6월_DailyReport_20060601_GS이스토어_8월온라인캠페인_DailyReport_양식_GS이스토어_2월온라인캠페인_DailyReport_070204" xfId="100" xr:uid="{00000000-0005-0000-0000-0000D6080000}"/>
    <cellStyle name="_GS이스토어_3월_DailyReport_20060307_GS이스토어_6월_DailyReport_20060602_쭈_GS이스토어_6월_DailyReport_20060601_GS이스토어_8월온라인캠페인_DailyReport_양식_GS이스토어_2월온라인캠페인_DailyReport_070204_GS이스토어_3월온라인캠페인_DailyReport_070311" xfId="101" xr:uid="{00000000-0005-0000-0000-0000D7080000}"/>
    <cellStyle name="_GS이스토어_3월_DailyReport_20060307_GS이스토어_8월온라인캠페인_DailyReport_양식" xfId="198" xr:uid="{00000000-0005-0000-0000-0000D8080000}"/>
    <cellStyle name="_GS이스토어_3월_DailyReport_20060307_GS이스토어_8월온라인캠페인_DailyReport_양식_GS이스토어_12월온라인캠페인_DailyReport" xfId="199" xr:uid="{00000000-0005-0000-0000-0000D9080000}"/>
    <cellStyle name="_GS이스토어_3월_DailyReport_20060307_GS이스토어_8월온라인캠페인_DailyReport_양식_GS이스토어_12월온라인캠페인_DailyReport_GS이스토어_3월온라인캠페인_DailyReport_070311" xfId="200" xr:uid="{00000000-0005-0000-0000-0000DA080000}"/>
    <cellStyle name="_GS이스토어_3월_DailyReport_20060307_GS이스토어_8월온라인캠페인_DailyReport_양식_GS이스토어_1월온라인캠페인_DailyReport_070102" xfId="201" xr:uid="{00000000-0005-0000-0000-0000DB080000}"/>
    <cellStyle name="_GS이스토어_3월_DailyReport_20060307_GS이스토어_8월온라인캠페인_DailyReport_양식_GS이스토어_1월온라인캠페인_DailyReport_070102_GS이스토어_3월온라인캠페인_DailyReport_070311" xfId="202" xr:uid="{00000000-0005-0000-0000-0000DC080000}"/>
    <cellStyle name="_GS이스토어_3월_DailyReport_20060307_GS이스토어_8월온라인캠페인_DailyReport_양식_GS이스토어_1월온라인캠페인_DailyReport_070117" xfId="203" xr:uid="{00000000-0005-0000-0000-0000DD080000}"/>
    <cellStyle name="_GS이스토어_3월_DailyReport_20060307_GS이스토어_8월온라인캠페인_DailyReport_양식_GS이스토어_1월온라인캠페인_DailyReport_070117_GS이스토어_3월온라인캠페인_DailyReport_070311" xfId="206" xr:uid="{00000000-0005-0000-0000-0000DE080000}"/>
    <cellStyle name="_GS이스토어_3월_DailyReport_20060307_GS이스토어_8월온라인캠페인_DailyReport_양식_GS이스토어_1월온라인캠페인_DailyReport_070117_쉬트추가" xfId="204" xr:uid="{00000000-0005-0000-0000-0000DF080000}"/>
    <cellStyle name="_GS이스토어_3월_DailyReport_20060307_GS이스토어_8월온라인캠페인_DailyReport_양식_GS이스토어_1월온라인캠페인_DailyReport_070117_쉬트추가_GS이스토어_3월온라인캠페인_DailyReport_070311" xfId="205" xr:uid="{00000000-0005-0000-0000-0000E0080000}"/>
    <cellStyle name="_GS이스토어_3월_DailyReport_20060307_GS이스토어_8월온라인캠페인_DailyReport_양식_GS이스토어_1월온라인캠페인_DailyReport_070121_소재별쉬트수정본" xfId="207" xr:uid="{00000000-0005-0000-0000-0000E1080000}"/>
    <cellStyle name="_GS이스토어_3월_DailyReport_20060307_GS이스토어_8월온라인캠페인_DailyReport_양식_GS이스토어_1월온라인캠페인_DailyReport_070121_소재별쉬트수정본_GS이스토어_3월온라인캠페인_DailyReport_070311" xfId="208" xr:uid="{00000000-0005-0000-0000-0000E2080000}"/>
    <cellStyle name="_GS이스토어_3월_DailyReport_20060307_GS이스토어_8월온라인캠페인_DailyReport_양식_GS이스토어_2월온라인캠페인_DailyReport_070204" xfId="209" xr:uid="{00000000-0005-0000-0000-0000E3080000}"/>
    <cellStyle name="_GS이스토어_3월_DailyReport_20060307_GS이스토어_8월온라인캠페인_DailyReport_양식_GS이스토어_2월온라인캠페인_DailyReport_070204_GS이스토어_3월온라인캠페인_DailyReport_070311" xfId="210" xr:uid="{00000000-0005-0000-0000-0000E4080000}"/>
    <cellStyle name="_GS이스토어_3월_DailyReport_20060314" xfId="211" xr:uid="{00000000-0005-0000-0000-0000E5080000}"/>
    <cellStyle name="_GS이스토어_3월_DailyReport_20060314_GS이스토어_10월온라인캠페인_DailyReport_1030" xfId="212" xr:uid="{00000000-0005-0000-0000-0000E6080000}"/>
    <cellStyle name="_GS이스토어_3월_DailyReport_20060314_GS이스토어_10월온라인캠페인_DailyReport_1030_GS이스토어_12월온라인캠페인_DailyReport" xfId="213" xr:uid="{00000000-0005-0000-0000-0000E7080000}"/>
    <cellStyle name="_GS이스토어_3월_DailyReport_20060314_GS이스토어_10월온라인캠페인_DailyReport_1030_GS이스토어_12월온라인캠페인_DailyReport_GS이스토어_3월온라인캠페인_DailyReport_070311" xfId="214" xr:uid="{00000000-0005-0000-0000-0000E8080000}"/>
    <cellStyle name="_GS이스토어_3월_DailyReport_20060314_GS이스토어_10월온라인캠페인_DailyReport_1030_GS이스토어_1월온라인캠페인_DailyReport_070102" xfId="215" xr:uid="{00000000-0005-0000-0000-0000E9080000}"/>
    <cellStyle name="_GS이스토어_3월_DailyReport_20060314_GS이스토어_10월온라인캠페인_DailyReport_1030_GS이스토어_1월온라인캠페인_DailyReport_070102_GS이스토어_3월온라인캠페인_DailyReport_070311" xfId="216" xr:uid="{00000000-0005-0000-0000-0000EA080000}"/>
    <cellStyle name="_GS이스토어_3월_DailyReport_20060314_GS이스토어_10월온라인캠페인_DailyReport_1030_GS이스토어_1월온라인캠페인_DailyReport_070117" xfId="217" xr:uid="{00000000-0005-0000-0000-0000EB080000}"/>
    <cellStyle name="_GS이스토어_3월_DailyReport_20060314_GS이스토어_10월온라인캠페인_DailyReport_1030_GS이스토어_1월온라인캠페인_DailyReport_070117_GS이스토어_3월온라인캠페인_DailyReport_070311" xfId="220" xr:uid="{00000000-0005-0000-0000-0000EC080000}"/>
    <cellStyle name="_GS이스토어_3월_DailyReport_20060314_GS이스토어_10월온라인캠페인_DailyReport_1030_GS이스토어_1월온라인캠페인_DailyReport_070117_쉬트추가" xfId="218" xr:uid="{00000000-0005-0000-0000-0000ED080000}"/>
    <cellStyle name="_GS이스토어_3월_DailyReport_20060314_GS이스토어_10월온라인캠페인_DailyReport_1030_GS이스토어_1월온라인캠페인_DailyReport_070117_쉬트추가_GS이스토어_3월온라인캠페인_DailyReport_070311" xfId="219" xr:uid="{00000000-0005-0000-0000-0000EE080000}"/>
    <cellStyle name="_GS이스토어_3월_DailyReport_20060314_GS이스토어_10월온라인캠페인_DailyReport_1030_GS이스토어_1월온라인캠페인_DailyReport_070121_소재별쉬트수정본" xfId="221" xr:uid="{00000000-0005-0000-0000-0000EF080000}"/>
    <cellStyle name="_GS이스토어_3월_DailyReport_20060314_GS이스토어_10월온라인캠페인_DailyReport_1030_GS이스토어_1월온라인캠페인_DailyReport_070121_소재별쉬트수정본_GS이스토어_3월온라인캠페인_DailyReport_070311" xfId="222" xr:uid="{00000000-0005-0000-0000-0000F0080000}"/>
    <cellStyle name="_GS이스토어_3월_DailyReport_20060314_GS이스토어_10월온라인캠페인_DailyReport_1030_GS이스토어_2월온라인캠페인_DailyReport_070204" xfId="223" xr:uid="{00000000-0005-0000-0000-0000F1080000}"/>
    <cellStyle name="_GS이스토어_3월_DailyReport_20060314_GS이스토어_10월온라인캠페인_DailyReport_1030_GS이스토어_2월온라인캠페인_DailyReport_070204_GS이스토어_3월온라인캠페인_DailyReport_070311" xfId="224" xr:uid="{00000000-0005-0000-0000-0000F2080000}"/>
    <cellStyle name="_GS이스토어_3월_DailyReport_20060314_GS이스토어_3월온라인캠페인_DailyReport_070311" xfId="225" xr:uid="{00000000-0005-0000-0000-0000F3080000}"/>
    <cellStyle name="_GS이스토어_3월_DailyReport_20060314_GS이스토어_6월_DailyReport_20060602" xfId="226" xr:uid="{00000000-0005-0000-0000-0000F4080000}"/>
    <cellStyle name="_GS이스토어_3월_DailyReport_20060314_GS이스토어_6월_DailyReport_20060602_GS이스토어_12월온라인캠페인_DailyReport" xfId="255" xr:uid="{00000000-0005-0000-0000-0000F5080000}"/>
    <cellStyle name="_GS이스토어_3월_DailyReport_20060314_GS이스토어_6월_DailyReport_20060602_GS이스토어_12월온라인캠페인_DailyReport_GS이스토어_3월온라인캠페인_DailyReport_070311" xfId="256" xr:uid="{00000000-0005-0000-0000-0000F6080000}"/>
    <cellStyle name="_GS이스토어_3월_DailyReport_20060314_GS이스토어_6월_DailyReport_20060602_GS이스토어_1월온라인캠페인_DailyReport_070102" xfId="257" xr:uid="{00000000-0005-0000-0000-0000F7080000}"/>
    <cellStyle name="_GS이스토어_3월_DailyReport_20060314_GS이스토어_6월_DailyReport_20060602_GS이스토어_1월온라인캠페인_DailyReport_070102_GS이스토어_3월온라인캠페인_DailyReport_070311" xfId="258" xr:uid="{00000000-0005-0000-0000-0000F8080000}"/>
    <cellStyle name="_GS이스토어_3월_DailyReport_20060314_GS이스토어_6월_DailyReport_20060602_GS이스토어_1월온라인캠페인_DailyReport_070117" xfId="259" xr:uid="{00000000-0005-0000-0000-0000F9080000}"/>
    <cellStyle name="_GS이스토어_3월_DailyReport_20060314_GS이스토어_6월_DailyReport_20060602_GS이스토어_1월온라인캠페인_DailyReport_070117_GS이스토어_3월온라인캠페인_DailyReport_070311" xfId="262" xr:uid="{00000000-0005-0000-0000-0000FA080000}"/>
    <cellStyle name="_GS이스토어_3월_DailyReport_20060314_GS이스토어_6월_DailyReport_20060602_GS이스토어_1월온라인캠페인_DailyReport_070117_쉬트추가" xfId="260" xr:uid="{00000000-0005-0000-0000-0000FB080000}"/>
    <cellStyle name="_GS이스토어_3월_DailyReport_20060314_GS이스토어_6월_DailyReport_20060602_GS이스토어_1월온라인캠페인_DailyReport_070117_쉬트추가_GS이스토어_3월온라인캠페인_DailyReport_070311" xfId="261" xr:uid="{00000000-0005-0000-0000-0000FC080000}"/>
    <cellStyle name="_GS이스토어_3월_DailyReport_20060314_GS이스토어_6월_DailyReport_20060602_GS이스토어_1월온라인캠페인_DailyReport_070121_소재별쉬트수정본" xfId="263" xr:uid="{00000000-0005-0000-0000-0000FD080000}"/>
    <cellStyle name="_GS이스토어_3월_DailyReport_20060314_GS이스토어_6월_DailyReport_20060602_GS이스토어_1월온라인캠페인_DailyReport_070121_소재별쉬트수정본_GS이스토어_3월온라인캠페인_DailyReport_070311" xfId="264" xr:uid="{00000000-0005-0000-0000-0000FE080000}"/>
    <cellStyle name="_GS이스토어_3월_DailyReport_20060314_GS이스토어_6월_DailyReport_20060602_GS이스토어_2월온라인캠페인_DailyReport_070204" xfId="265" xr:uid="{00000000-0005-0000-0000-0000FF080000}"/>
    <cellStyle name="_GS이스토어_3월_DailyReport_20060314_GS이스토어_6월_DailyReport_20060602_GS이스토어_2월온라인캠페인_DailyReport_070204_GS이스토어_3월온라인캠페인_DailyReport_070311" xfId="266" xr:uid="{00000000-0005-0000-0000-000000090000}"/>
    <cellStyle name="_GS이스토어_3월_DailyReport_20060314_GS이스토어_6월_DailyReport_20060602_GS이스토어_6월(DM)_DailyReport_20060601" xfId="267" xr:uid="{00000000-0005-0000-0000-000001090000}"/>
    <cellStyle name="_GS이스토어_3월_DailyReport_20060314_GS이스토어_6월_DailyReport_20060602_GS이스토어_6월(DM)_DailyReport_20060601_GS이스토어_10월온라인캠페인_DailyReport_1030" xfId="268" xr:uid="{00000000-0005-0000-0000-000002090000}"/>
    <cellStyle name="_GS이스토어_3월_DailyReport_20060314_GS이스토어_6월_DailyReport_20060602_GS이스토어_6월(DM)_DailyReport_20060601_GS이스토어_10월온라인캠페인_DailyReport_1030_GS이스토어_12월온라인캠페인_DailyReport" xfId="269" xr:uid="{00000000-0005-0000-0000-000003090000}"/>
    <cellStyle name="_GS이스토어_3월_DailyReport_20060314_GS이스토어_6월_DailyReport_20060602_GS이스토어_6월(DM)_DailyReport_20060601_GS이스토어_10월온라인캠페인_DailyReport_1030_GS이스토어_12월온라인캠페인_DailyReport_GS이스토어_3월온라인캠페인_DailyReport_070311" xfId="270" xr:uid="{00000000-0005-0000-0000-000004090000}"/>
    <cellStyle name="_GS이스토어_3월_DailyReport_20060314_GS이스토어_6월_DailyReport_20060602_GS이스토어_6월(DM)_DailyReport_20060601_GS이스토어_10월온라인캠페인_DailyReport_1030_GS이스토어_1월온라인캠페인_DailyReport_070102" xfId="271" xr:uid="{00000000-0005-0000-0000-000005090000}"/>
    <cellStyle name="_GS이스토어_3월_DailyReport_20060314_GS이스토어_6월_DailyReport_20060602_GS이스토어_6월(DM)_DailyReport_20060601_GS이스토어_10월온라인캠페인_DailyReport_1030_GS이스토어_1월온라인캠페인_DailyReport_070102_GS이스토어_3월온라인캠페인_DailyReport_070311" xfId="272" xr:uid="{00000000-0005-0000-0000-000006090000}"/>
    <cellStyle name="_GS이스토어_3월_DailyReport_20060314_GS이스토어_6월_DailyReport_20060602_GS이스토어_6월(DM)_DailyReport_20060601_GS이스토어_10월온라인캠페인_DailyReport_1030_GS이스토어_1월온라인캠페인_DailyReport_070117" xfId="273" xr:uid="{00000000-0005-0000-0000-000007090000}"/>
    <cellStyle name="_GS이스토어_3월_DailyReport_20060314_GS이스토어_6월_DailyReport_20060602_GS이스토어_6월(DM)_DailyReport_20060601_GS이스토어_10월온라인캠페인_DailyReport_1030_GS이스토어_1월온라인캠페인_DailyReport_070117_GS이스토어_3월온라인캠페인_DailyReport_070311" xfId="276" xr:uid="{00000000-0005-0000-0000-000008090000}"/>
    <cellStyle name="_GS이스토어_3월_DailyReport_20060314_GS이스토어_6월_DailyReport_20060602_GS이스토어_6월(DM)_DailyReport_20060601_GS이스토어_10월온라인캠페인_DailyReport_1030_GS이스토어_1월온라인캠페인_DailyReport_070117_쉬트추가" xfId="274" xr:uid="{00000000-0005-0000-0000-000009090000}"/>
    <cellStyle name="_GS이스토어_3월_DailyReport_20060314_GS이스토어_6월_DailyReport_20060602_GS이스토어_6월(DM)_DailyReport_20060601_GS이스토어_10월온라인캠페인_DailyReport_1030_GS이스토어_1월온라인캠페인_DailyReport_070117_쉬트추가_GS이스토어_3월온라인캠페인_DailyReport_070311" xfId="275" xr:uid="{00000000-0005-0000-0000-00000A090000}"/>
    <cellStyle name="_GS이스토어_3월_DailyReport_20060314_GS이스토어_6월_DailyReport_20060602_GS이스토어_6월(DM)_DailyReport_20060601_GS이스토어_10월온라인캠페인_DailyReport_1030_GS이스토어_1월온라인캠페인_DailyReport_070121_소재별쉬트수정본" xfId="277" xr:uid="{00000000-0005-0000-0000-00000B090000}"/>
    <cellStyle name="_GS이스토어_3월_DailyReport_20060314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278" xr:uid="{00000000-0005-0000-0000-00000C090000}"/>
    <cellStyle name="_GS이스토어_3월_DailyReport_20060314_GS이스토어_6월_DailyReport_20060602_GS이스토어_6월(DM)_DailyReport_20060601_GS이스토어_10월온라인캠페인_DailyReport_1030_GS이스토어_2월온라인캠페인_DailyReport_070204" xfId="279" xr:uid="{00000000-0005-0000-0000-00000D090000}"/>
    <cellStyle name="_GS이스토어_3월_DailyReport_20060314_GS이스토어_6월_DailyReport_20060602_GS이스토어_6월(DM)_DailyReport_20060601_GS이스토어_10월온라인캠페인_DailyReport_1030_GS이스토어_2월온라인캠페인_DailyReport_070204_GS이스토어_3월온라인캠페인_DailyReport_070311" xfId="280" xr:uid="{00000000-0005-0000-0000-00000E090000}"/>
    <cellStyle name="_GS이스토어_3월_DailyReport_20060314_GS이스토어_6월_DailyReport_20060602_GS이스토어_6월(DM)_DailyReport_20060601_GS이스토어_3월온라인캠페인_DailyReport_070311" xfId="281" xr:uid="{00000000-0005-0000-0000-00000F090000}"/>
    <cellStyle name="_GS이스토어_3월_DailyReport_20060314_GS이스토어_6월_DailyReport_20060602_GS이스토어_6월(DM)_DailyReport_20060601_GS이스토어_8월온라인캠페인_DailyReport_양식" xfId="282" xr:uid="{00000000-0005-0000-0000-000010090000}"/>
    <cellStyle name="_GS이스토어_3월_DailyReport_20060314_GS이스토어_6월_DailyReport_20060602_GS이스토어_6월(DM)_DailyReport_20060601_GS이스토어_8월온라인캠페인_DailyReport_양식_GS이스토어_12월온라인캠페인_DailyReport" xfId="283" xr:uid="{00000000-0005-0000-0000-000011090000}"/>
    <cellStyle name="_GS이스토어_3월_DailyReport_20060314_GS이스토어_6월_DailyReport_20060602_GS이스토어_6월(DM)_DailyReport_20060601_GS이스토어_8월온라인캠페인_DailyReport_양식_GS이스토어_12월온라인캠페인_DailyReport_GS이스토어_3월온라인캠페인_DailyReport_070311" xfId="284" xr:uid="{00000000-0005-0000-0000-000012090000}"/>
    <cellStyle name="_GS이스토어_3월_DailyReport_20060314_GS이스토어_6월_DailyReport_20060602_GS이스토어_6월(DM)_DailyReport_20060601_GS이스토어_8월온라인캠페인_DailyReport_양식_GS이스토어_1월온라인캠페인_DailyReport_070102" xfId="285" xr:uid="{00000000-0005-0000-0000-000013090000}"/>
    <cellStyle name="_GS이스토어_3월_DailyReport_20060314_GS이스토어_6월_DailyReport_20060602_GS이스토어_6월(DM)_DailyReport_20060601_GS이스토어_8월온라인캠페인_DailyReport_양식_GS이스토어_1월온라인캠페인_DailyReport_070102_GS이스토어_3월온라인캠페인_DailyReport_070311" xfId="286" xr:uid="{00000000-0005-0000-0000-000014090000}"/>
    <cellStyle name="_GS이스토어_3월_DailyReport_20060314_GS이스토어_6월_DailyReport_20060602_GS이스토어_6월(DM)_DailyReport_20060601_GS이스토어_8월온라인캠페인_DailyReport_양식_GS이스토어_1월온라인캠페인_DailyReport_070117" xfId="287" xr:uid="{00000000-0005-0000-0000-000015090000}"/>
    <cellStyle name="_GS이스토어_3월_DailyReport_20060314_GS이스토어_6월_DailyReport_20060602_GS이스토어_6월(DM)_DailyReport_20060601_GS이스토어_8월온라인캠페인_DailyReport_양식_GS이스토어_1월온라인캠페인_DailyReport_070117_GS이스토어_3월온라인캠페인_DailyReport_070311" xfId="290" xr:uid="{00000000-0005-0000-0000-000016090000}"/>
    <cellStyle name="_GS이스토어_3월_DailyReport_20060314_GS이스토어_6월_DailyReport_20060602_GS이스토어_6월(DM)_DailyReport_20060601_GS이스토어_8월온라인캠페인_DailyReport_양식_GS이스토어_1월온라인캠페인_DailyReport_070117_쉬트추가" xfId="288" xr:uid="{00000000-0005-0000-0000-000017090000}"/>
    <cellStyle name="_GS이스토어_3월_DailyReport_20060314_GS이스토어_6월_DailyReport_20060602_GS이스토어_6월(DM)_DailyReport_20060601_GS이스토어_8월온라인캠페인_DailyReport_양식_GS이스토어_1월온라인캠페인_DailyReport_070117_쉬트추가_GS이스토어_3월온라인캠페인_DailyReport_070311" xfId="289" xr:uid="{00000000-0005-0000-0000-000018090000}"/>
    <cellStyle name="_GS이스토어_3월_DailyReport_20060314_GS이스토어_6월_DailyReport_20060602_GS이스토어_6월(DM)_DailyReport_20060601_GS이스토어_8월온라인캠페인_DailyReport_양식_GS이스토어_1월온라인캠페인_DailyReport_070121_소재별쉬트수정본" xfId="291" xr:uid="{00000000-0005-0000-0000-000019090000}"/>
    <cellStyle name="_GS이스토어_3월_DailyReport_20060314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292" xr:uid="{00000000-0005-0000-0000-00001A090000}"/>
    <cellStyle name="_GS이스토어_3월_DailyReport_20060314_GS이스토어_6월_DailyReport_20060602_GS이스토어_6월(DM)_DailyReport_20060601_GS이스토어_8월온라인캠페인_DailyReport_양식_GS이스토어_2월온라인캠페인_DailyReport_070204" xfId="293" xr:uid="{00000000-0005-0000-0000-00001B090000}"/>
    <cellStyle name="_GS이스토어_3월_DailyReport_20060314_GS이스토어_6월_DailyReport_20060602_GS이스토어_6월(DM)_DailyReport_20060601_GS이스토어_8월온라인캠페인_DailyReport_양식_GS이스토어_2월온라인캠페인_DailyReport_070204_GS이스토어_3월온라인캠페인_DailyReport_070311" xfId="294" xr:uid="{00000000-0005-0000-0000-00001C090000}"/>
    <cellStyle name="_GS이스토어_3월_DailyReport_20060314_GS이스토어_6월_DailyReport_20060602_GS이스토어_6월_DailyReport_20060601" xfId="295" xr:uid="{00000000-0005-0000-0000-00001D090000}"/>
    <cellStyle name="_GS이스토어_3월_DailyReport_20060314_GS이스토어_6월_DailyReport_20060602_GS이스토어_6월_DailyReport_20060601_GS이스토어_10월온라인캠페인_DailyReport_1030" xfId="296" xr:uid="{00000000-0005-0000-0000-00001E090000}"/>
    <cellStyle name="_GS이스토어_3월_DailyReport_20060314_GS이스토어_6월_DailyReport_20060602_GS이스토어_6월_DailyReport_20060601_GS이스토어_10월온라인캠페인_DailyReport_1030_GS이스토어_12월온라인캠페인_DailyReport" xfId="297" xr:uid="{00000000-0005-0000-0000-00001F090000}"/>
    <cellStyle name="_GS이스토어_3월_DailyReport_20060314_GS이스토어_6월_DailyReport_20060602_GS이스토어_6월_DailyReport_20060601_GS이스토어_10월온라인캠페인_DailyReport_1030_GS이스토어_12월온라인캠페인_DailyReport_GS이스토어_3월온라인캠페인_DailyReport_070311" xfId="298" xr:uid="{00000000-0005-0000-0000-000020090000}"/>
    <cellStyle name="_GS이스토어_3월_DailyReport_20060314_GS이스토어_6월_DailyReport_20060602_GS이스토어_6월_DailyReport_20060601_GS이스토어_10월온라인캠페인_DailyReport_1030_GS이스토어_1월온라인캠페인_DailyReport_070102" xfId="299" xr:uid="{00000000-0005-0000-0000-000021090000}"/>
    <cellStyle name="_GS이스토어_3월_DailyReport_20060314_GS이스토어_6월_DailyReport_20060602_GS이스토어_6월_DailyReport_20060601_GS이스토어_10월온라인캠페인_DailyReport_1030_GS이스토어_1월온라인캠페인_DailyReport_070102_GS이스토어_3월온라인캠페인_DailyReport_070311" xfId="300" xr:uid="{00000000-0005-0000-0000-000022090000}"/>
    <cellStyle name="_GS이스토어_3월_DailyReport_20060314_GS이스토어_6월_DailyReport_20060602_GS이스토어_6월_DailyReport_20060601_GS이스토어_10월온라인캠페인_DailyReport_1030_GS이스토어_1월온라인캠페인_DailyReport_070117" xfId="301" xr:uid="{00000000-0005-0000-0000-000023090000}"/>
    <cellStyle name="_GS이스토어_3월_DailyReport_20060314_GS이스토어_6월_DailyReport_20060602_GS이스토어_6월_DailyReport_20060601_GS이스토어_10월온라인캠페인_DailyReport_1030_GS이스토어_1월온라인캠페인_DailyReport_070117_GS이스토어_3월온라인캠페인_DailyReport_070311" xfId="304" xr:uid="{00000000-0005-0000-0000-000024090000}"/>
    <cellStyle name="_GS이스토어_3월_DailyReport_20060314_GS이스토어_6월_DailyReport_20060602_GS이스토어_6월_DailyReport_20060601_GS이스토어_10월온라인캠페인_DailyReport_1030_GS이스토어_1월온라인캠페인_DailyReport_070117_쉬트추가" xfId="302" xr:uid="{00000000-0005-0000-0000-000025090000}"/>
    <cellStyle name="_GS이스토어_3월_DailyReport_20060314_GS이스토어_6월_DailyReport_20060602_GS이스토어_6월_DailyReport_20060601_GS이스토어_10월온라인캠페인_DailyReport_1030_GS이스토어_1월온라인캠페인_DailyReport_070117_쉬트추가_GS이스토어_3월온라인캠페인_DailyReport_070311" xfId="303" xr:uid="{00000000-0005-0000-0000-000026090000}"/>
    <cellStyle name="_GS이스토어_3월_DailyReport_20060314_GS이스토어_6월_DailyReport_20060602_GS이스토어_6월_DailyReport_20060601_GS이스토어_10월온라인캠페인_DailyReport_1030_GS이스토어_1월온라인캠페인_DailyReport_070121_소재별쉬트수정본" xfId="305" xr:uid="{00000000-0005-0000-0000-000027090000}"/>
    <cellStyle name="_GS이스토어_3월_DailyReport_20060314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306" xr:uid="{00000000-0005-0000-0000-000028090000}"/>
    <cellStyle name="_GS이스토어_3월_DailyReport_20060314_GS이스토어_6월_DailyReport_20060602_GS이스토어_6월_DailyReport_20060601_GS이스토어_10월온라인캠페인_DailyReport_1030_GS이스토어_2월온라인캠페인_DailyReport_070204" xfId="307" xr:uid="{00000000-0005-0000-0000-000029090000}"/>
    <cellStyle name="_GS이스토어_3월_DailyReport_20060314_GS이스토어_6월_DailyReport_20060602_GS이스토어_6월_DailyReport_20060601_GS이스토어_10월온라인캠페인_DailyReport_1030_GS이스토어_2월온라인캠페인_DailyReport_070204_GS이스토어_3월온라인캠페인_DailyReport_070311" xfId="308" xr:uid="{00000000-0005-0000-0000-00002A090000}"/>
    <cellStyle name="_GS이스토어_3월_DailyReport_20060314_GS이스토어_6월_DailyReport_20060602_GS이스토어_6월_DailyReport_20060601_GS이스토어_3월온라인캠페인_DailyReport_070311" xfId="309" xr:uid="{00000000-0005-0000-0000-00002B090000}"/>
    <cellStyle name="_GS이스토어_3월_DailyReport_20060314_GS이스토어_6월_DailyReport_20060602_GS이스토어_6월_DailyReport_20060601_GS이스토어_8월온라인캠페인_DailyReport_양식" xfId="310" xr:uid="{00000000-0005-0000-0000-00002C090000}"/>
    <cellStyle name="_GS이스토어_3월_DailyReport_20060314_GS이스토어_6월_DailyReport_20060602_GS이스토어_6월_DailyReport_20060601_GS이스토어_8월온라인캠페인_DailyReport_양식_GS이스토어_12월온라인캠페인_DailyReport" xfId="311" xr:uid="{00000000-0005-0000-0000-00002D090000}"/>
    <cellStyle name="_GS이스토어_3월_DailyReport_20060314_GS이스토어_6월_DailyReport_20060602_GS이스토어_6월_DailyReport_20060601_GS이스토어_8월온라인캠페인_DailyReport_양식_GS이스토어_12월온라인캠페인_DailyReport_GS이스토어_3월온라인캠페인_DailyReport_070311" xfId="312" xr:uid="{00000000-0005-0000-0000-00002E090000}"/>
    <cellStyle name="_GS이스토어_3월_DailyReport_20060314_GS이스토어_6월_DailyReport_20060602_GS이스토어_6월_DailyReport_20060601_GS이스토어_8월온라인캠페인_DailyReport_양식_GS이스토어_1월온라인캠페인_DailyReport_070102" xfId="313" xr:uid="{00000000-0005-0000-0000-00002F090000}"/>
    <cellStyle name="_GS이스토어_3월_DailyReport_20060314_GS이스토어_6월_DailyReport_20060602_GS이스토어_6월_DailyReport_20060601_GS이스토어_8월온라인캠페인_DailyReport_양식_GS이스토어_1월온라인캠페인_DailyReport_070102_GS이스토어_3월온라인캠페인_DailyReport_070311" xfId="314" xr:uid="{00000000-0005-0000-0000-000030090000}"/>
    <cellStyle name="_GS이스토어_3월_DailyReport_20060314_GS이스토어_6월_DailyReport_20060602_GS이스토어_6월_DailyReport_20060601_GS이스토어_8월온라인캠페인_DailyReport_양식_GS이스토어_1월온라인캠페인_DailyReport_070117" xfId="315" xr:uid="{00000000-0005-0000-0000-000031090000}"/>
    <cellStyle name="_GS이스토어_3월_DailyReport_20060314_GS이스토어_6월_DailyReport_20060602_GS이스토어_6월_DailyReport_20060601_GS이스토어_8월온라인캠페인_DailyReport_양식_GS이스토어_1월온라인캠페인_DailyReport_070117_GS이스토어_3월온라인캠페인_DailyReport_070311" xfId="318" xr:uid="{00000000-0005-0000-0000-000032090000}"/>
    <cellStyle name="_GS이스토어_3월_DailyReport_20060314_GS이스토어_6월_DailyReport_20060602_GS이스토어_6월_DailyReport_20060601_GS이스토어_8월온라인캠페인_DailyReport_양식_GS이스토어_1월온라인캠페인_DailyReport_070117_쉬트추가" xfId="316" xr:uid="{00000000-0005-0000-0000-000033090000}"/>
    <cellStyle name="_GS이스토어_3월_DailyReport_20060314_GS이스토어_6월_DailyReport_20060602_GS이스토어_6월_DailyReport_20060601_GS이스토어_8월온라인캠페인_DailyReport_양식_GS이스토어_1월온라인캠페인_DailyReport_070117_쉬트추가_GS이스토어_3월온라인캠페인_DailyReport_070311" xfId="317" xr:uid="{00000000-0005-0000-0000-000034090000}"/>
    <cellStyle name="_GS이스토어_3월_DailyReport_20060314_GS이스토어_6월_DailyReport_20060602_GS이스토어_6월_DailyReport_20060601_GS이스토어_8월온라인캠페인_DailyReport_양식_GS이스토어_1월온라인캠페인_DailyReport_070121_소재별쉬트수정본" xfId="319" xr:uid="{00000000-0005-0000-0000-000035090000}"/>
    <cellStyle name="_GS이스토어_3월_DailyReport_20060314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320" xr:uid="{00000000-0005-0000-0000-000036090000}"/>
    <cellStyle name="_GS이스토어_3월_DailyReport_20060314_GS이스토어_6월_DailyReport_20060602_GS이스토어_6월_DailyReport_20060601_GS이스토어_8월온라인캠페인_DailyReport_양식_GS이스토어_2월온라인캠페인_DailyReport_070204" xfId="321" xr:uid="{00000000-0005-0000-0000-000037090000}"/>
    <cellStyle name="_GS이스토어_3월_DailyReport_20060314_GS이스토어_6월_DailyReport_20060602_GS이스토어_6월_DailyReport_20060601_GS이스토어_8월온라인캠페인_DailyReport_양식_GS이스토어_2월온라인캠페인_DailyReport_070204_GS이스토어_3월온라인캠페인_DailyReport_070311" xfId="322" xr:uid="{00000000-0005-0000-0000-000038090000}"/>
    <cellStyle name="_GS이스토어_3월_DailyReport_20060314_GS이스토어_6월_DailyReport_20060602_GS이스토어_7월_DailyReport_원본" xfId="323" xr:uid="{00000000-0005-0000-0000-000039090000}"/>
    <cellStyle name="_GS이스토어_3월_DailyReport_20060314_GS이스토어_6월_DailyReport_20060602_GS이스토어_7월_DailyReport_원본_GS이스토어_10월온라인캠페인_DailyReport_1030" xfId="324" xr:uid="{00000000-0005-0000-0000-00003A090000}"/>
    <cellStyle name="_GS이스토어_3월_DailyReport_20060314_GS이스토어_6월_DailyReport_20060602_GS이스토어_7월_DailyReport_원본_GS이스토어_10월온라인캠페인_DailyReport_1030_GS이스토어_12월온라인캠페인_DailyReport" xfId="325" xr:uid="{00000000-0005-0000-0000-00003B090000}"/>
    <cellStyle name="_GS이스토어_3월_DailyReport_20060314_GS이스토어_6월_DailyReport_20060602_GS이스토어_7월_DailyReport_원본_GS이스토어_10월온라인캠페인_DailyReport_1030_GS이스토어_12월온라인캠페인_DailyReport_GS이스토어_3월온라인캠페인_DailyReport_070311" xfId="326" xr:uid="{00000000-0005-0000-0000-00003C090000}"/>
    <cellStyle name="_GS이스토어_3월_DailyReport_20060314_GS이스토어_6월_DailyReport_20060602_GS이스토어_7월_DailyReport_원본_GS이스토어_10월온라인캠페인_DailyReport_1030_GS이스토어_1월온라인캠페인_DailyReport_070102" xfId="327" xr:uid="{00000000-0005-0000-0000-00003D090000}"/>
    <cellStyle name="_GS이스토어_3월_DailyReport_20060314_GS이스토어_6월_DailyReport_20060602_GS이스토어_7월_DailyReport_원본_GS이스토어_10월온라인캠페인_DailyReport_1030_GS이스토어_1월온라인캠페인_DailyReport_070102_GS이스토어_3월온라인캠페인_DailyReport_070311" xfId="328" xr:uid="{00000000-0005-0000-0000-00003E090000}"/>
    <cellStyle name="_GS이스토어_3월_DailyReport_20060314_GS이스토어_6월_DailyReport_20060602_GS이스토어_7월_DailyReport_원본_GS이스토어_10월온라인캠페인_DailyReport_1030_GS이스토어_1월온라인캠페인_DailyReport_070117" xfId="329" xr:uid="{00000000-0005-0000-0000-00003F090000}"/>
    <cellStyle name="_GS이스토어_3월_DailyReport_20060314_GS이스토어_6월_DailyReport_20060602_GS이스토어_7월_DailyReport_원본_GS이스토어_10월온라인캠페인_DailyReport_1030_GS이스토어_1월온라인캠페인_DailyReport_070117_GS이스토어_3월온라인캠페인_DailyReport_070311" xfId="332" xr:uid="{00000000-0005-0000-0000-000040090000}"/>
    <cellStyle name="_GS이스토어_3월_DailyReport_20060314_GS이스토어_6월_DailyReport_20060602_GS이스토어_7월_DailyReport_원본_GS이스토어_10월온라인캠페인_DailyReport_1030_GS이스토어_1월온라인캠페인_DailyReport_070117_쉬트추가" xfId="330" xr:uid="{00000000-0005-0000-0000-000041090000}"/>
    <cellStyle name="_GS이스토어_3월_DailyReport_20060314_GS이스토어_6월_DailyReport_20060602_GS이스토어_7월_DailyReport_원본_GS이스토어_10월온라인캠페인_DailyReport_1030_GS이스토어_1월온라인캠페인_DailyReport_070117_쉬트추가_GS이스토어_3월온라인캠페인_DailyReport_070311" xfId="331" xr:uid="{00000000-0005-0000-0000-000042090000}"/>
    <cellStyle name="_GS이스토어_3월_DailyReport_20060314_GS이스토어_6월_DailyReport_20060602_GS이스토어_7월_DailyReport_원본_GS이스토어_10월온라인캠페인_DailyReport_1030_GS이스토어_1월온라인캠페인_DailyReport_070121_소재별쉬트수정본" xfId="333" xr:uid="{00000000-0005-0000-0000-000043090000}"/>
    <cellStyle name="_GS이스토어_3월_DailyReport_20060314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334" xr:uid="{00000000-0005-0000-0000-000044090000}"/>
    <cellStyle name="_GS이스토어_3월_DailyReport_20060314_GS이스토어_6월_DailyReport_20060602_GS이스토어_7월_DailyReport_원본_GS이스토어_10월온라인캠페인_DailyReport_1030_GS이스토어_2월온라인캠페인_DailyReport_070204" xfId="335" xr:uid="{00000000-0005-0000-0000-000045090000}"/>
    <cellStyle name="_GS이스토어_3월_DailyReport_20060314_GS이스토어_6월_DailyReport_20060602_GS이스토어_7월_DailyReport_원본_GS이스토어_10월온라인캠페인_DailyReport_1030_GS이스토어_2월온라인캠페인_DailyReport_070204_GS이스토어_3월온라인캠페인_DailyReport_070311" xfId="336" xr:uid="{00000000-0005-0000-0000-000046090000}"/>
    <cellStyle name="_GS이스토어_3월_DailyReport_20060314_GS이스토어_6월_DailyReport_20060602_GS이스토어_7월_DailyReport_원본_GS이스토어_3월온라인캠페인_DailyReport_070311" xfId="337" xr:uid="{00000000-0005-0000-0000-000047090000}"/>
    <cellStyle name="_GS이스토어_3월_DailyReport_20060314_GS이스토어_6월_DailyReport_20060602_GS이스토어_7월_DailyReport_원본_GS이스토어_8월온라인캠페인_DailyReport_양식" xfId="338" xr:uid="{00000000-0005-0000-0000-000048090000}"/>
    <cellStyle name="_GS이스토어_3월_DailyReport_20060314_GS이스토어_6월_DailyReport_20060602_GS이스토어_7월_DailyReport_원본_GS이스토어_8월온라인캠페인_DailyReport_양식_GS이스토어_12월온라인캠페인_DailyReport" xfId="339" xr:uid="{00000000-0005-0000-0000-000049090000}"/>
    <cellStyle name="_GS이스토어_3월_DailyReport_20060314_GS이스토어_6월_DailyReport_20060602_GS이스토어_7월_DailyReport_원본_GS이스토어_8월온라인캠페인_DailyReport_양식_GS이스토어_12월온라인캠페인_DailyReport_GS이스토어_3월온라인캠페인_DailyReport_070311" xfId="340" xr:uid="{00000000-0005-0000-0000-00004A090000}"/>
    <cellStyle name="_GS이스토어_3월_DailyReport_20060314_GS이스토어_6월_DailyReport_20060602_GS이스토어_7월_DailyReport_원본_GS이스토어_8월온라인캠페인_DailyReport_양식_GS이스토어_1월온라인캠페인_DailyReport_070102" xfId="341" xr:uid="{00000000-0005-0000-0000-00004B090000}"/>
    <cellStyle name="_GS이스토어_3월_DailyReport_20060314_GS이스토어_6월_DailyReport_20060602_GS이스토어_7월_DailyReport_원본_GS이스토어_8월온라인캠페인_DailyReport_양식_GS이스토어_1월온라인캠페인_DailyReport_070102_GS이스토어_3월온라인캠페인_DailyReport_070311" xfId="342" xr:uid="{00000000-0005-0000-0000-00004C090000}"/>
    <cellStyle name="_GS이스토어_3월_DailyReport_20060314_GS이스토어_6월_DailyReport_20060602_GS이스토어_7월_DailyReport_원본_GS이스토어_8월온라인캠페인_DailyReport_양식_GS이스토어_1월온라인캠페인_DailyReport_070117" xfId="343" xr:uid="{00000000-0005-0000-0000-00004D090000}"/>
    <cellStyle name="_GS이스토어_3월_DailyReport_20060314_GS이스토어_6월_DailyReport_20060602_GS이스토어_7월_DailyReport_원본_GS이스토어_8월온라인캠페인_DailyReport_양식_GS이스토어_1월온라인캠페인_DailyReport_070117_GS이스토어_3월온라인캠페인_DailyReport_070311" xfId="346" xr:uid="{00000000-0005-0000-0000-00004E090000}"/>
    <cellStyle name="_GS이스토어_3월_DailyReport_20060314_GS이스토어_6월_DailyReport_20060602_GS이스토어_7월_DailyReport_원본_GS이스토어_8월온라인캠페인_DailyReport_양식_GS이스토어_1월온라인캠페인_DailyReport_070117_쉬트추가" xfId="344" xr:uid="{00000000-0005-0000-0000-00004F090000}"/>
    <cellStyle name="_GS이스토어_3월_DailyReport_20060314_GS이스토어_6월_DailyReport_20060602_GS이스토어_7월_DailyReport_원본_GS이스토어_8월온라인캠페인_DailyReport_양식_GS이스토어_1월온라인캠페인_DailyReport_070117_쉬트추가_GS이스토어_3월온라인캠페인_DailyReport_070311" xfId="345" xr:uid="{00000000-0005-0000-0000-000050090000}"/>
    <cellStyle name="_GS이스토어_3월_DailyReport_20060314_GS이스토어_6월_DailyReport_20060602_GS이스토어_7월_DailyReport_원본_GS이스토어_8월온라인캠페인_DailyReport_양식_GS이스토어_1월온라인캠페인_DailyReport_070121_소재별쉬트수정본" xfId="347" xr:uid="{00000000-0005-0000-0000-000051090000}"/>
    <cellStyle name="_GS이스토어_3월_DailyReport_20060314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348" xr:uid="{00000000-0005-0000-0000-000052090000}"/>
    <cellStyle name="_GS이스토어_3월_DailyReport_20060314_GS이스토어_6월_DailyReport_20060602_GS이스토어_7월_DailyReport_원본_GS이스토어_8월온라인캠페인_DailyReport_양식_GS이스토어_2월온라인캠페인_DailyReport_070204" xfId="349" xr:uid="{00000000-0005-0000-0000-000053090000}"/>
    <cellStyle name="_GS이스토어_3월_DailyReport_20060314_GS이스토어_6월_DailyReport_20060602_GS이스토어_7월_DailyReport_원본_GS이스토어_8월온라인캠페인_DailyReport_양식_GS이스토어_2월온라인캠페인_DailyReport_070204_GS이스토어_3월온라인캠페인_DailyReport_070311" xfId="350" xr:uid="{00000000-0005-0000-0000-000054090000}"/>
    <cellStyle name="_GS이스토어_3월_DailyReport_20060314_GS이스토어_6월_DailyReport_20060602_쭈_GS이스토어_6월_DailyReport_20060601" xfId="227" xr:uid="{00000000-0005-0000-0000-000055090000}"/>
    <cellStyle name="_GS이스토어_3월_DailyReport_20060314_GS이스토어_6월_DailyReport_20060602_쭈_GS이스토어_6월_DailyReport_20060601_GS이스토어_10월온라인캠페인_DailyReport_1030" xfId="228" xr:uid="{00000000-0005-0000-0000-000056090000}"/>
    <cellStyle name="_GS이스토어_3월_DailyReport_20060314_GS이스토어_6월_DailyReport_20060602_쭈_GS이스토어_6월_DailyReport_20060601_GS이스토어_10월온라인캠페인_DailyReport_1030_GS이스토어_12월온라인캠페인_DailyReport" xfId="229" xr:uid="{00000000-0005-0000-0000-000057090000}"/>
    <cellStyle name="_GS이스토어_3월_DailyReport_20060314_GS이스토어_6월_DailyReport_20060602_쭈_GS이스토어_6월_DailyReport_20060601_GS이스토어_10월온라인캠페인_DailyReport_1030_GS이스토어_12월온라인캠페인_DailyReport_GS이스토어_3월온라인캠페인_DailyReport_070311" xfId="230" xr:uid="{00000000-0005-0000-0000-000058090000}"/>
    <cellStyle name="_GS이스토어_3월_DailyReport_20060314_GS이스토어_6월_DailyReport_20060602_쭈_GS이스토어_6월_DailyReport_20060601_GS이스토어_10월온라인캠페인_DailyReport_1030_GS이스토어_1월온라인캠페인_DailyReport_070102" xfId="231" xr:uid="{00000000-0005-0000-0000-000059090000}"/>
    <cellStyle name="_GS이스토어_3월_DailyReport_20060314_GS이스토어_6월_DailyReport_20060602_쭈_GS이스토어_6월_DailyReport_20060601_GS이스토어_10월온라인캠페인_DailyReport_1030_GS이스토어_1월온라인캠페인_DailyReport_070102_GS이스토어_3월온라인캠페인_DailyReport_070311" xfId="232" xr:uid="{00000000-0005-0000-0000-00005A090000}"/>
    <cellStyle name="_GS이스토어_3월_DailyReport_20060314_GS이스토어_6월_DailyReport_20060602_쭈_GS이스토어_6월_DailyReport_20060601_GS이스토어_10월온라인캠페인_DailyReport_1030_GS이스토어_1월온라인캠페인_DailyReport_070117" xfId="233" xr:uid="{00000000-0005-0000-0000-00005B090000}"/>
    <cellStyle name="_GS이스토어_3월_DailyReport_20060314_GS이스토어_6월_DailyReport_20060602_쭈_GS이스토어_6월_DailyReport_20060601_GS이스토어_10월온라인캠페인_DailyReport_1030_GS이스토어_1월온라인캠페인_DailyReport_070117_GS이스토어_3월온라인캠페인_DailyReport_070311" xfId="236" xr:uid="{00000000-0005-0000-0000-00005C090000}"/>
    <cellStyle name="_GS이스토어_3월_DailyReport_20060314_GS이스토어_6월_DailyReport_20060602_쭈_GS이스토어_6월_DailyReport_20060601_GS이스토어_10월온라인캠페인_DailyReport_1030_GS이스토어_1월온라인캠페인_DailyReport_070117_쉬트추가" xfId="234" xr:uid="{00000000-0005-0000-0000-00005D090000}"/>
    <cellStyle name="_GS이스토어_3월_DailyReport_20060314_GS이스토어_6월_DailyReport_20060602_쭈_GS이스토어_6월_DailyReport_20060601_GS이스토어_10월온라인캠페인_DailyReport_1030_GS이스토어_1월온라인캠페인_DailyReport_070117_쉬트추가_GS이스토어_3월온라인캠페인_DailyReport_070311" xfId="235" xr:uid="{00000000-0005-0000-0000-00005E090000}"/>
    <cellStyle name="_GS이스토어_3월_DailyReport_20060314_GS이스토어_6월_DailyReport_20060602_쭈_GS이스토어_6월_DailyReport_20060601_GS이스토어_10월온라인캠페인_DailyReport_1030_GS이스토어_1월온라인캠페인_DailyReport_070121_소재별쉬트수정본" xfId="237" xr:uid="{00000000-0005-0000-0000-00005F090000}"/>
    <cellStyle name="_GS이스토어_3월_DailyReport_2006031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238" xr:uid="{00000000-0005-0000-0000-000060090000}"/>
    <cellStyle name="_GS이스토어_3월_DailyReport_20060314_GS이스토어_6월_DailyReport_20060602_쭈_GS이스토어_6월_DailyReport_20060601_GS이스토어_10월온라인캠페인_DailyReport_1030_GS이스토어_2월온라인캠페인_DailyReport_070204" xfId="239" xr:uid="{00000000-0005-0000-0000-000061090000}"/>
    <cellStyle name="_GS이스토어_3월_DailyReport_20060314_GS이스토어_6월_DailyReport_20060602_쭈_GS이스토어_6월_DailyReport_20060601_GS이스토어_10월온라인캠페인_DailyReport_1030_GS이스토어_2월온라인캠페인_DailyReport_070204_GS이스토어_3월온라인캠페인_DailyReport_070311" xfId="240" xr:uid="{00000000-0005-0000-0000-000062090000}"/>
    <cellStyle name="_GS이스토어_3월_DailyReport_20060314_GS이스토어_6월_DailyReport_20060602_쭈_GS이스토어_6월_DailyReport_20060601_GS이스토어_3월온라인캠페인_DailyReport_070311" xfId="241" xr:uid="{00000000-0005-0000-0000-000063090000}"/>
    <cellStyle name="_GS이스토어_3월_DailyReport_20060314_GS이스토어_6월_DailyReport_20060602_쭈_GS이스토어_6월_DailyReport_20060601_GS이스토어_8월온라인캠페인_DailyReport_양식" xfId="242" xr:uid="{00000000-0005-0000-0000-000064090000}"/>
    <cellStyle name="_GS이스토어_3월_DailyReport_20060314_GS이스토어_6월_DailyReport_20060602_쭈_GS이스토어_6월_DailyReport_20060601_GS이스토어_8월온라인캠페인_DailyReport_양식_GS이스토어_12월온라인캠페인_DailyReport" xfId="243" xr:uid="{00000000-0005-0000-0000-000065090000}"/>
    <cellStyle name="_GS이스토어_3월_DailyReport_20060314_GS이스토어_6월_DailyReport_20060602_쭈_GS이스토어_6월_DailyReport_20060601_GS이스토어_8월온라인캠페인_DailyReport_양식_GS이스토어_12월온라인캠페인_DailyReport_GS이스토어_3월온라인캠페인_DailyReport_070311" xfId="244" xr:uid="{00000000-0005-0000-0000-000066090000}"/>
    <cellStyle name="_GS이스토어_3월_DailyReport_20060314_GS이스토어_6월_DailyReport_20060602_쭈_GS이스토어_6월_DailyReport_20060601_GS이스토어_8월온라인캠페인_DailyReport_양식_GS이스토어_1월온라인캠페인_DailyReport_070102" xfId="245" xr:uid="{00000000-0005-0000-0000-000067090000}"/>
    <cellStyle name="_GS이스토어_3월_DailyReport_20060314_GS이스토어_6월_DailyReport_20060602_쭈_GS이스토어_6월_DailyReport_20060601_GS이스토어_8월온라인캠페인_DailyReport_양식_GS이스토어_1월온라인캠페인_DailyReport_070102_GS이스토어_3월온라인캠페인_DailyReport_070311" xfId="246" xr:uid="{00000000-0005-0000-0000-000068090000}"/>
    <cellStyle name="_GS이스토어_3월_DailyReport_20060314_GS이스토어_6월_DailyReport_20060602_쭈_GS이스토어_6월_DailyReport_20060601_GS이스토어_8월온라인캠페인_DailyReport_양식_GS이스토어_1월온라인캠페인_DailyReport_070117" xfId="247" xr:uid="{00000000-0005-0000-0000-000069090000}"/>
    <cellStyle name="_GS이스토어_3월_DailyReport_20060314_GS이스토어_6월_DailyReport_20060602_쭈_GS이스토어_6월_DailyReport_20060601_GS이스토어_8월온라인캠페인_DailyReport_양식_GS이스토어_1월온라인캠페인_DailyReport_070117_GS이스토어_3월온라인캠페인_DailyReport_070311" xfId="250" xr:uid="{00000000-0005-0000-0000-00006A090000}"/>
    <cellStyle name="_GS이스토어_3월_DailyReport_20060314_GS이스토어_6월_DailyReport_20060602_쭈_GS이스토어_6월_DailyReport_20060601_GS이스토어_8월온라인캠페인_DailyReport_양식_GS이스토어_1월온라인캠페인_DailyReport_070117_쉬트추가" xfId="248" xr:uid="{00000000-0005-0000-0000-00006B090000}"/>
    <cellStyle name="_GS이스토어_3월_DailyReport_20060314_GS이스토어_6월_DailyReport_20060602_쭈_GS이스토어_6월_DailyReport_20060601_GS이스토어_8월온라인캠페인_DailyReport_양식_GS이스토어_1월온라인캠페인_DailyReport_070117_쉬트추가_GS이스토어_3월온라인캠페인_DailyReport_070311" xfId="249" xr:uid="{00000000-0005-0000-0000-00006C090000}"/>
    <cellStyle name="_GS이스토어_3월_DailyReport_20060314_GS이스토어_6월_DailyReport_20060602_쭈_GS이스토어_6월_DailyReport_20060601_GS이스토어_8월온라인캠페인_DailyReport_양식_GS이스토어_1월온라인캠페인_DailyReport_070121_소재별쉬트수정본" xfId="251" xr:uid="{00000000-0005-0000-0000-00006D090000}"/>
    <cellStyle name="_GS이스토어_3월_DailyReport_2006031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252" xr:uid="{00000000-0005-0000-0000-00006E090000}"/>
    <cellStyle name="_GS이스토어_3월_DailyReport_20060314_GS이스토어_6월_DailyReport_20060602_쭈_GS이스토어_6월_DailyReport_20060601_GS이스토어_8월온라인캠페인_DailyReport_양식_GS이스토어_2월온라인캠페인_DailyReport_070204" xfId="253" xr:uid="{00000000-0005-0000-0000-00006F090000}"/>
    <cellStyle name="_GS이스토어_3월_DailyReport_20060314_GS이스토어_6월_DailyReport_20060602_쭈_GS이스토어_6월_DailyReport_20060601_GS이스토어_8월온라인캠페인_DailyReport_양식_GS이스토어_2월온라인캠페인_DailyReport_070204_GS이스토어_3월온라인캠페인_DailyReport_070311" xfId="254" xr:uid="{00000000-0005-0000-0000-000070090000}"/>
    <cellStyle name="_GS이스토어_3월_DailyReport_20060314_GS이스토어_8월온라인캠페인_DailyReport_양식" xfId="351" xr:uid="{00000000-0005-0000-0000-000071090000}"/>
    <cellStyle name="_GS이스토어_3월_DailyReport_20060314_GS이스토어_8월온라인캠페인_DailyReport_양식_GS이스토어_12월온라인캠페인_DailyReport" xfId="352" xr:uid="{00000000-0005-0000-0000-000072090000}"/>
    <cellStyle name="_GS이스토어_3월_DailyReport_20060314_GS이스토어_8월온라인캠페인_DailyReport_양식_GS이스토어_12월온라인캠페인_DailyReport_GS이스토어_3월온라인캠페인_DailyReport_070311" xfId="353" xr:uid="{00000000-0005-0000-0000-000073090000}"/>
    <cellStyle name="_GS이스토어_3월_DailyReport_20060314_GS이스토어_8월온라인캠페인_DailyReport_양식_GS이스토어_1월온라인캠페인_DailyReport_070102" xfId="354" xr:uid="{00000000-0005-0000-0000-000074090000}"/>
    <cellStyle name="_GS이스토어_3월_DailyReport_20060314_GS이스토어_8월온라인캠페인_DailyReport_양식_GS이스토어_1월온라인캠페인_DailyReport_070102_GS이스토어_3월온라인캠페인_DailyReport_070311" xfId="355" xr:uid="{00000000-0005-0000-0000-000075090000}"/>
    <cellStyle name="_GS이스토어_3월_DailyReport_20060314_GS이스토어_8월온라인캠페인_DailyReport_양식_GS이스토어_1월온라인캠페인_DailyReport_070117" xfId="356" xr:uid="{00000000-0005-0000-0000-000076090000}"/>
    <cellStyle name="_GS이스토어_3월_DailyReport_20060314_GS이스토어_8월온라인캠페인_DailyReport_양식_GS이스토어_1월온라인캠페인_DailyReport_070117_GS이스토어_3월온라인캠페인_DailyReport_070311" xfId="359" xr:uid="{00000000-0005-0000-0000-000077090000}"/>
    <cellStyle name="_GS이스토어_3월_DailyReport_20060314_GS이스토어_8월온라인캠페인_DailyReport_양식_GS이스토어_1월온라인캠페인_DailyReport_070117_쉬트추가" xfId="357" xr:uid="{00000000-0005-0000-0000-000078090000}"/>
    <cellStyle name="_GS이스토어_3월_DailyReport_20060314_GS이스토어_8월온라인캠페인_DailyReport_양식_GS이스토어_1월온라인캠페인_DailyReport_070117_쉬트추가_GS이스토어_3월온라인캠페인_DailyReport_070311" xfId="358" xr:uid="{00000000-0005-0000-0000-000079090000}"/>
    <cellStyle name="_GS이스토어_3월_DailyReport_20060314_GS이스토어_8월온라인캠페인_DailyReport_양식_GS이스토어_1월온라인캠페인_DailyReport_070121_소재별쉬트수정본" xfId="360" xr:uid="{00000000-0005-0000-0000-00007A090000}"/>
    <cellStyle name="_GS이스토어_3월_DailyReport_20060314_GS이스토어_8월온라인캠페인_DailyReport_양식_GS이스토어_1월온라인캠페인_DailyReport_070121_소재별쉬트수정본_GS이스토어_3월온라인캠페인_DailyReport_070311" xfId="361" xr:uid="{00000000-0005-0000-0000-00007B090000}"/>
    <cellStyle name="_GS이스토어_3월_DailyReport_20060314_GS이스토어_8월온라인캠페인_DailyReport_양식_GS이스토어_2월온라인캠페인_DailyReport_070204" xfId="362" xr:uid="{00000000-0005-0000-0000-00007C090000}"/>
    <cellStyle name="_GS이스토어_3월_DailyReport_20060314_GS이스토어_8월온라인캠페인_DailyReport_양식_GS이스토어_2월온라인캠페인_DailyReport_070204_GS이스토어_3월온라인캠페인_DailyReport_070311" xfId="363" xr:uid="{00000000-0005-0000-0000-00007D090000}"/>
    <cellStyle name="_GS이스토어_3월_DailyReport_20060316" xfId="364" xr:uid="{00000000-0005-0000-0000-00007E090000}"/>
    <cellStyle name="_GS이스토어_3월_DailyReport_20060316_GS이스토어_10월온라인캠페인_DailyReport_1030" xfId="365" xr:uid="{00000000-0005-0000-0000-00007F090000}"/>
    <cellStyle name="_GS이스토어_3월_DailyReport_20060316_GS이스토어_10월온라인캠페인_DailyReport_1030_GS이스토어_12월온라인캠페인_DailyReport" xfId="366" xr:uid="{00000000-0005-0000-0000-000080090000}"/>
    <cellStyle name="_GS이스토어_3월_DailyReport_20060316_GS이스토어_10월온라인캠페인_DailyReport_1030_GS이스토어_12월온라인캠페인_DailyReport_GS이스토어_3월온라인캠페인_DailyReport_070311" xfId="367" xr:uid="{00000000-0005-0000-0000-000081090000}"/>
    <cellStyle name="_GS이스토어_3월_DailyReport_20060316_GS이스토어_10월온라인캠페인_DailyReport_1030_GS이스토어_1월온라인캠페인_DailyReport_070102" xfId="368" xr:uid="{00000000-0005-0000-0000-000082090000}"/>
    <cellStyle name="_GS이스토어_3월_DailyReport_20060316_GS이스토어_10월온라인캠페인_DailyReport_1030_GS이스토어_1월온라인캠페인_DailyReport_070102_GS이스토어_3월온라인캠페인_DailyReport_070311" xfId="369" xr:uid="{00000000-0005-0000-0000-000083090000}"/>
    <cellStyle name="_GS이스토어_3월_DailyReport_20060316_GS이스토어_10월온라인캠페인_DailyReport_1030_GS이스토어_1월온라인캠페인_DailyReport_070117" xfId="370" xr:uid="{00000000-0005-0000-0000-000084090000}"/>
    <cellStyle name="_GS이스토어_3월_DailyReport_20060316_GS이스토어_10월온라인캠페인_DailyReport_1030_GS이스토어_1월온라인캠페인_DailyReport_070117_GS이스토어_3월온라인캠페인_DailyReport_070311" xfId="373" xr:uid="{00000000-0005-0000-0000-000085090000}"/>
    <cellStyle name="_GS이스토어_3월_DailyReport_20060316_GS이스토어_10월온라인캠페인_DailyReport_1030_GS이스토어_1월온라인캠페인_DailyReport_070117_쉬트추가" xfId="371" xr:uid="{00000000-0005-0000-0000-000086090000}"/>
    <cellStyle name="_GS이스토어_3월_DailyReport_20060316_GS이스토어_10월온라인캠페인_DailyReport_1030_GS이스토어_1월온라인캠페인_DailyReport_070117_쉬트추가_GS이스토어_3월온라인캠페인_DailyReport_070311" xfId="372" xr:uid="{00000000-0005-0000-0000-000087090000}"/>
    <cellStyle name="_GS이스토어_3월_DailyReport_20060316_GS이스토어_10월온라인캠페인_DailyReport_1030_GS이스토어_1월온라인캠페인_DailyReport_070121_소재별쉬트수정본" xfId="374" xr:uid="{00000000-0005-0000-0000-000088090000}"/>
    <cellStyle name="_GS이스토어_3월_DailyReport_20060316_GS이스토어_10월온라인캠페인_DailyReport_1030_GS이스토어_1월온라인캠페인_DailyReport_070121_소재별쉬트수정본_GS이스토어_3월온라인캠페인_DailyReport_070311" xfId="375" xr:uid="{00000000-0005-0000-0000-000089090000}"/>
    <cellStyle name="_GS이스토어_3월_DailyReport_20060316_GS이스토어_10월온라인캠페인_DailyReport_1030_GS이스토어_2월온라인캠페인_DailyReport_070204" xfId="376" xr:uid="{00000000-0005-0000-0000-00008A090000}"/>
    <cellStyle name="_GS이스토어_3월_DailyReport_20060316_GS이스토어_10월온라인캠페인_DailyReport_1030_GS이스토어_2월온라인캠페인_DailyReport_070204_GS이스토어_3월온라인캠페인_DailyReport_070311" xfId="377" xr:uid="{00000000-0005-0000-0000-00008B090000}"/>
    <cellStyle name="_GS이스토어_3월_DailyReport_20060316_GS이스토어_3월온라인캠페인_DailyReport_070311" xfId="378" xr:uid="{00000000-0005-0000-0000-00008C090000}"/>
    <cellStyle name="_GS이스토어_3월_DailyReport_20060316_GS이스토어_6월_DailyReport_20060602" xfId="379" xr:uid="{00000000-0005-0000-0000-00008D090000}"/>
    <cellStyle name="_GS이스토어_3월_DailyReport_20060316_GS이스토어_6월_DailyReport_20060602_GS이스토어_12월온라인캠페인_DailyReport" xfId="408" xr:uid="{00000000-0005-0000-0000-00008E090000}"/>
    <cellStyle name="_GS이스토어_3월_DailyReport_20060316_GS이스토어_6월_DailyReport_20060602_GS이스토어_12월온라인캠페인_DailyReport_GS이스토어_3월온라인캠페인_DailyReport_070311" xfId="409" xr:uid="{00000000-0005-0000-0000-00008F090000}"/>
    <cellStyle name="_GS이스토어_3월_DailyReport_20060316_GS이스토어_6월_DailyReport_20060602_GS이스토어_1월온라인캠페인_DailyReport_070102" xfId="410" xr:uid="{00000000-0005-0000-0000-000090090000}"/>
    <cellStyle name="_GS이스토어_3월_DailyReport_20060316_GS이스토어_6월_DailyReport_20060602_GS이스토어_1월온라인캠페인_DailyReport_070102_GS이스토어_3월온라인캠페인_DailyReport_070311" xfId="411" xr:uid="{00000000-0005-0000-0000-000091090000}"/>
    <cellStyle name="_GS이스토어_3월_DailyReport_20060316_GS이스토어_6월_DailyReport_20060602_GS이스토어_1월온라인캠페인_DailyReport_070117" xfId="412" xr:uid="{00000000-0005-0000-0000-000092090000}"/>
    <cellStyle name="_GS이스토어_3월_DailyReport_20060316_GS이스토어_6월_DailyReport_20060602_GS이스토어_1월온라인캠페인_DailyReport_070117_GS이스토어_3월온라인캠페인_DailyReport_070311" xfId="415" xr:uid="{00000000-0005-0000-0000-000093090000}"/>
    <cellStyle name="_GS이스토어_3월_DailyReport_20060316_GS이스토어_6월_DailyReport_20060602_GS이스토어_1월온라인캠페인_DailyReport_070117_쉬트추가" xfId="413" xr:uid="{00000000-0005-0000-0000-000094090000}"/>
    <cellStyle name="_GS이스토어_3월_DailyReport_20060316_GS이스토어_6월_DailyReport_20060602_GS이스토어_1월온라인캠페인_DailyReport_070117_쉬트추가_GS이스토어_3월온라인캠페인_DailyReport_070311" xfId="414" xr:uid="{00000000-0005-0000-0000-000095090000}"/>
    <cellStyle name="_GS이스토어_3월_DailyReport_20060316_GS이스토어_6월_DailyReport_20060602_GS이스토어_1월온라인캠페인_DailyReport_070121_소재별쉬트수정본" xfId="416" xr:uid="{00000000-0005-0000-0000-000096090000}"/>
    <cellStyle name="_GS이스토어_3월_DailyReport_20060316_GS이스토어_6월_DailyReport_20060602_GS이스토어_1월온라인캠페인_DailyReport_070121_소재별쉬트수정본_GS이스토어_3월온라인캠페인_DailyReport_070311" xfId="417" xr:uid="{00000000-0005-0000-0000-000097090000}"/>
    <cellStyle name="_GS이스토어_3월_DailyReport_20060316_GS이스토어_6월_DailyReport_20060602_GS이스토어_2월온라인캠페인_DailyReport_070204" xfId="418" xr:uid="{00000000-0005-0000-0000-000098090000}"/>
    <cellStyle name="_GS이스토어_3월_DailyReport_20060316_GS이스토어_6월_DailyReport_20060602_GS이스토어_2월온라인캠페인_DailyReport_070204_GS이스토어_3월온라인캠페인_DailyReport_070311" xfId="419" xr:uid="{00000000-0005-0000-0000-000099090000}"/>
    <cellStyle name="_GS이스토어_3월_DailyReport_20060316_GS이스토어_6월_DailyReport_20060602_GS이스토어_6월(DM)_DailyReport_20060601" xfId="420" xr:uid="{00000000-0005-0000-0000-00009A090000}"/>
    <cellStyle name="_GS이스토어_3월_DailyReport_20060316_GS이스토어_6월_DailyReport_20060602_GS이스토어_6월(DM)_DailyReport_20060601_GS이스토어_10월온라인캠페인_DailyReport_1030" xfId="421" xr:uid="{00000000-0005-0000-0000-00009B090000}"/>
    <cellStyle name="_GS이스토어_3월_DailyReport_20060316_GS이스토어_6월_DailyReport_20060602_GS이스토어_6월(DM)_DailyReport_20060601_GS이스토어_10월온라인캠페인_DailyReport_1030_GS이스토어_12월온라인캠페인_DailyReport" xfId="422" xr:uid="{00000000-0005-0000-0000-00009C090000}"/>
    <cellStyle name="_GS이스토어_3월_DailyReport_20060316_GS이스토어_6월_DailyReport_20060602_GS이스토어_6월(DM)_DailyReport_20060601_GS이스토어_10월온라인캠페인_DailyReport_1030_GS이스토어_12월온라인캠페인_DailyReport_GS이스토어_3월온라인캠페인_DailyReport_070311" xfId="423" xr:uid="{00000000-0005-0000-0000-00009D090000}"/>
    <cellStyle name="_GS이스토어_3월_DailyReport_20060316_GS이스토어_6월_DailyReport_20060602_GS이스토어_6월(DM)_DailyReport_20060601_GS이스토어_10월온라인캠페인_DailyReport_1030_GS이스토어_1월온라인캠페인_DailyReport_070102" xfId="424" xr:uid="{00000000-0005-0000-0000-00009E090000}"/>
    <cellStyle name="_GS이스토어_3월_DailyReport_20060316_GS이스토어_6월_DailyReport_20060602_GS이스토어_6월(DM)_DailyReport_20060601_GS이스토어_10월온라인캠페인_DailyReport_1030_GS이스토어_1월온라인캠페인_DailyReport_070102_GS이스토어_3월온라인캠페인_DailyReport_070311" xfId="425" xr:uid="{00000000-0005-0000-0000-00009F090000}"/>
    <cellStyle name="_GS이스토어_3월_DailyReport_20060316_GS이스토어_6월_DailyReport_20060602_GS이스토어_6월(DM)_DailyReport_20060601_GS이스토어_10월온라인캠페인_DailyReport_1030_GS이스토어_1월온라인캠페인_DailyReport_070117" xfId="426" xr:uid="{00000000-0005-0000-0000-0000A0090000}"/>
    <cellStyle name="_GS이스토어_3월_DailyReport_20060316_GS이스토어_6월_DailyReport_20060602_GS이스토어_6월(DM)_DailyReport_20060601_GS이스토어_10월온라인캠페인_DailyReport_1030_GS이스토어_1월온라인캠페인_DailyReport_070117_GS이스토어_3월온라인캠페인_DailyReport_070311" xfId="429" xr:uid="{00000000-0005-0000-0000-0000A1090000}"/>
    <cellStyle name="_GS이스토어_3월_DailyReport_20060316_GS이스토어_6월_DailyReport_20060602_GS이스토어_6월(DM)_DailyReport_20060601_GS이스토어_10월온라인캠페인_DailyReport_1030_GS이스토어_1월온라인캠페인_DailyReport_070117_쉬트추가" xfId="427" xr:uid="{00000000-0005-0000-0000-0000A2090000}"/>
    <cellStyle name="_GS이스토어_3월_DailyReport_20060316_GS이스토어_6월_DailyReport_20060602_GS이스토어_6월(DM)_DailyReport_20060601_GS이스토어_10월온라인캠페인_DailyReport_1030_GS이스토어_1월온라인캠페인_DailyReport_070117_쉬트추가_GS이스토어_3월온라인캠페인_DailyReport_070311" xfId="428" xr:uid="{00000000-0005-0000-0000-0000A3090000}"/>
    <cellStyle name="_GS이스토어_3월_DailyReport_20060316_GS이스토어_6월_DailyReport_20060602_GS이스토어_6월(DM)_DailyReport_20060601_GS이스토어_10월온라인캠페인_DailyReport_1030_GS이스토어_1월온라인캠페인_DailyReport_070121_소재별쉬트수정본" xfId="430" xr:uid="{00000000-0005-0000-0000-0000A4090000}"/>
    <cellStyle name="_GS이스토어_3월_DailyReport_20060316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431" xr:uid="{00000000-0005-0000-0000-0000A5090000}"/>
    <cellStyle name="_GS이스토어_3월_DailyReport_20060316_GS이스토어_6월_DailyReport_20060602_GS이스토어_6월(DM)_DailyReport_20060601_GS이스토어_10월온라인캠페인_DailyReport_1030_GS이스토어_2월온라인캠페인_DailyReport_070204" xfId="432" xr:uid="{00000000-0005-0000-0000-0000A6090000}"/>
    <cellStyle name="_GS이스토어_3월_DailyReport_20060316_GS이스토어_6월_DailyReport_20060602_GS이스토어_6월(DM)_DailyReport_20060601_GS이스토어_10월온라인캠페인_DailyReport_1030_GS이스토어_2월온라인캠페인_DailyReport_070204_GS이스토어_3월온라인캠페인_DailyReport_070311" xfId="433" xr:uid="{00000000-0005-0000-0000-0000A7090000}"/>
    <cellStyle name="_GS이스토어_3월_DailyReport_20060316_GS이스토어_6월_DailyReport_20060602_GS이스토어_6월(DM)_DailyReport_20060601_GS이스토어_3월온라인캠페인_DailyReport_070311" xfId="434" xr:uid="{00000000-0005-0000-0000-0000A8090000}"/>
    <cellStyle name="_GS이스토어_3월_DailyReport_20060316_GS이스토어_6월_DailyReport_20060602_GS이스토어_6월(DM)_DailyReport_20060601_GS이스토어_8월온라인캠페인_DailyReport_양식" xfId="435" xr:uid="{00000000-0005-0000-0000-0000A9090000}"/>
    <cellStyle name="_GS이스토어_3월_DailyReport_20060316_GS이스토어_6월_DailyReport_20060602_GS이스토어_6월(DM)_DailyReport_20060601_GS이스토어_8월온라인캠페인_DailyReport_양식_GS이스토어_12월온라인캠페인_DailyReport" xfId="436" xr:uid="{00000000-0005-0000-0000-0000AA090000}"/>
    <cellStyle name="_GS이스토어_3월_DailyReport_20060316_GS이스토어_6월_DailyReport_20060602_GS이스토어_6월(DM)_DailyReport_20060601_GS이스토어_8월온라인캠페인_DailyReport_양식_GS이스토어_12월온라인캠페인_DailyReport_GS이스토어_3월온라인캠페인_DailyReport_070311" xfId="437" xr:uid="{00000000-0005-0000-0000-0000AB090000}"/>
    <cellStyle name="_GS이스토어_3월_DailyReport_20060316_GS이스토어_6월_DailyReport_20060602_GS이스토어_6월(DM)_DailyReport_20060601_GS이스토어_8월온라인캠페인_DailyReport_양식_GS이스토어_1월온라인캠페인_DailyReport_070102" xfId="438" xr:uid="{00000000-0005-0000-0000-0000AC090000}"/>
    <cellStyle name="_GS이스토어_3월_DailyReport_20060316_GS이스토어_6월_DailyReport_20060602_GS이스토어_6월(DM)_DailyReport_20060601_GS이스토어_8월온라인캠페인_DailyReport_양식_GS이스토어_1월온라인캠페인_DailyReport_070102_GS이스토어_3월온라인캠페인_DailyReport_070311" xfId="439" xr:uid="{00000000-0005-0000-0000-0000AD090000}"/>
    <cellStyle name="_GS이스토어_3월_DailyReport_20060316_GS이스토어_6월_DailyReport_20060602_GS이스토어_6월(DM)_DailyReport_20060601_GS이스토어_8월온라인캠페인_DailyReport_양식_GS이스토어_1월온라인캠페인_DailyReport_070117" xfId="440" xr:uid="{00000000-0005-0000-0000-0000AE090000}"/>
    <cellStyle name="_GS이스토어_3월_DailyReport_20060316_GS이스토어_6월_DailyReport_20060602_GS이스토어_6월(DM)_DailyReport_20060601_GS이스토어_8월온라인캠페인_DailyReport_양식_GS이스토어_1월온라인캠페인_DailyReport_070117_GS이스토어_3월온라인캠페인_DailyReport_070311" xfId="443" xr:uid="{00000000-0005-0000-0000-0000AF090000}"/>
    <cellStyle name="_GS이스토어_3월_DailyReport_20060316_GS이스토어_6월_DailyReport_20060602_GS이스토어_6월(DM)_DailyReport_20060601_GS이스토어_8월온라인캠페인_DailyReport_양식_GS이스토어_1월온라인캠페인_DailyReport_070117_쉬트추가" xfId="441" xr:uid="{00000000-0005-0000-0000-0000B0090000}"/>
    <cellStyle name="_GS이스토어_3월_DailyReport_20060316_GS이스토어_6월_DailyReport_20060602_GS이스토어_6월(DM)_DailyReport_20060601_GS이스토어_8월온라인캠페인_DailyReport_양식_GS이스토어_1월온라인캠페인_DailyReport_070117_쉬트추가_GS이스토어_3월온라인캠페인_DailyReport_070311" xfId="442" xr:uid="{00000000-0005-0000-0000-0000B1090000}"/>
    <cellStyle name="_GS이스토어_3월_DailyReport_20060316_GS이스토어_6월_DailyReport_20060602_GS이스토어_6월(DM)_DailyReport_20060601_GS이스토어_8월온라인캠페인_DailyReport_양식_GS이스토어_1월온라인캠페인_DailyReport_070121_소재별쉬트수정본" xfId="444" xr:uid="{00000000-0005-0000-0000-0000B2090000}"/>
    <cellStyle name="_GS이스토어_3월_DailyReport_20060316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445" xr:uid="{00000000-0005-0000-0000-0000B3090000}"/>
    <cellStyle name="_GS이스토어_3월_DailyReport_20060316_GS이스토어_6월_DailyReport_20060602_GS이스토어_6월(DM)_DailyReport_20060601_GS이스토어_8월온라인캠페인_DailyReport_양식_GS이스토어_2월온라인캠페인_DailyReport_070204" xfId="446" xr:uid="{00000000-0005-0000-0000-0000B4090000}"/>
    <cellStyle name="_GS이스토어_3월_DailyReport_20060316_GS이스토어_6월_DailyReport_20060602_GS이스토어_6월(DM)_DailyReport_20060601_GS이스토어_8월온라인캠페인_DailyReport_양식_GS이스토어_2월온라인캠페인_DailyReport_070204_GS이스토어_3월온라인캠페인_DailyReport_070311" xfId="447" xr:uid="{00000000-0005-0000-0000-0000B5090000}"/>
    <cellStyle name="_GS이스토어_3월_DailyReport_20060316_GS이스토어_6월_DailyReport_20060602_GS이스토어_6월_DailyReport_20060601" xfId="448" xr:uid="{00000000-0005-0000-0000-0000B6090000}"/>
    <cellStyle name="_GS이스토어_3월_DailyReport_20060316_GS이스토어_6월_DailyReport_20060602_GS이스토어_6월_DailyReport_20060601_GS이스토어_10월온라인캠페인_DailyReport_1030" xfId="449" xr:uid="{00000000-0005-0000-0000-0000B7090000}"/>
    <cellStyle name="_GS이스토어_3월_DailyReport_20060316_GS이스토어_6월_DailyReport_20060602_GS이스토어_6월_DailyReport_20060601_GS이스토어_10월온라인캠페인_DailyReport_1030_GS이스토어_12월온라인캠페인_DailyReport" xfId="450" xr:uid="{00000000-0005-0000-0000-0000B8090000}"/>
    <cellStyle name="_GS이스토어_3월_DailyReport_20060316_GS이스토어_6월_DailyReport_20060602_GS이스토어_6월_DailyReport_20060601_GS이스토어_10월온라인캠페인_DailyReport_1030_GS이스토어_12월온라인캠페인_DailyReport_GS이스토어_3월온라인캠페인_DailyReport_070311" xfId="451" xr:uid="{00000000-0005-0000-0000-0000B9090000}"/>
    <cellStyle name="_GS이스토어_3월_DailyReport_20060316_GS이스토어_6월_DailyReport_20060602_GS이스토어_6월_DailyReport_20060601_GS이스토어_10월온라인캠페인_DailyReport_1030_GS이스토어_1월온라인캠페인_DailyReport_070102" xfId="452" xr:uid="{00000000-0005-0000-0000-0000BA090000}"/>
    <cellStyle name="_GS이스토어_3월_DailyReport_20060316_GS이스토어_6월_DailyReport_20060602_GS이스토어_6월_DailyReport_20060601_GS이스토어_10월온라인캠페인_DailyReport_1030_GS이스토어_1월온라인캠페인_DailyReport_070102_GS이스토어_3월온라인캠페인_DailyReport_070311" xfId="453" xr:uid="{00000000-0005-0000-0000-0000BB090000}"/>
    <cellStyle name="_GS이스토어_3월_DailyReport_20060316_GS이스토어_6월_DailyReport_20060602_GS이스토어_6월_DailyReport_20060601_GS이스토어_10월온라인캠페인_DailyReport_1030_GS이스토어_1월온라인캠페인_DailyReport_070117" xfId="454" xr:uid="{00000000-0005-0000-0000-0000BC090000}"/>
    <cellStyle name="_GS이스토어_3월_DailyReport_20060316_GS이스토어_6월_DailyReport_20060602_GS이스토어_6월_DailyReport_20060601_GS이스토어_10월온라인캠페인_DailyReport_1030_GS이스토어_1월온라인캠페인_DailyReport_070117_GS이스토어_3월온라인캠페인_DailyReport_070311" xfId="457" xr:uid="{00000000-0005-0000-0000-0000BD090000}"/>
    <cellStyle name="_GS이스토어_3월_DailyReport_20060316_GS이스토어_6월_DailyReport_20060602_GS이스토어_6월_DailyReport_20060601_GS이스토어_10월온라인캠페인_DailyReport_1030_GS이스토어_1월온라인캠페인_DailyReport_070117_쉬트추가" xfId="455" xr:uid="{00000000-0005-0000-0000-0000BE090000}"/>
    <cellStyle name="_GS이스토어_3월_DailyReport_20060316_GS이스토어_6월_DailyReport_20060602_GS이스토어_6월_DailyReport_20060601_GS이스토어_10월온라인캠페인_DailyReport_1030_GS이스토어_1월온라인캠페인_DailyReport_070117_쉬트추가_GS이스토어_3월온라인캠페인_DailyReport_070311" xfId="456" xr:uid="{00000000-0005-0000-0000-0000BF090000}"/>
    <cellStyle name="_GS이스토어_3월_DailyReport_20060316_GS이스토어_6월_DailyReport_20060602_GS이스토어_6월_DailyReport_20060601_GS이스토어_10월온라인캠페인_DailyReport_1030_GS이스토어_1월온라인캠페인_DailyReport_070121_소재별쉬트수정본" xfId="458" xr:uid="{00000000-0005-0000-0000-0000C0090000}"/>
    <cellStyle name="_GS이스토어_3월_DailyReport_20060316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459" xr:uid="{00000000-0005-0000-0000-0000C1090000}"/>
    <cellStyle name="_GS이스토어_3월_DailyReport_20060316_GS이스토어_6월_DailyReport_20060602_GS이스토어_6월_DailyReport_20060601_GS이스토어_10월온라인캠페인_DailyReport_1030_GS이스토어_2월온라인캠페인_DailyReport_070204" xfId="460" xr:uid="{00000000-0005-0000-0000-0000C2090000}"/>
    <cellStyle name="_GS이스토어_3월_DailyReport_20060316_GS이스토어_6월_DailyReport_20060602_GS이스토어_6월_DailyReport_20060601_GS이스토어_10월온라인캠페인_DailyReport_1030_GS이스토어_2월온라인캠페인_DailyReport_070204_GS이스토어_3월온라인캠페인_DailyReport_070311" xfId="461" xr:uid="{00000000-0005-0000-0000-0000C3090000}"/>
    <cellStyle name="_GS이스토어_3월_DailyReport_20060316_GS이스토어_6월_DailyReport_20060602_GS이스토어_6월_DailyReport_20060601_GS이스토어_3월온라인캠페인_DailyReport_070311" xfId="462" xr:uid="{00000000-0005-0000-0000-0000C4090000}"/>
    <cellStyle name="_GS이스토어_3월_DailyReport_20060316_GS이스토어_6월_DailyReport_20060602_GS이스토어_6월_DailyReport_20060601_GS이스토어_8월온라인캠페인_DailyReport_양식" xfId="463" xr:uid="{00000000-0005-0000-0000-0000C5090000}"/>
    <cellStyle name="_GS이스토어_3월_DailyReport_20060316_GS이스토어_6월_DailyReport_20060602_GS이스토어_6월_DailyReport_20060601_GS이스토어_8월온라인캠페인_DailyReport_양식_GS이스토어_12월온라인캠페인_DailyReport" xfId="464" xr:uid="{00000000-0005-0000-0000-0000C6090000}"/>
    <cellStyle name="_GS이스토어_3월_DailyReport_20060316_GS이스토어_6월_DailyReport_20060602_GS이스토어_6월_DailyReport_20060601_GS이스토어_8월온라인캠페인_DailyReport_양식_GS이스토어_12월온라인캠페인_DailyReport_GS이스토어_3월온라인캠페인_DailyReport_070311" xfId="465" xr:uid="{00000000-0005-0000-0000-0000C7090000}"/>
    <cellStyle name="_GS이스토어_3월_DailyReport_20060316_GS이스토어_6월_DailyReport_20060602_GS이스토어_6월_DailyReport_20060601_GS이스토어_8월온라인캠페인_DailyReport_양식_GS이스토어_1월온라인캠페인_DailyReport_070102" xfId="466" xr:uid="{00000000-0005-0000-0000-0000C8090000}"/>
    <cellStyle name="_GS이스토어_3월_DailyReport_20060316_GS이스토어_6월_DailyReport_20060602_GS이스토어_6월_DailyReport_20060601_GS이스토어_8월온라인캠페인_DailyReport_양식_GS이스토어_1월온라인캠페인_DailyReport_070102_GS이스토어_3월온라인캠페인_DailyReport_070311" xfId="467" xr:uid="{00000000-0005-0000-0000-0000C9090000}"/>
    <cellStyle name="_GS이스토어_3월_DailyReport_20060316_GS이스토어_6월_DailyReport_20060602_GS이스토어_6월_DailyReport_20060601_GS이스토어_8월온라인캠페인_DailyReport_양식_GS이스토어_1월온라인캠페인_DailyReport_070117" xfId="468" xr:uid="{00000000-0005-0000-0000-0000CA090000}"/>
    <cellStyle name="_GS이스토어_3월_DailyReport_20060316_GS이스토어_6월_DailyReport_20060602_GS이스토어_6월_DailyReport_20060601_GS이스토어_8월온라인캠페인_DailyReport_양식_GS이스토어_1월온라인캠페인_DailyReport_070117_GS이스토어_3월온라인캠페인_DailyReport_070311" xfId="471" xr:uid="{00000000-0005-0000-0000-0000CB090000}"/>
    <cellStyle name="_GS이스토어_3월_DailyReport_20060316_GS이스토어_6월_DailyReport_20060602_GS이스토어_6월_DailyReport_20060601_GS이스토어_8월온라인캠페인_DailyReport_양식_GS이스토어_1월온라인캠페인_DailyReport_070117_쉬트추가" xfId="469" xr:uid="{00000000-0005-0000-0000-0000CC090000}"/>
    <cellStyle name="_GS이스토어_3월_DailyReport_20060316_GS이스토어_6월_DailyReport_20060602_GS이스토어_6월_DailyReport_20060601_GS이스토어_8월온라인캠페인_DailyReport_양식_GS이스토어_1월온라인캠페인_DailyReport_070117_쉬트추가_GS이스토어_3월온라인캠페인_DailyReport_070311" xfId="470" xr:uid="{00000000-0005-0000-0000-0000CD090000}"/>
    <cellStyle name="_GS이스토어_3월_DailyReport_20060316_GS이스토어_6월_DailyReport_20060602_GS이스토어_6월_DailyReport_20060601_GS이스토어_8월온라인캠페인_DailyReport_양식_GS이스토어_1월온라인캠페인_DailyReport_070121_소재별쉬트수정본" xfId="472" xr:uid="{00000000-0005-0000-0000-0000CE090000}"/>
    <cellStyle name="_GS이스토어_3월_DailyReport_20060316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473" xr:uid="{00000000-0005-0000-0000-0000CF090000}"/>
    <cellStyle name="_GS이스토어_3월_DailyReport_20060316_GS이스토어_6월_DailyReport_20060602_GS이스토어_6월_DailyReport_20060601_GS이스토어_8월온라인캠페인_DailyReport_양식_GS이스토어_2월온라인캠페인_DailyReport_070204" xfId="474" xr:uid="{00000000-0005-0000-0000-0000D0090000}"/>
    <cellStyle name="_GS이스토어_3월_DailyReport_20060316_GS이스토어_6월_DailyReport_20060602_GS이스토어_6월_DailyReport_20060601_GS이스토어_8월온라인캠페인_DailyReport_양식_GS이스토어_2월온라인캠페인_DailyReport_070204_GS이스토어_3월온라인캠페인_DailyReport_070311" xfId="475" xr:uid="{00000000-0005-0000-0000-0000D1090000}"/>
    <cellStyle name="_GS이스토어_3월_DailyReport_20060316_GS이스토어_6월_DailyReport_20060602_GS이스토어_7월_DailyReport_원본" xfId="476" xr:uid="{00000000-0005-0000-0000-0000D2090000}"/>
    <cellStyle name="_GS이스토어_3월_DailyReport_20060316_GS이스토어_6월_DailyReport_20060602_GS이스토어_7월_DailyReport_원본_GS이스토어_10월온라인캠페인_DailyReport_1030" xfId="477" xr:uid="{00000000-0005-0000-0000-0000D3090000}"/>
    <cellStyle name="_GS이스토어_3월_DailyReport_20060316_GS이스토어_6월_DailyReport_20060602_GS이스토어_7월_DailyReport_원본_GS이스토어_10월온라인캠페인_DailyReport_1030_GS이스토어_12월온라인캠페인_DailyReport" xfId="478" xr:uid="{00000000-0005-0000-0000-0000D4090000}"/>
    <cellStyle name="_GS이스토어_3월_DailyReport_20060316_GS이스토어_6월_DailyReport_20060602_GS이스토어_7월_DailyReport_원본_GS이스토어_10월온라인캠페인_DailyReport_1030_GS이스토어_12월온라인캠페인_DailyReport_GS이스토어_3월온라인캠페인_DailyReport_070311" xfId="479" xr:uid="{00000000-0005-0000-0000-0000D5090000}"/>
    <cellStyle name="_GS이스토어_3월_DailyReport_20060316_GS이스토어_6월_DailyReport_20060602_GS이스토어_7월_DailyReport_원본_GS이스토어_10월온라인캠페인_DailyReport_1030_GS이스토어_1월온라인캠페인_DailyReport_070102" xfId="480" xr:uid="{00000000-0005-0000-0000-0000D6090000}"/>
    <cellStyle name="_GS이스토어_3월_DailyReport_20060316_GS이스토어_6월_DailyReport_20060602_GS이스토어_7월_DailyReport_원본_GS이스토어_10월온라인캠페인_DailyReport_1030_GS이스토어_1월온라인캠페인_DailyReport_070102_GS이스토어_3월온라인캠페인_DailyReport_070311" xfId="481" xr:uid="{00000000-0005-0000-0000-0000D7090000}"/>
    <cellStyle name="_GS이스토어_3월_DailyReport_20060316_GS이스토어_6월_DailyReport_20060602_GS이스토어_7월_DailyReport_원본_GS이스토어_10월온라인캠페인_DailyReport_1030_GS이스토어_1월온라인캠페인_DailyReport_070117" xfId="482" xr:uid="{00000000-0005-0000-0000-0000D8090000}"/>
    <cellStyle name="_GS이스토어_3월_DailyReport_20060316_GS이스토어_6월_DailyReport_20060602_GS이스토어_7월_DailyReport_원본_GS이스토어_10월온라인캠페인_DailyReport_1030_GS이스토어_1월온라인캠페인_DailyReport_070117_GS이스토어_3월온라인캠페인_DailyReport_070311" xfId="485" xr:uid="{00000000-0005-0000-0000-0000D9090000}"/>
    <cellStyle name="_GS이스토어_3월_DailyReport_20060316_GS이스토어_6월_DailyReport_20060602_GS이스토어_7월_DailyReport_원본_GS이스토어_10월온라인캠페인_DailyReport_1030_GS이스토어_1월온라인캠페인_DailyReport_070117_쉬트추가" xfId="483" xr:uid="{00000000-0005-0000-0000-0000DA090000}"/>
    <cellStyle name="_GS이스토어_3월_DailyReport_20060316_GS이스토어_6월_DailyReport_20060602_GS이스토어_7월_DailyReport_원본_GS이스토어_10월온라인캠페인_DailyReport_1030_GS이스토어_1월온라인캠페인_DailyReport_070117_쉬트추가_GS이스토어_3월온라인캠페인_DailyReport_070311" xfId="484" xr:uid="{00000000-0005-0000-0000-0000DB090000}"/>
    <cellStyle name="_GS이스토어_3월_DailyReport_20060316_GS이스토어_6월_DailyReport_20060602_GS이스토어_7월_DailyReport_원본_GS이스토어_10월온라인캠페인_DailyReport_1030_GS이스토어_1월온라인캠페인_DailyReport_070121_소재별쉬트수정본" xfId="486" xr:uid="{00000000-0005-0000-0000-0000DC090000}"/>
    <cellStyle name="_GS이스토어_3월_DailyReport_20060316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487" xr:uid="{00000000-0005-0000-0000-0000DD090000}"/>
    <cellStyle name="_GS이스토어_3월_DailyReport_20060316_GS이스토어_6월_DailyReport_20060602_GS이스토어_7월_DailyReport_원본_GS이스토어_10월온라인캠페인_DailyReport_1030_GS이스토어_2월온라인캠페인_DailyReport_070204" xfId="488" xr:uid="{00000000-0005-0000-0000-0000DE090000}"/>
    <cellStyle name="_GS이스토어_3월_DailyReport_20060316_GS이스토어_6월_DailyReport_20060602_GS이스토어_7월_DailyReport_원본_GS이스토어_10월온라인캠페인_DailyReport_1030_GS이스토어_2월온라인캠페인_DailyReport_070204_GS이스토어_3월온라인캠페인_DailyReport_070311" xfId="489" xr:uid="{00000000-0005-0000-0000-0000DF090000}"/>
    <cellStyle name="_GS이스토어_3월_DailyReport_20060316_GS이스토어_6월_DailyReport_20060602_GS이스토어_7월_DailyReport_원본_GS이스토어_3월온라인캠페인_DailyReport_070311" xfId="490" xr:uid="{00000000-0005-0000-0000-0000E0090000}"/>
    <cellStyle name="_GS이스토어_3월_DailyReport_20060316_GS이스토어_6월_DailyReport_20060602_GS이스토어_7월_DailyReport_원본_GS이스토어_8월온라인캠페인_DailyReport_양식" xfId="491" xr:uid="{00000000-0005-0000-0000-0000E1090000}"/>
    <cellStyle name="_GS이스토어_3월_DailyReport_20060316_GS이스토어_6월_DailyReport_20060602_GS이스토어_7월_DailyReport_원본_GS이스토어_8월온라인캠페인_DailyReport_양식_GS이스토어_12월온라인캠페인_DailyReport" xfId="492" xr:uid="{00000000-0005-0000-0000-0000E2090000}"/>
    <cellStyle name="_GS이스토어_3월_DailyReport_20060316_GS이스토어_6월_DailyReport_20060602_GS이스토어_7월_DailyReport_원본_GS이스토어_8월온라인캠페인_DailyReport_양식_GS이스토어_12월온라인캠페인_DailyReport_GS이스토어_3월온라인캠페인_DailyReport_070311" xfId="493" xr:uid="{00000000-0005-0000-0000-0000E3090000}"/>
    <cellStyle name="_GS이스토어_3월_DailyReport_20060316_GS이스토어_6월_DailyReport_20060602_GS이스토어_7월_DailyReport_원본_GS이스토어_8월온라인캠페인_DailyReport_양식_GS이스토어_1월온라인캠페인_DailyReport_070102" xfId="494" xr:uid="{00000000-0005-0000-0000-0000E4090000}"/>
    <cellStyle name="_GS이스토어_3월_DailyReport_20060316_GS이스토어_6월_DailyReport_20060602_GS이스토어_7월_DailyReport_원본_GS이스토어_8월온라인캠페인_DailyReport_양식_GS이스토어_1월온라인캠페인_DailyReport_070102_GS이스토어_3월온라인캠페인_DailyReport_070311" xfId="495" xr:uid="{00000000-0005-0000-0000-0000E5090000}"/>
    <cellStyle name="_GS이스토어_3월_DailyReport_20060316_GS이스토어_6월_DailyReport_20060602_GS이스토어_7월_DailyReport_원본_GS이스토어_8월온라인캠페인_DailyReport_양식_GS이스토어_1월온라인캠페인_DailyReport_070117" xfId="496" xr:uid="{00000000-0005-0000-0000-0000E6090000}"/>
    <cellStyle name="_GS이스토어_3월_DailyReport_20060316_GS이스토어_6월_DailyReport_20060602_GS이스토어_7월_DailyReport_원본_GS이스토어_8월온라인캠페인_DailyReport_양식_GS이스토어_1월온라인캠페인_DailyReport_070117_GS이스토어_3월온라인캠페인_DailyReport_070311" xfId="499" xr:uid="{00000000-0005-0000-0000-0000E7090000}"/>
    <cellStyle name="_GS이스토어_3월_DailyReport_20060316_GS이스토어_6월_DailyReport_20060602_GS이스토어_7월_DailyReport_원본_GS이스토어_8월온라인캠페인_DailyReport_양식_GS이스토어_1월온라인캠페인_DailyReport_070117_쉬트추가" xfId="497" xr:uid="{00000000-0005-0000-0000-0000E8090000}"/>
    <cellStyle name="_GS이스토어_3월_DailyReport_20060316_GS이스토어_6월_DailyReport_20060602_GS이스토어_7월_DailyReport_원본_GS이스토어_8월온라인캠페인_DailyReport_양식_GS이스토어_1월온라인캠페인_DailyReport_070117_쉬트추가_GS이스토어_3월온라인캠페인_DailyReport_070311" xfId="498" xr:uid="{00000000-0005-0000-0000-0000E9090000}"/>
    <cellStyle name="_GS이스토어_3월_DailyReport_20060316_GS이스토어_6월_DailyReport_20060602_GS이스토어_7월_DailyReport_원본_GS이스토어_8월온라인캠페인_DailyReport_양식_GS이스토어_1월온라인캠페인_DailyReport_070121_소재별쉬트수정본" xfId="500" xr:uid="{00000000-0005-0000-0000-0000EA090000}"/>
    <cellStyle name="_GS이스토어_3월_DailyReport_20060316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501" xr:uid="{00000000-0005-0000-0000-0000EB090000}"/>
    <cellStyle name="_GS이스토어_3월_DailyReport_20060316_GS이스토어_6월_DailyReport_20060602_GS이스토어_7월_DailyReport_원본_GS이스토어_8월온라인캠페인_DailyReport_양식_GS이스토어_2월온라인캠페인_DailyReport_070204" xfId="502" xr:uid="{00000000-0005-0000-0000-0000EC090000}"/>
    <cellStyle name="_GS이스토어_3월_DailyReport_20060316_GS이스토어_6월_DailyReport_20060602_GS이스토어_7월_DailyReport_원본_GS이스토어_8월온라인캠페인_DailyReport_양식_GS이스토어_2월온라인캠페인_DailyReport_070204_GS이스토어_3월온라인캠페인_DailyReport_070311" xfId="503" xr:uid="{00000000-0005-0000-0000-0000ED090000}"/>
    <cellStyle name="_GS이스토어_3월_DailyReport_20060316_GS이스토어_6월_DailyReport_20060602_쭈_GS이스토어_6월_DailyReport_20060601" xfId="380" xr:uid="{00000000-0005-0000-0000-0000EE090000}"/>
    <cellStyle name="_GS이스토어_3월_DailyReport_20060316_GS이스토어_6월_DailyReport_20060602_쭈_GS이스토어_6월_DailyReport_20060601_GS이스토어_10월온라인캠페인_DailyReport_1030" xfId="381" xr:uid="{00000000-0005-0000-0000-0000EF090000}"/>
    <cellStyle name="_GS이스토어_3월_DailyReport_20060316_GS이스토어_6월_DailyReport_20060602_쭈_GS이스토어_6월_DailyReport_20060601_GS이스토어_10월온라인캠페인_DailyReport_1030_GS이스토어_12월온라인캠페인_DailyReport" xfId="382" xr:uid="{00000000-0005-0000-0000-0000F0090000}"/>
    <cellStyle name="_GS이스토어_3월_DailyReport_20060316_GS이스토어_6월_DailyReport_20060602_쭈_GS이스토어_6월_DailyReport_20060601_GS이스토어_10월온라인캠페인_DailyReport_1030_GS이스토어_12월온라인캠페인_DailyReport_GS이스토어_3월온라인캠페인_DailyReport_070311" xfId="383" xr:uid="{00000000-0005-0000-0000-0000F1090000}"/>
    <cellStyle name="_GS이스토어_3월_DailyReport_20060316_GS이스토어_6월_DailyReport_20060602_쭈_GS이스토어_6월_DailyReport_20060601_GS이스토어_10월온라인캠페인_DailyReport_1030_GS이스토어_1월온라인캠페인_DailyReport_070102" xfId="384" xr:uid="{00000000-0005-0000-0000-0000F2090000}"/>
    <cellStyle name="_GS이스토어_3월_DailyReport_20060316_GS이스토어_6월_DailyReport_20060602_쭈_GS이스토어_6월_DailyReport_20060601_GS이스토어_10월온라인캠페인_DailyReport_1030_GS이스토어_1월온라인캠페인_DailyReport_070102_GS이스토어_3월온라인캠페인_DailyReport_070311" xfId="385" xr:uid="{00000000-0005-0000-0000-0000F3090000}"/>
    <cellStyle name="_GS이스토어_3월_DailyReport_20060316_GS이스토어_6월_DailyReport_20060602_쭈_GS이스토어_6월_DailyReport_20060601_GS이스토어_10월온라인캠페인_DailyReport_1030_GS이스토어_1월온라인캠페인_DailyReport_070117" xfId="386" xr:uid="{00000000-0005-0000-0000-0000F4090000}"/>
    <cellStyle name="_GS이스토어_3월_DailyReport_20060316_GS이스토어_6월_DailyReport_20060602_쭈_GS이스토어_6월_DailyReport_20060601_GS이스토어_10월온라인캠페인_DailyReport_1030_GS이스토어_1월온라인캠페인_DailyReport_070117_GS이스토어_3월온라인캠페인_DailyReport_070311" xfId="389" xr:uid="{00000000-0005-0000-0000-0000F5090000}"/>
    <cellStyle name="_GS이스토어_3월_DailyReport_20060316_GS이스토어_6월_DailyReport_20060602_쭈_GS이스토어_6월_DailyReport_20060601_GS이스토어_10월온라인캠페인_DailyReport_1030_GS이스토어_1월온라인캠페인_DailyReport_070117_쉬트추가" xfId="387" xr:uid="{00000000-0005-0000-0000-0000F6090000}"/>
    <cellStyle name="_GS이스토어_3월_DailyReport_20060316_GS이스토어_6월_DailyReport_20060602_쭈_GS이스토어_6월_DailyReport_20060601_GS이스토어_10월온라인캠페인_DailyReport_1030_GS이스토어_1월온라인캠페인_DailyReport_070117_쉬트추가_GS이스토어_3월온라인캠페인_DailyReport_070311" xfId="388" xr:uid="{00000000-0005-0000-0000-0000F7090000}"/>
    <cellStyle name="_GS이스토어_3월_DailyReport_20060316_GS이스토어_6월_DailyReport_20060602_쭈_GS이스토어_6월_DailyReport_20060601_GS이스토어_10월온라인캠페인_DailyReport_1030_GS이스토어_1월온라인캠페인_DailyReport_070121_소재별쉬트수정본" xfId="390" xr:uid="{00000000-0005-0000-0000-0000F8090000}"/>
    <cellStyle name="_GS이스토어_3월_DailyReport_20060316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391" xr:uid="{00000000-0005-0000-0000-0000F9090000}"/>
    <cellStyle name="_GS이스토어_3월_DailyReport_20060316_GS이스토어_6월_DailyReport_20060602_쭈_GS이스토어_6월_DailyReport_20060601_GS이스토어_10월온라인캠페인_DailyReport_1030_GS이스토어_2월온라인캠페인_DailyReport_070204" xfId="392" xr:uid="{00000000-0005-0000-0000-0000FA090000}"/>
    <cellStyle name="_GS이스토어_3월_DailyReport_20060316_GS이스토어_6월_DailyReport_20060602_쭈_GS이스토어_6월_DailyReport_20060601_GS이스토어_10월온라인캠페인_DailyReport_1030_GS이스토어_2월온라인캠페인_DailyReport_070204_GS이스토어_3월온라인캠페인_DailyReport_070311" xfId="393" xr:uid="{00000000-0005-0000-0000-0000FB090000}"/>
    <cellStyle name="_GS이스토어_3월_DailyReport_20060316_GS이스토어_6월_DailyReport_20060602_쭈_GS이스토어_6월_DailyReport_20060601_GS이스토어_3월온라인캠페인_DailyReport_070311" xfId="394" xr:uid="{00000000-0005-0000-0000-0000FC090000}"/>
    <cellStyle name="_GS이스토어_3월_DailyReport_20060316_GS이스토어_6월_DailyReport_20060602_쭈_GS이스토어_6월_DailyReport_20060601_GS이스토어_8월온라인캠페인_DailyReport_양식" xfId="395" xr:uid="{00000000-0005-0000-0000-0000FD090000}"/>
    <cellStyle name="_GS이스토어_3월_DailyReport_20060316_GS이스토어_6월_DailyReport_20060602_쭈_GS이스토어_6월_DailyReport_20060601_GS이스토어_8월온라인캠페인_DailyReport_양식_GS이스토어_12월온라인캠페인_DailyReport" xfId="396" xr:uid="{00000000-0005-0000-0000-0000FE090000}"/>
    <cellStyle name="_GS이스토어_3월_DailyReport_20060316_GS이스토어_6월_DailyReport_20060602_쭈_GS이스토어_6월_DailyReport_20060601_GS이스토어_8월온라인캠페인_DailyReport_양식_GS이스토어_12월온라인캠페인_DailyReport_GS이스토어_3월온라인캠페인_DailyReport_070311" xfId="397" xr:uid="{00000000-0005-0000-0000-0000FF090000}"/>
    <cellStyle name="_GS이스토어_3월_DailyReport_20060316_GS이스토어_6월_DailyReport_20060602_쭈_GS이스토어_6월_DailyReport_20060601_GS이스토어_8월온라인캠페인_DailyReport_양식_GS이스토어_1월온라인캠페인_DailyReport_070102" xfId="398" xr:uid="{00000000-0005-0000-0000-0000000A0000}"/>
    <cellStyle name="_GS이스토어_3월_DailyReport_20060316_GS이스토어_6월_DailyReport_20060602_쭈_GS이스토어_6월_DailyReport_20060601_GS이스토어_8월온라인캠페인_DailyReport_양식_GS이스토어_1월온라인캠페인_DailyReport_070102_GS이스토어_3월온라인캠페인_DailyReport_070311" xfId="399" xr:uid="{00000000-0005-0000-0000-0000010A0000}"/>
    <cellStyle name="_GS이스토어_3월_DailyReport_20060316_GS이스토어_6월_DailyReport_20060602_쭈_GS이스토어_6월_DailyReport_20060601_GS이스토어_8월온라인캠페인_DailyReport_양식_GS이스토어_1월온라인캠페인_DailyReport_070117" xfId="400" xr:uid="{00000000-0005-0000-0000-0000020A0000}"/>
    <cellStyle name="_GS이스토어_3월_DailyReport_20060316_GS이스토어_6월_DailyReport_20060602_쭈_GS이스토어_6월_DailyReport_20060601_GS이스토어_8월온라인캠페인_DailyReport_양식_GS이스토어_1월온라인캠페인_DailyReport_070117_GS이스토어_3월온라인캠페인_DailyReport_070311" xfId="403" xr:uid="{00000000-0005-0000-0000-0000030A0000}"/>
    <cellStyle name="_GS이스토어_3월_DailyReport_20060316_GS이스토어_6월_DailyReport_20060602_쭈_GS이스토어_6월_DailyReport_20060601_GS이스토어_8월온라인캠페인_DailyReport_양식_GS이스토어_1월온라인캠페인_DailyReport_070117_쉬트추가" xfId="401" xr:uid="{00000000-0005-0000-0000-0000040A0000}"/>
    <cellStyle name="_GS이스토어_3월_DailyReport_20060316_GS이스토어_6월_DailyReport_20060602_쭈_GS이스토어_6월_DailyReport_20060601_GS이스토어_8월온라인캠페인_DailyReport_양식_GS이스토어_1월온라인캠페인_DailyReport_070117_쉬트추가_GS이스토어_3월온라인캠페인_DailyReport_070311" xfId="402" xr:uid="{00000000-0005-0000-0000-0000050A0000}"/>
    <cellStyle name="_GS이스토어_3월_DailyReport_20060316_GS이스토어_6월_DailyReport_20060602_쭈_GS이스토어_6월_DailyReport_20060601_GS이스토어_8월온라인캠페인_DailyReport_양식_GS이스토어_1월온라인캠페인_DailyReport_070121_소재별쉬트수정본" xfId="404" xr:uid="{00000000-0005-0000-0000-0000060A0000}"/>
    <cellStyle name="_GS이스토어_3월_DailyReport_20060316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405" xr:uid="{00000000-0005-0000-0000-0000070A0000}"/>
    <cellStyle name="_GS이스토어_3월_DailyReport_20060316_GS이스토어_6월_DailyReport_20060602_쭈_GS이스토어_6월_DailyReport_20060601_GS이스토어_8월온라인캠페인_DailyReport_양식_GS이스토어_2월온라인캠페인_DailyReport_070204" xfId="406" xr:uid="{00000000-0005-0000-0000-0000080A0000}"/>
    <cellStyle name="_GS이스토어_3월_DailyReport_20060316_GS이스토어_6월_DailyReport_20060602_쭈_GS이스토어_6월_DailyReport_20060601_GS이스토어_8월온라인캠페인_DailyReport_양식_GS이스토어_2월온라인캠페인_DailyReport_070204_GS이스토어_3월온라인캠페인_DailyReport_070311" xfId="407" xr:uid="{00000000-0005-0000-0000-0000090A0000}"/>
    <cellStyle name="_GS이스토어_3월_DailyReport_20060316_GS이스토어_8월온라인캠페인_DailyReport_양식" xfId="504" xr:uid="{00000000-0005-0000-0000-00000A0A0000}"/>
    <cellStyle name="_GS이스토어_3월_DailyReport_20060316_GS이스토어_8월온라인캠페인_DailyReport_양식_GS이스토어_12월온라인캠페인_DailyReport" xfId="505" xr:uid="{00000000-0005-0000-0000-00000B0A0000}"/>
    <cellStyle name="_GS이스토어_3월_DailyReport_20060316_GS이스토어_8월온라인캠페인_DailyReport_양식_GS이스토어_12월온라인캠페인_DailyReport_GS이스토어_3월온라인캠페인_DailyReport_070311" xfId="506" xr:uid="{00000000-0005-0000-0000-00000C0A0000}"/>
    <cellStyle name="_GS이스토어_3월_DailyReport_20060316_GS이스토어_8월온라인캠페인_DailyReport_양식_GS이스토어_1월온라인캠페인_DailyReport_070102" xfId="507" xr:uid="{00000000-0005-0000-0000-00000D0A0000}"/>
    <cellStyle name="_GS이스토어_3월_DailyReport_20060316_GS이스토어_8월온라인캠페인_DailyReport_양식_GS이스토어_1월온라인캠페인_DailyReport_070102_GS이스토어_3월온라인캠페인_DailyReport_070311" xfId="508" xr:uid="{00000000-0005-0000-0000-00000E0A0000}"/>
    <cellStyle name="_GS이스토어_3월_DailyReport_20060316_GS이스토어_8월온라인캠페인_DailyReport_양식_GS이스토어_1월온라인캠페인_DailyReport_070117" xfId="509" xr:uid="{00000000-0005-0000-0000-00000F0A0000}"/>
    <cellStyle name="_GS이스토어_3월_DailyReport_20060316_GS이스토어_8월온라인캠페인_DailyReport_양식_GS이스토어_1월온라인캠페인_DailyReport_070117_GS이스토어_3월온라인캠페인_DailyReport_070311" xfId="512" xr:uid="{00000000-0005-0000-0000-0000100A0000}"/>
    <cellStyle name="_GS이스토어_3월_DailyReport_20060316_GS이스토어_8월온라인캠페인_DailyReport_양식_GS이스토어_1월온라인캠페인_DailyReport_070117_쉬트추가" xfId="510" xr:uid="{00000000-0005-0000-0000-0000110A0000}"/>
    <cellStyle name="_GS이스토어_3월_DailyReport_20060316_GS이스토어_8월온라인캠페인_DailyReport_양식_GS이스토어_1월온라인캠페인_DailyReport_070117_쉬트추가_GS이스토어_3월온라인캠페인_DailyReport_070311" xfId="511" xr:uid="{00000000-0005-0000-0000-0000120A0000}"/>
    <cellStyle name="_GS이스토어_3월_DailyReport_20060316_GS이스토어_8월온라인캠페인_DailyReport_양식_GS이스토어_1월온라인캠페인_DailyReport_070121_소재별쉬트수정본" xfId="513" xr:uid="{00000000-0005-0000-0000-0000130A0000}"/>
    <cellStyle name="_GS이스토어_3월_DailyReport_20060316_GS이스토어_8월온라인캠페인_DailyReport_양식_GS이스토어_1월온라인캠페인_DailyReport_070121_소재별쉬트수정본_GS이스토어_3월온라인캠페인_DailyReport_070311" xfId="514" xr:uid="{00000000-0005-0000-0000-0000140A0000}"/>
    <cellStyle name="_GS이스토어_3월_DailyReport_20060316_GS이스토어_8월온라인캠페인_DailyReport_양식_GS이스토어_2월온라인캠페인_DailyReport_070204" xfId="515" xr:uid="{00000000-0005-0000-0000-0000150A0000}"/>
    <cellStyle name="_GS이스토어_3월_DailyReport_20060316_GS이스토어_8월온라인캠페인_DailyReport_양식_GS이스토어_2월온라인캠페인_DailyReport_070204_GS이스토어_3월온라인캠페인_DailyReport_070311" xfId="516" xr:uid="{00000000-0005-0000-0000-0000160A0000}"/>
    <cellStyle name="_GS이스토어_3월_DailyReport_20060319" xfId="517" xr:uid="{00000000-0005-0000-0000-0000170A0000}"/>
    <cellStyle name="_GS이스토어_3월_DailyReport_20060319_GS이스토어_10월온라인캠페인_DailyReport_1030" xfId="518" xr:uid="{00000000-0005-0000-0000-0000180A0000}"/>
    <cellStyle name="_GS이스토어_3월_DailyReport_20060319_GS이스토어_10월온라인캠페인_DailyReport_1030_GS이스토어_12월온라인캠페인_DailyReport" xfId="519" xr:uid="{00000000-0005-0000-0000-0000190A0000}"/>
    <cellStyle name="_GS이스토어_3월_DailyReport_20060319_GS이스토어_10월온라인캠페인_DailyReport_1030_GS이스토어_12월온라인캠페인_DailyReport_GS이스토어_3월온라인캠페인_DailyReport_070311" xfId="520" xr:uid="{00000000-0005-0000-0000-00001A0A0000}"/>
    <cellStyle name="_GS이스토어_3월_DailyReport_20060319_GS이스토어_10월온라인캠페인_DailyReport_1030_GS이스토어_1월온라인캠페인_DailyReport_070102" xfId="521" xr:uid="{00000000-0005-0000-0000-00001B0A0000}"/>
    <cellStyle name="_GS이스토어_3월_DailyReport_20060319_GS이스토어_10월온라인캠페인_DailyReport_1030_GS이스토어_1월온라인캠페인_DailyReport_070102_GS이스토어_3월온라인캠페인_DailyReport_070311" xfId="522" xr:uid="{00000000-0005-0000-0000-00001C0A0000}"/>
    <cellStyle name="_GS이스토어_3월_DailyReport_20060319_GS이스토어_10월온라인캠페인_DailyReport_1030_GS이스토어_1월온라인캠페인_DailyReport_070117" xfId="523" xr:uid="{00000000-0005-0000-0000-00001D0A0000}"/>
    <cellStyle name="_GS이스토어_3월_DailyReport_20060319_GS이스토어_10월온라인캠페인_DailyReport_1030_GS이스토어_1월온라인캠페인_DailyReport_070117_GS이스토어_3월온라인캠페인_DailyReport_070311" xfId="526" xr:uid="{00000000-0005-0000-0000-00001E0A0000}"/>
    <cellStyle name="_GS이스토어_3월_DailyReport_20060319_GS이스토어_10월온라인캠페인_DailyReport_1030_GS이스토어_1월온라인캠페인_DailyReport_070117_쉬트추가" xfId="524" xr:uid="{00000000-0005-0000-0000-00001F0A0000}"/>
    <cellStyle name="_GS이스토어_3월_DailyReport_20060319_GS이스토어_10월온라인캠페인_DailyReport_1030_GS이스토어_1월온라인캠페인_DailyReport_070117_쉬트추가_GS이스토어_3월온라인캠페인_DailyReport_070311" xfId="525" xr:uid="{00000000-0005-0000-0000-0000200A0000}"/>
    <cellStyle name="_GS이스토어_3월_DailyReport_20060319_GS이스토어_10월온라인캠페인_DailyReport_1030_GS이스토어_1월온라인캠페인_DailyReport_070121_소재별쉬트수정본" xfId="527" xr:uid="{00000000-0005-0000-0000-0000210A0000}"/>
    <cellStyle name="_GS이스토어_3월_DailyReport_20060319_GS이스토어_10월온라인캠페인_DailyReport_1030_GS이스토어_1월온라인캠페인_DailyReport_070121_소재별쉬트수정본_GS이스토어_3월온라인캠페인_DailyReport_070311" xfId="528" xr:uid="{00000000-0005-0000-0000-0000220A0000}"/>
    <cellStyle name="_GS이스토어_3월_DailyReport_20060319_GS이스토어_10월온라인캠페인_DailyReport_1030_GS이스토어_2월온라인캠페인_DailyReport_070204" xfId="529" xr:uid="{00000000-0005-0000-0000-0000230A0000}"/>
    <cellStyle name="_GS이스토어_3월_DailyReport_20060319_GS이스토어_10월온라인캠페인_DailyReport_1030_GS이스토어_2월온라인캠페인_DailyReport_070204_GS이스토어_3월온라인캠페인_DailyReport_070311" xfId="530" xr:uid="{00000000-0005-0000-0000-0000240A0000}"/>
    <cellStyle name="_GS이스토어_3월_DailyReport_20060319_GS이스토어_3월온라인캠페인_DailyReport_070311" xfId="531" xr:uid="{00000000-0005-0000-0000-0000250A0000}"/>
    <cellStyle name="_GS이스토어_3월_DailyReport_20060319_GS이스토어_6월_DailyReport_20060602" xfId="532" xr:uid="{00000000-0005-0000-0000-0000260A0000}"/>
    <cellStyle name="_GS이스토어_3월_DailyReport_20060319_GS이스토어_6월_DailyReport_20060602_GS이스토어_12월온라인캠페인_DailyReport" xfId="561" xr:uid="{00000000-0005-0000-0000-0000270A0000}"/>
    <cellStyle name="_GS이스토어_3월_DailyReport_20060319_GS이스토어_6월_DailyReport_20060602_GS이스토어_12월온라인캠페인_DailyReport_GS이스토어_3월온라인캠페인_DailyReport_070311" xfId="562" xr:uid="{00000000-0005-0000-0000-0000280A0000}"/>
    <cellStyle name="_GS이스토어_3월_DailyReport_20060319_GS이스토어_6월_DailyReport_20060602_GS이스토어_1월온라인캠페인_DailyReport_070102" xfId="563" xr:uid="{00000000-0005-0000-0000-0000290A0000}"/>
    <cellStyle name="_GS이스토어_3월_DailyReport_20060319_GS이스토어_6월_DailyReport_20060602_GS이스토어_1월온라인캠페인_DailyReport_070102_GS이스토어_3월온라인캠페인_DailyReport_070311" xfId="564" xr:uid="{00000000-0005-0000-0000-00002A0A0000}"/>
    <cellStyle name="_GS이스토어_3월_DailyReport_20060319_GS이스토어_6월_DailyReport_20060602_GS이스토어_1월온라인캠페인_DailyReport_070117" xfId="565" xr:uid="{00000000-0005-0000-0000-00002B0A0000}"/>
    <cellStyle name="_GS이스토어_3월_DailyReport_20060319_GS이스토어_6월_DailyReport_20060602_GS이스토어_1월온라인캠페인_DailyReport_070117_GS이스토어_3월온라인캠페인_DailyReport_070311" xfId="568" xr:uid="{00000000-0005-0000-0000-00002C0A0000}"/>
    <cellStyle name="_GS이스토어_3월_DailyReport_20060319_GS이스토어_6월_DailyReport_20060602_GS이스토어_1월온라인캠페인_DailyReport_070117_쉬트추가" xfId="566" xr:uid="{00000000-0005-0000-0000-00002D0A0000}"/>
    <cellStyle name="_GS이스토어_3월_DailyReport_20060319_GS이스토어_6월_DailyReport_20060602_GS이스토어_1월온라인캠페인_DailyReport_070117_쉬트추가_GS이스토어_3월온라인캠페인_DailyReport_070311" xfId="567" xr:uid="{00000000-0005-0000-0000-00002E0A0000}"/>
    <cellStyle name="_GS이스토어_3월_DailyReport_20060319_GS이스토어_6월_DailyReport_20060602_GS이스토어_1월온라인캠페인_DailyReport_070121_소재별쉬트수정본" xfId="569" xr:uid="{00000000-0005-0000-0000-00002F0A0000}"/>
    <cellStyle name="_GS이스토어_3월_DailyReport_20060319_GS이스토어_6월_DailyReport_20060602_GS이스토어_1월온라인캠페인_DailyReport_070121_소재별쉬트수정본_GS이스토어_3월온라인캠페인_DailyReport_070311" xfId="570" xr:uid="{00000000-0005-0000-0000-0000300A0000}"/>
    <cellStyle name="_GS이스토어_3월_DailyReport_20060319_GS이스토어_6월_DailyReport_20060602_GS이스토어_2월온라인캠페인_DailyReport_070204" xfId="571" xr:uid="{00000000-0005-0000-0000-0000310A0000}"/>
    <cellStyle name="_GS이스토어_3월_DailyReport_20060319_GS이스토어_6월_DailyReport_20060602_GS이스토어_2월온라인캠페인_DailyReport_070204_GS이스토어_3월온라인캠페인_DailyReport_070311" xfId="572" xr:uid="{00000000-0005-0000-0000-0000320A0000}"/>
    <cellStyle name="_GS이스토어_3월_DailyReport_20060319_GS이스토어_6월_DailyReport_20060602_GS이스토어_6월(DM)_DailyReport_20060601" xfId="573" xr:uid="{00000000-0005-0000-0000-0000330A0000}"/>
    <cellStyle name="_GS이스토어_3월_DailyReport_20060319_GS이스토어_6월_DailyReport_20060602_GS이스토어_6월(DM)_DailyReport_20060601_GS이스토어_10월온라인캠페인_DailyReport_1030" xfId="574" xr:uid="{00000000-0005-0000-0000-0000340A0000}"/>
    <cellStyle name="_GS이스토어_3월_DailyReport_20060319_GS이스토어_6월_DailyReport_20060602_GS이스토어_6월(DM)_DailyReport_20060601_GS이스토어_10월온라인캠페인_DailyReport_1030_GS이스토어_12월온라인캠페인_DailyReport" xfId="575" xr:uid="{00000000-0005-0000-0000-0000350A0000}"/>
    <cellStyle name="_GS이스토어_3월_DailyReport_20060319_GS이스토어_6월_DailyReport_20060602_GS이스토어_6월(DM)_DailyReport_20060601_GS이스토어_10월온라인캠페인_DailyReport_1030_GS이스토어_12월온라인캠페인_DailyReport_GS이스토어_3월온라인캠페인_DailyReport_070311" xfId="576" xr:uid="{00000000-0005-0000-0000-0000360A0000}"/>
    <cellStyle name="_GS이스토어_3월_DailyReport_20060319_GS이스토어_6월_DailyReport_20060602_GS이스토어_6월(DM)_DailyReport_20060601_GS이스토어_10월온라인캠페인_DailyReport_1030_GS이스토어_1월온라인캠페인_DailyReport_070102" xfId="577" xr:uid="{00000000-0005-0000-0000-0000370A0000}"/>
    <cellStyle name="_GS이스토어_3월_DailyReport_20060319_GS이스토어_6월_DailyReport_20060602_GS이스토어_6월(DM)_DailyReport_20060601_GS이스토어_10월온라인캠페인_DailyReport_1030_GS이스토어_1월온라인캠페인_DailyReport_070102_GS이스토어_3월온라인캠페인_DailyReport_070311" xfId="578" xr:uid="{00000000-0005-0000-0000-0000380A0000}"/>
    <cellStyle name="_GS이스토어_3월_DailyReport_20060319_GS이스토어_6월_DailyReport_20060602_GS이스토어_6월(DM)_DailyReport_20060601_GS이스토어_10월온라인캠페인_DailyReport_1030_GS이스토어_1월온라인캠페인_DailyReport_070117" xfId="579" xr:uid="{00000000-0005-0000-0000-0000390A0000}"/>
    <cellStyle name="_GS이스토어_3월_DailyReport_20060319_GS이스토어_6월_DailyReport_20060602_GS이스토어_6월(DM)_DailyReport_20060601_GS이스토어_10월온라인캠페인_DailyReport_1030_GS이스토어_1월온라인캠페인_DailyReport_070117_GS이스토어_3월온라인캠페인_DailyReport_070311" xfId="582" xr:uid="{00000000-0005-0000-0000-00003A0A0000}"/>
    <cellStyle name="_GS이스토어_3월_DailyReport_20060319_GS이스토어_6월_DailyReport_20060602_GS이스토어_6월(DM)_DailyReport_20060601_GS이스토어_10월온라인캠페인_DailyReport_1030_GS이스토어_1월온라인캠페인_DailyReport_070117_쉬트추가" xfId="580" xr:uid="{00000000-0005-0000-0000-00003B0A0000}"/>
    <cellStyle name="_GS이스토어_3월_DailyReport_20060319_GS이스토어_6월_DailyReport_20060602_GS이스토어_6월(DM)_DailyReport_20060601_GS이스토어_10월온라인캠페인_DailyReport_1030_GS이스토어_1월온라인캠페인_DailyReport_070117_쉬트추가_GS이스토어_3월온라인캠페인_DailyReport_070311" xfId="581" xr:uid="{00000000-0005-0000-0000-00003C0A0000}"/>
    <cellStyle name="_GS이스토어_3월_DailyReport_20060319_GS이스토어_6월_DailyReport_20060602_GS이스토어_6월(DM)_DailyReport_20060601_GS이스토어_10월온라인캠페인_DailyReport_1030_GS이스토어_1월온라인캠페인_DailyReport_070121_소재별쉬트수정본" xfId="583" xr:uid="{00000000-0005-0000-0000-00003D0A0000}"/>
    <cellStyle name="_GS이스토어_3월_DailyReport_20060319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584" xr:uid="{00000000-0005-0000-0000-00003E0A0000}"/>
    <cellStyle name="_GS이스토어_3월_DailyReport_20060319_GS이스토어_6월_DailyReport_20060602_GS이스토어_6월(DM)_DailyReport_20060601_GS이스토어_10월온라인캠페인_DailyReport_1030_GS이스토어_2월온라인캠페인_DailyReport_070204" xfId="585" xr:uid="{00000000-0005-0000-0000-00003F0A0000}"/>
    <cellStyle name="_GS이스토어_3월_DailyReport_20060319_GS이스토어_6월_DailyReport_20060602_GS이스토어_6월(DM)_DailyReport_20060601_GS이스토어_10월온라인캠페인_DailyReport_1030_GS이스토어_2월온라인캠페인_DailyReport_070204_GS이스토어_3월온라인캠페인_DailyReport_070311" xfId="586" xr:uid="{00000000-0005-0000-0000-0000400A0000}"/>
    <cellStyle name="_GS이스토어_3월_DailyReport_20060319_GS이스토어_6월_DailyReport_20060602_GS이스토어_6월(DM)_DailyReport_20060601_GS이스토어_3월온라인캠페인_DailyReport_070311" xfId="587" xr:uid="{00000000-0005-0000-0000-0000410A0000}"/>
    <cellStyle name="_GS이스토어_3월_DailyReport_20060319_GS이스토어_6월_DailyReport_20060602_GS이스토어_6월(DM)_DailyReport_20060601_GS이스토어_8월온라인캠페인_DailyReport_양식" xfId="588" xr:uid="{00000000-0005-0000-0000-0000420A0000}"/>
    <cellStyle name="_GS이스토어_3월_DailyReport_20060319_GS이스토어_6월_DailyReport_20060602_GS이스토어_6월(DM)_DailyReport_20060601_GS이스토어_8월온라인캠페인_DailyReport_양식_GS이스토어_12월온라인캠페인_DailyReport" xfId="589" xr:uid="{00000000-0005-0000-0000-0000430A0000}"/>
    <cellStyle name="_GS이스토어_3월_DailyReport_20060319_GS이스토어_6월_DailyReport_20060602_GS이스토어_6월(DM)_DailyReport_20060601_GS이스토어_8월온라인캠페인_DailyReport_양식_GS이스토어_12월온라인캠페인_DailyReport_GS이스토어_3월온라인캠페인_DailyReport_070311" xfId="590" xr:uid="{00000000-0005-0000-0000-0000440A0000}"/>
    <cellStyle name="_GS이스토어_3월_DailyReport_20060319_GS이스토어_6월_DailyReport_20060602_GS이스토어_6월(DM)_DailyReport_20060601_GS이스토어_8월온라인캠페인_DailyReport_양식_GS이스토어_1월온라인캠페인_DailyReport_070102" xfId="591" xr:uid="{00000000-0005-0000-0000-0000450A0000}"/>
    <cellStyle name="_GS이스토어_3월_DailyReport_20060319_GS이스토어_6월_DailyReport_20060602_GS이스토어_6월(DM)_DailyReport_20060601_GS이스토어_8월온라인캠페인_DailyReport_양식_GS이스토어_1월온라인캠페인_DailyReport_070102_GS이스토어_3월온라인캠페인_DailyReport_070311" xfId="592" xr:uid="{00000000-0005-0000-0000-0000460A0000}"/>
    <cellStyle name="_GS이스토어_3월_DailyReport_20060319_GS이스토어_6월_DailyReport_20060602_GS이스토어_6월(DM)_DailyReport_20060601_GS이스토어_8월온라인캠페인_DailyReport_양식_GS이스토어_1월온라인캠페인_DailyReport_070117" xfId="593" xr:uid="{00000000-0005-0000-0000-0000470A0000}"/>
    <cellStyle name="_GS이스토어_3월_DailyReport_20060319_GS이스토어_6월_DailyReport_20060602_GS이스토어_6월(DM)_DailyReport_20060601_GS이스토어_8월온라인캠페인_DailyReport_양식_GS이스토어_1월온라인캠페인_DailyReport_070117_GS이스토어_3월온라인캠페인_DailyReport_070311" xfId="596" xr:uid="{00000000-0005-0000-0000-0000480A0000}"/>
    <cellStyle name="_GS이스토어_3월_DailyReport_20060319_GS이스토어_6월_DailyReport_20060602_GS이스토어_6월(DM)_DailyReport_20060601_GS이스토어_8월온라인캠페인_DailyReport_양식_GS이스토어_1월온라인캠페인_DailyReport_070117_쉬트추가" xfId="594" xr:uid="{00000000-0005-0000-0000-0000490A0000}"/>
    <cellStyle name="_GS이스토어_3월_DailyReport_20060319_GS이스토어_6월_DailyReport_20060602_GS이스토어_6월(DM)_DailyReport_20060601_GS이스토어_8월온라인캠페인_DailyReport_양식_GS이스토어_1월온라인캠페인_DailyReport_070117_쉬트추가_GS이스토어_3월온라인캠페인_DailyReport_070311" xfId="595" xr:uid="{00000000-0005-0000-0000-00004A0A0000}"/>
    <cellStyle name="_GS이스토어_3월_DailyReport_20060319_GS이스토어_6월_DailyReport_20060602_GS이스토어_6월(DM)_DailyReport_20060601_GS이스토어_8월온라인캠페인_DailyReport_양식_GS이스토어_1월온라인캠페인_DailyReport_070121_소재별쉬트수정본" xfId="597" xr:uid="{00000000-0005-0000-0000-00004B0A0000}"/>
    <cellStyle name="_GS이스토어_3월_DailyReport_20060319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598" xr:uid="{00000000-0005-0000-0000-00004C0A0000}"/>
    <cellStyle name="_GS이스토어_3월_DailyReport_20060319_GS이스토어_6월_DailyReport_20060602_GS이스토어_6월(DM)_DailyReport_20060601_GS이스토어_8월온라인캠페인_DailyReport_양식_GS이스토어_2월온라인캠페인_DailyReport_070204" xfId="599" xr:uid="{00000000-0005-0000-0000-00004D0A0000}"/>
    <cellStyle name="_GS이스토어_3월_DailyReport_20060319_GS이스토어_6월_DailyReport_20060602_GS이스토어_6월(DM)_DailyReport_20060601_GS이스토어_8월온라인캠페인_DailyReport_양식_GS이스토어_2월온라인캠페인_DailyReport_070204_GS이스토어_3월온라인캠페인_DailyReport_070311" xfId="600" xr:uid="{00000000-0005-0000-0000-00004E0A0000}"/>
    <cellStyle name="_GS이스토어_3월_DailyReport_20060319_GS이스토어_6월_DailyReport_20060602_GS이스토어_6월_DailyReport_20060601" xfId="601" xr:uid="{00000000-0005-0000-0000-00004F0A0000}"/>
    <cellStyle name="_GS이스토어_3월_DailyReport_20060319_GS이스토어_6월_DailyReport_20060602_GS이스토어_6월_DailyReport_20060601_GS이스토어_10월온라인캠페인_DailyReport_1030" xfId="602" xr:uid="{00000000-0005-0000-0000-0000500A0000}"/>
    <cellStyle name="_GS이스토어_3월_DailyReport_20060319_GS이스토어_6월_DailyReport_20060602_GS이스토어_6월_DailyReport_20060601_GS이스토어_10월온라인캠페인_DailyReport_1030_GS이스토어_12월온라인캠페인_DailyReport" xfId="603" xr:uid="{00000000-0005-0000-0000-0000510A0000}"/>
    <cellStyle name="_GS이스토어_3월_DailyReport_20060319_GS이스토어_6월_DailyReport_20060602_GS이스토어_6월_DailyReport_20060601_GS이스토어_10월온라인캠페인_DailyReport_1030_GS이스토어_12월온라인캠페인_DailyReport_GS이스토어_3월온라인캠페인_DailyReport_070311" xfId="604" xr:uid="{00000000-0005-0000-0000-0000520A0000}"/>
    <cellStyle name="_GS이스토어_3월_DailyReport_20060319_GS이스토어_6월_DailyReport_20060602_GS이스토어_6월_DailyReport_20060601_GS이스토어_10월온라인캠페인_DailyReport_1030_GS이스토어_1월온라인캠페인_DailyReport_070102" xfId="605" xr:uid="{00000000-0005-0000-0000-0000530A0000}"/>
    <cellStyle name="_GS이스토어_3월_DailyReport_20060319_GS이스토어_6월_DailyReport_20060602_GS이스토어_6월_DailyReport_20060601_GS이스토어_10월온라인캠페인_DailyReport_1030_GS이스토어_1월온라인캠페인_DailyReport_070102_GS이스토어_3월온라인캠페인_DailyReport_070311" xfId="606" xr:uid="{00000000-0005-0000-0000-0000540A0000}"/>
    <cellStyle name="_GS이스토어_3월_DailyReport_20060319_GS이스토어_6월_DailyReport_20060602_GS이스토어_6월_DailyReport_20060601_GS이스토어_10월온라인캠페인_DailyReport_1030_GS이스토어_1월온라인캠페인_DailyReport_070117" xfId="607" xr:uid="{00000000-0005-0000-0000-0000550A0000}"/>
    <cellStyle name="_GS이스토어_3월_DailyReport_20060319_GS이스토어_6월_DailyReport_20060602_GS이스토어_6월_DailyReport_20060601_GS이스토어_10월온라인캠페인_DailyReport_1030_GS이스토어_1월온라인캠페인_DailyReport_070117_GS이스토어_3월온라인캠페인_DailyReport_070311" xfId="610" xr:uid="{00000000-0005-0000-0000-0000560A0000}"/>
    <cellStyle name="_GS이스토어_3월_DailyReport_20060319_GS이스토어_6월_DailyReport_20060602_GS이스토어_6월_DailyReport_20060601_GS이스토어_10월온라인캠페인_DailyReport_1030_GS이스토어_1월온라인캠페인_DailyReport_070117_쉬트추가" xfId="608" xr:uid="{00000000-0005-0000-0000-0000570A0000}"/>
    <cellStyle name="_GS이스토어_3월_DailyReport_20060319_GS이스토어_6월_DailyReport_20060602_GS이스토어_6월_DailyReport_20060601_GS이스토어_10월온라인캠페인_DailyReport_1030_GS이스토어_1월온라인캠페인_DailyReport_070117_쉬트추가_GS이스토어_3월온라인캠페인_DailyReport_070311" xfId="609" xr:uid="{00000000-0005-0000-0000-0000580A0000}"/>
    <cellStyle name="_GS이스토어_3월_DailyReport_20060319_GS이스토어_6월_DailyReport_20060602_GS이스토어_6월_DailyReport_20060601_GS이스토어_10월온라인캠페인_DailyReport_1030_GS이스토어_1월온라인캠페인_DailyReport_070121_소재별쉬트수정본" xfId="611" xr:uid="{00000000-0005-0000-0000-0000590A0000}"/>
    <cellStyle name="_GS이스토어_3월_DailyReport_20060319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612" xr:uid="{00000000-0005-0000-0000-00005A0A0000}"/>
    <cellStyle name="_GS이스토어_3월_DailyReport_20060319_GS이스토어_6월_DailyReport_20060602_GS이스토어_6월_DailyReport_20060601_GS이스토어_10월온라인캠페인_DailyReport_1030_GS이스토어_2월온라인캠페인_DailyReport_070204" xfId="613" xr:uid="{00000000-0005-0000-0000-00005B0A0000}"/>
    <cellStyle name="_GS이스토어_3월_DailyReport_20060319_GS이스토어_6월_DailyReport_20060602_GS이스토어_6월_DailyReport_20060601_GS이스토어_10월온라인캠페인_DailyReport_1030_GS이스토어_2월온라인캠페인_DailyReport_070204_GS이스토어_3월온라인캠페인_DailyReport_070311" xfId="614" xr:uid="{00000000-0005-0000-0000-00005C0A0000}"/>
    <cellStyle name="_GS이스토어_3월_DailyReport_20060319_GS이스토어_6월_DailyReport_20060602_GS이스토어_6월_DailyReport_20060601_GS이스토어_3월온라인캠페인_DailyReport_070311" xfId="615" xr:uid="{00000000-0005-0000-0000-00005D0A0000}"/>
    <cellStyle name="_GS이스토어_3월_DailyReport_20060319_GS이스토어_6월_DailyReport_20060602_GS이스토어_6월_DailyReport_20060601_GS이스토어_8월온라인캠페인_DailyReport_양식" xfId="616" xr:uid="{00000000-0005-0000-0000-00005E0A0000}"/>
    <cellStyle name="_GS이스토어_3월_DailyReport_20060319_GS이스토어_6월_DailyReport_20060602_GS이스토어_6월_DailyReport_20060601_GS이스토어_8월온라인캠페인_DailyReport_양식_GS이스토어_12월온라인캠페인_DailyReport" xfId="617" xr:uid="{00000000-0005-0000-0000-00005F0A0000}"/>
    <cellStyle name="_GS이스토어_3월_DailyReport_20060319_GS이스토어_6월_DailyReport_20060602_GS이스토어_6월_DailyReport_20060601_GS이스토어_8월온라인캠페인_DailyReport_양식_GS이스토어_12월온라인캠페인_DailyReport_GS이스토어_3월온라인캠페인_DailyReport_070311" xfId="618" xr:uid="{00000000-0005-0000-0000-0000600A0000}"/>
    <cellStyle name="_GS이스토어_3월_DailyReport_20060319_GS이스토어_6월_DailyReport_20060602_GS이스토어_6월_DailyReport_20060601_GS이스토어_8월온라인캠페인_DailyReport_양식_GS이스토어_1월온라인캠페인_DailyReport_070102" xfId="619" xr:uid="{00000000-0005-0000-0000-0000610A0000}"/>
    <cellStyle name="_GS이스토어_3월_DailyReport_20060319_GS이스토어_6월_DailyReport_20060602_GS이스토어_6월_DailyReport_20060601_GS이스토어_8월온라인캠페인_DailyReport_양식_GS이스토어_1월온라인캠페인_DailyReport_070102_GS이스토어_3월온라인캠페인_DailyReport_070311" xfId="620" xr:uid="{00000000-0005-0000-0000-0000620A0000}"/>
    <cellStyle name="_GS이스토어_3월_DailyReport_20060319_GS이스토어_6월_DailyReport_20060602_GS이스토어_6월_DailyReport_20060601_GS이스토어_8월온라인캠페인_DailyReport_양식_GS이스토어_1월온라인캠페인_DailyReport_070117" xfId="621" xr:uid="{00000000-0005-0000-0000-0000630A0000}"/>
    <cellStyle name="_GS이스토어_3월_DailyReport_20060319_GS이스토어_6월_DailyReport_20060602_GS이스토어_6월_DailyReport_20060601_GS이스토어_8월온라인캠페인_DailyReport_양식_GS이스토어_1월온라인캠페인_DailyReport_070117_GS이스토어_3월온라인캠페인_DailyReport_070311" xfId="624" xr:uid="{00000000-0005-0000-0000-0000640A0000}"/>
    <cellStyle name="_GS이스토어_3월_DailyReport_20060319_GS이스토어_6월_DailyReport_20060602_GS이스토어_6월_DailyReport_20060601_GS이스토어_8월온라인캠페인_DailyReport_양식_GS이스토어_1월온라인캠페인_DailyReport_070117_쉬트추가" xfId="622" xr:uid="{00000000-0005-0000-0000-0000650A0000}"/>
    <cellStyle name="_GS이스토어_3월_DailyReport_20060319_GS이스토어_6월_DailyReport_20060602_GS이스토어_6월_DailyReport_20060601_GS이스토어_8월온라인캠페인_DailyReport_양식_GS이스토어_1월온라인캠페인_DailyReport_070117_쉬트추가_GS이스토어_3월온라인캠페인_DailyReport_070311" xfId="623" xr:uid="{00000000-0005-0000-0000-0000660A0000}"/>
    <cellStyle name="_GS이스토어_3월_DailyReport_20060319_GS이스토어_6월_DailyReport_20060602_GS이스토어_6월_DailyReport_20060601_GS이스토어_8월온라인캠페인_DailyReport_양식_GS이스토어_1월온라인캠페인_DailyReport_070121_소재별쉬트수정본" xfId="625" xr:uid="{00000000-0005-0000-0000-0000670A0000}"/>
    <cellStyle name="_GS이스토어_3월_DailyReport_20060319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626" xr:uid="{00000000-0005-0000-0000-0000680A0000}"/>
    <cellStyle name="_GS이스토어_3월_DailyReport_20060319_GS이스토어_6월_DailyReport_20060602_GS이스토어_6월_DailyReport_20060601_GS이스토어_8월온라인캠페인_DailyReport_양식_GS이스토어_2월온라인캠페인_DailyReport_070204" xfId="627" xr:uid="{00000000-0005-0000-0000-0000690A0000}"/>
    <cellStyle name="_GS이스토어_3월_DailyReport_20060319_GS이스토어_6월_DailyReport_20060602_GS이스토어_6월_DailyReport_20060601_GS이스토어_8월온라인캠페인_DailyReport_양식_GS이스토어_2월온라인캠페인_DailyReport_070204_GS이스토어_3월온라인캠페인_DailyReport_070311" xfId="628" xr:uid="{00000000-0005-0000-0000-00006A0A0000}"/>
    <cellStyle name="_GS이스토어_3월_DailyReport_20060319_GS이스토어_6월_DailyReport_20060602_GS이스토어_7월_DailyReport_원본" xfId="629" xr:uid="{00000000-0005-0000-0000-00006B0A0000}"/>
    <cellStyle name="_GS이스토어_3월_DailyReport_20060319_GS이스토어_6월_DailyReport_20060602_GS이스토어_7월_DailyReport_원본_GS이스토어_10월온라인캠페인_DailyReport_1030" xfId="630" xr:uid="{00000000-0005-0000-0000-00006C0A0000}"/>
    <cellStyle name="_GS이스토어_3월_DailyReport_20060319_GS이스토어_6월_DailyReport_20060602_GS이스토어_7월_DailyReport_원본_GS이스토어_10월온라인캠페인_DailyReport_1030_GS이스토어_12월온라인캠페인_DailyReport" xfId="631" xr:uid="{00000000-0005-0000-0000-00006D0A0000}"/>
    <cellStyle name="_GS이스토어_3월_DailyReport_20060319_GS이스토어_6월_DailyReport_20060602_GS이스토어_7월_DailyReport_원본_GS이스토어_10월온라인캠페인_DailyReport_1030_GS이스토어_12월온라인캠페인_DailyReport_GS이스토어_3월온라인캠페인_DailyReport_070311" xfId="632" xr:uid="{00000000-0005-0000-0000-00006E0A0000}"/>
    <cellStyle name="_GS이스토어_3월_DailyReport_20060319_GS이스토어_6월_DailyReport_20060602_GS이스토어_7월_DailyReport_원본_GS이스토어_10월온라인캠페인_DailyReport_1030_GS이스토어_1월온라인캠페인_DailyReport_070102" xfId="633" xr:uid="{00000000-0005-0000-0000-00006F0A0000}"/>
    <cellStyle name="_GS이스토어_3월_DailyReport_20060319_GS이스토어_6월_DailyReport_20060602_GS이스토어_7월_DailyReport_원본_GS이스토어_10월온라인캠페인_DailyReport_1030_GS이스토어_1월온라인캠페인_DailyReport_070102_GS이스토어_3월온라인캠페인_DailyReport_070311" xfId="634" xr:uid="{00000000-0005-0000-0000-0000700A0000}"/>
    <cellStyle name="_GS이스토어_3월_DailyReport_20060319_GS이스토어_6월_DailyReport_20060602_GS이스토어_7월_DailyReport_원본_GS이스토어_10월온라인캠페인_DailyReport_1030_GS이스토어_1월온라인캠페인_DailyReport_070117" xfId="635" xr:uid="{00000000-0005-0000-0000-0000710A0000}"/>
    <cellStyle name="_GS이스토어_3월_DailyReport_20060319_GS이스토어_6월_DailyReport_20060602_GS이스토어_7월_DailyReport_원본_GS이스토어_10월온라인캠페인_DailyReport_1030_GS이스토어_1월온라인캠페인_DailyReport_070117_GS이스토어_3월온라인캠페인_DailyReport_070311" xfId="638" xr:uid="{00000000-0005-0000-0000-0000720A0000}"/>
    <cellStyle name="_GS이스토어_3월_DailyReport_20060319_GS이스토어_6월_DailyReport_20060602_GS이스토어_7월_DailyReport_원본_GS이스토어_10월온라인캠페인_DailyReport_1030_GS이스토어_1월온라인캠페인_DailyReport_070117_쉬트추가" xfId="636" xr:uid="{00000000-0005-0000-0000-0000730A0000}"/>
    <cellStyle name="_GS이스토어_3월_DailyReport_20060319_GS이스토어_6월_DailyReport_20060602_GS이스토어_7월_DailyReport_원본_GS이스토어_10월온라인캠페인_DailyReport_1030_GS이스토어_1월온라인캠페인_DailyReport_070117_쉬트추가_GS이스토어_3월온라인캠페인_DailyReport_070311" xfId="637" xr:uid="{00000000-0005-0000-0000-0000740A0000}"/>
    <cellStyle name="_GS이스토어_3월_DailyReport_20060319_GS이스토어_6월_DailyReport_20060602_GS이스토어_7월_DailyReport_원본_GS이스토어_10월온라인캠페인_DailyReport_1030_GS이스토어_1월온라인캠페인_DailyReport_070121_소재별쉬트수정본" xfId="639" xr:uid="{00000000-0005-0000-0000-0000750A0000}"/>
    <cellStyle name="_GS이스토어_3월_DailyReport_20060319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640" xr:uid="{00000000-0005-0000-0000-0000760A0000}"/>
    <cellStyle name="_GS이스토어_3월_DailyReport_20060319_GS이스토어_6월_DailyReport_20060602_GS이스토어_7월_DailyReport_원본_GS이스토어_10월온라인캠페인_DailyReport_1030_GS이스토어_2월온라인캠페인_DailyReport_070204" xfId="641" xr:uid="{00000000-0005-0000-0000-0000770A0000}"/>
    <cellStyle name="_GS이스토어_3월_DailyReport_20060319_GS이스토어_6월_DailyReport_20060602_GS이스토어_7월_DailyReport_원본_GS이스토어_10월온라인캠페인_DailyReport_1030_GS이스토어_2월온라인캠페인_DailyReport_070204_GS이스토어_3월온라인캠페인_DailyReport_070311" xfId="642" xr:uid="{00000000-0005-0000-0000-0000780A0000}"/>
    <cellStyle name="_GS이스토어_3월_DailyReport_20060319_GS이스토어_6월_DailyReport_20060602_GS이스토어_7월_DailyReport_원본_GS이스토어_3월온라인캠페인_DailyReport_070311" xfId="643" xr:uid="{00000000-0005-0000-0000-0000790A0000}"/>
    <cellStyle name="_GS이스토어_3월_DailyReport_20060319_GS이스토어_6월_DailyReport_20060602_GS이스토어_7월_DailyReport_원본_GS이스토어_8월온라인캠페인_DailyReport_양식" xfId="644" xr:uid="{00000000-0005-0000-0000-00007A0A0000}"/>
    <cellStyle name="_GS이스토어_3월_DailyReport_20060319_GS이스토어_6월_DailyReport_20060602_GS이스토어_7월_DailyReport_원본_GS이스토어_8월온라인캠페인_DailyReport_양식_GS이스토어_12월온라인캠페인_DailyReport" xfId="645" xr:uid="{00000000-0005-0000-0000-00007B0A0000}"/>
    <cellStyle name="_GS이스토어_3월_DailyReport_20060319_GS이스토어_6월_DailyReport_20060602_GS이스토어_7월_DailyReport_원본_GS이스토어_8월온라인캠페인_DailyReport_양식_GS이스토어_12월온라인캠페인_DailyReport_GS이스토어_3월온라인캠페인_DailyReport_070311" xfId="646" xr:uid="{00000000-0005-0000-0000-00007C0A0000}"/>
    <cellStyle name="_GS이스토어_3월_DailyReport_20060319_GS이스토어_6월_DailyReport_20060602_GS이스토어_7월_DailyReport_원본_GS이스토어_8월온라인캠페인_DailyReport_양식_GS이스토어_1월온라인캠페인_DailyReport_070102" xfId="647" xr:uid="{00000000-0005-0000-0000-00007D0A0000}"/>
    <cellStyle name="_GS이스토어_3월_DailyReport_20060319_GS이스토어_6월_DailyReport_20060602_GS이스토어_7월_DailyReport_원본_GS이스토어_8월온라인캠페인_DailyReport_양식_GS이스토어_1월온라인캠페인_DailyReport_070102_GS이스토어_3월온라인캠페인_DailyReport_070311" xfId="648" xr:uid="{00000000-0005-0000-0000-00007E0A0000}"/>
    <cellStyle name="_GS이스토어_3월_DailyReport_20060319_GS이스토어_6월_DailyReport_20060602_GS이스토어_7월_DailyReport_원본_GS이스토어_8월온라인캠페인_DailyReport_양식_GS이스토어_1월온라인캠페인_DailyReport_070117" xfId="649" xr:uid="{00000000-0005-0000-0000-00007F0A0000}"/>
    <cellStyle name="_GS이스토어_3월_DailyReport_20060319_GS이스토어_6월_DailyReport_20060602_GS이스토어_7월_DailyReport_원본_GS이스토어_8월온라인캠페인_DailyReport_양식_GS이스토어_1월온라인캠페인_DailyReport_070117_GS이스토어_3월온라인캠페인_DailyReport_070311" xfId="652" xr:uid="{00000000-0005-0000-0000-0000800A0000}"/>
    <cellStyle name="_GS이스토어_3월_DailyReport_20060319_GS이스토어_6월_DailyReport_20060602_GS이스토어_7월_DailyReport_원본_GS이스토어_8월온라인캠페인_DailyReport_양식_GS이스토어_1월온라인캠페인_DailyReport_070117_쉬트추가" xfId="650" xr:uid="{00000000-0005-0000-0000-0000810A0000}"/>
    <cellStyle name="_GS이스토어_3월_DailyReport_20060319_GS이스토어_6월_DailyReport_20060602_GS이스토어_7월_DailyReport_원본_GS이스토어_8월온라인캠페인_DailyReport_양식_GS이스토어_1월온라인캠페인_DailyReport_070117_쉬트추가_GS이스토어_3월온라인캠페인_DailyReport_070311" xfId="651" xr:uid="{00000000-0005-0000-0000-0000820A0000}"/>
    <cellStyle name="_GS이스토어_3월_DailyReport_20060319_GS이스토어_6월_DailyReport_20060602_GS이스토어_7월_DailyReport_원본_GS이스토어_8월온라인캠페인_DailyReport_양식_GS이스토어_1월온라인캠페인_DailyReport_070121_소재별쉬트수정본" xfId="653" xr:uid="{00000000-0005-0000-0000-0000830A0000}"/>
    <cellStyle name="_GS이스토어_3월_DailyReport_20060319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654" xr:uid="{00000000-0005-0000-0000-0000840A0000}"/>
    <cellStyle name="_GS이스토어_3월_DailyReport_20060319_GS이스토어_6월_DailyReport_20060602_GS이스토어_7월_DailyReport_원본_GS이스토어_8월온라인캠페인_DailyReport_양식_GS이스토어_2월온라인캠페인_DailyReport_070204" xfId="655" xr:uid="{00000000-0005-0000-0000-0000850A0000}"/>
    <cellStyle name="_GS이스토어_3월_DailyReport_20060319_GS이스토어_6월_DailyReport_20060602_GS이스토어_7월_DailyReport_원본_GS이스토어_8월온라인캠페인_DailyReport_양식_GS이스토어_2월온라인캠페인_DailyReport_070204_GS이스토어_3월온라인캠페인_DailyReport_070311" xfId="656" xr:uid="{00000000-0005-0000-0000-0000860A0000}"/>
    <cellStyle name="_GS이스토어_3월_DailyReport_20060319_GS이스토어_6월_DailyReport_20060602_쭈_GS이스토어_6월_DailyReport_20060601" xfId="533" xr:uid="{00000000-0005-0000-0000-0000870A0000}"/>
    <cellStyle name="_GS이스토어_3월_DailyReport_20060319_GS이스토어_6월_DailyReport_20060602_쭈_GS이스토어_6월_DailyReport_20060601_GS이스토어_10월온라인캠페인_DailyReport_1030" xfId="534" xr:uid="{00000000-0005-0000-0000-0000880A0000}"/>
    <cellStyle name="_GS이스토어_3월_DailyReport_20060319_GS이스토어_6월_DailyReport_20060602_쭈_GS이스토어_6월_DailyReport_20060601_GS이스토어_10월온라인캠페인_DailyReport_1030_GS이스토어_12월온라인캠페인_DailyReport" xfId="535" xr:uid="{00000000-0005-0000-0000-0000890A0000}"/>
    <cellStyle name="_GS이스토어_3월_DailyReport_20060319_GS이스토어_6월_DailyReport_20060602_쭈_GS이스토어_6월_DailyReport_20060601_GS이스토어_10월온라인캠페인_DailyReport_1030_GS이스토어_12월온라인캠페인_DailyReport_GS이스토어_3월온라인캠페인_DailyReport_070311" xfId="536" xr:uid="{00000000-0005-0000-0000-00008A0A0000}"/>
    <cellStyle name="_GS이스토어_3월_DailyReport_20060319_GS이스토어_6월_DailyReport_20060602_쭈_GS이스토어_6월_DailyReport_20060601_GS이스토어_10월온라인캠페인_DailyReport_1030_GS이스토어_1월온라인캠페인_DailyReport_070102" xfId="537" xr:uid="{00000000-0005-0000-0000-00008B0A0000}"/>
    <cellStyle name="_GS이스토어_3월_DailyReport_20060319_GS이스토어_6월_DailyReport_20060602_쭈_GS이스토어_6월_DailyReport_20060601_GS이스토어_10월온라인캠페인_DailyReport_1030_GS이스토어_1월온라인캠페인_DailyReport_070102_GS이스토어_3월온라인캠페인_DailyReport_070311" xfId="538" xr:uid="{00000000-0005-0000-0000-00008C0A0000}"/>
    <cellStyle name="_GS이스토어_3월_DailyReport_20060319_GS이스토어_6월_DailyReport_20060602_쭈_GS이스토어_6월_DailyReport_20060601_GS이스토어_10월온라인캠페인_DailyReport_1030_GS이스토어_1월온라인캠페인_DailyReport_070117" xfId="539" xr:uid="{00000000-0005-0000-0000-00008D0A0000}"/>
    <cellStyle name="_GS이스토어_3월_DailyReport_20060319_GS이스토어_6월_DailyReport_20060602_쭈_GS이스토어_6월_DailyReport_20060601_GS이스토어_10월온라인캠페인_DailyReport_1030_GS이스토어_1월온라인캠페인_DailyReport_070117_GS이스토어_3월온라인캠페인_DailyReport_070311" xfId="542" xr:uid="{00000000-0005-0000-0000-00008E0A0000}"/>
    <cellStyle name="_GS이스토어_3월_DailyReport_20060319_GS이스토어_6월_DailyReport_20060602_쭈_GS이스토어_6월_DailyReport_20060601_GS이스토어_10월온라인캠페인_DailyReport_1030_GS이스토어_1월온라인캠페인_DailyReport_070117_쉬트추가" xfId="540" xr:uid="{00000000-0005-0000-0000-00008F0A0000}"/>
    <cellStyle name="_GS이스토어_3월_DailyReport_20060319_GS이스토어_6월_DailyReport_20060602_쭈_GS이스토어_6월_DailyReport_20060601_GS이스토어_10월온라인캠페인_DailyReport_1030_GS이스토어_1월온라인캠페인_DailyReport_070117_쉬트추가_GS이스토어_3월온라인캠페인_DailyReport_070311" xfId="541" xr:uid="{00000000-0005-0000-0000-0000900A0000}"/>
    <cellStyle name="_GS이스토어_3월_DailyReport_20060319_GS이스토어_6월_DailyReport_20060602_쭈_GS이스토어_6월_DailyReport_20060601_GS이스토어_10월온라인캠페인_DailyReport_1030_GS이스토어_1월온라인캠페인_DailyReport_070121_소재별쉬트수정본" xfId="543" xr:uid="{00000000-0005-0000-0000-0000910A0000}"/>
    <cellStyle name="_GS이스토어_3월_DailyReport_20060319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544" xr:uid="{00000000-0005-0000-0000-0000920A0000}"/>
    <cellStyle name="_GS이스토어_3월_DailyReport_20060319_GS이스토어_6월_DailyReport_20060602_쭈_GS이스토어_6월_DailyReport_20060601_GS이스토어_10월온라인캠페인_DailyReport_1030_GS이스토어_2월온라인캠페인_DailyReport_070204" xfId="545" xr:uid="{00000000-0005-0000-0000-0000930A0000}"/>
    <cellStyle name="_GS이스토어_3월_DailyReport_20060319_GS이스토어_6월_DailyReport_20060602_쭈_GS이스토어_6월_DailyReport_20060601_GS이스토어_10월온라인캠페인_DailyReport_1030_GS이스토어_2월온라인캠페인_DailyReport_070204_GS이스토어_3월온라인캠페인_DailyReport_070311" xfId="546" xr:uid="{00000000-0005-0000-0000-0000940A0000}"/>
    <cellStyle name="_GS이스토어_3월_DailyReport_20060319_GS이스토어_6월_DailyReport_20060602_쭈_GS이스토어_6월_DailyReport_20060601_GS이스토어_3월온라인캠페인_DailyReport_070311" xfId="547" xr:uid="{00000000-0005-0000-0000-0000950A0000}"/>
    <cellStyle name="_GS이스토어_3월_DailyReport_20060319_GS이스토어_6월_DailyReport_20060602_쭈_GS이스토어_6월_DailyReport_20060601_GS이스토어_8월온라인캠페인_DailyReport_양식" xfId="548" xr:uid="{00000000-0005-0000-0000-0000960A0000}"/>
    <cellStyle name="_GS이스토어_3월_DailyReport_20060319_GS이스토어_6월_DailyReport_20060602_쭈_GS이스토어_6월_DailyReport_20060601_GS이스토어_8월온라인캠페인_DailyReport_양식_GS이스토어_12월온라인캠페인_DailyReport" xfId="549" xr:uid="{00000000-0005-0000-0000-0000970A0000}"/>
    <cellStyle name="_GS이스토어_3월_DailyReport_20060319_GS이스토어_6월_DailyReport_20060602_쭈_GS이스토어_6월_DailyReport_20060601_GS이스토어_8월온라인캠페인_DailyReport_양식_GS이스토어_12월온라인캠페인_DailyReport_GS이스토어_3월온라인캠페인_DailyReport_070311" xfId="550" xr:uid="{00000000-0005-0000-0000-0000980A0000}"/>
    <cellStyle name="_GS이스토어_3월_DailyReport_20060319_GS이스토어_6월_DailyReport_20060602_쭈_GS이스토어_6월_DailyReport_20060601_GS이스토어_8월온라인캠페인_DailyReport_양식_GS이스토어_1월온라인캠페인_DailyReport_070102" xfId="551" xr:uid="{00000000-0005-0000-0000-0000990A0000}"/>
    <cellStyle name="_GS이스토어_3월_DailyReport_20060319_GS이스토어_6월_DailyReport_20060602_쭈_GS이스토어_6월_DailyReport_20060601_GS이스토어_8월온라인캠페인_DailyReport_양식_GS이스토어_1월온라인캠페인_DailyReport_070102_GS이스토어_3월온라인캠페인_DailyReport_070311" xfId="552" xr:uid="{00000000-0005-0000-0000-00009A0A0000}"/>
    <cellStyle name="_GS이스토어_3월_DailyReport_20060319_GS이스토어_6월_DailyReport_20060602_쭈_GS이스토어_6월_DailyReport_20060601_GS이스토어_8월온라인캠페인_DailyReport_양식_GS이스토어_1월온라인캠페인_DailyReport_070117" xfId="553" xr:uid="{00000000-0005-0000-0000-00009B0A0000}"/>
    <cellStyle name="_GS이스토어_3월_DailyReport_20060319_GS이스토어_6월_DailyReport_20060602_쭈_GS이스토어_6월_DailyReport_20060601_GS이스토어_8월온라인캠페인_DailyReport_양식_GS이스토어_1월온라인캠페인_DailyReport_070117_GS이스토어_3월온라인캠페인_DailyReport_070311" xfId="556" xr:uid="{00000000-0005-0000-0000-00009C0A0000}"/>
    <cellStyle name="_GS이스토어_3월_DailyReport_20060319_GS이스토어_6월_DailyReport_20060602_쭈_GS이스토어_6월_DailyReport_20060601_GS이스토어_8월온라인캠페인_DailyReport_양식_GS이스토어_1월온라인캠페인_DailyReport_070117_쉬트추가" xfId="554" xr:uid="{00000000-0005-0000-0000-00009D0A0000}"/>
    <cellStyle name="_GS이스토어_3월_DailyReport_20060319_GS이스토어_6월_DailyReport_20060602_쭈_GS이스토어_6월_DailyReport_20060601_GS이스토어_8월온라인캠페인_DailyReport_양식_GS이스토어_1월온라인캠페인_DailyReport_070117_쉬트추가_GS이스토어_3월온라인캠페인_DailyReport_070311" xfId="555" xr:uid="{00000000-0005-0000-0000-00009E0A0000}"/>
    <cellStyle name="_GS이스토어_3월_DailyReport_20060319_GS이스토어_6월_DailyReport_20060602_쭈_GS이스토어_6월_DailyReport_20060601_GS이스토어_8월온라인캠페인_DailyReport_양식_GS이스토어_1월온라인캠페인_DailyReport_070121_소재별쉬트수정본" xfId="557" xr:uid="{00000000-0005-0000-0000-00009F0A0000}"/>
    <cellStyle name="_GS이스토어_3월_DailyReport_20060319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558" xr:uid="{00000000-0005-0000-0000-0000A00A0000}"/>
    <cellStyle name="_GS이스토어_3월_DailyReport_20060319_GS이스토어_6월_DailyReport_20060602_쭈_GS이스토어_6월_DailyReport_20060601_GS이스토어_8월온라인캠페인_DailyReport_양식_GS이스토어_2월온라인캠페인_DailyReport_070204" xfId="559" xr:uid="{00000000-0005-0000-0000-0000A10A0000}"/>
    <cellStyle name="_GS이스토어_3월_DailyReport_20060319_GS이스토어_6월_DailyReport_20060602_쭈_GS이스토어_6월_DailyReport_20060601_GS이스토어_8월온라인캠페인_DailyReport_양식_GS이스토어_2월온라인캠페인_DailyReport_070204_GS이스토어_3월온라인캠페인_DailyReport_070311" xfId="560" xr:uid="{00000000-0005-0000-0000-0000A20A0000}"/>
    <cellStyle name="_GS이스토어_3월_DailyReport_20060319_GS이스토어_8월온라인캠페인_DailyReport_양식" xfId="657" xr:uid="{00000000-0005-0000-0000-0000A30A0000}"/>
    <cellStyle name="_GS이스토어_3월_DailyReport_20060319_GS이스토어_8월온라인캠페인_DailyReport_양식_GS이스토어_12월온라인캠페인_DailyReport" xfId="658" xr:uid="{00000000-0005-0000-0000-0000A40A0000}"/>
    <cellStyle name="_GS이스토어_3월_DailyReport_20060319_GS이스토어_8월온라인캠페인_DailyReport_양식_GS이스토어_12월온라인캠페인_DailyReport_GS이스토어_3월온라인캠페인_DailyReport_070311" xfId="659" xr:uid="{00000000-0005-0000-0000-0000A50A0000}"/>
    <cellStyle name="_GS이스토어_3월_DailyReport_20060319_GS이스토어_8월온라인캠페인_DailyReport_양식_GS이스토어_1월온라인캠페인_DailyReport_070102" xfId="660" xr:uid="{00000000-0005-0000-0000-0000A60A0000}"/>
    <cellStyle name="_GS이스토어_3월_DailyReport_20060319_GS이스토어_8월온라인캠페인_DailyReport_양식_GS이스토어_1월온라인캠페인_DailyReport_070102_GS이스토어_3월온라인캠페인_DailyReport_070311" xfId="661" xr:uid="{00000000-0005-0000-0000-0000A70A0000}"/>
    <cellStyle name="_GS이스토어_3월_DailyReport_20060319_GS이스토어_8월온라인캠페인_DailyReport_양식_GS이스토어_1월온라인캠페인_DailyReport_070117" xfId="662" xr:uid="{00000000-0005-0000-0000-0000A80A0000}"/>
    <cellStyle name="_GS이스토어_3월_DailyReport_20060319_GS이스토어_8월온라인캠페인_DailyReport_양식_GS이스토어_1월온라인캠페인_DailyReport_070117_GS이스토어_3월온라인캠페인_DailyReport_070311" xfId="665" xr:uid="{00000000-0005-0000-0000-0000A90A0000}"/>
    <cellStyle name="_GS이스토어_3월_DailyReport_20060319_GS이스토어_8월온라인캠페인_DailyReport_양식_GS이스토어_1월온라인캠페인_DailyReport_070117_쉬트추가" xfId="663" xr:uid="{00000000-0005-0000-0000-0000AA0A0000}"/>
    <cellStyle name="_GS이스토어_3월_DailyReport_20060319_GS이스토어_8월온라인캠페인_DailyReport_양식_GS이스토어_1월온라인캠페인_DailyReport_070117_쉬트추가_GS이스토어_3월온라인캠페인_DailyReport_070311" xfId="664" xr:uid="{00000000-0005-0000-0000-0000AB0A0000}"/>
    <cellStyle name="_GS이스토어_3월_DailyReport_20060319_GS이스토어_8월온라인캠페인_DailyReport_양식_GS이스토어_1월온라인캠페인_DailyReport_070121_소재별쉬트수정본" xfId="666" xr:uid="{00000000-0005-0000-0000-0000AC0A0000}"/>
    <cellStyle name="_GS이스토어_3월_DailyReport_20060319_GS이스토어_8월온라인캠페인_DailyReport_양식_GS이스토어_1월온라인캠페인_DailyReport_070121_소재별쉬트수정본_GS이스토어_3월온라인캠페인_DailyReport_070311" xfId="667" xr:uid="{00000000-0005-0000-0000-0000AD0A0000}"/>
    <cellStyle name="_GS이스토어_3월_DailyReport_20060319_GS이스토어_8월온라인캠페인_DailyReport_양식_GS이스토어_2월온라인캠페인_DailyReport_070204" xfId="668" xr:uid="{00000000-0005-0000-0000-0000AE0A0000}"/>
    <cellStyle name="_GS이스토어_3월_DailyReport_20060319_GS이스토어_8월온라인캠페인_DailyReport_양식_GS이스토어_2월온라인캠페인_DailyReport_070204_GS이스토어_3월온라인캠페인_DailyReport_070311" xfId="669" xr:uid="{00000000-0005-0000-0000-0000AF0A0000}"/>
    <cellStyle name="_GS이스토어_4월_DailyReport_200604" xfId="670" xr:uid="{00000000-0005-0000-0000-0000B00A0000}"/>
    <cellStyle name="_GS이스토어_4월_DailyReport_200604_GS이스토어_10월온라인캠페인_DailyReport_1030" xfId="671" xr:uid="{00000000-0005-0000-0000-0000B10A0000}"/>
    <cellStyle name="_GS이스토어_4월_DailyReport_200604_GS이스토어_10월온라인캠페인_DailyReport_1030_GS이스토어_12월온라인캠페인_DailyReport" xfId="672" xr:uid="{00000000-0005-0000-0000-0000B20A0000}"/>
    <cellStyle name="_GS이스토어_4월_DailyReport_200604_GS이스토어_10월온라인캠페인_DailyReport_1030_GS이스토어_12월온라인캠페인_DailyReport_GS이스토어_3월온라인캠페인_DailyReport_070311" xfId="673" xr:uid="{00000000-0005-0000-0000-0000B30A0000}"/>
    <cellStyle name="_GS이스토어_4월_DailyReport_200604_GS이스토어_10월온라인캠페인_DailyReport_1030_GS이스토어_1월온라인캠페인_DailyReport_070102" xfId="674" xr:uid="{00000000-0005-0000-0000-0000B40A0000}"/>
    <cellStyle name="_GS이스토어_4월_DailyReport_200604_GS이스토어_10월온라인캠페인_DailyReport_1030_GS이스토어_1월온라인캠페인_DailyReport_070102_GS이스토어_3월온라인캠페인_DailyReport_070311" xfId="675" xr:uid="{00000000-0005-0000-0000-0000B50A0000}"/>
    <cellStyle name="_GS이스토어_4월_DailyReport_200604_GS이스토어_10월온라인캠페인_DailyReport_1030_GS이스토어_1월온라인캠페인_DailyReport_070117" xfId="676" xr:uid="{00000000-0005-0000-0000-0000B60A0000}"/>
    <cellStyle name="_GS이스토어_4월_DailyReport_200604_GS이스토어_10월온라인캠페인_DailyReport_1030_GS이스토어_1월온라인캠페인_DailyReport_070117_GS이스토어_3월온라인캠페인_DailyReport_070311" xfId="679" xr:uid="{00000000-0005-0000-0000-0000B70A0000}"/>
    <cellStyle name="_GS이스토어_4월_DailyReport_200604_GS이스토어_10월온라인캠페인_DailyReport_1030_GS이스토어_1월온라인캠페인_DailyReport_070117_쉬트추가" xfId="677" xr:uid="{00000000-0005-0000-0000-0000B80A0000}"/>
    <cellStyle name="_GS이스토어_4월_DailyReport_200604_GS이스토어_10월온라인캠페인_DailyReport_1030_GS이스토어_1월온라인캠페인_DailyReport_070117_쉬트추가_GS이스토어_3월온라인캠페인_DailyReport_070311" xfId="678" xr:uid="{00000000-0005-0000-0000-0000B90A0000}"/>
    <cellStyle name="_GS이스토어_4월_DailyReport_200604_GS이스토어_10월온라인캠페인_DailyReport_1030_GS이스토어_1월온라인캠페인_DailyReport_070121_소재별쉬트수정본" xfId="680" xr:uid="{00000000-0005-0000-0000-0000BA0A0000}"/>
    <cellStyle name="_GS이스토어_4월_DailyReport_200604_GS이스토어_10월온라인캠페인_DailyReport_1030_GS이스토어_1월온라인캠페인_DailyReport_070121_소재별쉬트수정본_GS이스토어_3월온라인캠페인_DailyReport_070311" xfId="681" xr:uid="{00000000-0005-0000-0000-0000BB0A0000}"/>
    <cellStyle name="_GS이스토어_4월_DailyReport_200604_GS이스토어_10월온라인캠페인_DailyReport_1030_GS이스토어_2월온라인캠페인_DailyReport_070204" xfId="682" xr:uid="{00000000-0005-0000-0000-0000BC0A0000}"/>
    <cellStyle name="_GS이스토어_4월_DailyReport_200604_GS이스토어_10월온라인캠페인_DailyReport_1030_GS이스토어_2월온라인캠페인_DailyReport_070204_GS이스토어_3월온라인캠페인_DailyReport_070311" xfId="683" xr:uid="{00000000-0005-0000-0000-0000BD0A0000}"/>
    <cellStyle name="_GS이스토어_4월_DailyReport_200604_GS이스토어_3월온라인캠페인_DailyReport_070311" xfId="684" xr:uid="{00000000-0005-0000-0000-0000BE0A0000}"/>
    <cellStyle name="_GS이스토어_4월_DailyReport_200604_GS이스토어_6월_DailyReport_20060602" xfId="685" xr:uid="{00000000-0005-0000-0000-0000BF0A0000}"/>
    <cellStyle name="_GS이스토어_4월_DailyReport_200604_GS이스토어_6월_DailyReport_20060602_GS이스토어_12월온라인캠페인_DailyReport" xfId="714" xr:uid="{00000000-0005-0000-0000-0000C00A0000}"/>
    <cellStyle name="_GS이스토어_4월_DailyReport_200604_GS이스토어_6월_DailyReport_20060602_GS이스토어_12월온라인캠페인_DailyReport_GS이스토어_3월온라인캠페인_DailyReport_070311" xfId="715" xr:uid="{00000000-0005-0000-0000-0000C10A0000}"/>
    <cellStyle name="_GS이스토어_4월_DailyReport_200604_GS이스토어_6월_DailyReport_20060602_GS이스토어_1월온라인캠페인_DailyReport_070102" xfId="716" xr:uid="{00000000-0005-0000-0000-0000C20A0000}"/>
    <cellStyle name="_GS이스토어_4월_DailyReport_200604_GS이스토어_6월_DailyReport_20060602_GS이스토어_1월온라인캠페인_DailyReport_070102_GS이스토어_3월온라인캠페인_DailyReport_070311" xfId="717" xr:uid="{00000000-0005-0000-0000-0000C30A0000}"/>
    <cellStyle name="_GS이스토어_4월_DailyReport_200604_GS이스토어_6월_DailyReport_20060602_GS이스토어_1월온라인캠페인_DailyReport_070117" xfId="718" xr:uid="{00000000-0005-0000-0000-0000C40A0000}"/>
    <cellStyle name="_GS이스토어_4월_DailyReport_200604_GS이스토어_6월_DailyReport_20060602_GS이스토어_1월온라인캠페인_DailyReport_070117_GS이스토어_3월온라인캠페인_DailyReport_070311" xfId="721" xr:uid="{00000000-0005-0000-0000-0000C50A0000}"/>
    <cellStyle name="_GS이스토어_4월_DailyReport_200604_GS이스토어_6월_DailyReport_20060602_GS이스토어_1월온라인캠페인_DailyReport_070117_쉬트추가" xfId="719" xr:uid="{00000000-0005-0000-0000-0000C60A0000}"/>
    <cellStyle name="_GS이스토어_4월_DailyReport_200604_GS이스토어_6월_DailyReport_20060602_GS이스토어_1월온라인캠페인_DailyReport_070117_쉬트추가_GS이스토어_3월온라인캠페인_DailyReport_070311" xfId="720" xr:uid="{00000000-0005-0000-0000-0000C70A0000}"/>
    <cellStyle name="_GS이스토어_4월_DailyReport_200604_GS이스토어_6월_DailyReport_20060602_GS이스토어_1월온라인캠페인_DailyReport_070121_소재별쉬트수정본" xfId="722" xr:uid="{00000000-0005-0000-0000-0000C80A0000}"/>
    <cellStyle name="_GS이스토어_4월_DailyReport_200604_GS이스토어_6월_DailyReport_20060602_GS이스토어_1월온라인캠페인_DailyReport_070121_소재별쉬트수정본_GS이스토어_3월온라인캠페인_DailyReport_070311" xfId="723" xr:uid="{00000000-0005-0000-0000-0000C90A0000}"/>
    <cellStyle name="_GS이스토어_4월_DailyReport_200604_GS이스토어_6월_DailyReport_20060602_GS이스토어_2월온라인캠페인_DailyReport_070204" xfId="724" xr:uid="{00000000-0005-0000-0000-0000CA0A0000}"/>
    <cellStyle name="_GS이스토어_4월_DailyReport_200604_GS이스토어_6월_DailyReport_20060602_GS이스토어_2월온라인캠페인_DailyReport_070204_GS이스토어_3월온라인캠페인_DailyReport_070311" xfId="725" xr:uid="{00000000-0005-0000-0000-0000CB0A0000}"/>
    <cellStyle name="_GS이스토어_4월_DailyReport_200604_GS이스토어_6월_DailyReport_20060602_GS이스토어_6월(DM)_DailyReport_20060601" xfId="726" xr:uid="{00000000-0005-0000-0000-0000CC0A0000}"/>
    <cellStyle name="_GS이스토어_4월_DailyReport_200604_GS이스토어_6월_DailyReport_20060602_GS이스토어_6월(DM)_DailyReport_20060601_GS이스토어_10월온라인캠페인_DailyReport_1030" xfId="727" xr:uid="{00000000-0005-0000-0000-0000CD0A0000}"/>
    <cellStyle name="_GS이스토어_4월_DailyReport_200604_GS이스토어_6월_DailyReport_20060602_GS이스토어_6월(DM)_DailyReport_20060601_GS이스토어_10월온라인캠페인_DailyReport_1030_GS이스토어_12월온라인캠페인_DailyReport" xfId="728" xr:uid="{00000000-0005-0000-0000-0000CE0A0000}"/>
    <cellStyle name="_GS이스토어_4월_DailyReport_200604_GS이스토어_6월_DailyReport_20060602_GS이스토어_6월(DM)_DailyReport_20060601_GS이스토어_10월온라인캠페인_DailyReport_1030_GS이스토어_12월온라인캠페인_DailyReport_GS이스토어_3월온라인캠페인_DailyReport_070311" xfId="729" xr:uid="{00000000-0005-0000-0000-0000CF0A0000}"/>
    <cellStyle name="_GS이스토어_4월_DailyReport_200604_GS이스토어_6월_DailyReport_20060602_GS이스토어_6월(DM)_DailyReport_20060601_GS이스토어_10월온라인캠페인_DailyReport_1030_GS이스토어_1월온라인캠페인_DailyReport_070102" xfId="730" xr:uid="{00000000-0005-0000-0000-0000D00A0000}"/>
    <cellStyle name="_GS이스토어_4월_DailyReport_200604_GS이스토어_6월_DailyReport_20060602_GS이스토어_6월(DM)_DailyReport_20060601_GS이스토어_10월온라인캠페인_DailyReport_1030_GS이스토어_1월온라인캠페인_DailyReport_070102_GS이스토어_3월온라인캠페인_DailyReport_070311" xfId="731" xr:uid="{00000000-0005-0000-0000-0000D10A0000}"/>
    <cellStyle name="_GS이스토어_4월_DailyReport_200604_GS이스토어_6월_DailyReport_20060602_GS이스토어_6월(DM)_DailyReport_20060601_GS이스토어_10월온라인캠페인_DailyReport_1030_GS이스토어_1월온라인캠페인_DailyReport_070117" xfId="732" xr:uid="{00000000-0005-0000-0000-0000D20A0000}"/>
    <cellStyle name="_GS이스토어_4월_DailyReport_200604_GS이스토어_6월_DailyReport_20060602_GS이스토어_6월(DM)_DailyReport_20060601_GS이스토어_10월온라인캠페인_DailyReport_1030_GS이스토어_1월온라인캠페인_DailyReport_070117_GS이스토어_3월온라인캠페인_DailyReport_070311" xfId="735" xr:uid="{00000000-0005-0000-0000-0000D30A0000}"/>
    <cellStyle name="_GS이스토어_4월_DailyReport_200604_GS이스토어_6월_DailyReport_20060602_GS이스토어_6월(DM)_DailyReport_20060601_GS이스토어_10월온라인캠페인_DailyReport_1030_GS이스토어_1월온라인캠페인_DailyReport_070117_쉬트추가" xfId="733" xr:uid="{00000000-0005-0000-0000-0000D40A0000}"/>
    <cellStyle name="_GS이스토어_4월_DailyReport_200604_GS이스토어_6월_DailyReport_20060602_GS이스토어_6월(DM)_DailyReport_20060601_GS이스토어_10월온라인캠페인_DailyReport_1030_GS이스토어_1월온라인캠페인_DailyReport_070117_쉬트추가_GS이스토어_3월온라인캠페인_DailyReport_070311" xfId="734" xr:uid="{00000000-0005-0000-0000-0000D50A0000}"/>
    <cellStyle name="_GS이스토어_4월_DailyReport_200604_GS이스토어_6월_DailyReport_20060602_GS이스토어_6월(DM)_DailyReport_20060601_GS이스토어_10월온라인캠페인_DailyReport_1030_GS이스토어_1월온라인캠페인_DailyReport_070121_소재별쉬트수정본" xfId="736" xr:uid="{00000000-0005-0000-0000-0000D60A0000}"/>
    <cellStyle name="_GS이스토어_4월_DailyReport_200604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37" xr:uid="{00000000-0005-0000-0000-0000D70A0000}"/>
    <cellStyle name="_GS이스토어_4월_DailyReport_200604_GS이스토어_6월_DailyReport_20060602_GS이스토어_6월(DM)_DailyReport_20060601_GS이스토어_10월온라인캠페인_DailyReport_1030_GS이스토어_2월온라인캠페인_DailyReport_070204" xfId="738" xr:uid="{00000000-0005-0000-0000-0000D80A0000}"/>
    <cellStyle name="_GS이스토어_4월_DailyReport_200604_GS이스토어_6월_DailyReport_20060602_GS이스토어_6월(DM)_DailyReport_20060601_GS이스토어_10월온라인캠페인_DailyReport_1030_GS이스토어_2월온라인캠페인_DailyReport_070204_GS이스토어_3월온라인캠페인_DailyReport_070311" xfId="739" xr:uid="{00000000-0005-0000-0000-0000D90A0000}"/>
    <cellStyle name="_GS이스토어_4월_DailyReport_200604_GS이스토어_6월_DailyReport_20060602_GS이스토어_6월(DM)_DailyReport_20060601_GS이스토어_3월온라인캠페인_DailyReport_070311" xfId="740" xr:uid="{00000000-0005-0000-0000-0000DA0A0000}"/>
    <cellStyle name="_GS이스토어_4월_DailyReport_200604_GS이스토어_6월_DailyReport_20060602_GS이스토어_6월(DM)_DailyReport_20060601_GS이스토어_8월온라인캠페인_DailyReport_양식" xfId="741" xr:uid="{00000000-0005-0000-0000-0000DB0A0000}"/>
    <cellStyle name="_GS이스토어_4월_DailyReport_200604_GS이스토어_6월_DailyReport_20060602_GS이스토어_6월(DM)_DailyReport_20060601_GS이스토어_8월온라인캠페인_DailyReport_양식_GS이스토어_12월온라인캠페인_DailyReport" xfId="742" xr:uid="{00000000-0005-0000-0000-0000DC0A0000}"/>
    <cellStyle name="_GS이스토어_4월_DailyReport_200604_GS이스토어_6월_DailyReport_20060602_GS이스토어_6월(DM)_DailyReport_20060601_GS이스토어_8월온라인캠페인_DailyReport_양식_GS이스토어_12월온라인캠페인_DailyReport_GS이스토어_3월온라인캠페인_DailyReport_070311" xfId="743" xr:uid="{00000000-0005-0000-0000-0000DD0A0000}"/>
    <cellStyle name="_GS이스토어_4월_DailyReport_200604_GS이스토어_6월_DailyReport_20060602_GS이스토어_6월(DM)_DailyReport_20060601_GS이스토어_8월온라인캠페인_DailyReport_양식_GS이스토어_1월온라인캠페인_DailyReport_070102" xfId="744" xr:uid="{00000000-0005-0000-0000-0000DE0A0000}"/>
    <cellStyle name="_GS이스토어_4월_DailyReport_200604_GS이스토어_6월_DailyReport_20060602_GS이스토어_6월(DM)_DailyReport_20060601_GS이스토어_8월온라인캠페인_DailyReport_양식_GS이스토어_1월온라인캠페인_DailyReport_070102_GS이스토어_3월온라인캠페인_DailyReport_070311" xfId="745" xr:uid="{00000000-0005-0000-0000-0000DF0A0000}"/>
    <cellStyle name="_GS이스토어_4월_DailyReport_200604_GS이스토어_6월_DailyReport_20060602_GS이스토어_6월(DM)_DailyReport_20060601_GS이스토어_8월온라인캠페인_DailyReport_양식_GS이스토어_1월온라인캠페인_DailyReport_070117" xfId="746" xr:uid="{00000000-0005-0000-0000-0000E00A0000}"/>
    <cellStyle name="_GS이스토어_4월_DailyReport_200604_GS이스토어_6월_DailyReport_20060602_GS이스토어_6월(DM)_DailyReport_20060601_GS이스토어_8월온라인캠페인_DailyReport_양식_GS이스토어_1월온라인캠페인_DailyReport_070117_GS이스토어_3월온라인캠페인_DailyReport_070311" xfId="749" xr:uid="{00000000-0005-0000-0000-0000E10A0000}"/>
    <cellStyle name="_GS이스토어_4월_DailyReport_200604_GS이스토어_6월_DailyReport_20060602_GS이스토어_6월(DM)_DailyReport_20060601_GS이스토어_8월온라인캠페인_DailyReport_양식_GS이스토어_1월온라인캠페인_DailyReport_070117_쉬트추가" xfId="747" xr:uid="{00000000-0005-0000-0000-0000E20A0000}"/>
    <cellStyle name="_GS이스토어_4월_DailyReport_200604_GS이스토어_6월_DailyReport_20060602_GS이스토어_6월(DM)_DailyReport_20060601_GS이스토어_8월온라인캠페인_DailyReport_양식_GS이스토어_1월온라인캠페인_DailyReport_070117_쉬트추가_GS이스토어_3월온라인캠페인_DailyReport_070311" xfId="748" xr:uid="{00000000-0005-0000-0000-0000E30A0000}"/>
    <cellStyle name="_GS이스토어_4월_DailyReport_200604_GS이스토어_6월_DailyReport_20060602_GS이스토어_6월(DM)_DailyReport_20060601_GS이스토어_8월온라인캠페인_DailyReport_양식_GS이스토어_1월온라인캠페인_DailyReport_070121_소재별쉬트수정본" xfId="750" xr:uid="{00000000-0005-0000-0000-0000E40A0000}"/>
    <cellStyle name="_GS이스토어_4월_DailyReport_200604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51" xr:uid="{00000000-0005-0000-0000-0000E50A0000}"/>
    <cellStyle name="_GS이스토어_4월_DailyReport_200604_GS이스토어_6월_DailyReport_20060602_GS이스토어_6월(DM)_DailyReport_20060601_GS이스토어_8월온라인캠페인_DailyReport_양식_GS이스토어_2월온라인캠페인_DailyReport_070204" xfId="752" xr:uid="{00000000-0005-0000-0000-0000E60A0000}"/>
    <cellStyle name="_GS이스토어_4월_DailyReport_200604_GS이스토어_6월_DailyReport_20060602_GS이스토어_6월(DM)_DailyReport_20060601_GS이스토어_8월온라인캠페인_DailyReport_양식_GS이스토어_2월온라인캠페인_DailyReport_070204_GS이스토어_3월온라인캠페인_DailyReport_070311" xfId="753" xr:uid="{00000000-0005-0000-0000-0000E70A0000}"/>
    <cellStyle name="_GS이스토어_4월_DailyReport_200604_GS이스토어_6월_DailyReport_20060602_GS이스토어_6월_DailyReport_20060601" xfId="754" xr:uid="{00000000-0005-0000-0000-0000E80A0000}"/>
    <cellStyle name="_GS이스토어_4월_DailyReport_200604_GS이스토어_6월_DailyReport_20060602_GS이스토어_6월_DailyReport_20060601_GS이스토어_10월온라인캠페인_DailyReport_1030" xfId="755" xr:uid="{00000000-0005-0000-0000-0000E90A0000}"/>
    <cellStyle name="_GS이스토어_4월_DailyReport_200604_GS이스토어_6월_DailyReport_20060602_GS이스토어_6월_DailyReport_20060601_GS이스토어_10월온라인캠페인_DailyReport_1030_GS이스토어_12월온라인캠페인_DailyReport" xfId="756" xr:uid="{00000000-0005-0000-0000-0000EA0A0000}"/>
    <cellStyle name="_GS이스토어_4월_DailyReport_200604_GS이스토어_6월_DailyReport_20060602_GS이스토어_6월_DailyReport_20060601_GS이스토어_10월온라인캠페인_DailyReport_1030_GS이스토어_12월온라인캠페인_DailyReport_GS이스토어_3월온라인캠페인_DailyReport_070311" xfId="757" xr:uid="{00000000-0005-0000-0000-0000EB0A0000}"/>
    <cellStyle name="_GS이스토어_4월_DailyReport_200604_GS이스토어_6월_DailyReport_20060602_GS이스토어_6월_DailyReport_20060601_GS이스토어_10월온라인캠페인_DailyReport_1030_GS이스토어_1월온라인캠페인_DailyReport_070102" xfId="758" xr:uid="{00000000-0005-0000-0000-0000EC0A0000}"/>
    <cellStyle name="_GS이스토어_4월_DailyReport_200604_GS이스토어_6월_DailyReport_20060602_GS이스토어_6월_DailyReport_20060601_GS이스토어_10월온라인캠페인_DailyReport_1030_GS이스토어_1월온라인캠페인_DailyReport_070102_GS이스토어_3월온라인캠페인_DailyReport_070311" xfId="759" xr:uid="{00000000-0005-0000-0000-0000ED0A0000}"/>
    <cellStyle name="_GS이스토어_4월_DailyReport_200604_GS이스토어_6월_DailyReport_20060602_GS이스토어_6월_DailyReport_20060601_GS이스토어_10월온라인캠페인_DailyReport_1030_GS이스토어_1월온라인캠페인_DailyReport_070117" xfId="760" xr:uid="{00000000-0005-0000-0000-0000EE0A0000}"/>
    <cellStyle name="_GS이스토어_4월_DailyReport_200604_GS이스토어_6월_DailyReport_20060602_GS이스토어_6월_DailyReport_20060601_GS이스토어_10월온라인캠페인_DailyReport_1030_GS이스토어_1월온라인캠페인_DailyReport_070117_GS이스토어_3월온라인캠페인_DailyReport_070311" xfId="763" xr:uid="{00000000-0005-0000-0000-0000EF0A0000}"/>
    <cellStyle name="_GS이스토어_4월_DailyReport_200604_GS이스토어_6월_DailyReport_20060602_GS이스토어_6월_DailyReport_20060601_GS이스토어_10월온라인캠페인_DailyReport_1030_GS이스토어_1월온라인캠페인_DailyReport_070117_쉬트추가" xfId="761" xr:uid="{00000000-0005-0000-0000-0000F00A0000}"/>
    <cellStyle name="_GS이스토어_4월_DailyReport_200604_GS이스토어_6월_DailyReport_20060602_GS이스토어_6월_DailyReport_20060601_GS이스토어_10월온라인캠페인_DailyReport_1030_GS이스토어_1월온라인캠페인_DailyReport_070117_쉬트추가_GS이스토어_3월온라인캠페인_DailyReport_070311" xfId="762" xr:uid="{00000000-0005-0000-0000-0000F10A0000}"/>
    <cellStyle name="_GS이스토어_4월_DailyReport_200604_GS이스토어_6월_DailyReport_20060602_GS이스토어_6월_DailyReport_20060601_GS이스토어_10월온라인캠페인_DailyReport_1030_GS이스토어_1월온라인캠페인_DailyReport_070121_소재별쉬트수정본" xfId="764" xr:uid="{00000000-0005-0000-0000-0000F20A0000}"/>
    <cellStyle name="_GS이스토어_4월_DailyReport_200604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65" xr:uid="{00000000-0005-0000-0000-0000F30A0000}"/>
    <cellStyle name="_GS이스토어_4월_DailyReport_200604_GS이스토어_6월_DailyReport_20060602_GS이스토어_6월_DailyReport_20060601_GS이스토어_10월온라인캠페인_DailyReport_1030_GS이스토어_2월온라인캠페인_DailyReport_070204" xfId="766" xr:uid="{00000000-0005-0000-0000-0000F40A0000}"/>
    <cellStyle name="_GS이스토어_4월_DailyReport_200604_GS이스토어_6월_DailyReport_20060602_GS이스토어_6월_DailyReport_20060601_GS이스토어_10월온라인캠페인_DailyReport_1030_GS이스토어_2월온라인캠페인_DailyReport_070204_GS이스토어_3월온라인캠페인_DailyReport_070311" xfId="767" xr:uid="{00000000-0005-0000-0000-0000F50A0000}"/>
    <cellStyle name="_GS이스토어_4월_DailyReport_200604_GS이스토어_6월_DailyReport_20060602_GS이스토어_6월_DailyReport_20060601_GS이스토어_3월온라인캠페인_DailyReport_070311" xfId="768" xr:uid="{00000000-0005-0000-0000-0000F60A0000}"/>
    <cellStyle name="_GS이스토어_4월_DailyReport_200604_GS이스토어_6월_DailyReport_20060602_GS이스토어_6월_DailyReport_20060601_GS이스토어_8월온라인캠페인_DailyReport_양식" xfId="769" xr:uid="{00000000-0005-0000-0000-0000F70A0000}"/>
    <cellStyle name="_GS이스토어_4월_DailyReport_200604_GS이스토어_6월_DailyReport_20060602_GS이스토어_6월_DailyReport_20060601_GS이스토어_8월온라인캠페인_DailyReport_양식_GS이스토어_12월온라인캠페인_DailyReport" xfId="770" xr:uid="{00000000-0005-0000-0000-0000F80A0000}"/>
    <cellStyle name="_GS이스토어_4월_DailyReport_200604_GS이스토어_6월_DailyReport_20060602_GS이스토어_6월_DailyReport_20060601_GS이스토어_8월온라인캠페인_DailyReport_양식_GS이스토어_12월온라인캠페인_DailyReport_GS이스토어_3월온라인캠페인_DailyReport_070311" xfId="771" xr:uid="{00000000-0005-0000-0000-0000F90A0000}"/>
    <cellStyle name="_GS이스토어_4월_DailyReport_200604_GS이스토어_6월_DailyReport_20060602_GS이스토어_6월_DailyReport_20060601_GS이스토어_8월온라인캠페인_DailyReport_양식_GS이스토어_1월온라인캠페인_DailyReport_070102" xfId="772" xr:uid="{00000000-0005-0000-0000-0000FA0A0000}"/>
    <cellStyle name="_GS이스토어_4월_DailyReport_200604_GS이스토어_6월_DailyReport_20060602_GS이스토어_6월_DailyReport_20060601_GS이스토어_8월온라인캠페인_DailyReport_양식_GS이스토어_1월온라인캠페인_DailyReport_070102_GS이스토어_3월온라인캠페인_DailyReport_070311" xfId="773" xr:uid="{00000000-0005-0000-0000-0000FB0A0000}"/>
    <cellStyle name="_GS이스토어_4월_DailyReport_200604_GS이스토어_6월_DailyReport_20060602_GS이스토어_6월_DailyReport_20060601_GS이스토어_8월온라인캠페인_DailyReport_양식_GS이스토어_1월온라인캠페인_DailyReport_070117" xfId="774" xr:uid="{00000000-0005-0000-0000-0000FC0A0000}"/>
    <cellStyle name="_GS이스토어_4월_DailyReport_200604_GS이스토어_6월_DailyReport_20060602_GS이스토어_6월_DailyReport_20060601_GS이스토어_8월온라인캠페인_DailyReport_양식_GS이스토어_1월온라인캠페인_DailyReport_070117_GS이스토어_3월온라인캠페인_DailyReport_070311" xfId="777" xr:uid="{00000000-0005-0000-0000-0000FD0A0000}"/>
    <cellStyle name="_GS이스토어_4월_DailyReport_200604_GS이스토어_6월_DailyReport_20060602_GS이스토어_6월_DailyReport_20060601_GS이스토어_8월온라인캠페인_DailyReport_양식_GS이스토어_1월온라인캠페인_DailyReport_070117_쉬트추가" xfId="775" xr:uid="{00000000-0005-0000-0000-0000FE0A0000}"/>
    <cellStyle name="_GS이스토어_4월_DailyReport_200604_GS이스토어_6월_DailyReport_20060602_GS이스토어_6월_DailyReport_20060601_GS이스토어_8월온라인캠페인_DailyReport_양식_GS이스토어_1월온라인캠페인_DailyReport_070117_쉬트추가_GS이스토어_3월온라인캠페인_DailyReport_070311" xfId="776" xr:uid="{00000000-0005-0000-0000-0000FF0A0000}"/>
    <cellStyle name="_GS이스토어_4월_DailyReport_200604_GS이스토어_6월_DailyReport_20060602_GS이스토어_6월_DailyReport_20060601_GS이스토어_8월온라인캠페인_DailyReport_양식_GS이스토어_1월온라인캠페인_DailyReport_070121_소재별쉬트수정본" xfId="778" xr:uid="{00000000-0005-0000-0000-0000000B0000}"/>
    <cellStyle name="_GS이스토어_4월_DailyReport_200604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79" xr:uid="{00000000-0005-0000-0000-0000010B0000}"/>
    <cellStyle name="_GS이스토어_4월_DailyReport_200604_GS이스토어_6월_DailyReport_20060602_GS이스토어_6월_DailyReport_20060601_GS이스토어_8월온라인캠페인_DailyReport_양식_GS이스토어_2월온라인캠페인_DailyReport_070204" xfId="780" xr:uid="{00000000-0005-0000-0000-0000020B0000}"/>
    <cellStyle name="_GS이스토어_4월_DailyReport_200604_GS이스토어_6월_DailyReport_20060602_GS이스토어_6월_DailyReport_20060601_GS이스토어_8월온라인캠페인_DailyReport_양식_GS이스토어_2월온라인캠페인_DailyReport_070204_GS이스토어_3월온라인캠페인_DailyReport_070311" xfId="781" xr:uid="{00000000-0005-0000-0000-0000030B0000}"/>
    <cellStyle name="_GS이스토어_4월_DailyReport_200604_GS이스토어_6월_DailyReport_20060602_GS이스토어_7월_DailyReport_원본" xfId="782" xr:uid="{00000000-0005-0000-0000-0000040B0000}"/>
    <cellStyle name="_GS이스토어_4월_DailyReport_200604_GS이스토어_6월_DailyReport_20060602_GS이스토어_7월_DailyReport_원본_GS이스토어_10월온라인캠페인_DailyReport_1030" xfId="783" xr:uid="{00000000-0005-0000-0000-0000050B0000}"/>
    <cellStyle name="_GS이스토어_4월_DailyReport_200604_GS이스토어_6월_DailyReport_20060602_GS이스토어_7월_DailyReport_원본_GS이스토어_10월온라인캠페인_DailyReport_1030_GS이스토어_12월온라인캠페인_DailyReport" xfId="784" xr:uid="{00000000-0005-0000-0000-0000060B0000}"/>
    <cellStyle name="_GS이스토어_4월_DailyReport_200604_GS이스토어_6월_DailyReport_20060602_GS이스토어_7월_DailyReport_원본_GS이스토어_10월온라인캠페인_DailyReport_1030_GS이스토어_12월온라인캠페인_DailyReport_GS이스토어_3월온라인캠페인_DailyReport_070311" xfId="785" xr:uid="{00000000-0005-0000-0000-0000070B0000}"/>
    <cellStyle name="_GS이스토어_4월_DailyReport_200604_GS이스토어_6월_DailyReport_20060602_GS이스토어_7월_DailyReport_원본_GS이스토어_10월온라인캠페인_DailyReport_1030_GS이스토어_1월온라인캠페인_DailyReport_070102" xfId="786" xr:uid="{00000000-0005-0000-0000-0000080B0000}"/>
    <cellStyle name="_GS이스토어_4월_DailyReport_200604_GS이스토어_6월_DailyReport_20060602_GS이스토어_7월_DailyReport_원본_GS이스토어_10월온라인캠페인_DailyReport_1030_GS이스토어_1월온라인캠페인_DailyReport_070102_GS이스토어_3월온라인캠페인_DailyReport_070311" xfId="787" xr:uid="{00000000-0005-0000-0000-0000090B0000}"/>
    <cellStyle name="_GS이스토어_4월_DailyReport_200604_GS이스토어_6월_DailyReport_20060602_GS이스토어_7월_DailyReport_원본_GS이스토어_10월온라인캠페인_DailyReport_1030_GS이스토어_1월온라인캠페인_DailyReport_070117" xfId="788" xr:uid="{00000000-0005-0000-0000-00000A0B0000}"/>
    <cellStyle name="_GS이스토어_4월_DailyReport_200604_GS이스토어_6월_DailyReport_20060602_GS이스토어_7월_DailyReport_원본_GS이스토어_10월온라인캠페인_DailyReport_1030_GS이스토어_1월온라인캠페인_DailyReport_070117_GS이스토어_3월온라인캠페인_DailyReport_070311" xfId="791" xr:uid="{00000000-0005-0000-0000-00000B0B0000}"/>
    <cellStyle name="_GS이스토어_4월_DailyReport_200604_GS이스토어_6월_DailyReport_20060602_GS이스토어_7월_DailyReport_원본_GS이스토어_10월온라인캠페인_DailyReport_1030_GS이스토어_1월온라인캠페인_DailyReport_070117_쉬트추가" xfId="789" xr:uid="{00000000-0005-0000-0000-00000C0B0000}"/>
    <cellStyle name="_GS이스토어_4월_DailyReport_200604_GS이스토어_6월_DailyReport_20060602_GS이스토어_7월_DailyReport_원본_GS이스토어_10월온라인캠페인_DailyReport_1030_GS이스토어_1월온라인캠페인_DailyReport_070117_쉬트추가_GS이스토어_3월온라인캠페인_DailyReport_070311" xfId="790" xr:uid="{00000000-0005-0000-0000-00000D0B0000}"/>
    <cellStyle name="_GS이스토어_4월_DailyReport_200604_GS이스토어_6월_DailyReport_20060602_GS이스토어_7월_DailyReport_원본_GS이스토어_10월온라인캠페인_DailyReport_1030_GS이스토어_1월온라인캠페인_DailyReport_070121_소재별쉬트수정본" xfId="792" xr:uid="{00000000-0005-0000-0000-00000E0B0000}"/>
    <cellStyle name="_GS이스토어_4월_DailyReport_200604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93" xr:uid="{00000000-0005-0000-0000-00000F0B0000}"/>
    <cellStyle name="_GS이스토어_4월_DailyReport_200604_GS이스토어_6월_DailyReport_20060602_GS이스토어_7월_DailyReport_원본_GS이스토어_10월온라인캠페인_DailyReport_1030_GS이스토어_2월온라인캠페인_DailyReport_070204" xfId="794" xr:uid="{00000000-0005-0000-0000-0000100B0000}"/>
    <cellStyle name="_GS이스토어_4월_DailyReport_200604_GS이스토어_6월_DailyReport_20060602_GS이스토어_7월_DailyReport_원본_GS이스토어_10월온라인캠페인_DailyReport_1030_GS이스토어_2월온라인캠페인_DailyReport_070204_GS이스토어_3월온라인캠페인_DailyReport_070311" xfId="795" xr:uid="{00000000-0005-0000-0000-0000110B0000}"/>
    <cellStyle name="_GS이스토어_4월_DailyReport_200604_GS이스토어_6월_DailyReport_20060602_GS이스토어_7월_DailyReport_원본_GS이스토어_3월온라인캠페인_DailyReport_070311" xfId="796" xr:uid="{00000000-0005-0000-0000-0000120B0000}"/>
    <cellStyle name="_GS이스토어_4월_DailyReport_200604_GS이스토어_6월_DailyReport_20060602_GS이스토어_7월_DailyReport_원본_GS이스토어_8월온라인캠페인_DailyReport_양식" xfId="797" xr:uid="{00000000-0005-0000-0000-0000130B0000}"/>
    <cellStyle name="_GS이스토어_4월_DailyReport_200604_GS이스토어_6월_DailyReport_20060602_GS이스토어_7월_DailyReport_원본_GS이스토어_8월온라인캠페인_DailyReport_양식_GS이스토어_12월온라인캠페인_DailyReport" xfId="798" xr:uid="{00000000-0005-0000-0000-0000140B0000}"/>
    <cellStyle name="_GS이스토어_4월_DailyReport_200604_GS이스토어_6월_DailyReport_20060602_GS이스토어_7월_DailyReport_원본_GS이스토어_8월온라인캠페인_DailyReport_양식_GS이스토어_12월온라인캠페인_DailyReport_GS이스토어_3월온라인캠페인_DailyReport_070311" xfId="799" xr:uid="{00000000-0005-0000-0000-0000150B0000}"/>
    <cellStyle name="_GS이스토어_4월_DailyReport_200604_GS이스토어_6월_DailyReport_20060602_GS이스토어_7월_DailyReport_원본_GS이스토어_8월온라인캠페인_DailyReport_양식_GS이스토어_1월온라인캠페인_DailyReport_070102" xfId="800" xr:uid="{00000000-0005-0000-0000-0000160B0000}"/>
    <cellStyle name="_GS이스토어_4월_DailyReport_200604_GS이스토어_6월_DailyReport_20060602_GS이스토어_7월_DailyReport_원본_GS이스토어_8월온라인캠페인_DailyReport_양식_GS이스토어_1월온라인캠페인_DailyReport_070102_GS이스토어_3월온라인캠페인_DailyReport_070311" xfId="801" xr:uid="{00000000-0005-0000-0000-0000170B0000}"/>
    <cellStyle name="_GS이스토어_4월_DailyReport_200604_GS이스토어_6월_DailyReport_20060602_GS이스토어_7월_DailyReport_원본_GS이스토어_8월온라인캠페인_DailyReport_양식_GS이스토어_1월온라인캠페인_DailyReport_070117" xfId="802" xr:uid="{00000000-0005-0000-0000-0000180B0000}"/>
    <cellStyle name="_GS이스토어_4월_DailyReport_200604_GS이스토어_6월_DailyReport_20060602_GS이스토어_7월_DailyReport_원본_GS이스토어_8월온라인캠페인_DailyReport_양식_GS이스토어_1월온라인캠페인_DailyReport_070117_GS이스토어_3월온라인캠페인_DailyReport_070311" xfId="805" xr:uid="{00000000-0005-0000-0000-0000190B0000}"/>
    <cellStyle name="_GS이스토어_4월_DailyReport_200604_GS이스토어_6월_DailyReport_20060602_GS이스토어_7월_DailyReport_원본_GS이스토어_8월온라인캠페인_DailyReport_양식_GS이스토어_1월온라인캠페인_DailyReport_070117_쉬트추가" xfId="803" xr:uid="{00000000-0005-0000-0000-00001A0B0000}"/>
    <cellStyle name="_GS이스토어_4월_DailyReport_200604_GS이스토어_6월_DailyReport_20060602_GS이스토어_7월_DailyReport_원본_GS이스토어_8월온라인캠페인_DailyReport_양식_GS이스토어_1월온라인캠페인_DailyReport_070117_쉬트추가_GS이스토어_3월온라인캠페인_DailyReport_070311" xfId="804" xr:uid="{00000000-0005-0000-0000-00001B0B0000}"/>
    <cellStyle name="_GS이스토어_4월_DailyReport_200604_GS이스토어_6월_DailyReport_20060602_GS이스토어_7월_DailyReport_원본_GS이스토어_8월온라인캠페인_DailyReport_양식_GS이스토어_1월온라인캠페인_DailyReport_070121_소재별쉬트수정본" xfId="806" xr:uid="{00000000-0005-0000-0000-00001C0B0000}"/>
    <cellStyle name="_GS이스토어_4월_DailyReport_200604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07" xr:uid="{00000000-0005-0000-0000-00001D0B0000}"/>
    <cellStyle name="_GS이스토어_4월_DailyReport_200604_GS이스토어_6월_DailyReport_20060602_GS이스토어_7월_DailyReport_원본_GS이스토어_8월온라인캠페인_DailyReport_양식_GS이스토어_2월온라인캠페인_DailyReport_070204" xfId="808" xr:uid="{00000000-0005-0000-0000-00001E0B0000}"/>
    <cellStyle name="_GS이스토어_4월_DailyReport_200604_GS이스토어_6월_DailyReport_20060602_GS이스토어_7월_DailyReport_원본_GS이스토어_8월온라인캠페인_DailyReport_양식_GS이스토어_2월온라인캠페인_DailyReport_070204_GS이스토어_3월온라인캠페인_DailyReport_070311" xfId="809" xr:uid="{00000000-0005-0000-0000-00001F0B0000}"/>
    <cellStyle name="_GS이스토어_4월_DailyReport_200604_GS이스토어_6월_DailyReport_20060602_쭈_GS이스토어_6월_DailyReport_20060601" xfId="686" xr:uid="{00000000-0005-0000-0000-0000200B0000}"/>
    <cellStyle name="_GS이스토어_4월_DailyReport_200604_GS이스토어_6월_DailyReport_20060602_쭈_GS이스토어_6월_DailyReport_20060601_GS이스토어_10월온라인캠페인_DailyReport_1030" xfId="687" xr:uid="{00000000-0005-0000-0000-0000210B0000}"/>
    <cellStyle name="_GS이스토어_4월_DailyReport_200604_GS이스토어_6월_DailyReport_20060602_쭈_GS이스토어_6월_DailyReport_20060601_GS이스토어_10월온라인캠페인_DailyReport_1030_GS이스토어_12월온라인캠페인_DailyReport" xfId="688" xr:uid="{00000000-0005-0000-0000-0000220B0000}"/>
    <cellStyle name="_GS이스토어_4월_DailyReport_200604_GS이스토어_6월_DailyReport_20060602_쭈_GS이스토어_6월_DailyReport_20060601_GS이스토어_10월온라인캠페인_DailyReport_1030_GS이스토어_12월온라인캠페인_DailyReport_GS이스토어_3월온라인캠페인_DailyReport_070311" xfId="689" xr:uid="{00000000-0005-0000-0000-0000230B0000}"/>
    <cellStyle name="_GS이스토어_4월_DailyReport_200604_GS이스토어_6월_DailyReport_20060602_쭈_GS이스토어_6월_DailyReport_20060601_GS이스토어_10월온라인캠페인_DailyReport_1030_GS이스토어_1월온라인캠페인_DailyReport_070102" xfId="690" xr:uid="{00000000-0005-0000-0000-0000240B0000}"/>
    <cellStyle name="_GS이스토어_4월_DailyReport_200604_GS이스토어_6월_DailyReport_20060602_쭈_GS이스토어_6월_DailyReport_20060601_GS이스토어_10월온라인캠페인_DailyReport_1030_GS이스토어_1월온라인캠페인_DailyReport_070102_GS이스토어_3월온라인캠페인_DailyReport_070311" xfId="691" xr:uid="{00000000-0005-0000-0000-0000250B0000}"/>
    <cellStyle name="_GS이스토어_4월_DailyReport_200604_GS이스토어_6월_DailyReport_20060602_쭈_GS이스토어_6월_DailyReport_20060601_GS이스토어_10월온라인캠페인_DailyReport_1030_GS이스토어_1월온라인캠페인_DailyReport_070117" xfId="692" xr:uid="{00000000-0005-0000-0000-0000260B0000}"/>
    <cellStyle name="_GS이스토어_4월_DailyReport_200604_GS이스토어_6월_DailyReport_20060602_쭈_GS이스토어_6월_DailyReport_20060601_GS이스토어_10월온라인캠페인_DailyReport_1030_GS이스토어_1월온라인캠페인_DailyReport_070117_GS이스토어_3월온라인캠페인_DailyReport_070311" xfId="695" xr:uid="{00000000-0005-0000-0000-0000270B0000}"/>
    <cellStyle name="_GS이스토어_4월_DailyReport_200604_GS이스토어_6월_DailyReport_20060602_쭈_GS이스토어_6월_DailyReport_20060601_GS이스토어_10월온라인캠페인_DailyReport_1030_GS이스토어_1월온라인캠페인_DailyReport_070117_쉬트추가" xfId="693" xr:uid="{00000000-0005-0000-0000-0000280B0000}"/>
    <cellStyle name="_GS이스토어_4월_DailyReport_200604_GS이스토어_6월_DailyReport_20060602_쭈_GS이스토어_6월_DailyReport_20060601_GS이스토어_10월온라인캠페인_DailyReport_1030_GS이스토어_1월온라인캠페인_DailyReport_070117_쉬트추가_GS이스토어_3월온라인캠페인_DailyReport_070311" xfId="694" xr:uid="{00000000-0005-0000-0000-0000290B0000}"/>
    <cellStyle name="_GS이스토어_4월_DailyReport_200604_GS이스토어_6월_DailyReport_20060602_쭈_GS이스토어_6월_DailyReport_20060601_GS이스토어_10월온라인캠페인_DailyReport_1030_GS이스토어_1월온라인캠페인_DailyReport_070121_소재별쉬트수정본" xfId="696" xr:uid="{00000000-0005-0000-0000-00002A0B0000}"/>
    <cellStyle name="_GS이스토어_4월_DailyReport_20060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697" xr:uid="{00000000-0005-0000-0000-00002B0B0000}"/>
    <cellStyle name="_GS이스토어_4월_DailyReport_200604_GS이스토어_6월_DailyReport_20060602_쭈_GS이스토어_6월_DailyReport_20060601_GS이스토어_10월온라인캠페인_DailyReport_1030_GS이스토어_2월온라인캠페인_DailyReport_070204" xfId="698" xr:uid="{00000000-0005-0000-0000-00002C0B0000}"/>
    <cellStyle name="_GS이스토어_4월_DailyReport_200604_GS이스토어_6월_DailyReport_20060602_쭈_GS이스토어_6월_DailyReport_20060601_GS이스토어_10월온라인캠페인_DailyReport_1030_GS이스토어_2월온라인캠페인_DailyReport_070204_GS이스토어_3월온라인캠페인_DailyReport_070311" xfId="699" xr:uid="{00000000-0005-0000-0000-00002D0B0000}"/>
    <cellStyle name="_GS이스토어_4월_DailyReport_200604_GS이스토어_6월_DailyReport_20060602_쭈_GS이스토어_6월_DailyReport_20060601_GS이스토어_3월온라인캠페인_DailyReport_070311" xfId="700" xr:uid="{00000000-0005-0000-0000-00002E0B0000}"/>
    <cellStyle name="_GS이스토어_4월_DailyReport_200604_GS이스토어_6월_DailyReport_20060602_쭈_GS이스토어_6월_DailyReport_20060601_GS이스토어_8월온라인캠페인_DailyReport_양식" xfId="701" xr:uid="{00000000-0005-0000-0000-00002F0B0000}"/>
    <cellStyle name="_GS이스토어_4월_DailyReport_200604_GS이스토어_6월_DailyReport_20060602_쭈_GS이스토어_6월_DailyReport_20060601_GS이스토어_8월온라인캠페인_DailyReport_양식_GS이스토어_12월온라인캠페인_DailyReport" xfId="702" xr:uid="{00000000-0005-0000-0000-0000300B0000}"/>
    <cellStyle name="_GS이스토어_4월_DailyReport_200604_GS이스토어_6월_DailyReport_20060602_쭈_GS이스토어_6월_DailyReport_20060601_GS이스토어_8월온라인캠페인_DailyReport_양식_GS이스토어_12월온라인캠페인_DailyReport_GS이스토어_3월온라인캠페인_DailyReport_070311" xfId="703" xr:uid="{00000000-0005-0000-0000-0000310B0000}"/>
    <cellStyle name="_GS이스토어_4월_DailyReport_200604_GS이스토어_6월_DailyReport_20060602_쭈_GS이스토어_6월_DailyReport_20060601_GS이스토어_8월온라인캠페인_DailyReport_양식_GS이스토어_1월온라인캠페인_DailyReport_070102" xfId="704" xr:uid="{00000000-0005-0000-0000-0000320B0000}"/>
    <cellStyle name="_GS이스토어_4월_DailyReport_200604_GS이스토어_6월_DailyReport_20060602_쭈_GS이스토어_6월_DailyReport_20060601_GS이스토어_8월온라인캠페인_DailyReport_양식_GS이스토어_1월온라인캠페인_DailyReport_070102_GS이스토어_3월온라인캠페인_DailyReport_070311" xfId="705" xr:uid="{00000000-0005-0000-0000-0000330B0000}"/>
    <cellStyle name="_GS이스토어_4월_DailyReport_200604_GS이스토어_6월_DailyReport_20060602_쭈_GS이스토어_6월_DailyReport_20060601_GS이스토어_8월온라인캠페인_DailyReport_양식_GS이스토어_1월온라인캠페인_DailyReport_070117" xfId="706" xr:uid="{00000000-0005-0000-0000-0000340B0000}"/>
    <cellStyle name="_GS이스토어_4월_DailyReport_200604_GS이스토어_6월_DailyReport_20060602_쭈_GS이스토어_6월_DailyReport_20060601_GS이스토어_8월온라인캠페인_DailyReport_양식_GS이스토어_1월온라인캠페인_DailyReport_070117_GS이스토어_3월온라인캠페인_DailyReport_070311" xfId="709" xr:uid="{00000000-0005-0000-0000-0000350B0000}"/>
    <cellStyle name="_GS이스토어_4월_DailyReport_200604_GS이스토어_6월_DailyReport_20060602_쭈_GS이스토어_6월_DailyReport_20060601_GS이스토어_8월온라인캠페인_DailyReport_양식_GS이스토어_1월온라인캠페인_DailyReport_070117_쉬트추가" xfId="707" xr:uid="{00000000-0005-0000-0000-0000360B0000}"/>
    <cellStyle name="_GS이스토어_4월_DailyReport_200604_GS이스토어_6월_DailyReport_20060602_쭈_GS이스토어_6월_DailyReport_20060601_GS이스토어_8월온라인캠페인_DailyReport_양식_GS이스토어_1월온라인캠페인_DailyReport_070117_쉬트추가_GS이스토어_3월온라인캠페인_DailyReport_070311" xfId="708" xr:uid="{00000000-0005-0000-0000-0000370B0000}"/>
    <cellStyle name="_GS이스토어_4월_DailyReport_200604_GS이스토어_6월_DailyReport_20060602_쭈_GS이스토어_6월_DailyReport_20060601_GS이스토어_8월온라인캠페인_DailyReport_양식_GS이스토어_1월온라인캠페인_DailyReport_070121_소재별쉬트수정본" xfId="710" xr:uid="{00000000-0005-0000-0000-0000380B0000}"/>
    <cellStyle name="_GS이스토어_4월_DailyReport_20060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711" xr:uid="{00000000-0005-0000-0000-0000390B0000}"/>
    <cellStyle name="_GS이스토어_4월_DailyReport_200604_GS이스토어_6월_DailyReport_20060602_쭈_GS이스토어_6월_DailyReport_20060601_GS이스토어_8월온라인캠페인_DailyReport_양식_GS이스토어_2월온라인캠페인_DailyReport_070204" xfId="712" xr:uid="{00000000-0005-0000-0000-00003A0B0000}"/>
    <cellStyle name="_GS이스토어_4월_DailyReport_200604_GS이스토어_6월_DailyReport_20060602_쭈_GS이스토어_6월_DailyReport_20060601_GS이스토어_8월온라인캠페인_DailyReport_양식_GS이스토어_2월온라인캠페인_DailyReport_070204_GS이스토어_3월온라인캠페인_DailyReport_070311" xfId="713" xr:uid="{00000000-0005-0000-0000-00003B0B0000}"/>
    <cellStyle name="_GS이스토어_4월_DailyReport_200604_GS이스토어_8월온라인캠페인_DailyReport_양식" xfId="810" xr:uid="{00000000-0005-0000-0000-00003C0B0000}"/>
    <cellStyle name="_GS이스토어_4월_DailyReport_200604_GS이스토어_8월온라인캠페인_DailyReport_양식_GS이스토어_12월온라인캠페인_DailyReport" xfId="811" xr:uid="{00000000-0005-0000-0000-00003D0B0000}"/>
    <cellStyle name="_GS이스토어_4월_DailyReport_200604_GS이스토어_8월온라인캠페인_DailyReport_양식_GS이스토어_12월온라인캠페인_DailyReport_GS이스토어_3월온라인캠페인_DailyReport_070311" xfId="812" xr:uid="{00000000-0005-0000-0000-00003E0B0000}"/>
    <cellStyle name="_GS이스토어_4월_DailyReport_200604_GS이스토어_8월온라인캠페인_DailyReport_양식_GS이스토어_1월온라인캠페인_DailyReport_070102" xfId="813" xr:uid="{00000000-0005-0000-0000-00003F0B0000}"/>
    <cellStyle name="_GS이스토어_4월_DailyReport_200604_GS이스토어_8월온라인캠페인_DailyReport_양식_GS이스토어_1월온라인캠페인_DailyReport_070102_GS이스토어_3월온라인캠페인_DailyReport_070311" xfId="814" xr:uid="{00000000-0005-0000-0000-0000400B0000}"/>
    <cellStyle name="_GS이스토어_4월_DailyReport_200604_GS이스토어_8월온라인캠페인_DailyReport_양식_GS이스토어_1월온라인캠페인_DailyReport_070117" xfId="815" xr:uid="{00000000-0005-0000-0000-0000410B0000}"/>
    <cellStyle name="_GS이스토어_4월_DailyReport_200604_GS이스토어_8월온라인캠페인_DailyReport_양식_GS이스토어_1월온라인캠페인_DailyReport_070117_GS이스토어_3월온라인캠페인_DailyReport_070311" xfId="818" xr:uid="{00000000-0005-0000-0000-0000420B0000}"/>
    <cellStyle name="_GS이스토어_4월_DailyReport_200604_GS이스토어_8월온라인캠페인_DailyReport_양식_GS이스토어_1월온라인캠페인_DailyReport_070117_쉬트추가" xfId="816" xr:uid="{00000000-0005-0000-0000-0000430B0000}"/>
    <cellStyle name="_GS이스토어_4월_DailyReport_200604_GS이스토어_8월온라인캠페인_DailyReport_양식_GS이스토어_1월온라인캠페인_DailyReport_070117_쉬트추가_GS이스토어_3월온라인캠페인_DailyReport_070311" xfId="817" xr:uid="{00000000-0005-0000-0000-0000440B0000}"/>
    <cellStyle name="_GS이스토어_4월_DailyReport_200604_GS이스토어_8월온라인캠페인_DailyReport_양식_GS이스토어_1월온라인캠페인_DailyReport_070121_소재별쉬트수정본" xfId="819" xr:uid="{00000000-0005-0000-0000-0000450B0000}"/>
    <cellStyle name="_GS이스토어_4월_DailyReport_200604_GS이스토어_8월온라인캠페인_DailyReport_양식_GS이스토어_1월온라인캠페인_DailyReport_070121_소재별쉬트수정본_GS이스토어_3월온라인캠페인_DailyReport_070311" xfId="820" xr:uid="{00000000-0005-0000-0000-0000460B0000}"/>
    <cellStyle name="_GS이스토어_4월_DailyReport_200604_GS이스토어_8월온라인캠페인_DailyReport_양식_GS이스토어_2월온라인캠페인_DailyReport_070204" xfId="821" xr:uid="{00000000-0005-0000-0000-0000470B0000}"/>
    <cellStyle name="_GS이스토어_4월_DailyReport_200604_GS이스토어_8월온라인캠페인_DailyReport_양식_GS이스토어_2월온라인캠페인_DailyReport_070204_GS이스토어_3월온라인캠페인_DailyReport_070311" xfId="822" xr:uid="{00000000-0005-0000-0000-0000480B0000}"/>
    <cellStyle name="_GS이스토어_5월_DailyReport_20060515" xfId="823" xr:uid="{00000000-0005-0000-0000-0000490B0000}"/>
    <cellStyle name="_GS이스토어_5월_DailyReport_20060515_GS이스토어_10월온라인캠페인_DailyReport_1030" xfId="824" xr:uid="{00000000-0005-0000-0000-00004A0B0000}"/>
    <cellStyle name="_GS이스토어_5월_DailyReport_20060515_GS이스토어_10월온라인캠페인_DailyReport_1030_GS이스토어_12월온라인캠페인_DailyReport" xfId="825" xr:uid="{00000000-0005-0000-0000-00004B0B0000}"/>
    <cellStyle name="_GS이스토어_5월_DailyReport_20060515_GS이스토어_10월온라인캠페인_DailyReport_1030_GS이스토어_12월온라인캠페인_DailyReport_GS이스토어_3월온라인캠페인_DailyReport_070311" xfId="826" xr:uid="{00000000-0005-0000-0000-00004C0B0000}"/>
    <cellStyle name="_GS이스토어_5월_DailyReport_20060515_GS이스토어_10월온라인캠페인_DailyReport_1030_GS이스토어_1월온라인캠페인_DailyReport_070102" xfId="827" xr:uid="{00000000-0005-0000-0000-00004D0B0000}"/>
    <cellStyle name="_GS이스토어_5월_DailyReport_20060515_GS이스토어_10월온라인캠페인_DailyReport_1030_GS이스토어_1월온라인캠페인_DailyReport_070102_GS이스토어_3월온라인캠페인_DailyReport_070311" xfId="828" xr:uid="{00000000-0005-0000-0000-00004E0B0000}"/>
    <cellStyle name="_GS이스토어_5월_DailyReport_20060515_GS이스토어_10월온라인캠페인_DailyReport_1030_GS이스토어_1월온라인캠페인_DailyReport_070117" xfId="829" xr:uid="{00000000-0005-0000-0000-00004F0B0000}"/>
    <cellStyle name="_GS이스토어_5월_DailyReport_20060515_GS이스토어_10월온라인캠페인_DailyReport_1030_GS이스토어_1월온라인캠페인_DailyReport_070117_GS이스토어_3월온라인캠페인_DailyReport_070311" xfId="832" xr:uid="{00000000-0005-0000-0000-0000500B0000}"/>
    <cellStyle name="_GS이스토어_5월_DailyReport_20060515_GS이스토어_10월온라인캠페인_DailyReport_1030_GS이스토어_1월온라인캠페인_DailyReport_070117_쉬트추가" xfId="830" xr:uid="{00000000-0005-0000-0000-0000510B0000}"/>
    <cellStyle name="_GS이스토어_5월_DailyReport_20060515_GS이스토어_10월온라인캠페인_DailyReport_1030_GS이스토어_1월온라인캠페인_DailyReport_070117_쉬트추가_GS이스토어_3월온라인캠페인_DailyReport_070311" xfId="831" xr:uid="{00000000-0005-0000-0000-0000520B0000}"/>
    <cellStyle name="_GS이스토어_5월_DailyReport_20060515_GS이스토어_10월온라인캠페인_DailyReport_1030_GS이스토어_1월온라인캠페인_DailyReport_070121_소재별쉬트수정본" xfId="833" xr:uid="{00000000-0005-0000-0000-0000530B0000}"/>
    <cellStyle name="_GS이스토어_5월_DailyReport_20060515_GS이스토어_10월온라인캠페인_DailyReport_1030_GS이스토어_1월온라인캠페인_DailyReport_070121_소재별쉬트수정본_GS이스토어_3월온라인캠페인_DailyReport_070311" xfId="834" xr:uid="{00000000-0005-0000-0000-0000540B0000}"/>
    <cellStyle name="_GS이스토어_5월_DailyReport_20060515_GS이스토어_10월온라인캠페인_DailyReport_1030_GS이스토어_2월온라인캠페인_DailyReport_070204" xfId="835" xr:uid="{00000000-0005-0000-0000-0000550B0000}"/>
    <cellStyle name="_GS이스토어_5월_DailyReport_20060515_GS이스토어_10월온라인캠페인_DailyReport_1030_GS이스토어_2월온라인캠페인_DailyReport_070204_GS이스토어_3월온라인캠페인_DailyReport_070311" xfId="836" xr:uid="{00000000-0005-0000-0000-0000560B0000}"/>
    <cellStyle name="_GS이스토어_5월_DailyReport_20060515_GS이스토어_3월온라인캠페인_DailyReport_070311" xfId="837" xr:uid="{00000000-0005-0000-0000-0000570B0000}"/>
    <cellStyle name="_GS이스토어_5월_DailyReport_20060515_GS이스토어_6월_DailyReport_20060602" xfId="838" xr:uid="{00000000-0005-0000-0000-0000580B0000}"/>
    <cellStyle name="_GS이스토어_5월_DailyReport_20060515_GS이스토어_6월_DailyReport_20060602_GS이스토어_12월온라인캠페인_DailyReport" xfId="867" xr:uid="{00000000-0005-0000-0000-0000590B0000}"/>
    <cellStyle name="_GS이스토어_5월_DailyReport_20060515_GS이스토어_6월_DailyReport_20060602_GS이스토어_12월온라인캠페인_DailyReport_GS이스토어_3월온라인캠페인_DailyReport_070311" xfId="868" xr:uid="{00000000-0005-0000-0000-00005A0B0000}"/>
    <cellStyle name="_GS이스토어_5월_DailyReport_20060515_GS이스토어_6월_DailyReport_20060602_GS이스토어_1월온라인캠페인_DailyReport_070102" xfId="869" xr:uid="{00000000-0005-0000-0000-00005B0B0000}"/>
    <cellStyle name="_GS이스토어_5월_DailyReport_20060515_GS이스토어_6월_DailyReport_20060602_GS이스토어_1월온라인캠페인_DailyReport_070102_GS이스토어_3월온라인캠페인_DailyReport_070311" xfId="870" xr:uid="{00000000-0005-0000-0000-00005C0B0000}"/>
    <cellStyle name="_GS이스토어_5월_DailyReport_20060515_GS이스토어_6월_DailyReport_20060602_GS이스토어_1월온라인캠페인_DailyReport_070117" xfId="871" xr:uid="{00000000-0005-0000-0000-00005D0B0000}"/>
    <cellStyle name="_GS이스토어_5월_DailyReport_20060515_GS이스토어_6월_DailyReport_20060602_GS이스토어_1월온라인캠페인_DailyReport_070117_GS이스토어_3월온라인캠페인_DailyReport_070311" xfId="874" xr:uid="{00000000-0005-0000-0000-00005E0B0000}"/>
    <cellStyle name="_GS이스토어_5월_DailyReport_20060515_GS이스토어_6월_DailyReport_20060602_GS이스토어_1월온라인캠페인_DailyReport_070117_쉬트추가" xfId="872" xr:uid="{00000000-0005-0000-0000-00005F0B0000}"/>
    <cellStyle name="_GS이스토어_5월_DailyReport_20060515_GS이스토어_6월_DailyReport_20060602_GS이스토어_1월온라인캠페인_DailyReport_070117_쉬트추가_GS이스토어_3월온라인캠페인_DailyReport_070311" xfId="873" xr:uid="{00000000-0005-0000-0000-0000600B0000}"/>
    <cellStyle name="_GS이스토어_5월_DailyReport_20060515_GS이스토어_6월_DailyReport_20060602_GS이스토어_1월온라인캠페인_DailyReport_070121_소재별쉬트수정본" xfId="875" xr:uid="{00000000-0005-0000-0000-0000610B0000}"/>
    <cellStyle name="_GS이스토어_5월_DailyReport_20060515_GS이스토어_6월_DailyReport_20060602_GS이스토어_1월온라인캠페인_DailyReport_070121_소재별쉬트수정본_GS이스토어_3월온라인캠페인_DailyReport_070311" xfId="876" xr:uid="{00000000-0005-0000-0000-0000620B0000}"/>
    <cellStyle name="_GS이스토어_5월_DailyReport_20060515_GS이스토어_6월_DailyReport_20060602_GS이스토어_2월온라인캠페인_DailyReport_070204" xfId="877" xr:uid="{00000000-0005-0000-0000-0000630B0000}"/>
    <cellStyle name="_GS이스토어_5월_DailyReport_20060515_GS이스토어_6월_DailyReport_20060602_GS이스토어_2월온라인캠페인_DailyReport_070204_GS이스토어_3월온라인캠페인_DailyReport_070311" xfId="878" xr:uid="{00000000-0005-0000-0000-0000640B0000}"/>
    <cellStyle name="_GS이스토어_5월_DailyReport_20060515_GS이스토어_6월_DailyReport_20060602_GS이스토어_6월(DM)_DailyReport_20060601" xfId="879" xr:uid="{00000000-0005-0000-0000-0000650B0000}"/>
    <cellStyle name="_GS이스토어_5월_DailyReport_20060515_GS이스토어_6월_DailyReport_20060602_GS이스토어_6월(DM)_DailyReport_20060601_GS이스토어_10월온라인캠페인_DailyReport_1030" xfId="880" xr:uid="{00000000-0005-0000-0000-0000660B0000}"/>
    <cellStyle name="_GS이스토어_5월_DailyReport_20060515_GS이스토어_6월_DailyReport_20060602_GS이스토어_6월(DM)_DailyReport_20060601_GS이스토어_10월온라인캠페인_DailyReport_1030_GS이스토어_12월온라인캠페인_DailyReport" xfId="881" xr:uid="{00000000-0005-0000-0000-0000670B0000}"/>
    <cellStyle name="_GS이스토어_5월_DailyReport_20060515_GS이스토어_6월_DailyReport_20060602_GS이스토어_6월(DM)_DailyReport_20060601_GS이스토어_10월온라인캠페인_DailyReport_1030_GS이스토어_12월온라인캠페인_DailyReport_GS이스토어_3월온라인캠페인_DailyReport_070311" xfId="882" xr:uid="{00000000-0005-0000-0000-0000680B0000}"/>
    <cellStyle name="_GS이스토어_5월_DailyReport_20060515_GS이스토어_6월_DailyReport_20060602_GS이스토어_6월(DM)_DailyReport_20060601_GS이스토어_10월온라인캠페인_DailyReport_1030_GS이스토어_1월온라인캠페인_DailyReport_070102" xfId="883" xr:uid="{00000000-0005-0000-0000-0000690B0000}"/>
    <cellStyle name="_GS이스토어_5월_DailyReport_20060515_GS이스토어_6월_DailyReport_20060602_GS이스토어_6월(DM)_DailyReport_20060601_GS이스토어_10월온라인캠페인_DailyReport_1030_GS이스토어_1월온라인캠페인_DailyReport_070102_GS이스토어_3월온라인캠페인_DailyReport_070311" xfId="884" xr:uid="{00000000-0005-0000-0000-00006A0B0000}"/>
    <cellStyle name="_GS이스토어_5월_DailyReport_20060515_GS이스토어_6월_DailyReport_20060602_GS이스토어_6월(DM)_DailyReport_20060601_GS이스토어_10월온라인캠페인_DailyReport_1030_GS이스토어_1월온라인캠페인_DailyReport_070117" xfId="885" xr:uid="{00000000-0005-0000-0000-00006B0B0000}"/>
    <cellStyle name="_GS이스토어_5월_DailyReport_20060515_GS이스토어_6월_DailyReport_20060602_GS이스토어_6월(DM)_DailyReport_20060601_GS이스토어_10월온라인캠페인_DailyReport_1030_GS이스토어_1월온라인캠페인_DailyReport_070117_GS이스토어_3월온라인캠페인_DailyReport_070311" xfId="888" xr:uid="{00000000-0005-0000-0000-00006C0B0000}"/>
    <cellStyle name="_GS이스토어_5월_DailyReport_20060515_GS이스토어_6월_DailyReport_20060602_GS이스토어_6월(DM)_DailyReport_20060601_GS이스토어_10월온라인캠페인_DailyReport_1030_GS이스토어_1월온라인캠페인_DailyReport_070117_쉬트추가" xfId="886" xr:uid="{00000000-0005-0000-0000-00006D0B0000}"/>
    <cellStyle name="_GS이스토어_5월_DailyReport_20060515_GS이스토어_6월_DailyReport_20060602_GS이스토어_6월(DM)_DailyReport_20060601_GS이스토어_10월온라인캠페인_DailyReport_1030_GS이스토어_1월온라인캠페인_DailyReport_070117_쉬트추가_GS이스토어_3월온라인캠페인_DailyReport_070311" xfId="887" xr:uid="{00000000-0005-0000-0000-00006E0B0000}"/>
    <cellStyle name="_GS이스토어_5월_DailyReport_20060515_GS이스토어_6월_DailyReport_20060602_GS이스토어_6월(DM)_DailyReport_20060601_GS이스토어_10월온라인캠페인_DailyReport_1030_GS이스토어_1월온라인캠페인_DailyReport_070121_소재별쉬트수정본" xfId="889" xr:uid="{00000000-0005-0000-0000-00006F0B0000}"/>
    <cellStyle name="_GS이스토어_5월_DailyReport_20060515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90" xr:uid="{00000000-0005-0000-0000-0000700B0000}"/>
    <cellStyle name="_GS이스토어_5월_DailyReport_20060515_GS이스토어_6월_DailyReport_20060602_GS이스토어_6월(DM)_DailyReport_20060601_GS이스토어_10월온라인캠페인_DailyReport_1030_GS이스토어_2월온라인캠페인_DailyReport_070204" xfId="891" xr:uid="{00000000-0005-0000-0000-0000710B0000}"/>
    <cellStyle name="_GS이스토어_5월_DailyReport_20060515_GS이스토어_6월_DailyReport_20060602_GS이스토어_6월(DM)_DailyReport_20060601_GS이스토어_10월온라인캠페인_DailyReport_1030_GS이스토어_2월온라인캠페인_DailyReport_070204_GS이스토어_3월온라인캠페인_DailyReport_070311" xfId="892" xr:uid="{00000000-0005-0000-0000-0000720B0000}"/>
    <cellStyle name="_GS이스토어_5월_DailyReport_20060515_GS이스토어_6월_DailyReport_20060602_GS이스토어_6월(DM)_DailyReport_20060601_GS이스토어_3월온라인캠페인_DailyReport_070311" xfId="893" xr:uid="{00000000-0005-0000-0000-0000730B0000}"/>
    <cellStyle name="_GS이스토어_5월_DailyReport_20060515_GS이스토어_6월_DailyReport_20060602_GS이스토어_6월(DM)_DailyReport_20060601_GS이스토어_8월온라인캠페인_DailyReport_양식" xfId="894" xr:uid="{00000000-0005-0000-0000-0000740B0000}"/>
    <cellStyle name="_GS이스토어_5월_DailyReport_20060515_GS이스토어_6월_DailyReport_20060602_GS이스토어_6월(DM)_DailyReport_20060601_GS이스토어_8월온라인캠페인_DailyReport_양식_GS이스토어_12월온라인캠페인_DailyReport" xfId="895" xr:uid="{00000000-0005-0000-0000-0000750B0000}"/>
    <cellStyle name="_GS이스토어_5월_DailyReport_20060515_GS이스토어_6월_DailyReport_20060602_GS이스토어_6월(DM)_DailyReport_20060601_GS이스토어_8월온라인캠페인_DailyReport_양식_GS이스토어_12월온라인캠페인_DailyReport_GS이스토어_3월온라인캠페인_DailyReport_070311" xfId="896" xr:uid="{00000000-0005-0000-0000-0000760B0000}"/>
    <cellStyle name="_GS이스토어_5월_DailyReport_20060515_GS이스토어_6월_DailyReport_20060602_GS이스토어_6월(DM)_DailyReport_20060601_GS이스토어_8월온라인캠페인_DailyReport_양식_GS이스토어_1월온라인캠페인_DailyReport_070102" xfId="897" xr:uid="{00000000-0005-0000-0000-0000770B0000}"/>
    <cellStyle name="_GS이스토어_5월_DailyReport_20060515_GS이스토어_6월_DailyReport_20060602_GS이스토어_6월(DM)_DailyReport_20060601_GS이스토어_8월온라인캠페인_DailyReport_양식_GS이스토어_1월온라인캠페인_DailyReport_070102_GS이스토어_3월온라인캠페인_DailyReport_070311" xfId="898" xr:uid="{00000000-0005-0000-0000-0000780B0000}"/>
    <cellStyle name="_GS이스토어_5월_DailyReport_20060515_GS이스토어_6월_DailyReport_20060602_GS이스토어_6월(DM)_DailyReport_20060601_GS이스토어_8월온라인캠페인_DailyReport_양식_GS이스토어_1월온라인캠페인_DailyReport_070117" xfId="899" xr:uid="{00000000-0005-0000-0000-0000790B0000}"/>
    <cellStyle name="_GS이스토어_5월_DailyReport_20060515_GS이스토어_6월_DailyReport_20060602_GS이스토어_6월(DM)_DailyReport_20060601_GS이스토어_8월온라인캠페인_DailyReport_양식_GS이스토어_1월온라인캠페인_DailyReport_070117_GS이스토어_3월온라인캠페인_DailyReport_070311" xfId="902" xr:uid="{00000000-0005-0000-0000-00007A0B0000}"/>
    <cellStyle name="_GS이스토어_5월_DailyReport_20060515_GS이스토어_6월_DailyReport_20060602_GS이스토어_6월(DM)_DailyReport_20060601_GS이스토어_8월온라인캠페인_DailyReport_양식_GS이스토어_1월온라인캠페인_DailyReport_070117_쉬트추가" xfId="900" xr:uid="{00000000-0005-0000-0000-00007B0B0000}"/>
    <cellStyle name="_GS이스토어_5월_DailyReport_20060515_GS이스토어_6월_DailyReport_20060602_GS이스토어_6월(DM)_DailyReport_20060601_GS이스토어_8월온라인캠페인_DailyReport_양식_GS이스토어_1월온라인캠페인_DailyReport_070117_쉬트추가_GS이스토어_3월온라인캠페인_DailyReport_070311" xfId="901" xr:uid="{00000000-0005-0000-0000-00007C0B0000}"/>
    <cellStyle name="_GS이스토어_5월_DailyReport_20060515_GS이스토어_6월_DailyReport_20060602_GS이스토어_6월(DM)_DailyReport_20060601_GS이스토어_8월온라인캠페인_DailyReport_양식_GS이스토어_1월온라인캠페인_DailyReport_070121_소재별쉬트수정본" xfId="903" xr:uid="{00000000-0005-0000-0000-00007D0B0000}"/>
    <cellStyle name="_GS이스토어_5월_DailyReport_20060515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904" xr:uid="{00000000-0005-0000-0000-00007E0B0000}"/>
    <cellStyle name="_GS이스토어_5월_DailyReport_20060515_GS이스토어_6월_DailyReport_20060602_GS이스토어_6월(DM)_DailyReport_20060601_GS이스토어_8월온라인캠페인_DailyReport_양식_GS이스토어_2월온라인캠페인_DailyReport_070204" xfId="905" xr:uid="{00000000-0005-0000-0000-00007F0B0000}"/>
    <cellStyle name="_GS이스토어_5월_DailyReport_20060515_GS이스토어_6월_DailyReport_20060602_GS이스토어_6월(DM)_DailyReport_20060601_GS이스토어_8월온라인캠페인_DailyReport_양식_GS이스토어_2월온라인캠페인_DailyReport_070204_GS이스토어_3월온라인캠페인_DailyReport_070311" xfId="906" xr:uid="{00000000-0005-0000-0000-0000800B0000}"/>
    <cellStyle name="_GS이스토어_5월_DailyReport_20060515_GS이스토어_6월_DailyReport_20060602_GS이스토어_6월_DailyReport_20060601" xfId="907" xr:uid="{00000000-0005-0000-0000-0000810B0000}"/>
    <cellStyle name="_GS이스토어_5월_DailyReport_20060515_GS이스토어_6월_DailyReport_20060602_GS이스토어_6월_DailyReport_20060601_GS이스토어_10월온라인캠페인_DailyReport_1030" xfId="908" xr:uid="{00000000-0005-0000-0000-0000820B0000}"/>
    <cellStyle name="_GS이스토어_5월_DailyReport_20060515_GS이스토어_6월_DailyReport_20060602_GS이스토어_6월_DailyReport_20060601_GS이스토어_10월온라인캠페인_DailyReport_1030_GS이스토어_12월온라인캠페인_DailyReport" xfId="909" xr:uid="{00000000-0005-0000-0000-0000830B0000}"/>
    <cellStyle name="_GS이스토어_5월_DailyReport_20060515_GS이스토어_6월_DailyReport_20060602_GS이스토어_6월_DailyReport_20060601_GS이스토어_10월온라인캠페인_DailyReport_1030_GS이스토어_12월온라인캠페인_DailyReport_GS이스토어_3월온라인캠페인_DailyReport_070311" xfId="910" xr:uid="{00000000-0005-0000-0000-0000840B0000}"/>
    <cellStyle name="_GS이스토어_5월_DailyReport_20060515_GS이스토어_6월_DailyReport_20060602_GS이스토어_6월_DailyReport_20060601_GS이스토어_10월온라인캠페인_DailyReport_1030_GS이스토어_1월온라인캠페인_DailyReport_070102" xfId="911" xr:uid="{00000000-0005-0000-0000-0000850B0000}"/>
    <cellStyle name="_GS이스토어_5월_DailyReport_20060515_GS이스토어_6월_DailyReport_20060602_GS이스토어_6월_DailyReport_20060601_GS이스토어_10월온라인캠페인_DailyReport_1030_GS이스토어_1월온라인캠페인_DailyReport_070102_GS이스토어_3월온라인캠페인_DailyReport_070311" xfId="912" xr:uid="{00000000-0005-0000-0000-0000860B0000}"/>
    <cellStyle name="_GS이스토어_5월_DailyReport_20060515_GS이스토어_6월_DailyReport_20060602_GS이스토어_6월_DailyReport_20060601_GS이스토어_10월온라인캠페인_DailyReport_1030_GS이스토어_1월온라인캠페인_DailyReport_070117" xfId="913" xr:uid="{00000000-0005-0000-0000-0000870B0000}"/>
    <cellStyle name="_GS이스토어_5월_DailyReport_20060515_GS이스토어_6월_DailyReport_20060602_GS이스토어_6월_DailyReport_20060601_GS이스토어_10월온라인캠페인_DailyReport_1030_GS이스토어_1월온라인캠페인_DailyReport_070117_GS이스토어_3월온라인캠페인_DailyReport_070311" xfId="916" xr:uid="{00000000-0005-0000-0000-0000880B0000}"/>
    <cellStyle name="_GS이스토어_5월_DailyReport_20060515_GS이스토어_6월_DailyReport_20060602_GS이스토어_6월_DailyReport_20060601_GS이스토어_10월온라인캠페인_DailyReport_1030_GS이스토어_1월온라인캠페인_DailyReport_070117_쉬트추가" xfId="914" xr:uid="{00000000-0005-0000-0000-0000890B0000}"/>
    <cellStyle name="_GS이스토어_5월_DailyReport_20060515_GS이스토어_6월_DailyReport_20060602_GS이스토어_6월_DailyReport_20060601_GS이스토어_10월온라인캠페인_DailyReport_1030_GS이스토어_1월온라인캠페인_DailyReport_070117_쉬트추가_GS이스토어_3월온라인캠페인_DailyReport_070311" xfId="915" xr:uid="{00000000-0005-0000-0000-00008A0B0000}"/>
    <cellStyle name="_GS이스토어_5월_DailyReport_20060515_GS이스토어_6월_DailyReport_20060602_GS이스토어_6월_DailyReport_20060601_GS이스토어_10월온라인캠페인_DailyReport_1030_GS이스토어_1월온라인캠페인_DailyReport_070121_소재별쉬트수정본" xfId="917" xr:uid="{00000000-0005-0000-0000-00008B0B0000}"/>
    <cellStyle name="_GS이스토어_5월_DailyReport_20060515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918" xr:uid="{00000000-0005-0000-0000-00008C0B0000}"/>
    <cellStyle name="_GS이스토어_5월_DailyReport_20060515_GS이스토어_6월_DailyReport_20060602_GS이스토어_6월_DailyReport_20060601_GS이스토어_10월온라인캠페인_DailyReport_1030_GS이스토어_2월온라인캠페인_DailyReport_070204" xfId="919" xr:uid="{00000000-0005-0000-0000-00008D0B0000}"/>
    <cellStyle name="_GS이스토어_5월_DailyReport_20060515_GS이스토어_6월_DailyReport_20060602_GS이스토어_6월_DailyReport_20060601_GS이스토어_10월온라인캠페인_DailyReport_1030_GS이스토어_2월온라인캠페인_DailyReport_070204_GS이스토어_3월온라인캠페인_DailyReport_070311" xfId="920" xr:uid="{00000000-0005-0000-0000-00008E0B0000}"/>
    <cellStyle name="_GS이스토어_5월_DailyReport_20060515_GS이스토어_6월_DailyReport_20060602_GS이스토어_6월_DailyReport_20060601_GS이스토어_3월온라인캠페인_DailyReport_070311" xfId="921" xr:uid="{00000000-0005-0000-0000-00008F0B0000}"/>
    <cellStyle name="_GS이스토어_5월_DailyReport_20060515_GS이스토어_6월_DailyReport_20060602_GS이스토어_6월_DailyReport_20060601_GS이스토어_8월온라인캠페인_DailyReport_양식" xfId="922" xr:uid="{00000000-0005-0000-0000-0000900B0000}"/>
    <cellStyle name="_GS이스토어_5월_DailyReport_20060515_GS이스토어_6월_DailyReport_20060602_GS이스토어_6월_DailyReport_20060601_GS이스토어_8월온라인캠페인_DailyReport_양식_GS이스토어_12월온라인캠페인_DailyReport" xfId="923" xr:uid="{00000000-0005-0000-0000-0000910B0000}"/>
    <cellStyle name="_GS이스토어_5월_DailyReport_20060515_GS이스토어_6월_DailyReport_20060602_GS이스토어_6월_DailyReport_20060601_GS이스토어_8월온라인캠페인_DailyReport_양식_GS이스토어_12월온라인캠페인_DailyReport_GS이스토어_3월온라인캠페인_DailyReport_070311" xfId="924" xr:uid="{00000000-0005-0000-0000-0000920B0000}"/>
    <cellStyle name="_GS이스토어_5월_DailyReport_20060515_GS이스토어_6월_DailyReport_20060602_GS이스토어_6월_DailyReport_20060601_GS이스토어_8월온라인캠페인_DailyReport_양식_GS이스토어_1월온라인캠페인_DailyReport_070102" xfId="925" xr:uid="{00000000-0005-0000-0000-0000930B0000}"/>
    <cellStyle name="_GS이스토어_5월_DailyReport_20060515_GS이스토어_6월_DailyReport_20060602_GS이스토어_6월_DailyReport_20060601_GS이스토어_8월온라인캠페인_DailyReport_양식_GS이스토어_1월온라인캠페인_DailyReport_070102_GS이스토어_3월온라인캠페인_DailyReport_070311" xfId="926" xr:uid="{00000000-0005-0000-0000-0000940B0000}"/>
    <cellStyle name="_GS이스토어_5월_DailyReport_20060515_GS이스토어_6월_DailyReport_20060602_GS이스토어_6월_DailyReport_20060601_GS이스토어_8월온라인캠페인_DailyReport_양식_GS이스토어_1월온라인캠페인_DailyReport_070117" xfId="927" xr:uid="{00000000-0005-0000-0000-0000950B0000}"/>
    <cellStyle name="_GS이스토어_5월_DailyReport_20060515_GS이스토어_6월_DailyReport_20060602_GS이스토어_6월_DailyReport_20060601_GS이스토어_8월온라인캠페인_DailyReport_양식_GS이스토어_1월온라인캠페인_DailyReport_070117_GS이스토어_3월온라인캠페인_DailyReport_070311" xfId="930" xr:uid="{00000000-0005-0000-0000-0000960B0000}"/>
    <cellStyle name="_GS이스토어_5월_DailyReport_20060515_GS이스토어_6월_DailyReport_20060602_GS이스토어_6월_DailyReport_20060601_GS이스토어_8월온라인캠페인_DailyReport_양식_GS이스토어_1월온라인캠페인_DailyReport_070117_쉬트추가" xfId="928" xr:uid="{00000000-0005-0000-0000-0000970B0000}"/>
    <cellStyle name="_GS이스토어_5월_DailyReport_20060515_GS이스토어_6월_DailyReport_20060602_GS이스토어_6월_DailyReport_20060601_GS이스토어_8월온라인캠페인_DailyReport_양식_GS이스토어_1월온라인캠페인_DailyReport_070117_쉬트추가_GS이스토어_3월온라인캠페인_DailyReport_070311" xfId="929" xr:uid="{00000000-0005-0000-0000-0000980B0000}"/>
    <cellStyle name="_GS이스토어_5월_DailyReport_20060515_GS이스토어_6월_DailyReport_20060602_GS이스토어_6월_DailyReport_20060601_GS이스토어_8월온라인캠페인_DailyReport_양식_GS이스토어_1월온라인캠페인_DailyReport_070121_소재별쉬트수정본" xfId="931" xr:uid="{00000000-0005-0000-0000-0000990B0000}"/>
    <cellStyle name="_GS이스토어_5월_DailyReport_20060515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932" xr:uid="{00000000-0005-0000-0000-00009A0B0000}"/>
    <cellStyle name="_GS이스토어_5월_DailyReport_20060515_GS이스토어_6월_DailyReport_20060602_GS이스토어_6월_DailyReport_20060601_GS이스토어_8월온라인캠페인_DailyReport_양식_GS이스토어_2월온라인캠페인_DailyReport_070204" xfId="933" xr:uid="{00000000-0005-0000-0000-00009B0B0000}"/>
    <cellStyle name="_GS이스토어_5월_DailyReport_20060515_GS이스토어_6월_DailyReport_20060602_GS이스토어_6월_DailyReport_20060601_GS이스토어_8월온라인캠페인_DailyReport_양식_GS이스토어_2월온라인캠페인_DailyReport_070204_GS이스토어_3월온라인캠페인_DailyReport_070311" xfId="934" xr:uid="{00000000-0005-0000-0000-00009C0B0000}"/>
    <cellStyle name="_GS이스토어_5월_DailyReport_20060515_GS이스토어_6월_DailyReport_20060602_GS이스토어_7월_DailyReport_원본" xfId="935" xr:uid="{00000000-0005-0000-0000-00009D0B0000}"/>
    <cellStyle name="_GS이스토어_5월_DailyReport_20060515_GS이스토어_6월_DailyReport_20060602_GS이스토어_7월_DailyReport_원본_GS이스토어_10월온라인캠페인_DailyReport_1030" xfId="936" xr:uid="{00000000-0005-0000-0000-00009E0B0000}"/>
    <cellStyle name="_GS이스토어_5월_DailyReport_20060515_GS이스토어_6월_DailyReport_20060602_GS이스토어_7월_DailyReport_원본_GS이스토어_10월온라인캠페인_DailyReport_1030_GS이스토어_12월온라인캠페인_DailyReport" xfId="937" xr:uid="{00000000-0005-0000-0000-00009F0B0000}"/>
    <cellStyle name="_GS이스토어_5월_DailyReport_20060515_GS이스토어_6월_DailyReport_20060602_GS이스토어_7월_DailyReport_원본_GS이스토어_10월온라인캠페인_DailyReport_1030_GS이스토어_12월온라인캠페인_DailyReport_GS이스토어_3월온라인캠페인_DailyReport_070311" xfId="938" xr:uid="{00000000-0005-0000-0000-0000A00B0000}"/>
    <cellStyle name="_GS이스토어_5월_DailyReport_20060515_GS이스토어_6월_DailyReport_20060602_GS이스토어_7월_DailyReport_원본_GS이스토어_10월온라인캠페인_DailyReport_1030_GS이스토어_1월온라인캠페인_DailyReport_070102" xfId="939" xr:uid="{00000000-0005-0000-0000-0000A10B0000}"/>
    <cellStyle name="_GS이스토어_5월_DailyReport_20060515_GS이스토어_6월_DailyReport_20060602_GS이스토어_7월_DailyReport_원본_GS이스토어_10월온라인캠페인_DailyReport_1030_GS이스토어_1월온라인캠페인_DailyReport_070102_GS이스토어_3월온라인캠페인_DailyReport_070311" xfId="940" xr:uid="{00000000-0005-0000-0000-0000A20B0000}"/>
    <cellStyle name="_GS이스토어_5월_DailyReport_20060515_GS이스토어_6월_DailyReport_20060602_GS이스토어_7월_DailyReport_원본_GS이스토어_10월온라인캠페인_DailyReport_1030_GS이스토어_1월온라인캠페인_DailyReport_070117" xfId="941" xr:uid="{00000000-0005-0000-0000-0000A30B0000}"/>
    <cellStyle name="_GS이스토어_5월_DailyReport_20060515_GS이스토어_6월_DailyReport_20060602_GS이스토어_7월_DailyReport_원본_GS이스토어_10월온라인캠페인_DailyReport_1030_GS이스토어_1월온라인캠페인_DailyReport_070117_GS이스토어_3월온라인캠페인_DailyReport_070311" xfId="944" xr:uid="{00000000-0005-0000-0000-0000A40B0000}"/>
    <cellStyle name="_GS이스토어_5월_DailyReport_20060515_GS이스토어_6월_DailyReport_20060602_GS이스토어_7월_DailyReport_원본_GS이스토어_10월온라인캠페인_DailyReport_1030_GS이스토어_1월온라인캠페인_DailyReport_070117_쉬트추가" xfId="942" xr:uid="{00000000-0005-0000-0000-0000A50B0000}"/>
    <cellStyle name="_GS이스토어_5월_DailyReport_20060515_GS이스토어_6월_DailyReport_20060602_GS이스토어_7월_DailyReport_원본_GS이스토어_10월온라인캠페인_DailyReport_1030_GS이스토어_1월온라인캠페인_DailyReport_070117_쉬트추가_GS이스토어_3월온라인캠페인_DailyReport_070311" xfId="943" xr:uid="{00000000-0005-0000-0000-0000A60B0000}"/>
    <cellStyle name="_GS이스토어_5월_DailyReport_20060515_GS이스토어_6월_DailyReport_20060602_GS이스토어_7월_DailyReport_원본_GS이스토어_10월온라인캠페인_DailyReport_1030_GS이스토어_1월온라인캠페인_DailyReport_070121_소재별쉬트수정본" xfId="945" xr:uid="{00000000-0005-0000-0000-0000A70B0000}"/>
    <cellStyle name="_GS이스토어_5월_DailyReport_20060515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946" xr:uid="{00000000-0005-0000-0000-0000A80B0000}"/>
    <cellStyle name="_GS이스토어_5월_DailyReport_20060515_GS이스토어_6월_DailyReport_20060602_GS이스토어_7월_DailyReport_원본_GS이스토어_10월온라인캠페인_DailyReport_1030_GS이스토어_2월온라인캠페인_DailyReport_070204" xfId="947" xr:uid="{00000000-0005-0000-0000-0000A90B0000}"/>
    <cellStyle name="_GS이스토어_5월_DailyReport_20060515_GS이스토어_6월_DailyReport_20060602_GS이스토어_7월_DailyReport_원본_GS이스토어_10월온라인캠페인_DailyReport_1030_GS이스토어_2월온라인캠페인_DailyReport_070204_GS이스토어_3월온라인캠페인_DailyReport_070311" xfId="948" xr:uid="{00000000-0005-0000-0000-0000AA0B0000}"/>
    <cellStyle name="_GS이스토어_5월_DailyReport_20060515_GS이스토어_6월_DailyReport_20060602_GS이스토어_7월_DailyReport_원본_GS이스토어_3월온라인캠페인_DailyReport_070311" xfId="949" xr:uid="{00000000-0005-0000-0000-0000AB0B0000}"/>
    <cellStyle name="_GS이스토어_5월_DailyReport_20060515_GS이스토어_6월_DailyReport_20060602_GS이스토어_7월_DailyReport_원본_GS이스토어_8월온라인캠페인_DailyReport_양식" xfId="950" xr:uid="{00000000-0005-0000-0000-0000AC0B0000}"/>
    <cellStyle name="_GS이스토어_5월_DailyReport_20060515_GS이스토어_6월_DailyReport_20060602_GS이스토어_7월_DailyReport_원본_GS이스토어_8월온라인캠페인_DailyReport_양식_GS이스토어_12월온라인캠페인_DailyReport" xfId="951" xr:uid="{00000000-0005-0000-0000-0000AD0B0000}"/>
    <cellStyle name="_GS이스토어_5월_DailyReport_20060515_GS이스토어_6월_DailyReport_20060602_GS이스토어_7월_DailyReport_원본_GS이스토어_8월온라인캠페인_DailyReport_양식_GS이스토어_12월온라인캠페인_DailyReport_GS이스토어_3월온라인캠페인_DailyReport_070311" xfId="952" xr:uid="{00000000-0005-0000-0000-0000AE0B0000}"/>
    <cellStyle name="_GS이스토어_5월_DailyReport_20060515_GS이스토어_6월_DailyReport_20060602_GS이스토어_7월_DailyReport_원본_GS이스토어_8월온라인캠페인_DailyReport_양식_GS이스토어_1월온라인캠페인_DailyReport_070102" xfId="953" xr:uid="{00000000-0005-0000-0000-0000AF0B0000}"/>
    <cellStyle name="_GS이스토어_5월_DailyReport_20060515_GS이스토어_6월_DailyReport_20060602_GS이스토어_7월_DailyReport_원본_GS이스토어_8월온라인캠페인_DailyReport_양식_GS이스토어_1월온라인캠페인_DailyReport_070102_GS이스토어_3월온라인캠페인_DailyReport_070311" xfId="954" xr:uid="{00000000-0005-0000-0000-0000B00B0000}"/>
    <cellStyle name="_GS이스토어_5월_DailyReport_20060515_GS이스토어_6월_DailyReport_20060602_GS이스토어_7월_DailyReport_원본_GS이스토어_8월온라인캠페인_DailyReport_양식_GS이스토어_1월온라인캠페인_DailyReport_070117" xfId="955" xr:uid="{00000000-0005-0000-0000-0000B10B0000}"/>
    <cellStyle name="_GS이스토어_5월_DailyReport_20060515_GS이스토어_6월_DailyReport_20060602_GS이스토어_7월_DailyReport_원본_GS이스토어_8월온라인캠페인_DailyReport_양식_GS이스토어_1월온라인캠페인_DailyReport_070117_GS이스토어_3월온라인캠페인_DailyReport_070311" xfId="958" xr:uid="{00000000-0005-0000-0000-0000B20B0000}"/>
    <cellStyle name="_GS이스토어_5월_DailyReport_20060515_GS이스토어_6월_DailyReport_20060602_GS이스토어_7월_DailyReport_원본_GS이스토어_8월온라인캠페인_DailyReport_양식_GS이스토어_1월온라인캠페인_DailyReport_070117_쉬트추가" xfId="956" xr:uid="{00000000-0005-0000-0000-0000B30B0000}"/>
    <cellStyle name="_GS이스토어_5월_DailyReport_20060515_GS이스토어_6월_DailyReport_20060602_GS이스토어_7월_DailyReport_원본_GS이스토어_8월온라인캠페인_DailyReport_양식_GS이스토어_1월온라인캠페인_DailyReport_070117_쉬트추가_GS이스토어_3월온라인캠페인_DailyReport_070311" xfId="957" xr:uid="{00000000-0005-0000-0000-0000B40B0000}"/>
    <cellStyle name="_GS이스토어_5월_DailyReport_20060515_GS이스토어_6월_DailyReport_20060602_GS이스토어_7월_DailyReport_원본_GS이스토어_8월온라인캠페인_DailyReport_양식_GS이스토어_1월온라인캠페인_DailyReport_070121_소재별쉬트수정본" xfId="959" xr:uid="{00000000-0005-0000-0000-0000B50B0000}"/>
    <cellStyle name="_GS이스토어_5월_DailyReport_20060515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960" xr:uid="{00000000-0005-0000-0000-0000B60B0000}"/>
    <cellStyle name="_GS이스토어_5월_DailyReport_20060515_GS이스토어_6월_DailyReport_20060602_GS이스토어_7월_DailyReport_원본_GS이스토어_8월온라인캠페인_DailyReport_양식_GS이스토어_2월온라인캠페인_DailyReport_070204" xfId="961" xr:uid="{00000000-0005-0000-0000-0000B70B0000}"/>
    <cellStyle name="_GS이스토어_5월_DailyReport_20060515_GS이스토어_6월_DailyReport_20060602_GS이스토어_7월_DailyReport_원본_GS이스토어_8월온라인캠페인_DailyReport_양식_GS이스토어_2월온라인캠페인_DailyReport_070204_GS이스토어_3월온라인캠페인_DailyReport_070311" xfId="962" xr:uid="{00000000-0005-0000-0000-0000B80B0000}"/>
    <cellStyle name="_GS이스토어_5월_DailyReport_20060515_GS이스토어_6월_DailyReport_20060602_쭈_GS이스토어_6월_DailyReport_20060601" xfId="839" xr:uid="{00000000-0005-0000-0000-0000B90B0000}"/>
    <cellStyle name="_GS이스토어_5월_DailyReport_20060515_GS이스토어_6월_DailyReport_20060602_쭈_GS이스토어_6월_DailyReport_20060601_GS이스토어_10월온라인캠페인_DailyReport_1030" xfId="840" xr:uid="{00000000-0005-0000-0000-0000BA0B0000}"/>
    <cellStyle name="_GS이스토어_5월_DailyReport_20060515_GS이스토어_6월_DailyReport_20060602_쭈_GS이스토어_6월_DailyReport_20060601_GS이스토어_10월온라인캠페인_DailyReport_1030_GS이스토어_12월온라인캠페인_DailyReport" xfId="841" xr:uid="{00000000-0005-0000-0000-0000BB0B0000}"/>
    <cellStyle name="_GS이스토어_5월_DailyReport_20060515_GS이스토어_6월_DailyReport_20060602_쭈_GS이스토어_6월_DailyReport_20060601_GS이스토어_10월온라인캠페인_DailyReport_1030_GS이스토어_12월온라인캠페인_DailyReport_GS이스토어_3월온라인캠페인_DailyReport_070311" xfId="842" xr:uid="{00000000-0005-0000-0000-0000BC0B0000}"/>
    <cellStyle name="_GS이스토어_5월_DailyReport_20060515_GS이스토어_6월_DailyReport_20060602_쭈_GS이스토어_6월_DailyReport_20060601_GS이스토어_10월온라인캠페인_DailyReport_1030_GS이스토어_1월온라인캠페인_DailyReport_070102" xfId="843" xr:uid="{00000000-0005-0000-0000-0000BD0B0000}"/>
    <cellStyle name="_GS이스토어_5월_DailyReport_20060515_GS이스토어_6월_DailyReport_20060602_쭈_GS이스토어_6월_DailyReport_20060601_GS이스토어_10월온라인캠페인_DailyReport_1030_GS이스토어_1월온라인캠페인_DailyReport_070102_GS이스토어_3월온라인캠페인_DailyReport_070311" xfId="844" xr:uid="{00000000-0005-0000-0000-0000BE0B0000}"/>
    <cellStyle name="_GS이스토어_5월_DailyReport_20060515_GS이스토어_6월_DailyReport_20060602_쭈_GS이스토어_6월_DailyReport_20060601_GS이스토어_10월온라인캠페인_DailyReport_1030_GS이스토어_1월온라인캠페인_DailyReport_070117" xfId="845" xr:uid="{00000000-0005-0000-0000-0000BF0B0000}"/>
    <cellStyle name="_GS이스토어_5월_DailyReport_20060515_GS이스토어_6월_DailyReport_20060602_쭈_GS이스토어_6월_DailyReport_20060601_GS이스토어_10월온라인캠페인_DailyReport_1030_GS이스토어_1월온라인캠페인_DailyReport_070117_GS이스토어_3월온라인캠페인_DailyReport_070311" xfId="848" xr:uid="{00000000-0005-0000-0000-0000C00B0000}"/>
    <cellStyle name="_GS이스토어_5월_DailyReport_20060515_GS이스토어_6월_DailyReport_20060602_쭈_GS이스토어_6월_DailyReport_20060601_GS이스토어_10월온라인캠페인_DailyReport_1030_GS이스토어_1월온라인캠페인_DailyReport_070117_쉬트추가" xfId="846" xr:uid="{00000000-0005-0000-0000-0000C10B0000}"/>
    <cellStyle name="_GS이스토어_5월_DailyReport_20060515_GS이스토어_6월_DailyReport_20060602_쭈_GS이스토어_6월_DailyReport_20060601_GS이스토어_10월온라인캠페인_DailyReport_1030_GS이스토어_1월온라인캠페인_DailyReport_070117_쉬트추가_GS이스토어_3월온라인캠페인_DailyReport_070311" xfId="847" xr:uid="{00000000-0005-0000-0000-0000C20B0000}"/>
    <cellStyle name="_GS이스토어_5월_DailyReport_20060515_GS이스토어_6월_DailyReport_20060602_쭈_GS이스토어_6월_DailyReport_20060601_GS이스토어_10월온라인캠페인_DailyReport_1030_GS이스토어_1월온라인캠페인_DailyReport_070121_소재별쉬트수정본" xfId="849" xr:uid="{00000000-0005-0000-0000-0000C30B0000}"/>
    <cellStyle name="_GS이스토어_5월_DailyReport_20060515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50" xr:uid="{00000000-0005-0000-0000-0000C40B0000}"/>
    <cellStyle name="_GS이스토어_5월_DailyReport_20060515_GS이스토어_6월_DailyReport_20060602_쭈_GS이스토어_6월_DailyReport_20060601_GS이스토어_10월온라인캠페인_DailyReport_1030_GS이스토어_2월온라인캠페인_DailyReport_070204" xfId="851" xr:uid="{00000000-0005-0000-0000-0000C50B0000}"/>
    <cellStyle name="_GS이스토어_5월_DailyReport_20060515_GS이스토어_6월_DailyReport_20060602_쭈_GS이스토어_6월_DailyReport_20060601_GS이스토어_10월온라인캠페인_DailyReport_1030_GS이스토어_2월온라인캠페인_DailyReport_070204_GS이스토어_3월온라인캠페인_DailyReport_070311" xfId="852" xr:uid="{00000000-0005-0000-0000-0000C60B0000}"/>
    <cellStyle name="_GS이스토어_5월_DailyReport_20060515_GS이스토어_6월_DailyReport_20060602_쭈_GS이스토어_6월_DailyReport_20060601_GS이스토어_3월온라인캠페인_DailyReport_070311" xfId="853" xr:uid="{00000000-0005-0000-0000-0000C70B0000}"/>
    <cellStyle name="_GS이스토어_5월_DailyReport_20060515_GS이스토어_6월_DailyReport_20060602_쭈_GS이스토어_6월_DailyReport_20060601_GS이스토어_8월온라인캠페인_DailyReport_양식" xfId="854" xr:uid="{00000000-0005-0000-0000-0000C80B0000}"/>
    <cellStyle name="_GS이스토어_5월_DailyReport_20060515_GS이스토어_6월_DailyReport_20060602_쭈_GS이스토어_6월_DailyReport_20060601_GS이스토어_8월온라인캠페인_DailyReport_양식_GS이스토어_12월온라인캠페인_DailyReport" xfId="855" xr:uid="{00000000-0005-0000-0000-0000C90B0000}"/>
    <cellStyle name="_GS이스토어_5월_DailyReport_20060515_GS이스토어_6월_DailyReport_20060602_쭈_GS이스토어_6월_DailyReport_20060601_GS이스토어_8월온라인캠페인_DailyReport_양식_GS이스토어_12월온라인캠페인_DailyReport_GS이스토어_3월온라인캠페인_DailyReport_070311" xfId="856" xr:uid="{00000000-0005-0000-0000-0000CA0B0000}"/>
    <cellStyle name="_GS이스토어_5월_DailyReport_20060515_GS이스토어_6월_DailyReport_20060602_쭈_GS이스토어_6월_DailyReport_20060601_GS이스토어_8월온라인캠페인_DailyReport_양식_GS이스토어_1월온라인캠페인_DailyReport_070102" xfId="857" xr:uid="{00000000-0005-0000-0000-0000CB0B0000}"/>
    <cellStyle name="_GS이스토어_5월_DailyReport_20060515_GS이스토어_6월_DailyReport_20060602_쭈_GS이스토어_6월_DailyReport_20060601_GS이스토어_8월온라인캠페인_DailyReport_양식_GS이스토어_1월온라인캠페인_DailyReport_070102_GS이스토어_3월온라인캠페인_DailyReport_070311" xfId="858" xr:uid="{00000000-0005-0000-0000-0000CC0B0000}"/>
    <cellStyle name="_GS이스토어_5월_DailyReport_20060515_GS이스토어_6월_DailyReport_20060602_쭈_GS이스토어_6월_DailyReport_20060601_GS이스토어_8월온라인캠페인_DailyReport_양식_GS이스토어_1월온라인캠페인_DailyReport_070117" xfId="859" xr:uid="{00000000-0005-0000-0000-0000CD0B0000}"/>
    <cellStyle name="_GS이스토어_5월_DailyReport_20060515_GS이스토어_6월_DailyReport_20060602_쭈_GS이스토어_6월_DailyReport_20060601_GS이스토어_8월온라인캠페인_DailyReport_양식_GS이스토어_1월온라인캠페인_DailyReport_070117_GS이스토어_3월온라인캠페인_DailyReport_070311" xfId="862" xr:uid="{00000000-0005-0000-0000-0000CE0B0000}"/>
    <cellStyle name="_GS이스토어_5월_DailyReport_20060515_GS이스토어_6월_DailyReport_20060602_쭈_GS이스토어_6월_DailyReport_20060601_GS이스토어_8월온라인캠페인_DailyReport_양식_GS이스토어_1월온라인캠페인_DailyReport_070117_쉬트추가" xfId="860" xr:uid="{00000000-0005-0000-0000-0000CF0B0000}"/>
    <cellStyle name="_GS이스토어_5월_DailyReport_20060515_GS이스토어_6월_DailyReport_20060602_쭈_GS이스토어_6월_DailyReport_20060601_GS이스토어_8월온라인캠페인_DailyReport_양식_GS이스토어_1월온라인캠페인_DailyReport_070117_쉬트추가_GS이스토어_3월온라인캠페인_DailyReport_070311" xfId="861" xr:uid="{00000000-0005-0000-0000-0000D00B0000}"/>
    <cellStyle name="_GS이스토어_5월_DailyReport_20060515_GS이스토어_6월_DailyReport_20060602_쭈_GS이스토어_6월_DailyReport_20060601_GS이스토어_8월온라인캠페인_DailyReport_양식_GS이스토어_1월온라인캠페인_DailyReport_070121_소재별쉬트수정본" xfId="863" xr:uid="{00000000-0005-0000-0000-0000D10B0000}"/>
    <cellStyle name="_GS이스토어_5월_DailyReport_20060515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64" xr:uid="{00000000-0005-0000-0000-0000D20B0000}"/>
    <cellStyle name="_GS이스토어_5월_DailyReport_20060515_GS이스토어_6월_DailyReport_20060602_쭈_GS이스토어_6월_DailyReport_20060601_GS이스토어_8월온라인캠페인_DailyReport_양식_GS이스토어_2월온라인캠페인_DailyReport_070204" xfId="865" xr:uid="{00000000-0005-0000-0000-0000D30B0000}"/>
    <cellStyle name="_GS이스토어_5월_DailyReport_20060515_GS이스토어_6월_DailyReport_20060602_쭈_GS이스토어_6월_DailyReport_20060601_GS이스토어_8월온라인캠페인_DailyReport_양식_GS이스토어_2월온라인캠페인_DailyReport_070204_GS이스토어_3월온라인캠페인_DailyReport_070311" xfId="866" xr:uid="{00000000-0005-0000-0000-0000D40B0000}"/>
    <cellStyle name="_GS이스토어_5월_DailyReport_20060515_GS이스토어_8월온라인캠페인_DailyReport_양식" xfId="963" xr:uid="{00000000-0005-0000-0000-0000D50B0000}"/>
    <cellStyle name="_GS이스토어_5월_DailyReport_20060515_GS이스토어_8월온라인캠페인_DailyReport_양식_GS이스토어_12월온라인캠페인_DailyReport" xfId="964" xr:uid="{00000000-0005-0000-0000-0000D60B0000}"/>
    <cellStyle name="_GS이스토어_5월_DailyReport_20060515_GS이스토어_8월온라인캠페인_DailyReport_양식_GS이스토어_12월온라인캠페인_DailyReport_GS이스토어_3월온라인캠페인_DailyReport_070311" xfId="965" xr:uid="{00000000-0005-0000-0000-0000D70B0000}"/>
    <cellStyle name="_GS이스토어_5월_DailyReport_20060515_GS이스토어_8월온라인캠페인_DailyReport_양식_GS이스토어_1월온라인캠페인_DailyReport_070102" xfId="966" xr:uid="{00000000-0005-0000-0000-0000D80B0000}"/>
    <cellStyle name="_GS이스토어_5월_DailyReport_20060515_GS이스토어_8월온라인캠페인_DailyReport_양식_GS이스토어_1월온라인캠페인_DailyReport_070102_GS이스토어_3월온라인캠페인_DailyReport_070311" xfId="967" xr:uid="{00000000-0005-0000-0000-0000D90B0000}"/>
    <cellStyle name="_GS이스토어_5월_DailyReport_20060515_GS이스토어_8월온라인캠페인_DailyReport_양식_GS이스토어_1월온라인캠페인_DailyReport_070117" xfId="968" xr:uid="{00000000-0005-0000-0000-0000DA0B0000}"/>
    <cellStyle name="_GS이스토어_5월_DailyReport_20060515_GS이스토어_8월온라인캠페인_DailyReport_양식_GS이스토어_1월온라인캠페인_DailyReport_070117_GS이스토어_3월온라인캠페인_DailyReport_070311" xfId="971" xr:uid="{00000000-0005-0000-0000-0000DB0B0000}"/>
    <cellStyle name="_GS이스토어_5월_DailyReport_20060515_GS이스토어_8월온라인캠페인_DailyReport_양식_GS이스토어_1월온라인캠페인_DailyReport_070117_쉬트추가" xfId="969" xr:uid="{00000000-0005-0000-0000-0000DC0B0000}"/>
    <cellStyle name="_GS이스토어_5월_DailyReport_20060515_GS이스토어_8월온라인캠페인_DailyReport_양식_GS이스토어_1월온라인캠페인_DailyReport_070117_쉬트추가_GS이스토어_3월온라인캠페인_DailyReport_070311" xfId="970" xr:uid="{00000000-0005-0000-0000-0000DD0B0000}"/>
    <cellStyle name="_GS이스토어_5월_DailyReport_20060515_GS이스토어_8월온라인캠페인_DailyReport_양식_GS이스토어_1월온라인캠페인_DailyReport_070121_소재별쉬트수정본" xfId="972" xr:uid="{00000000-0005-0000-0000-0000DE0B0000}"/>
    <cellStyle name="_GS이스토어_5월_DailyReport_20060515_GS이스토어_8월온라인캠페인_DailyReport_양식_GS이스토어_1월온라인캠페인_DailyReport_070121_소재별쉬트수정본_GS이스토어_3월온라인캠페인_DailyReport_070311" xfId="973" xr:uid="{00000000-0005-0000-0000-0000DF0B0000}"/>
    <cellStyle name="_GS이스토어_5월_DailyReport_20060515_GS이스토어_8월온라인캠페인_DailyReport_양식_GS이스토어_2월온라인캠페인_DailyReport_070204" xfId="974" xr:uid="{00000000-0005-0000-0000-0000E00B0000}"/>
    <cellStyle name="_GS이스토어_5월_DailyReport_20060515_GS이스토어_8월온라인캠페인_DailyReport_양식_GS이스토어_2월온라인캠페인_DailyReport_070204_GS이스토어_3월온라인캠페인_DailyReport_070311" xfId="975" xr:uid="{00000000-0005-0000-0000-0000E10B0000}"/>
    <cellStyle name="_GS이스토어_6월(DM)_DailyReport_20060601" xfId="976" xr:uid="{00000000-0005-0000-0000-0000E20B0000}"/>
    <cellStyle name="_GS이스토어_6월(DM)_DailyReport_20060601_GS이스토어_10월온라인캠페인_DailyReport_1030" xfId="977" xr:uid="{00000000-0005-0000-0000-0000E30B0000}"/>
    <cellStyle name="_GS이스토어_6월(DM)_DailyReport_20060601_GS이스토어_10월온라인캠페인_DailyReport_1030_GS이스토어_12월온라인캠페인_DailyReport" xfId="978" xr:uid="{00000000-0005-0000-0000-0000E40B0000}"/>
    <cellStyle name="_GS이스토어_6월(DM)_DailyReport_20060601_GS이스토어_10월온라인캠페인_DailyReport_1030_GS이스토어_12월온라인캠페인_DailyReport_GS이스토어_3월온라인캠페인_DailyReport_070311" xfId="979" xr:uid="{00000000-0005-0000-0000-0000E50B0000}"/>
    <cellStyle name="_GS이스토어_6월(DM)_DailyReport_20060601_GS이스토어_10월온라인캠페인_DailyReport_1030_GS이스토어_1월온라인캠페인_DailyReport_070102" xfId="980" xr:uid="{00000000-0005-0000-0000-0000E60B0000}"/>
    <cellStyle name="_GS이스토어_6월(DM)_DailyReport_20060601_GS이스토어_10월온라인캠페인_DailyReport_1030_GS이스토어_1월온라인캠페인_DailyReport_070102_GS이스토어_3월온라인캠페인_DailyReport_070311" xfId="981" xr:uid="{00000000-0005-0000-0000-0000E70B0000}"/>
    <cellStyle name="_GS이스토어_6월(DM)_DailyReport_20060601_GS이스토어_10월온라인캠페인_DailyReport_1030_GS이스토어_1월온라인캠페인_DailyReport_070117" xfId="982" xr:uid="{00000000-0005-0000-0000-0000E80B0000}"/>
    <cellStyle name="_GS이스토어_6월(DM)_DailyReport_20060601_GS이스토어_10월온라인캠페인_DailyReport_1030_GS이스토어_1월온라인캠페인_DailyReport_070117_GS이스토어_3월온라인캠페인_DailyReport_070311" xfId="985" xr:uid="{00000000-0005-0000-0000-0000E90B0000}"/>
    <cellStyle name="_GS이스토어_6월(DM)_DailyReport_20060601_GS이스토어_10월온라인캠페인_DailyReport_1030_GS이스토어_1월온라인캠페인_DailyReport_070117_쉬트추가" xfId="983" xr:uid="{00000000-0005-0000-0000-0000EA0B0000}"/>
    <cellStyle name="_GS이스토어_6월(DM)_DailyReport_20060601_GS이스토어_10월온라인캠페인_DailyReport_1030_GS이스토어_1월온라인캠페인_DailyReport_070117_쉬트추가_GS이스토어_3월온라인캠페인_DailyReport_070311" xfId="984" xr:uid="{00000000-0005-0000-0000-0000EB0B0000}"/>
    <cellStyle name="_GS이스토어_6월(DM)_DailyReport_20060601_GS이스토어_10월온라인캠페인_DailyReport_1030_GS이스토어_1월온라인캠페인_DailyReport_070121_소재별쉬트수정본" xfId="986" xr:uid="{00000000-0005-0000-0000-0000EC0B0000}"/>
    <cellStyle name="_GS이스토어_6월(DM)_DailyReport_20060601_GS이스토어_10월온라인캠페인_DailyReport_1030_GS이스토어_1월온라인캠페인_DailyReport_070121_소재별쉬트수정본_GS이스토어_3월온라인캠페인_DailyReport_070311" xfId="987" xr:uid="{00000000-0005-0000-0000-0000ED0B0000}"/>
    <cellStyle name="_GS이스토어_6월(DM)_DailyReport_20060601_GS이스토어_10월온라인캠페인_DailyReport_1030_GS이스토어_2월온라인캠페인_DailyReport_070204" xfId="988" xr:uid="{00000000-0005-0000-0000-0000EE0B0000}"/>
    <cellStyle name="_GS이스토어_6월(DM)_DailyReport_20060601_GS이스토어_10월온라인캠페인_DailyReport_1030_GS이스토어_2월온라인캠페인_DailyReport_070204_GS이스토어_3월온라인캠페인_DailyReport_070311" xfId="989" xr:uid="{00000000-0005-0000-0000-0000EF0B0000}"/>
    <cellStyle name="_GS이스토어_6월(DM)_DailyReport_20060601_GS이스토어_3월온라인캠페인_DailyReport_070311" xfId="990" xr:uid="{00000000-0005-0000-0000-0000F00B0000}"/>
    <cellStyle name="_GS이스토어_6월(DM)_DailyReport_20060601_GS이스토어_8월온라인캠페인_DailyReport_양식" xfId="991" xr:uid="{00000000-0005-0000-0000-0000F10B0000}"/>
    <cellStyle name="_GS이스토어_6월(DM)_DailyReport_20060601_GS이스토어_8월온라인캠페인_DailyReport_양식_GS이스토어_12월온라인캠페인_DailyReport" xfId="992" xr:uid="{00000000-0005-0000-0000-0000F20B0000}"/>
    <cellStyle name="_GS이스토어_6월(DM)_DailyReport_20060601_GS이스토어_8월온라인캠페인_DailyReport_양식_GS이스토어_12월온라인캠페인_DailyReport_GS이스토어_3월온라인캠페인_DailyReport_070311" xfId="993" xr:uid="{00000000-0005-0000-0000-0000F30B0000}"/>
    <cellStyle name="_GS이스토어_6월(DM)_DailyReport_20060601_GS이스토어_8월온라인캠페인_DailyReport_양식_GS이스토어_1월온라인캠페인_DailyReport_070102" xfId="994" xr:uid="{00000000-0005-0000-0000-0000F40B0000}"/>
    <cellStyle name="_GS이스토어_6월(DM)_DailyReport_20060601_GS이스토어_8월온라인캠페인_DailyReport_양식_GS이스토어_1월온라인캠페인_DailyReport_070102_GS이스토어_3월온라인캠페인_DailyReport_070311" xfId="995" xr:uid="{00000000-0005-0000-0000-0000F50B0000}"/>
    <cellStyle name="_GS이스토어_6월(DM)_DailyReport_20060601_GS이스토어_8월온라인캠페인_DailyReport_양식_GS이스토어_1월온라인캠페인_DailyReport_070117" xfId="996" xr:uid="{00000000-0005-0000-0000-0000F60B0000}"/>
    <cellStyle name="_GS이스토어_6월(DM)_DailyReport_20060601_GS이스토어_8월온라인캠페인_DailyReport_양식_GS이스토어_1월온라인캠페인_DailyReport_070117_GS이스토어_3월온라인캠페인_DailyReport_070311" xfId="999" xr:uid="{00000000-0005-0000-0000-0000F70B0000}"/>
    <cellStyle name="_GS이스토어_6월(DM)_DailyReport_20060601_GS이스토어_8월온라인캠페인_DailyReport_양식_GS이스토어_1월온라인캠페인_DailyReport_070117_쉬트추가" xfId="997" xr:uid="{00000000-0005-0000-0000-0000F80B0000}"/>
    <cellStyle name="_GS이스토어_6월(DM)_DailyReport_20060601_GS이스토어_8월온라인캠페인_DailyReport_양식_GS이스토어_1월온라인캠페인_DailyReport_070117_쉬트추가_GS이스토어_3월온라인캠페인_DailyReport_070311" xfId="998" xr:uid="{00000000-0005-0000-0000-0000F90B0000}"/>
    <cellStyle name="_GS이스토어_6월(DM)_DailyReport_20060601_GS이스토어_8월온라인캠페인_DailyReport_양식_GS이스토어_1월온라인캠페인_DailyReport_070121_소재별쉬트수정본" xfId="1000" xr:uid="{00000000-0005-0000-0000-0000FA0B0000}"/>
    <cellStyle name="_GS이스토어_6월(DM)_DailyReport_20060601_GS이스토어_8월온라인캠페인_DailyReport_양식_GS이스토어_1월온라인캠페인_DailyReport_070121_소재별쉬트수정본_GS이스토어_3월온라인캠페인_DailyReport_070311" xfId="1001" xr:uid="{00000000-0005-0000-0000-0000FB0B0000}"/>
    <cellStyle name="_GS이스토어_6월(DM)_DailyReport_20060601_GS이스토어_8월온라인캠페인_DailyReport_양식_GS이스토어_2월온라인캠페인_DailyReport_070204" xfId="1002" xr:uid="{00000000-0005-0000-0000-0000FC0B0000}"/>
    <cellStyle name="_GS이스토어_6월(DM)_DailyReport_20060601_GS이스토어_8월온라인캠페인_DailyReport_양식_GS이스토어_2월온라인캠페인_DailyReport_070204_GS이스토어_3월온라인캠페인_DailyReport_070311" xfId="1003" xr:uid="{00000000-0005-0000-0000-0000FD0B0000}"/>
    <cellStyle name="_GS이스토어_6월_DailyReport_20060601" xfId="1004" xr:uid="{00000000-0005-0000-0000-0000FE0B0000}"/>
    <cellStyle name="_GS이스토어_6월_DailyReport_20060601_GS이스토어_10월온라인캠페인_DailyReport_1030" xfId="1005" xr:uid="{00000000-0005-0000-0000-0000FF0B0000}"/>
    <cellStyle name="_GS이스토어_6월_DailyReport_20060601_GS이스토어_10월온라인캠페인_DailyReport_1030_GS이스토어_12월온라인캠페인_DailyReport" xfId="1006" xr:uid="{00000000-0005-0000-0000-0000000C0000}"/>
    <cellStyle name="_GS이스토어_6월_DailyReport_20060601_GS이스토어_10월온라인캠페인_DailyReport_1030_GS이스토어_12월온라인캠페인_DailyReport_GS이스토어_3월온라인캠페인_DailyReport_070311" xfId="1007" xr:uid="{00000000-0005-0000-0000-0000010C0000}"/>
    <cellStyle name="_GS이스토어_6월_DailyReport_20060601_GS이스토어_10월온라인캠페인_DailyReport_1030_GS이스토어_1월온라인캠페인_DailyReport_070102" xfId="1008" xr:uid="{00000000-0005-0000-0000-0000020C0000}"/>
    <cellStyle name="_GS이스토어_6월_DailyReport_20060601_GS이스토어_10월온라인캠페인_DailyReport_1030_GS이스토어_1월온라인캠페인_DailyReport_070102_GS이스토어_3월온라인캠페인_DailyReport_070311" xfId="1009" xr:uid="{00000000-0005-0000-0000-0000030C0000}"/>
    <cellStyle name="_GS이스토어_6월_DailyReport_20060601_GS이스토어_10월온라인캠페인_DailyReport_1030_GS이스토어_1월온라인캠페인_DailyReport_070117" xfId="1010" xr:uid="{00000000-0005-0000-0000-0000040C0000}"/>
    <cellStyle name="_GS이스토어_6월_DailyReport_20060601_GS이스토어_10월온라인캠페인_DailyReport_1030_GS이스토어_1월온라인캠페인_DailyReport_070117_GS이스토어_3월온라인캠페인_DailyReport_070311" xfId="1013" xr:uid="{00000000-0005-0000-0000-0000050C0000}"/>
    <cellStyle name="_GS이스토어_6월_DailyReport_20060601_GS이스토어_10월온라인캠페인_DailyReport_1030_GS이스토어_1월온라인캠페인_DailyReport_070117_쉬트추가" xfId="1011" xr:uid="{00000000-0005-0000-0000-0000060C0000}"/>
    <cellStyle name="_GS이스토어_6월_DailyReport_20060601_GS이스토어_10월온라인캠페인_DailyReport_1030_GS이스토어_1월온라인캠페인_DailyReport_070117_쉬트추가_GS이스토어_3월온라인캠페인_DailyReport_070311" xfId="1012" xr:uid="{00000000-0005-0000-0000-0000070C0000}"/>
    <cellStyle name="_GS이스토어_6월_DailyReport_20060601_GS이스토어_10월온라인캠페인_DailyReport_1030_GS이스토어_1월온라인캠페인_DailyReport_070121_소재별쉬트수정본" xfId="1014" xr:uid="{00000000-0005-0000-0000-0000080C0000}"/>
    <cellStyle name="_GS이스토어_6월_DailyReport_20060601_GS이스토어_10월온라인캠페인_DailyReport_1030_GS이스토어_1월온라인캠페인_DailyReport_070121_소재별쉬트수정본_GS이스토어_3월온라인캠페인_DailyReport_070311" xfId="1015" xr:uid="{00000000-0005-0000-0000-0000090C0000}"/>
    <cellStyle name="_GS이스토어_6월_DailyReport_20060601_GS이스토어_10월온라인캠페인_DailyReport_1030_GS이스토어_2월온라인캠페인_DailyReport_070204" xfId="1016" xr:uid="{00000000-0005-0000-0000-00000A0C0000}"/>
    <cellStyle name="_GS이스토어_6월_DailyReport_20060601_GS이스토어_10월온라인캠페인_DailyReport_1030_GS이스토어_2월온라인캠페인_DailyReport_070204_GS이스토어_3월온라인캠페인_DailyReport_070311" xfId="1017" xr:uid="{00000000-0005-0000-0000-00000B0C0000}"/>
    <cellStyle name="_GS이스토어_6월_DailyReport_20060601_GS이스토어_3월온라인캠페인_DailyReport_070311" xfId="1018" xr:uid="{00000000-0005-0000-0000-00000C0C0000}"/>
    <cellStyle name="_GS이스토어_6월_DailyReport_20060601_GS이스토어_8월온라인캠페인_DailyReport_양식" xfId="1019" xr:uid="{00000000-0005-0000-0000-00000D0C0000}"/>
    <cellStyle name="_GS이스토어_6월_DailyReport_20060601_GS이스토어_8월온라인캠페인_DailyReport_양식_GS이스토어_12월온라인캠페인_DailyReport" xfId="1020" xr:uid="{00000000-0005-0000-0000-00000E0C0000}"/>
    <cellStyle name="_GS이스토어_6월_DailyReport_20060601_GS이스토어_8월온라인캠페인_DailyReport_양식_GS이스토어_12월온라인캠페인_DailyReport_GS이스토어_3월온라인캠페인_DailyReport_070311" xfId="1021" xr:uid="{00000000-0005-0000-0000-00000F0C0000}"/>
    <cellStyle name="_GS이스토어_6월_DailyReport_20060601_GS이스토어_8월온라인캠페인_DailyReport_양식_GS이스토어_1월온라인캠페인_DailyReport_070102" xfId="1022" xr:uid="{00000000-0005-0000-0000-0000100C0000}"/>
    <cellStyle name="_GS이스토어_6월_DailyReport_20060601_GS이스토어_8월온라인캠페인_DailyReport_양식_GS이스토어_1월온라인캠페인_DailyReport_070102_GS이스토어_3월온라인캠페인_DailyReport_070311" xfId="1023" xr:uid="{00000000-0005-0000-0000-0000110C0000}"/>
    <cellStyle name="_GS이스토어_6월_DailyReport_20060601_GS이스토어_8월온라인캠페인_DailyReport_양식_GS이스토어_1월온라인캠페인_DailyReport_070117" xfId="1024" xr:uid="{00000000-0005-0000-0000-0000120C0000}"/>
    <cellStyle name="_GS이스토어_6월_DailyReport_20060601_GS이스토어_8월온라인캠페인_DailyReport_양식_GS이스토어_1월온라인캠페인_DailyReport_070117_GS이스토어_3월온라인캠페인_DailyReport_070311" xfId="1027" xr:uid="{00000000-0005-0000-0000-0000130C0000}"/>
    <cellStyle name="_GS이스토어_6월_DailyReport_20060601_GS이스토어_8월온라인캠페인_DailyReport_양식_GS이스토어_1월온라인캠페인_DailyReport_070117_쉬트추가" xfId="1025" xr:uid="{00000000-0005-0000-0000-0000140C0000}"/>
    <cellStyle name="_GS이스토어_6월_DailyReport_20060601_GS이스토어_8월온라인캠페인_DailyReport_양식_GS이스토어_1월온라인캠페인_DailyReport_070117_쉬트추가_GS이스토어_3월온라인캠페인_DailyReport_070311" xfId="1026" xr:uid="{00000000-0005-0000-0000-0000150C0000}"/>
    <cellStyle name="_GS이스토어_6월_DailyReport_20060601_GS이스토어_8월온라인캠페인_DailyReport_양식_GS이스토어_1월온라인캠페인_DailyReport_070121_소재별쉬트수정본" xfId="1028" xr:uid="{00000000-0005-0000-0000-0000160C0000}"/>
    <cellStyle name="_GS이스토어_6월_DailyReport_20060601_GS이스토어_8월온라인캠페인_DailyReport_양식_GS이스토어_1월온라인캠페인_DailyReport_070121_소재별쉬트수정본_GS이스토어_3월온라인캠페인_DailyReport_070311" xfId="1029" xr:uid="{00000000-0005-0000-0000-0000170C0000}"/>
    <cellStyle name="_GS이스토어_6월_DailyReport_20060601_GS이스토어_8월온라인캠페인_DailyReport_양식_GS이스토어_2월온라인캠페인_DailyReport_070204" xfId="1030" xr:uid="{00000000-0005-0000-0000-0000180C0000}"/>
    <cellStyle name="_GS이스토어_6월_DailyReport_20060601_GS이스토어_8월온라인캠페인_DailyReport_양식_GS이스토어_2월온라인캠페인_DailyReport_070204_GS이스토어_3월온라인캠페인_DailyReport_070311" xfId="1031" xr:uid="{00000000-0005-0000-0000-0000190C0000}"/>
    <cellStyle name="_GS이스토어_6월_DailyReport_20060602" xfId="1032" xr:uid="{00000000-0005-0000-0000-00001A0C0000}"/>
    <cellStyle name="_GS이스토어_6월_DailyReport_20060602_GS이스토어_10월온라인캠페인_DailyReport_1030" xfId="1033" xr:uid="{00000000-0005-0000-0000-00001B0C0000}"/>
    <cellStyle name="_GS이스토어_6월_DailyReport_20060602_GS이스토어_10월온라인캠페인_DailyReport_1030_GS이스토어_12월온라인캠페인_DailyReport" xfId="1034" xr:uid="{00000000-0005-0000-0000-00001C0C0000}"/>
    <cellStyle name="_GS이스토어_6월_DailyReport_20060602_GS이스토어_10월온라인캠페인_DailyReport_1030_GS이스토어_12월온라인캠페인_DailyReport_GS이스토어_3월온라인캠페인_DailyReport_070311" xfId="1035" xr:uid="{00000000-0005-0000-0000-00001D0C0000}"/>
    <cellStyle name="_GS이스토어_6월_DailyReport_20060602_GS이스토어_10월온라인캠페인_DailyReport_1030_GS이스토어_1월온라인캠페인_DailyReport_070102" xfId="1036" xr:uid="{00000000-0005-0000-0000-00001E0C0000}"/>
    <cellStyle name="_GS이스토어_6월_DailyReport_20060602_GS이스토어_10월온라인캠페인_DailyReport_1030_GS이스토어_1월온라인캠페인_DailyReport_070102_GS이스토어_3월온라인캠페인_DailyReport_070311" xfId="1037" xr:uid="{00000000-0005-0000-0000-00001F0C0000}"/>
    <cellStyle name="_GS이스토어_6월_DailyReport_20060602_GS이스토어_10월온라인캠페인_DailyReport_1030_GS이스토어_1월온라인캠페인_DailyReport_070117" xfId="1038" xr:uid="{00000000-0005-0000-0000-0000200C0000}"/>
    <cellStyle name="_GS이스토어_6월_DailyReport_20060602_GS이스토어_10월온라인캠페인_DailyReport_1030_GS이스토어_1월온라인캠페인_DailyReport_070117_GS이스토어_3월온라인캠페인_DailyReport_070311" xfId="1041" xr:uid="{00000000-0005-0000-0000-0000210C0000}"/>
    <cellStyle name="_GS이스토어_6월_DailyReport_20060602_GS이스토어_10월온라인캠페인_DailyReport_1030_GS이스토어_1월온라인캠페인_DailyReport_070117_쉬트추가" xfId="1039" xr:uid="{00000000-0005-0000-0000-0000220C0000}"/>
    <cellStyle name="_GS이스토어_6월_DailyReport_20060602_GS이스토어_10월온라인캠페인_DailyReport_1030_GS이스토어_1월온라인캠페인_DailyReport_070117_쉬트추가_GS이스토어_3월온라인캠페인_DailyReport_070311" xfId="1040" xr:uid="{00000000-0005-0000-0000-0000230C0000}"/>
    <cellStyle name="_GS이스토어_6월_DailyReport_20060602_GS이스토어_10월온라인캠페인_DailyReport_1030_GS이스토어_1월온라인캠페인_DailyReport_070121_소재별쉬트수정본" xfId="1042" xr:uid="{00000000-0005-0000-0000-0000240C0000}"/>
    <cellStyle name="_GS이스토어_6월_DailyReport_20060602_GS이스토어_10월온라인캠페인_DailyReport_1030_GS이스토어_1월온라인캠페인_DailyReport_070121_소재별쉬트수정본_GS이스토어_3월온라인캠페인_DailyReport_070311" xfId="1043" xr:uid="{00000000-0005-0000-0000-0000250C0000}"/>
    <cellStyle name="_GS이스토어_6월_DailyReport_20060602_GS이스토어_10월온라인캠페인_DailyReport_1030_GS이스토어_2월온라인캠페인_DailyReport_070204" xfId="1044" xr:uid="{00000000-0005-0000-0000-0000260C0000}"/>
    <cellStyle name="_GS이스토어_6월_DailyReport_20060602_GS이스토어_10월온라인캠페인_DailyReport_1030_GS이스토어_2월온라인캠페인_DailyReport_070204_GS이스토어_3월온라인캠페인_DailyReport_070311" xfId="1045" xr:uid="{00000000-0005-0000-0000-0000270C0000}"/>
    <cellStyle name="_GS이스토어_6월_DailyReport_20060602_GS이스토어_3월온라인캠페인_DailyReport_070311" xfId="1046" xr:uid="{00000000-0005-0000-0000-0000280C0000}"/>
    <cellStyle name="_GS이스토어_6월_DailyReport_20060602_GS이스토어_6월_DailyReport_20060602" xfId="1047" xr:uid="{00000000-0005-0000-0000-0000290C0000}"/>
    <cellStyle name="_GS이스토어_6월_DailyReport_20060602_GS이스토어_6월_DailyReport_20060602_GS이스토어_12월온라인캠페인_DailyReport" xfId="1076" xr:uid="{00000000-0005-0000-0000-00002A0C0000}"/>
    <cellStyle name="_GS이스토어_6월_DailyReport_20060602_GS이스토어_6월_DailyReport_20060602_GS이스토어_12월온라인캠페인_DailyReport_GS이스토어_3월온라인캠페인_DailyReport_070311" xfId="1077" xr:uid="{00000000-0005-0000-0000-00002B0C0000}"/>
    <cellStyle name="_GS이스토어_6월_DailyReport_20060602_GS이스토어_6월_DailyReport_20060602_GS이스토어_1월온라인캠페인_DailyReport_070102" xfId="1078" xr:uid="{00000000-0005-0000-0000-00002C0C0000}"/>
    <cellStyle name="_GS이스토어_6월_DailyReport_20060602_GS이스토어_6월_DailyReport_20060602_GS이스토어_1월온라인캠페인_DailyReport_070102_GS이스토어_3월온라인캠페인_DailyReport_070311" xfId="1079" xr:uid="{00000000-0005-0000-0000-00002D0C0000}"/>
    <cellStyle name="_GS이스토어_6월_DailyReport_20060602_GS이스토어_6월_DailyReport_20060602_GS이스토어_1월온라인캠페인_DailyReport_070117" xfId="1080" xr:uid="{00000000-0005-0000-0000-00002E0C0000}"/>
    <cellStyle name="_GS이스토어_6월_DailyReport_20060602_GS이스토어_6월_DailyReport_20060602_GS이스토어_1월온라인캠페인_DailyReport_070117_GS이스토어_3월온라인캠페인_DailyReport_070311" xfId="1083" xr:uid="{00000000-0005-0000-0000-00002F0C0000}"/>
    <cellStyle name="_GS이스토어_6월_DailyReport_20060602_GS이스토어_6월_DailyReport_20060602_GS이스토어_1월온라인캠페인_DailyReport_070117_쉬트추가" xfId="1081" xr:uid="{00000000-0005-0000-0000-0000300C0000}"/>
    <cellStyle name="_GS이스토어_6월_DailyReport_20060602_GS이스토어_6월_DailyReport_20060602_GS이스토어_1월온라인캠페인_DailyReport_070117_쉬트추가_GS이스토어_3월온라인캠페인_DailyReport_070311" xfId="1082" xr:uid="{00000000-0005-0000-0000-0000310C0000}"/>
    <cellStyle name="_GS이스토어_6월_DailyReport_20060602_GS이스토어_6월_DailyReport_20060602_GS이스토어_1월온라인캠페인_DailyReport_070121_소재별쉬트수정본" xfId="1084" xr:uid="{00000000-0005-0000-0000-0000320C0000}"/>
    <cellStyle name="_GS이스토어_6월_DailyReport_20060602_GS이스토어_6월_DailyReport_20060602_GS이스토어_1월온라인캠페인_DailyReport_070121_소재별쉬트수정본_GS이스토어_3월온라인캠페인_DailyReport_070311" xfId="1085" xr:uid="{00000000-0005-0000-0000-0000330C0000}"/>
    <cellStyle name="_GS이스토어_6월_DailyReport_20060602_GS이스토어_6월_DailyReport_20060602_GS이스토어_2월온라인캠페인_DailyReport_070204" xfId="1086" xr:uid="{00000000-0005-0000-0000-0000340C0000}"/>
    <cellStyle name="_GS이스토어_6월_DailyReport_20060602_GS이스토어_6월_DailyReport_20060602_GS이스토어_2월온라인캠페인_DailyReport_070204_GS이스토어_3월온라인캠페인_DailyReport_070311" xfId="1087" xr:uid="{00000000-0005-0000-0000-0000350C0000}"/>
    <cellStyle name="_GS이스토어_6월_DailyReport_20060602_GS이스토어_6월_DailyReport_20060602_GS이스토어_6월(DM)_DailyReport_20060601" xfId="1088" xr:uid="{00000000-0005-0000-0000-0000360C0000}"/>
    <cellStyle name="_GS이스토어_6월_DailyReport_20060602_GS이스토어_6월_DailyReport_20060602_GS이스토어_6월(DM)_DailyReport_20060601_GS이스토어_10월온라인캠페인_DailyReport_1030" xfId="1089" xr:uid="{00000000-0005-0000-0000-0000370C0000}"/>
    <cellStyle name="_GS이스토어_6월_DailyReport_20060602_GS이스토어_6월_DailyReport_20060602_GS이스토어_6월(DM)_DailyReport_20060601_GS이스토어_10월온라인캠페인_DailyReport_1030_GS이스토어_12월온라인캠페인_DailyReport" xfId="1090" xr:uid="{00000000-0005-0000-0000-0000380C0000}"/>
    <cellStyle name="_GS이스토어_6월_DailyReport_20060602_GS이스토어_6월_DailyReport_20060602_GS이스토어_6월(DM)_DailyReport_20060601_GS이스토어_10월온라인캠페인_DailyReport_1030_GS이스토어_12월온라인캠페인_DailyReport_GS이스토어_3월온라인캠페인_DailyReport_070311" xfId="1091" xr:uid="{00000000-0005-0000-0000-0000390C0000}"/>
    <cellStyle name="_GS이스토어_6월_DailyReport_20060602_GS이스토어_6월_DailyReport_20060602_GS이스토어_6월(DM)_DailyReport_20060601_GS이스토어_10월온라인캠페인_DailyReport_1030_GS이스토어_1월온라인캠페인_DailyReport_070102" xfId="1092" xr:uid="{00000000-0005-0000-0000-00003A0C0000}"/>
    <cellStyle name="_GS이스토어_6월_DailyReport_20060602_GS이스토어_6월_DailyReport_20060602_GS이스토어_6월(DM)_DailyReport_20060601_GS이스토어_10월온라인캠페인_DailyReport_1030_GS이스토어_1월온라인캠페인_DailyReport_070102_GS이스토어_3월온라인캠페인_DailyReport_070311" xfId="1093" xr:uid="{00000000-0005-0000-0000-00003B0C0000}"/>
    <cellStyle name="_GS이스토어_6월_DailyReport_20060602_GS이스토어_6월_DailyReport_20060602_GS이스토어_6월(DM)_DailyReport_20060601_GS이스토어_10월온라인캠페인_DailyReport_1030_GS이스토어_1월온라인캠페인_DailyReport_070117" xfId="1094" xr:uid="{00000000-0005-0000-0000-00003C0C0000}"/>
    <cellStyle name="_GS이스토어_6월_DailyReport_20060602_GS이스토어_6월_DailyReport_20060602_GS이스토어_6월(DM)_DailyReport_20060601_GS이스토어_10월온라인캠페인_DailyReport_1030_GS이스토어_1월온라인캠페인_DailyReport_070117_GS이스토어_3월온라인캠페인_DailyReport_070311" xfId="1097" xr:uid="{00000000-0005-0000-0000-00003D0C0000}"/>
    <cellStyle name="_GS이스토어_6월_DailyReport_20060602_GS이스토어_6월_DailyReport_20060602_GS이스토어_6월(DM)_DailyReport_20060601_GS이스토어_10월온라인캠페인_DailyReport_1030_GS이스토어_1월온라인캠페인_DailyReport_070117_쉬트추가" xfId="1095" xr:uid="{00000000-0005-0000-0000-00003E0C0000}"/>
    <cellStyle name="_GS이스토어_6월_DailyReport_20060602_GS이스토어_6월_DailyReport_20060602_GS이스토어_6월(DM)_DailyReport_20060601_GS이스토어_10월온라인캠페인_DailyReport_1030_GS이스토어_1월온라인캠페인_DailyReport_070117_쉬트추가_GS이스토어_3월온라인캠페인_DailyReport_070311" xfId="1096" xr:uid="{00000000-0005-0000-0000-00003F0C0000}"/>
    <cellStyle name="_GS이스토어_6월_DailyReport_20060602_GS이스토어_6월_DailyReport_20060602_GS이스토어_6월(DM)_DailyReport_20060601_GS이스토어_10월온라인캠페인_DailyReport_1030_GS이스토어_1월온라인캠페인_DailyReport_070121_소재별쉬트수정본" xfId="1098" xr:uid="{00000000-0005-0000-0000-0000400C0000}"/>
    <cellStyle name="_GS이스토어_6월_DailyReport_20060602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1099" xr:uid="{00000000-0005-0000-0000-0000410C0000}"/>
    <cellStyle name="_GS이스토어_6월_DailyReport_20060602_GS이스토어_6월_DailyReport_20060602_GS이스토어_6월(DM)_DailyReport_20060601_GS이스토어_10월온라인캠페인_DailyReport_1030_GS이스토어_2월온라인캠페인_DailyReport_070204" xfId="1100" xr:uid="{00000000-0005-0000-0000-0000420C0000}"/>
    <cellStyle name="_GS이스토어_6월_DailyReport_20060602_GS이스토어_6월_DailyReport_20060602_GS이스토어_6월(DM)_DailyReport_20060601_GS이스토어_10월온라인캠페인_DailyReport_1030_GS이스토어_2월온라인캠페인_DailyReport_070204_GS이스토어_3월온라인캠페인_DailyReport_070311" xfId="1101" xr:uid="{00000000-0005-0000-0000-0000430C0000}"/>
    <cellStyle name="_GS이스토어_6월_DailyReport_20060602_GS이스토어_6월_DailyReport_20060602_GS이스토어_6월(DM)_DailyReport_20060601_GS이스토어_3월온라인캠페인_DailyReport_070311" xfId="1102" xr:uid="{00000000-0005-0000-0000-0000440C0000}"/>
    <cellStyle name="_GS이스토어_6월_DailyReport_20060602_GS이스토어_6월_DailyReport_20060602_GS이스토어_6월(DM)_DailyReport_20060601_GS이스토어_8월온라인캠페인_DailyReport_양식" xfId="1103" xr:uid="{00000000-0005-0000-0000-0000450C0000}"/>
    <cellStyle name="_GS이스토어_6월_DailyReport_20060602_GS이스토어_6월_DailyReport_20060602_GS이스토어_6월(DM)_DailyReport_20060601_GS이스토어_8월온라인캠페인_DailyReport_양식_GS이스토어_12월온라인캠페인_DailyReport" xfId="1104" xr:uid="{00000000-0005-0000-0000-0000460C0000}"/>
    <cellStyle name="_GS이스토어_6월_DailyReport_20060602_GS이스토어_6월_DailyReport_20060602_GS이스토어_6월(DM)_DailyReport_20060601_GS이스토어_8월온라인캠페인_DailyReport_양식_GS이스토어_12월온라인캠페인_DailyReport_GS이스토어_3월온라인캠페인_DailyReport_070311" xfId="1105" xr:uid="{00000000-0005-0000-0000-0000470C0000}"/>
    <cellStyle name="_GS이스토어_6월_DailyReport_20060602_GS이스토어_6월_DailyReport_20060602_GS이스토어_6월(DM)_DailyReport_20060601_GS이스토어_8월온라인캠페인_DailyReport_양식_GS이스토어_1월온라인캠페인_DailyReport_070102" xfId="1106" xr:uid="{00000000-0005-0000-0000-0000480C0000}"/>
    <cellStyle name="_GS이스토어_6월_DailyReport_20060602_GS이스토어_6월_DailyReport_20060602_GS이스토어_6월(DM)_DailyReport_20060601_GS이스토어_8월온라인캠페인_DailyReport_양식_GS이스토어_1월온라인캠페인_DailyReport_070102_GS이스토어_3월온라인캠페인_DailyReport_070311" xfId="1107" xr:uid="{00000000-0005-0000-0000-0000490C0000}"/>
    <cellStyle name="_GS이스토어_6월_DailyReport_20060602_GS이스토어_6월_DailyReport_20060602_GS이스토어_6월(DM)_DailyReport_20060601_GS이스토어_8월온라인캠페인_DailyReport_양식_GS이스토어_1월온라인캠페인_DailyReport_070117" xfId="1108" xr:uid="{00000000-0005-0000-0000-00004A0C0000}"/>
    <cellStyle name="_GS이스토어_6월_DailyReport_20060602_GS이스토어_6월_DailyReport_20060602_GS이스토어_6월(DM)_DailyReport_20060601_GS이스토어_8월온라인캠페인_DailyReport_양식_GS이스토어_1월온라인캠페인_DailyReport_070117_GS이스토어_3월온라인캠페인_DailyReport_070311" xfId="1111" xr:uid="{00000000-0005-0000-0000-00004B0C0000}"/>
    <cellStyle name="_GS이스토어_6월_DailyReport_20060602_GS이스토어_6월_DailyReport_20060602_GS이스토어_6월(DM)_DailyReport_20060601_GS이스토어_8월온라인캠페인_DailyReport_양식_GS이스토어_1월온라인캠페인_DailyReport_070117_쉬트추가" xfId="1109" xr:uid="{00000000-0005-0000-0000-00004C0C0000}"/>
    <cellStyle name="_GS이스토어_6월_DailyReport_20060602_GS이스토어_6월_DailyReport_20060602_GS이스토어_6월(DM)_DailyReport_20060601_GS이스토어_8월온라인캠페인_DailyReport_양식_GS이스토어_1월온라인캠페인_DailyReport_070117_쉬트추가_GS이스토어_3월온라인캠페인_DailyReport_070311" xfId="1110" xr:uid="{00000000-0005-0000-0000-00004D0C0000}"/>
    <cellStyle name="_GS이스토어_6월_DailyReport_20060602_GS이스토어_6월_DailyReport_20060602_GS이스토어_6월(DM)_DailyReport_20060601_GS이스토어_8월온라인캠페인_DailyReport_양식_GS이스토어_1월온라인캠페인_DailyReport_070121_소재별쉬트수정본" xfId="1112" xr:uid="{00000000-0005-0000-0000-00004E0C0000}"/>
    <cellStyle name="_GS이스토어_6월_DailyReport_20060602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1113" xr:uid="{00000000-0005-0000-0000-00004F0C0000}"/>
    <cellStyle name="_GS이스토어_6월_DailyReport_20060602_GS이스토어_6월_DailyReport_20060602_GS이스토어_6월(DM)_DailyReport_20060601_GS이스토어_8월온라인캠페인_DailyReport_양식_GS이스토어_2월온라인캠페인_DailyReport_070204" xfId="1114" xr:uid="{00000000-0005-0000-0000-0000500C0000}"/>
    <cellStyle name="_GS이스토어_6월_DailyReport_20060602_GS이스토어_6월_DailyReport_20060602_GS이스토어_6월(DM)_DailyReport_20060601_GS이스토어_8월온라인캠페인_DailyReport_양식_GS이스토어_2월온라인캠페인_DailyReport_070204_GS이스토어_3월온라인캠페인_DailyReport_070311" xfId="1115" xr:uid="{00000000-0005-0000-0000-0000510C0000}"/>
    <cellStyle name="_GS이스토어_6월_DailyReport_20060602_GS이스토어_6월_DailyReport_20060602_GS이스토어_6월_DailyReport_20060601" xfId="1116" xr:uid="{00000000-0005-0000-0000-0000520C0000}"/>
    <cellStyle name="_GS이스토어_6월_DailyReport_20060602_GS이스토어_6월_DailyReport_20060602_GS이스토어_6월_DailyReport_20060601_GS이스토어_10월온라인캠페인_DailyReport_1030" xfId="1117" xr:uid="{00000000-0005-0000-0000-0000530C0000}"/>
    <cellStyle name="_GS이스토어_6월_DailyReport_20060602_GS이스토어_6월_DailyReport_20060602_GS이스토어_6월_DailyReport_20060601_GS이스토어_10월온라인캠페인_DailyReport_1030_GS이스토어_12월온라인캠페인_DailyReport" xfId="1118" xr:uid="{00000000-0005-0000-0000-0000540C0000}"/>
    <cellStyle name="_GS이스토어_6월_DailyReport_20060602_GS이스토어_6월_DailyReport_20060602_GS이스토어_6월_DailyReport_20060601_GS이스토어_10월온라인캠페인_DailyReport_1030_GS이스토어_12월온라인캠페인_DailyReport_GS이스토어_3월온라인캠페인_DailyReport_070311" xfId="1119" xr:uid="{00000000-0005-0000-0000-0000550C0000}"/>
    <cellStyle name="_GS이스토어_6월_DailyReport_20060602_GS이스토어_6월_DailyReport_20060602_GS이스토어_6월_DailyReport_20060601_GS이스토어_10월온라인캠페인_DailyReport_1030_GS이스토어_1월온라인캠페인_DailyReport_070102" xfId="1120" xr:uid="{00000000-0005-0000-0000-0000560C0000}"/>
    <cellStyle name="_GS이스토어_6월_DailyReport_20060602_GS이스토어_6월_DailyReport_20060602_GS이스토어_6월_DailyReport_20060601_GS이스토어_10월온라인캠페인_DailyReport_1030_GS이스토어_1월온라인캠페인_DailyReport_070102_GS이스토어_3월온라인캠페인_DailyReport_070311" xfId="1121" xr:uid="{00000000-0005-0000-0000-0000570C0000}"/>
    <cellStyle name="_GS이스토어_6월_DailyReport_20060602_GS이스토어_6월_DailyReport_20060602_GS이스토어_6월_DailyReport_20060601_GS이스토어_10월온라인캠페인_DailyReport_1030_GS이스토어_1월온라인캠페인_DailyReport_070117" xfId="1122" xr:uid="{00000000-0005-0000-0000-0000580C0000}"/>
    <cellStyle name="_GS이스토어_6월_DailyReport_20060602_GS이스토어_6월_DailyReport_20060602_GS이스토어_6월_DailyReport_20060601_GS이스토어_10월온라인캠페인_DailyReport_1030_GS이스토어_1월온라인캠페인_DailyReport_070117_GS이스토어_3월온라인캠페인_DailyReport_070311" xfId="1125" xr:uid="{00000000-0005-0000-0000-0000590C0000}"/>
    <cellStyle name="_GS이스토어_6월_DailyReport_20060602_GS이스토어_6월_DailyReport_20060602_GS이스토어_6월_DailyReport_20060601_GS이스토어_10월온라인캠페인_DailyReport_1030_GS이스토어_1월온라인캠페인_DailyReport_070117_쉬트추가" xfId="1123" xr:uid="{00000000-0005-0000-0000-00005A0C0000}"/>
    <cellStyle name="_GS이스토어_6월_DailyReport_20060602_GS이스토어_6월_DailyReport_20060602_GS이스토어_6월_DailyReport_20060601_GS이스토어_10월온라인캠페인_DailyReport_1030_GS이스토어_1월온라인캠페인_DailyReport_070117_쉬트추가_GS이스토어_3월온라인캠페인_DailyReport_070311" xfId="1124" xr:uid="{00000000-0005-0000-0000-00005B0C0000}"/>
    <cellStyle name="_GS이스토어_6월_DailyReport_20060602_GS이스토어_6월_DailyReport_20060602_GS이스토어_6월_DailyReport_20060601_GS이스토어_10월온라인캠페인_DailyReport_1030_GS이스토어_1월온라인캠페인_DailyReport_070121_소재별쉬트수정본" xfId="1126" xr:uid="{00000000-0005-0000-0000-00005C0C0000}"/>
    <cellStyle name="_GS이스토어_6월_DailyReport_20060602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1127" xr:uid="{00000000-0005-0000-0000-00005D0C0000}"/>
    <cellStyle name="_GS이스토어_6월_DailyReport_20060602_GS이스토어_6월_DailyReport_20060602_GS이스토어_6월_DailyReport_20060601_GS이스토어_10월온라인캠페인_DailyReport_1030_GS이스토어_2월온라인캠페인_DailyReport_070204" xfId="1128" xr:uid="{00000000-0005-0000-0000-00005E0C0000}"/>
    <cellStyle name="_GS이스토어_6월_DailyReport_20060602_GS이스토어_6월_DailyReport_20060602_GS이스토어_6월_DailyReport_20060601_GS이스토어_10월온라인캠페인_DailyReport_1030_GS이스토어_2월온라인캠페인_DailyReport_070204_GS이스토어_3월온라인캠페인_DailyReport_070311" xfId="1129" xr:uid="{00000000-0005-0000-0000-00005F0C0000}"/>
    <cellStyle name="_GS이스토어_6월_DailyReport_20060602_GS이스토어_6월_DailyReport_20060602_GS이스토어_6월_DailyReport_20060601_GS이스토어_3월온라인캠페인_DailyReport_070311" xfId="1130" xr:uid="{00000000-0005-0000-0000-0000600C0000}"/>
    <cellStyle name="_GS이스토어_6월_DailyReport_20060602_GS이스토어_6월_DailyReport_20060602_GS이스토어_6월_DailyReport_20060601_GS이스토어_8월온라인캠페인_DailyReport_양식" xfId="1131" xr:uid="{00000000-0005-0000-0000-0000610C0000}"/>
    <cellStyle name="_GS이스토어_6월_DailyReport_20060602_GS이스토어_6월_DailyReport_20060602_GS이스토어_6월_DailyReport_20060601_GS이스토어_8월온라인캠페인_DailyReport_양식_GS이스토어_12월온라인캠페인_DailyReport" xfId="1132" xr:uid="{00000000-0005-0000-0000-0000620C0000}"/>
    <cellStyle name="_GS이스토어_6월_DailyReport_20060602_GS이스토어_6월_DailyReport_20060602_GS이스토어_6월_DailyReport_20060601_GS이스토어_8월온라인캠페인_DailyReport_양식_GS이스토어_12월온라인캠페인_DailyReport_GS이스토어_3월온라인캠페인_DailyReport_070311" xfId="1133" xr:uid="{00000000-0005-0000-0000-0000630C0000}"/>
    <cellStyle name="_GS이스토어_6월_DailyReport_20060602_GS이스토어_6월_DailyReport_20060602_GS이스토어_6월_DailyReport_20060601_GS이스토어_8월온라인캠페인_DailyReport_양식_GS이스토어_1월온라인캠페인_DailyReport_070102" xfId="1134" xr:uid="{00000000-0005-0000-0000-0000640C0000}"/>
    <cellStyle name="_GS이스토어_6월_DailyReport_20060602_GS이스토어_6월_DailyReport_20060602_GS이스토어_6월_DailyReport_20060601_GS이스토어_8월온라인캠페인_DailyReport_양식_GS이스토어_1월온라인캠페인_DailyReport_070102_GS이스토어_3월온라인캠페인_DailyReport_070311" xfId="1135" xr:uid="{00000000-0005-0000-0000-0000650C0000}"/>
    <cellStyle name="_GS이스토어_6월_DailyReport_20060602_GS이스토어_6월_DailyReport_20060602_GS이스토어_6월_DailyReport_20060601_GS이스토어_8월온라인캠페인_DailyReport_양식_GS이스토어_1월온라인캠페인_DailyReport_070117" xfId="1136" xr:uid="{00000000-0005-0000-0000-0000660C0000}"/>
    <cellStyle name="_GS이스토어_6월_DailyReport_20060602_GS이스토어_6월_DailyReport_20060602_GS이스토어_6월_DailyReport_20060601_GS이스토어_8월온라인캠페인_DailyReport_양식_GS이스토어_1월온라인캠페인_DailyReport_070117_GS이스토어_3월온라인캠페인_DailyReport_070311" xfId="1139" xr:uid="{00000000-0005-0000-0000-0000670C0000}"/>
    <cellStyle name="_GS이스토어_6월_DailyReport_20060602_GS이스토어_6월_DailyReport_20060602_GS이스토어_6월_DailyReport_20060601_GS이스토어_8월온라인캠페인_DailyReport_양식_GS이스토어_1월온라인캠페인_DailyReport_070117_쉬트추가" xfId="1137" xr:uid="{00000000-0005-0000-0000-0000680C0000}"/>
    <cellStyle name="_GS이스토어_6월_DailyReport_20060602_GS이스토어_6월_DailyReport_20060602_GS이스토어_6월_DailyReport_20060601_GS이스토어_8월온라인캠페인_DailyReport_양식_GS이스토어_1월온라인캠페인_DailyReport_070117_쉬트추가_GS이스토어_3월온라인캠페인_DailyReport_070311" xfId="1138" xr:uid="{00000000-0005-0000-0000-0000690C0000}"/>
    <cellStyle name="_GS이스토어_6월_DailyReport_20060602_GS이스토어_6월_DailyReport_20060602_GS이스토어_6월_DailyReport_20060601_GS이스토어_8월온라인캠페인_DailyReport_양식_GS이스토어_1월온라인캠페인_DailyReport_070121_소재별쉬트수정본" xfId="1140" xr:uid="{00000000-0005-0000-0000-00006A0C0000}"/>
    <cellStyle name="_GS이스토어_6월_DailyReport_20060602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1141" xr:uid="{00000000-0005-0000-0000-00006B0C0000}"/>
    <cellStyle name="_GS이스토어_6월_DailyReport_20060602_GS이스토어_6월_DailyReport_20060602_GS이스토어_6월_DailyReport_20060601_GS이스토어_8월온라인캠페인_DailyReport_양식_GS이스토어_2월온라인캠페인_DailyReport_070204" xfId="1142" xr:uid="{00000000-0005-0000-0000-00006C0C0000}"/>
    <cellStyle name="_GS이스토어_6월_DailyReport_20060602_GS이스토어_6월_DailyReport_20060602_GS이스토어_6월_DailyReport_20060601_GS이스토어_8월온라인캠페인_DailyReport_양식_GS이스토어_2월온라인캠페인_DailyReport_070204_GS이스토어_3월온라인캠페인_DailyReport_070311" xfId="1143" xr:uid="{00000000-0005-0000-0000-00006D0C0000}"/>
    <cellStyle name="_GS이스토어_6월_DailyReport_20060602_GS이스토어_6월_DailyReport_20060602_GS이스토어_7월_DailyReport_원본" xfId="1144" xr:uid="{00000000-0005-0000-0000-00006E0C0000}"/>
    <cellStyle name="_GS이스토어_6월_DailyReport_20060602_GS이스토어_6월_DailyReport_20060602_GS이스토어_7월_DailyReport_원본_GS이스토어_10월온라인캠페인_DailyReport_1030" xfId="1145" xr:uid="{00000000-0005-0000-0000-00006F0C0000}"/>
    <cellStyle name="_GS이스토어_6월_DailyReport_20060602_GS이스토어_6월_DailyReport_20060602_GS이스토어_7월_DailyReport_원본_GS이스토어_10월온라인캠페인_DailyReport_1030_GS이스토어_12월온라인캠페인_DailyReport" xfId="1146" xr:uid="{00000000-0005-0000-0000-0000700C0000}"/>
    <cellStyle name="_GS이스토어_6월_DailyReport_20060602_GS이스토어_6월_DailyReport_20060602_GS이스토어_7월_DailyReport_원본_GS이스토어_10월온라인캠페인_DailyReport_1030_GS이스토어_12월온라인캠페인_DailyReport_GS이스토어_3월온라인캠페인_DailyReport_070311" xfId="1147" xr:uid="{00000000-0005-0000-0000-0000710C0000}"/>
    <cellStyle name="_GS이스토어_6월_DailyReport_20060602_GS이스토어_6월_DailyReport_20060602_GS이스토어_7월_DailyReport_원본_GS이스토어_10월온라인캠페인_DailyReport_1030_GS이스토어_1월온라인캠페인_DailyReport_070102" xfId="1148" xr:uid="{00000000-0005-0000-0000-0000720C0000}"/>
    <cellStyle name="_GS이스토어_6월_DailyReport_20060602_GS이스토어_6월_DailyReport_20060602_GS이스토어_7월_DailyReport_원본_GS이스토어_10월온라인캠페인_DailyReport_1030_GS이스토어_1월온라인캠페인_DailyReport_070102_GS이스토어_3월온라인캠페인_DailyReport_070311" xfId="1149" xr:uid="{00000000-0005-0000-0000-0000730C0000}"/>
    <cellStyle name="_GS이스토어_6월_DailyReport_20060602_GS이스토어_6월_DailyReport_20060602_GS이스토어_7월_DailyReport_원본_GS이스토어_10월온라인캠페인_DailyReport_1030_GS이스토어_1월온라인캠페인_DailyReport_070117" xfId="1150" xr:uid="{00000000-0005-0000-0000-0000740C0000}"/>
    <cellStyle name="_GS이스토어_6월_DailyReport_20060602_GS이스토어_6월_DailyReport_20060602_GS이스토어_7월_DailyReport_원본_GS이스토어_10월온라인캠페인_DailyReport_1030_GS이스토어_1월온라인캠페인_DailyReport_070117_GS이스토어_3월온라인캠페인_DailyReport_070311" xfId="1153" xr:uid="{00000000-0005-0000-0000-0000750C0000}"/>
    <cellStyle name="_GS이스토어_6월_DailyReport_20060602_GS이스토어_6월_DailyReport_20060602_GS이스토어_7월_DailyReport_원본_GS이스토어_10월온라인캠페인_DailyReport_1030_GS이스토어_1월온라인캠페인_DailyReport_070117_쉬트추가" xfId="1151" xr:uid="{00000000-0005-0000-0000-0000760C0000}"/>
    <cellStyle name="_GS이스토어_6월_DailyReport_20060602_GS이스토어_6월_DailyReport_20060602_GS이스토어_7월_DailyReport_원본_GS이스토어_10월온라인캠페인_DailyReport_1030_GS이스토어_1월온라인캠페인_DailyReport_070117_쉬트추가_GS이스토어_3월온라인캠페인_DailyReport_070311" xfId="1152" xr:uid="{00000000-0005-0000-0000-0000770C0000}"/>
    <cellStyle name="_GS이스토어_6월_DailyReport_20060602_GS이스토어_6월_DailyReport_20060602_GS이스토어_7월_DailyReport_원본_GS이스토어_10월온라인캠페인_DailyReport_1030_GS이스토어_1월온라인캠페인_DailyReport_070121_소재별쉬트수정본" xfId="1154" xr:uid="{00000000-0005-0000-0000-0000780C0000}"/>
    <cellStyle name="_GS이스토어_6월_DailyReport_20060602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1155" xr:uid="{00000000-0005-0000-0000-0000790C0000}"/>
    <cellStyle name="_GS이스토어_6월_DailyReport_20060602_GS이스토어_6월_DailyReport_20060602_GS이스토어_7월_DailyReport_원본_GS이스토어_10월온라인캠페인_DailyReport_1030_GS이스토어_2월온라인캠페인_DailyReport_070204" xfId="1156" xr:uid="{00000000-0005-0000-0000-00007A0C0000}"/>
    <cellStyle name="_GS이스토어_6월_DailyReport_20060602_GS이스토어_6월_DailyReport_20060602_GS이스토어_7월_DailyReport_원본_GS이스토어_10월온라인캠페인_DailyReport_1030_GS이스토어_2월온라인캠페인_DailyReport_070204_GS이스토어_3월온라인캠페인_DailyReport_070311" xfId="1157" xr:uid="{00000000-0005-0000-0000-00007B0C0000}"/>
    <cellStyle name="_GS이스토어_6월_DailyReport_20060602_GS이스토어_6월_DailyReport_20060602_GS이스토어_7월_DailyReport_원본_GS이스토어_3월온라인캠페인_DailyReport_070311" xfId="1158" xr:uid="{00000000-0005-0000-0000-00007C0C0000}"/>
    <cellStyle name="_GS이스토어_6월_DailyReport_20060602_GS이스토어_6월_DailyReport_20060602_GS이스토어_7월_DailyReport_원본_GS이스토어_8월온라인캠페인_DailyReport_양식" xfId="1159" xr:uid="{00000000-0005-0000-0000-00007D0C0000}"/>
    <cellStyle name="_GS이스토어_6월_DailyReport_20060602_GS이스토어_6월_DailyReport_20060602_GS이스토어_7월_DailyReport_원본_GS이스토어_8월온라인캠페인_DailyReport_양식_GS이스토어_12월온라인캠페인_DailyReport" xfId="1160" xr:uid="{00000000-0005-0000-0000-00007E0C0000}"/>
    <cellStyle name="_GS이스토어_6월_DailyReport_20060602_GS이스토어_6월_DailyReport_20060602_GS이스토어_7월_DailyReport_원본_GS이스토어_8월온라인캠페인_DailyReport_양식_GS이스토어_12월온라인캠페인_DailyReport_GS이스토어_3월온라인캠페인_DailyReport_070311" xfId="1161" xr:uid="{00000000-0005-0000-0000-00007F0C0000}"/>
    <cellStyle name="_GS이스토어_6월_DailyReport_20060602_GS이스토어_6월_DailyReport_20060602_GS이스토어_7월_DailyReport_원본_GS이스토어_8월온라인캠페인_DailyReport_양식_GS이스토어_1월온라인캠페인_DailyReport_070102" xfId="1162" xr:uid="{00000000-0005-0000-0000-0000800C0000}"/>
    <cellStyle name="_GS이스토어_6월_DailyReport_20060602_GS이스토어_6월_DailyReport_20060602_GS이스토어_7월_DailyReport_원본_GS이스토어_8월온라인캠페인_DailyReport_양식_GS이스토어_1월온라인캠페인_DailyReport_070102_GS이스토어_3월온라인캠페인_DailyReport_070311" xfId="1163" xr:uid="{00000000-0005-0000-0000-0000810C0000}"/>
    <cellStyle name="_GS이스토어_6월_DailyReport_20060602_GS이스토어_6월_DailyReport_20060602_GS이스토어_7월_DailyReport_원본_GS이스토어_8월온라인캠페인_DailyReport_양식_GS이스토어_1월온라인캠페인_DailyReport_070117" xfId="1164" xr:uid="{00000000-0005-0000-0000-0000820C0000}"/>
    <cellStyle name="_GS이스토어_6월_DailyReport_20060602_GS이스토어_6월_DailyReport_20060602_GS이스토어_7월_DailyReport_원본_GS이스토어_8월온라인캠페인_DailyReport_양식_GS이스토어_1월온라인캠페인_DailyReport_070117_GS이스토어_3월온라인캠페인_DailyReport_070311" xfId="1167" xr:uid="{00000000-0005-0000-0000-0000830C0000}"/>
    <cellStyle name="_GS이스토어_6월_DailyReport_20060602_GS이스토어_6월_DailyReport_20060602_GS이스토어_7월_DailyReport_원본_GS이스토어_8월온라인캠페인_DailyReport_양식_GS이스토어_1월온라인캠페인_DailyReport_070117_쉬트추가" xfId="1165" xr:uid="{00000000-0005-0000-0000-0000840C0000}"/>
    <cellStyle name="_GS이스토어_6월_DailyReport_20060602_GS이스토어_6월_DailyReport_20060602_GS이스토어_7월_DailyReport_원본_GS이스토어_8월온라인캠페인_DailyReport_양식_GS이스토어_1월온라인캠페인_DailyReport_070117_쉬트추가_GS이스토어_3월온라인캠페인_DailyReport_070311" xfId="1166" xr:uid="{00000000-0005-0000-0000-0000850C0000}"/>
    <cellStyle name="_GS이스토어_6월_DailyReport_20060602_GS이스토어_6월_DailyReport_20060602_GS이스토어_7월_DailyReport_원본_GS이스토어_8월온라인캠페인_DailyReport_양식_GS이스토어_1월온라인캠페인_DailyReport_070121_소재별쉬트수정본" xfId="1168" xr:uid="{00000000-0005-0000-0000-0000860C0000}"/>
    <cellStyle name="_GS이스토어_6월_DailyReport_20060602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1169" xr:uid="{00000000-0005-0000-0000-0000870C0000}"/>
    <cellStyle name="_GS이스토어_6월_DailyReport_20060602_GS이스토어_6월_DailyReport_20060602_GS이스토어_7월_DailyReport_원본_GS이스토어_8월온라인캠페인_DailyReport_양식_GS이스토어_2월온라인캠페인_DailyReport_070204" xfId="1170" xr:uid="{00000000-0005-0000-0000-0000880C0000}"/>
    <cellStyle name="_GS이스토어_6월_DailyReport_20060602_GS이스토어_6월_DailyReport_20060602_GS이스토어_7월_DailyReport_원본_GS이스토어_8월온라인캠페인_DailyReport_양식_GS이스토어_2월온라인캠페인_DailyReport_070204_GS이스토어_3월온라인캠페인_DailyReport_070311" xfId="1171" xr:uid="{00000000-0005-0000-0000-0000890C0000}"/>
    <cellStyle name="_GS이스토어_6월_DailyReport_20060602_GS이스토어_6월_DailyReport_20060602_쭈_GS이스토어_6월_DailyReport_20060601" xfId="1048" xr:uid="{00000000-0005-0000-0000-00008A0C0000}"/>
    <cellStyle name="_GS이스토어_6월_DailyReport_20060602_GS이스토어_6월_DailyReport_20060602_쭈_GS이스토어_6월_DailyReport_20060601_GS이스토어_10월온라인캠페인_DailyReport_1030" xfId="1049" xr:uid="{00000000-0005-0000-0000-00008B0C0000}"/>
    <cellStyle name="_GS이스토어_6월_DailyReport_20060602_GS이스토어_6월_DailyReport_20060602_쭈_GS이스토어_6월_DailyReport_20060601_GS이스토어_10월온라인캠페인_DailyReport_1030_GS이스토어_12월온라인캠페인_DailyReport" xfId="1050" xr:uid="{00000000-0005-0000-0000-00008C0C0000}"/>
    <cellStyle name="_GS이스토어_6월_DailyReport_20060602_GS이스토어_6월_DailyReport_20060602_쭈_GS이스토어_6월_DailyReport_20060601_GS이스토어_10월온라인캠페인_DailyReport_1030_GS이스토어_12월온라인캠페인_DailyReport_GS이스토어_3월온라인캠페인_DailyReport_070311" xfId="1051" xr:uid="{00000000-0005-0000-0000-00008D0C0000}"/>
    <cellStyle name="_GS이스토어_6월_DailyReport_20060602_GS이스토어_6월_DailyReport_20060602_쭈_GS이스토어_6월_DailyReport_20060601_GS이스토어_10월온라인캠페인_DailyReport_1030_GS이스토어_1월온라인캠페인_DailyReport_070102" xfId="1052" xr:uid="{00000000-0005-0000-0000-00008E0C0000}"/>
    <cellStyle name="_GS이스토어_6월_DailyReport_20060602_GS이스토어_6월_DailyReport_20060602_쭈_GS이스토어_6월_DailyReport_20060601_GS이스토어_10월온라인캠페인_DailyReport_1030_GS이스토어_1월온라인캠페인_DailyReport_070102_GS이스토어_3월온라인캠페인_DailyReport_070311" xfId="1053" xr:uid="{00000000-0005-0000-0000-00008F0C0000}"/>
    <cellStyle name="_GS이스토어_6월_DailyReport_20060602_GS이스토어_6월_DailyReport_20060602_쭈_GS이스토어_6월_DailyReport_20060601_GS이스토어_10월온라인캠페인_DailyReport_1030_GS이스토어_1월온라인캠페인_DailyReport_070117" xfId="1054" xr:uid="{00000000-0005-0000-0000-0000900C0000}"/>
    <cellStyle name="_GS이스토어_6월_DailyReport_20060602_GS이스토어_6월_DailyReport_20060602_쭈_GS이스토어_6월_DailyReport_20060601_GS이스토어_10월온라인캠페인_DailyReport_1030_GS이스토어_1월온라인캠페인_DailyReport_070117_GS이스토어_3월온라인캠페인_DailyReport_070311" xfId="1057" xr:uid="{00000000-0005-0000-0000-0000910C0000}"/>
    <cellStyle name="_GS이스토어_6월_DailyReport_20060602_GS이스토어_6월_DailyReport_20060602_쭈_GS이스토어_6월_DailyReport_20060601_GS이스토어_10월온라인캠페인_DailyReport_1030_GS이스토어_1월온라인캠페인_DailyReport_070117_쉬트추가" xfId="1055" xr:uid="{00000000-0005-0000-0000-0000920C0000}"/>
    <cellStyle name="_GS이스토어_6월_DailyReport_20060602_GS이스토어_6월_DailyReport_20060602_쭈_GS이스토어_6월_DailyReport_20060601_GS이스토어_10월온라인캠페인_DailyReport_1030_GS이스토어_1월온라인캠페인_DailyReport_070117_쉬트추가_GS이스토어_3월온라인캠페인_DailyReport_070311" xfId="1056" xr:uid="{00000000-0005-0000-0000-0000930C0000}"/>
    <cellStyle name="_GS이스토어_6월_DailyReport_20060602_GS이스토어_6월_DailyReport_20060602_쭈_GS이스토어_6월_DailyReport_20060601_GS이스토어_10월온라인캠페인_DailyReport_1030_GS이스토어_1월온라인캠페인_DailyReport_070121_소재별쉬트수정본" xfId="1058" xr:uid="{00000000-0005-0000-0000-0000940C0000}"/>
    <cellStyle name="_GS이스토어_6월_DailyReport_20060602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1059" xr:uid="{00000000-0005-0000-0000-0000950C0000}"/>
    <cellStyle name="_GS이스토어_6월_DailyReport_20060602_GS이스토어_6월_DailyReport_20060602_쭈_GS이스토어_6월_DailyReport_20060601_GS이스토어_10월온라인캠페인_DailyReport_1030_GS이스토어_2월온라인캠페인_DailyReport_070204" xfId="1060" xr:uid="{00000000-0005-0000-0000-0000960C0000}"/>
    <cellStyle name="_GS이스토어_6월_DailyReport_20060602_GS이스토어_6월_DailyReport_20060602_쭈_GS이스토어_6월_DailyReport_20060601_GS이스토어_10월온라인캠페인_DailyReport_1030_GS이스토어_2월온라인캠페인_DailyReport_070204_GS이스토어_3월온라인캠페인_DailyReport_070311" xfId="1061" xr:uid="{00000000-0005-0000-0000-0000970C0000}"/>
    <cellStyle name="_GS이스토어_6월_DailyReport_20060602_GS이스토어_6월_DailyReport_20060602_쭈_GS이스토어_6월_DailyReport_20060601_GS이스토어_3월온라인캠페인_DailyReport_070311" xfId="1062" xr:uid="{00000000-0005-0000-0000-0000980C0000}"/>
    <cellStyle name="_GS이스토어_6월_DailyReport_20060602_GS이스토어_6월_DailyReport_20060602_쭈_GS이스토어_6월_DailyReport_20060601_GS이스토어_8월온라인캠페인_DailyReport_양식" xfId="1063" xr:uid="{00000000-0005-0000-0000-0000990C0000}"/>
    <cellStyle name="_GS이스토어_6월_DailyReport_20060602_GS이스토어_6월_DailyReport_20060602_쭈_GS이스토어_6월_DailyReport_20060601_GS이스토어_8월온라인캠페인_DailyReport_양식_GS이스토어_12월온라인캠페인_DailyReport" xfId="1064" xr:uid="{00000000-0005-0000-0000-00009A0C0000}"/>
    <cellStyle name="_GS이스토어_6월_DailyReport_20060602_GS이스토어_6월_DailyReport_20060602_쭈_GS이스토어_6월_DailyReport_20060601_GS이스토어_8월온라인캠페인_DailyReport_양식_GS이스토어_12월온라인캠페인_DailyReport_GS이스토어_3월온라인캠페인_DailyReport_070311" xfId="1065" xr:uid="{00000000-0005-0000-0000-00009B0C0000}"/>
    <cellStyle name="_GS이스토어_6월_DailyReport_20060602_GS이스토어_6월_DailyReport_20060602_쭈_GS이스토어_6월_DailyReport_20060601_GS이스토어_8월온라인캠페인_DailyReport_양식_GS이스토어_1월온라인캠페인_DailyReport_070102" xfId="1066" xr:uid="{00000000-0005-0000-0000-00009C0C0000}"/>
    <cellStyle name="_GS이스토어_6월_DailyReport_20060602_GS이스토어_6월_DailyReport_20060602_쭈_GS이스토어_6월_DailyReport_20060601_GS이스토어_8월온라인캠페인_DailyReport_양식_GS이스토어_1월온라인캠페인_DailyReport_070102_GS이스토어_3월온라인캠페인_DailyReport_070311" xfId="1067" xr:uid="{00000000-0005-0000-0000-00009D0C0000}"/>
    <cellStyle name="_GS이스토어_6월_DailyReport_20060602_GS이스토어_6월_DailyReport_20060602_쭈_GS이스토어_6월_DailyReport_20060601_GS이스토어_8월온라인캠페인_DailyReport_양식_GS이스토어_1월온라인캠페인_DailyReport_070117" xfId="1068" xr:uid="{00000000-0005-0000-0000-00009E0C0000}"/>
    <cellStyle name="_GS이스토어_6월_DailyReport_20060602_GS이스토어_6월_DailyReport_20060602_쭈_GS이스토어_6월_DailyReport_20060601_GS이스토어_8월온라인캠페인_DailyReport_양식_GS이스토어_1월온라인캠페인_DailyReport_070117_GS이스토어_3월온라인캠페인_DailyReport_070311" xfId="1071" xr:uid="{00000000-0005-0000-0000-00009F0C0000}"/>
    <cellStyle name="_GS이스토어_6월_DailyReport_20060602_GS이스토어_6월_DailyReport_20060602_쭈_GS이스토어_6월_DailyReport_20060601_GS이스토어_8월온라인캠페인_DailyReport_양식_GS이스토어_1월온라인캠페인_DailyReport_070117_쉬트추가" xfId="1069" xr:uid="{00000000-0005-0000-0000-0000A00C0000}"/>
    <cellStyle name="_GS이스토어_6월_DailyReport_20060602_GS이스토어_6월_DailyReport_20060602_쭈_GS이스토어_6월_DailyReport_20060601_GS이스토어_8월온라인캠페인_DailyReport_양식_GS이스토어_1월온라인캠페인_DailyReport_070117_쉬트추가_GS이스토어_3월온라인캠페인_DailyReport_070311" xfId="1070" xr:uid="{00000000-0005-0000-0000-0000A10C0000}"/>
    <cellStyle name="_GS이스토어_6월_DailyReport_20060602_GS이스토어_6월_DailyReport_20060602_쭈_GS이스토어_6월_DailyReport_20060601_GS이스토어_8월온라인캠페인_DailyReport_양식_GS이스토어_1월온라인캠페인_DailyReport_070121_소재별쉬트수정본" xfId="1072" xr:uid="{00000000-0005-0000-0000-0000A20C0000}"/>
    <cellStyle name="_GS이스토어_6월_DailyReport_20060602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1073" xr:uid="{00000000-0005-0000-0000-0000A30C0000}"/>
    <cellStyle name="_GS이스토어_6월_DailyReport_20060602_GS이스토어_6월_DailyReport_20060602_쭈_GS이스토어_6월_DailyReport_20060601_GS이스토어_8월온라인캠페인_DailyReport_양식_GS이스토어_2월온라인캠페인_DailyReport_070204" xfId="1074" xr:uid="{00000000-0005-0000-0000-0000A40C0000}"/>
    <cellStyle name="_GS이스토어_6월_DailyReport_20060602_GS이스토어_6월_DailyReport_20060602_쭈_GS이스토어_6월_DailyReport_20060601_GS이스토어_8월온라인캠페인_DailyReport_양식_GS이스토어_2월온라인캠페인_DailyReport_070204_GS이스토어_3월온라인캠페인_DailyReport_070311" xfId="1075" xr:uid="{00000000-0005-0000-0000-0000A50C0000}"/>
    <cellStyle name="_GS이스토어_6월_DailyReport_20060602_GS이스토어_8월온라인캠페인_DailyReport_양식" xfId="1172" xr:uid="{00000000-0005-0000-0000-0000A60C0000}"/>
    <cellStyle name="_GS이스토어_6월_DailyReport_20060602_GS이스토어_8월온라인캠페인_DailyReport_양식_GS이스토어_12월온라인캠페인_DailyReport" xfId="1173" xr:uid="{00000000-0005-0000-0000-0000A70C0000}"/>
    <cellStyle name="_GS이스토어_6월_DailyReport_20060602_GS이스토어_8월온라인캠페인_DailyReport_양식_GS이스토어_12월온라인캠페인_DailyReport_GS이스토어_3월온라인캠페인_DailyReport_070311" xfId="1174" xr:uid="{00000000-0005-0000-0000-0000A80C0000}"/>
    <cellStyle name="_GS이스토어_6월_DailyReport_20060602_GS이스토어_8월온라인캠페인_DailyReport_양식_GS이스토어_1월온라인캠페인_DailyReport_070102" xfId="1175" xr:uid="{00000000-0005-0000-0000-0000A90C0000}"/>
    <cellStyle name="_GS이스토어_6월_DailyReport_20060602_GS이스토어_8월온라인캠페인_DailyReport_양식_GS이스토어_1월온라인캠페인_DailyReport_070102_GS이스토어_3월온라인캠페인_DailyReport_070311" xfId="1176" xr:uid="{00000000-0005-0000-0000-0000AA0C0000}"/>
    <cellStyle name="_GS이스토어_6월_DailyReport_20060602_GS이스토어_8월온라인캠페인_DailyReport_양식_GS이스토어_1월온라인캠페인_DailyReport_070117" xfId="1177" xr:uid="{00000000-0005-0000-0000-0000AB0C0000}"/>
    <cellStyle name="_GS이스토어_6월_DailyReport_20060602_GS이스토어_8월온라인캠페인_DailyReport_양식_GS이스토어_1월온라인캠페인_DailyReport_070117_GS이스토어_3월온라인캠페인_DailyReport_070311" xfId="1180" xr:uid="{00000000-0005-0000-0000-0000AC0C0000}"/>
    <cellStyle name="_GS이스토어_6월_DailyReport_20060602_GS이스토어_8월온라인캠페인_DailyReport_양식_GS이스토어_1월온라인캠페인_DailyReport_070117_쉬트추가" xfId="1178" xr:uid="{00000000-0005-0000-0000-0000AD0C0000}"/>
    <cellStyle name="_GS이스토어_6월_DailyReport_20060602_GS이스토어_8월온라인캠페인_DailyReport_양식_GS이스토어_1월온라인캠페인_DailyReport_070117_쉬트추가_GS이스토어_3월온라인캠페인_DailyReport_070311" xfId="1179" xr:uid="{00000000-0005-0000-0000-0000AE0C0000}"/>
    <cellStyle name="_GS이스토어_6월_DailyReport_20060602_GS이스토어_8월온라인캠페인_DailyReport_양식_GS이스토어_1월온라인캠페인_DailyReport_070121_소재별쉬트수정본" xfId="1181" xr:uid="{00000000-0005-0000-0000-0000AF0C0000}"/>
    <cellStyle name="_GS이스토어_6월_DailyReport_20060602_GS이스토어_8월온라인캠페인_DailyReport_양식_GS이스토어_1월온라인캠페인_DailyReport_070121_소재별쉬트수정본_GS이스토어_3월온라인캠페인_DailyReport_070311" xfId="1182" xr:uid="{00000000-0005-0000-0000-0000B00C0000}"/>
    <cellStyle name="_GS이스토어_6월_DailyReport_20060602_GS이스토어_8월온라인캠페인_DailyReport_양식_GS이스토어_2월온라인캠페인_DailyReport_070204" xfId="1183" xr:uid="{00000000-0005-0000-0000-0000B10C0000}"/>
    <cellStyle name="_GS이스토어_6월_DailyReport_20060602_GS이스토어_8월온라인캠페인_DailyReport_양식_GS이스토어_2월온라인캠페인_DailyReport_070204_GS이스토어_3월온라인캠페인_DailyReport_070311" xfId="1184" xr:uid="{00000000-0005-0000-0000-0000B20C0000}"/>
    <cellStyle name="_GS이스토어_7월_DailyReport_원본" xfId="1185" xr:uid="{00000000-0005-0000-0000-0000B30C0000}"/>
    <cellStyle name="_GS이스토어_7월_DailyReport_원본_GS이스토어_10월온라인캠페인_DailyReport_1030" xfId="1186" xr:uid="{00000000-0005-0000-0000-0000B40C0000}"/>
    <cellStyle name="_GS이스토어_7월_DailyReport_원본_GS이스토어_10월온라인캠페인_DailyReport_1030_GS이스토어_12월온라인캠페인_DailyReport" xfId="1187" xr:uid="{00000000-0005-0000-0000-0000B50C0000}"/>
    <cellStyle name="_GS이스토어_7월_DailyReport_원본_GS이스토어_10월온라인캠페인_DailyReport_1030_GS이스토어_12월온라인캠페인_DailyReport_GS이스토어_3월온라인캠페인_DailyReport_070311" xfId="1188" xr:uid="{00000000-0005-0000-0000-0000B60C0000}"/>
    <cellStyle name="_GS이스토어_7월_DailyReport_원본_GS이스토어_10월온라인캠페인_DailyReport_1030_GS이스토어_1월온라인캠페인_DailyReport_070102" xfId="1189" xr:uid="{00000000-0005-0000-0000-0000B70C0000}"/>
    <cellStyle name="_GS이스토어_7월_DailyReport_원본_GS이스토어_10월온라인캠페인_DailyReport_1030_GS이스토어_1월온라인캠페인_DailyReport_070102_GS이스토어_3월온라인캠페인_DailyReport_070311" xfId="1190" xr:uid="{00000000-0005-0000-0000-0000B80C0000}"/>
    <cellStyle name="_GS이스토어_7월_DailyReport_원본_GS이스토어_10월온라인캠페인_DailyReport_1030_GS이스토어_1월온라인캠페인_DailyReport_070117" xfId="1191" xr:uid="{00000000-0005-0000-0000-0000B90C0000}"/>
    <cellStyle name="_GS이스토어_7월_DailyReport_원본_GS이스토어_10월온라인캠페인_DailyReport_1030_GS이스토어_1월온라인캠페인_DailyReport_070117_GS이스토어_3월온라인캠페인_DailyReport_070311" xfId="1194" xr:uid="{00000000-0005-0000-0000-0000BA0C0000}"/>
    <cellStyle name="_GS이스토어_7월_DailyReport_원본_GS이스토어_10월온라인캠페인_DailyReport_1030_GS이스토어_1월온라인캠페인_DailyReport_070117_쉬트추가" xfId="1192" xr:uid="{00000000-0005-0000-0000-0000BB0C0000}"/>
    <cellStyle name="_GS이스토어_7월_DailyReport_원본_GS이스토어_10월온라인캠페인_DailyReport_1030_GS이스토어_1월온라인캠페인_DailyReport_070117_쉬트추가_GS이스토어_3월온라인캠페인_DailyReport_070311" xfId="1193" xr:uid="{00000000-0005-0000-0000-0000BC0C0000}"/>
    <cellStyle name="_GS이스토어_7월_DailyReport_원본_GS이스토어_10월온라인캠페인_DailyReport_1030_GS이스토어_1월온라인캠페인_DailyReport_070121_소재별쉬트수정본" xfId="1195" xr:uid="{00000000-0005-0000-0000-0000BD0C0000}"/>
    <cellStyle name="_GS이스토어_7월_DailyReport_원본_GS이스토어_10월온라인캠페인_DailyReport_1030_GS이스토어_1월온라인캠페인_DailyReport_070121_소재별쉬트수정본_GS이스토어_3월온라인캠페인_DailyReport_070311" xfId="1196" xr:uid="{00000000-0005-0000-0000-0000BE0C0000}"/>
    <cellStyle name="_GS이스토어_7월_DailyReport_원본_GS이스토어_10월온라인캠페인_DailyReport_1030_GS이스토어_2월온라인캠페인_DailyReport_070204" xfId="1197" xr:uid="{00000000-0005-0000-0000-0000BF0C0000}"/>
    <cellStyle name="_GS이스토어_7월_DailyReport_원본_GS이스토어_10월온라인캠페인_DailyReport_1030_GS이스토어_2월온라인캠페인_DailyReport_070204_GS이스토어_3월온라인캠페인_DailyReport_070311" xfId="1198" xr:uid="{00000000-0005-0000-0000-0000C00C0000}"/>
    <cellStyle name="_GS이스토어_7월_DailyReport_원본_GS이스토어_3월온라인캠페인_DailyReport_070311" xfId="1199" xr:uid="{00000000-0005-0000-0000-0000C10C0000}"/>
    <cellStyle name="_GS이스토어_7월_DailyReport_원본_GS이스토어_8월온라인캠페인_DailyReport_양식" xfId="1200" xr:uid="{00000000-0005-0000-0000-0000C20C0000}"/>
    <cellStyle name="_GS이스토어_7월_DailyReport_원본_GS이스토어_8월온라인캠페인_DailyReport_양식_GS이스토어_12월온라인캠페인_DailyReport" xfId="1201" xr:uid="{00000000-0005-0000-0000-0000C30C0000}"/>
    <cellStyle name="_GS이스토어_7월_DailyReport_원본_GS이스토어_8월온라인캠페인_DailyReport_양식_GS이스토어_12월온라인캠페인_DailyReport_GS이스토어_3월온라인캠페인_DailyReport_070311" xfId="1202" xr:uid="{00000000-0005-0000-0000-0000C40C0000}"/>
    <cellStyle name="_GS이스토어_7월_DailyReport_원본_GS이스토어_8월온라인캠페인_DailyReport_양식_GS이스토어_1월온라인캠페인_DailyReport_070102" xfId="1203" xr:uid="{00000000-0005-0000-0000-0000C50C0000}"/>
    <cellStyle name="_GS이스토어_7월_DailyReport_원본_GS이스토어_8월온라인캠페인_DailyReport_양식_GS이스토어_1월온라인캠페인_DailyReport_070102_GS이스토어_3월온라인캠페인_DailyReport_070311" xfId="1204" xr:uid="{00000000-0005-0000-0000-0000C60C0000}"/>
    <cellStyle name="_GS이스토어_7월_DailyReport_원본_GS이스토어_8월온라인캠페인_DailyReport_양식_GS이스토어_1월온라인캠페인_DailyReport_070117" xfId="1205" xr:uid="{00000000-0005-0000-0000-0000C70C0000}"/>
    <cellStyle name="_GS이스토어_7월_DailyReport_원본_GS이스토어_8월온라인캠페인_DailyReport_양식_GS이스토어_1월온라인캠페인_DailyReport_070117_GS이스토어_3월온라인캠페인_DailyReport_070311" xfId="1208" xr:uid="{00000000-0005-0000-0000-0000C80C0000}"/>
    <cellStyle name="_GS이스토어_7월_DailyReport_원본_GS이스토어_8월온라인캠페인_DailyReport_양식_GS이스토어_1월온라인캠페인_DailyReport_070117_쉬트추가" xfId="1206" xr:uid="{00000000-0005-0000-0000-0000C90C0000}"/>
    <cellStyle name="_GS이스토어_7월_DailyReport_원본_GS이스토어_8월온라인캠페인_DailyReport_양식_GS이스토어_1월온라인캠페인_DailyReport_070117_쉬트추가_GS이스토어_3월온라인캠페인_DailyReport_070311" xfId="1207" xr:uid="{00000000-0005-0000-0000-0000CA0C0000}"/>
    <cellStyle name="_GS이스토어_7월_DailyReport_원본_GS이스토어_8월온라인캠페인_DailyReport_양식_GS이스토어_1월온라인캠페인_DailyReport_070121_소재별쉬트수정본" xfId="1209" xr:uid="{00000000-0005-0000-0000-0000CB0C0000}"/>
    <cellStyle name="_GS이스토어_7월_DailyReport_원본_GS이스토어_8월온라인캠페인_DailyReport_양식_GS이스토어_1월온라인캠페인_DailyReport_070121_소재별쉬트수정본_GS이스토어_3월온라인캠페인_DailyReport_070311" xfId="1210" xr:uid="{00000000-0005-0000-0000-0000CC0C0000}"/>
    <cellStyle name="_GS이스토어_7월_DailyReport_원본_GS이스토어_8월온라인캠페인_DailyReport_양식_GS이스토어_2월온라인캠페인_DailyReport_070204" xfId="1211" xr:uid="{00000000-0005-0000-0000-0000CD0C0000}"/>
    <cellStyle name="_GS이스토어_7월_DailyReport_원본_GS이스토어_8월온라인캠페인_DailyReport_양식_GS이스토어_2월온라인캠페인_DailyReport_070204_GS이스토어_3월온라인캠페인_DailyReport_070311" xfId="1212" xr:uid="{00000000-0005-0000-0000-0000CE0C0000}"/>
    <cellStyle name="_Media pool" xfId="3523" xr:uid="{00000000-0005-0000-0000-0000CF0C0000}"/>
    <cellStyle name="_Naver_본고" xfId="1213" xr:uid="{00000000-0005-0000-0000-0000D00C0000}"/>
    <cellStyle name="_Summary" xfId="1214" xr:uid="{00000000-0005-0000-0000-0000D10C0000}"/>
    <cellStyle name="_게이머_Daily_Report_0923" xfId="9" xr:uid="{00000000-0005-0000-0000-0000D20C0000}"/>
    <cellStyle name="_르노삼성 믹스종합_070214" xfId="3492" xr:uid="{00000000-0005-0000-0000-0000D30C0000}"/>
    <cellStyle name="_르노삼성 믹스종합_070214_070322_르노삼성H45_4월 캠페인_Media Mix_NAS" xfId="3493" xr:uid="{00000000-0005-0000-0000-0000D40C0000}"/>
    <cellStyle name="_르노삼성 믹스종합_070214_070322_르노삼성H45_4월 캠페인_Media Mix_NAS_070912_르노삼성QMX" xfId="3494" xr:uid="{00000000-0005-0000-0000-0000D50C0000}"/>
    <cellStyle name="_르노삼성 믹스종합_070214_070322_르노삼성H45_4월 캠페인_Media Mix_NAS_071001_RSM_SM7_10월 미디어믹스 제안_최종" xfId="3495" xr:uid="{00000000-0005-0000-0000-0000D60C0000}"/>
    <cellStyle name="_르노삼성 믹스종합_070214_070322_르노삼성H45_4월 캠페인_Media Mix_NAS_071004_RSM_SM7_10월 미디어믹스 제안" xfId="3496" xr:uid="{00000000-0005-0000-0000-0000D70C0000}"/>
    <cellStyle name="_르노삼성 믹스종합_070214_070322_르노삼성H45_4월 캠페인_Media Mix_NAS_071102_RSM_QMX_11월 미디어믹스 제안" xfId="3497" xr:uid="{00000000-0005-0000-0000-0000D80C0000}"/>
    <cellStyle name="_르노삼성 믹스종합_070214_070322_르노삼성H45_4월 캠페인_Media Mix_NAS_071106_RSM_QMX_11월 미디어믹스 제안(수정)" xfId="3498" xr:uid="{00000000-0005-0000-0000-0000D90C0000}"/>
    <cellStyle name="_르노삼성 믹스종합_070214_070326_르노삼성H45_4월 캠페인_Media Mix_NAS" xfId="3499" xr:uid="{00000000-0005-0000-0000-0000DA0C0000}"/>
    <cellStyle name="_르노삼성 믹스종합_070214_070326_르노삼성H45_4월 캠페인_Media Mix_NAS_070912_르노삼성QMX" xfId="3500" xr:uid="{00000000-0005-0000-0000-0000DB0C0000}"/>
    <cellStyle name="_르노삼성 믹스종합_070214_070326_르노삼성H45_4월 캠페인_Media Mix_NAS_071001_RSM_SM7_10월 미디어믹스 제안_최종" xfId="3501" xr:uid="{00000000-0005-0000-0000-0000DC0C0000}"/>
    <cellStyle name="_르노삼성 믹스종합_070214_070326_르노삼성H45_4월 캠페인_Media Mix_NAS_071004_RSM_SM7_10월 미디어믹스 제안" xfId="3502" xr:uid="{00000000-0005-0000-0000-0000DD0C0000}"/>
    <cellStyle name="_르노삼성 믹스종합_070214_070326_르노삼성H45_4월 캠페인_Media Mix_NAS_071102_RSM_QMX_11월 미디어믹스 제안" xfId="3503" xr:uid="{00000000-0005-0000-0000-0000DE0C0000}"/>
    <cellStyle name="_르노삼성 믹스종합_070214_070326_르노삼성H45_4월 캠페인_Media Mix_NAS_071106_RSM_QMX_11월 미디어믹스 제안(수정)" xfId="3504" xr:uid="{00000000-0005-0000-0000-0000DF0C0000}"/>
    <cellStyle name="_르노삼성 믹스종합_070214_070327_르노삼성H45_4월 캠페인_Media Mix_NAS" xfId="3505" xr:uid="{00000000-0005-0000-0000-0000E00C0000}"/>
    <cellStyle name="_르노삼성 믹스종합_070214_070327_르노삼성H45_4월 캠페인_Media Mix_NAS_070912_르노삼성QMX" xfId="3506" xr:uid="{00000000-0005-0000-0000-0000E10C0000}"/>
    <cellStyle name="_르노삼성 믹스종합_070214_070327_르노삼성H45_4월 캠페인_Media Mix_NAS_071001_RSM_SM7_10월 미디어믹스 제안_최종" xfId="3507" xr:uid="{00000000-0005-0000-0000-0000E20C0000}"/>
    <cellStyle name="_르노삼성 믹스종합_070214_070327_르노삼성H45_4월 캠페인_Media Mix_NAS_071004_RSM_SM7_10월 미디어믹스 제안" xfId="3508" xr:uid="{00000000-0005-0000-0000-0000E30C0000}"/>
    <cellStyle name="_르노삼성 믹스종합_070214_070327_르노삼성H45_4월 캠페인_Media Mix_NAS_071102_RSM_QMX_11월 미디어믹스 제안" xfId="3509" xr:uid="{00000000-0005-0000-0000-0000E40C0000}"/>
    <cellStyle name="_르노삼성 믹스종합_070214_070327_르노삼성H45_4월 캠페인_Media Mix_NAS_071106_RSM_QMX_11월 미디어믹스 제안(수정)" xfId="3510" xr:uid="{00000000-0005-0000-0000-0000E50C0000}"/>
    <cellStyle name="_르노삼성 믹스종합_070214_070328_르노삼성H45_4월 캠페인_Media Mix_NAS" xfId="3511" xr:uid="{00000000-0005-0000-0000-0000E60C0000}"/>
    <cellStyle name="_르노삼성 믹스종합_070214_070328_르노삼성H45_4월 캠페인_Media Mix_NAS_070912_르노삼성QMX" xfId="3512" xr:uid="{00000000-0005-0000-0000-0000E70C0000}"/>
    <cellStyle name="_르노삼성 믹스종합_070214_070328_르노삼성H45_4월 캠페인_Media Mix_NAS_071001_RSM_SM7_10월 미디어믹스 제안_최종" xfId="3513" xr:uid="{00000000-0005-0000-0000-0000E80C0000}"/>
    <cellStyle name="_르노삼성 믹스종합_070214_070328_르노삼성H45_4월 캠페인_Media Mix_NAS_071004_RSM_SM7_10월 미디어믹스 제안" xfId="3514" xr:uid="{00000000-0005-0000-0000-0000E90C0000}"/>
    <cellStyle name="_르노삼성 믹스종합_070214_070328_르노삼성H45_4월 캠페인_Media Mix_NAS_071102_RSM_QMX_11월 미디어믹스 제안" xfId="3515" xr:uid="{00000000-0005-0000-0000-0000EA0C0000}"/>
    <cellStyle name="_르노삼성 믹스종합_070214_070328_르노삼성H45_4월 캠페인_Media Mix_NAS_071106_RSM_QMX_11월 미디어믹스 제안(수정)" xfId="3516" xr:uid="{00000000-0005-0000-0000-0000EB0C0000}"/>
    <cellStyle name="_르노삼성 믹스종합_070214_070403_르노삼성QMX_Media Mix_NAS" xfId="3517" xr:uid="{00000000-0005-0000-0000-0000EC0C0000}"/>
    <cellStyle name="_르노삼성 믹스종합_070214_070403_르노삼성QMX_Media Mix_NAS_070912_르노삼성QMX" xfId="3518" xr:uid="{00000000-0005-0000-0000-0000ED0C0000}"/>
    <cellStyle name="_르노삼성 믹스종합_070214_070403_르노삼성QMX_Media Mix_NAS_071001_RSM_SM7_10월 미디어믹스 제안_최종" xfId="3519" xr:uid="{00000000-0005-0000-0000-0000EE0C0000}"/>
    <cellStyle name="_르노삼성 믹스종합_070214_070403_르노삼성QMX_Media Mix_NAS_071004_RSM_SM7_10월 미디어믹스 제안" xfId="3520" xr:uid="{00000000-0005-0000-0000-0000EF0C0000}"/>
    <cellStyle name="_르노삼성 믹스종합_070214_070403_르노삼성QMX_Media Mix_NAS_071102_RSM_QMX_11월 미디어믹스 제안" xfId="3521" xr:uid="{00000000-0005-0000-0000-0000F00C0000}"/>
    <cellStyle name="_르노삼성 믹스종합_070214_070403_르노삼성QMX_Media Mix_NAS_071106_RSM_QMX_11월 미디어믹스 제안(수정)" xfId="3522" xr:uid="{00000000-0005-0000-0000-0000F10C0000}"/>
    <cellStyle name="_비카인드리와인드_MediaMix_1215" xfId="10" xr:uid="{00000000-0005-0000-0000-0000F20C0000}"/>
    <cellStyle name="_셜록홈즈 반응률 비교" xfId="11" xr:uid="{00000000-0005-0000-0000-0000F30C0000}"/>
    <cellStyle name="_유달리_매직스_제작가이드_0528" xfId="12" xr:uid="{00000000-0005-0000-0000-0000F40C0000}"/>
    <cellStyle name="_유달리_매직스_제작가이드_0528-1" xfId="13" xr:uid="{00000000-0005-0000-0000-0000F50C0000}"/>
    <cellStyle name="_진로_Mix_스케쥴_제작가이드_0904" xfId="14" xr:uid="{00000000-0005-0000-0000-0000F60C0000}"/>
    <cellStyle name="_쭈_GS이스토어_6월_DailyReport_20060601" xfId="15" xr:uid="{00000000-0005-0000-0000-0000F70C0000}"/>
    <cellStyle name="_쭈_GS이스토어_6월_DailyReport_20060601_GS이스토어_10월온라인캠페인_DailyReport_1030" xfId="16" xr:uid="{00000000-0005-0000-0000-0000F80C0000}"/>
    <cellStyle name="_쭈_GS이스토어_6월_DailyReport_20060601_GS이스토어_10월온라인캠페인_DailyReport_1030_GS이스토어_12월온라인캠페인_DailyReport" xfId="17" xr:uid="{00000000-0005-0000-0000-0000F90C0000}"/>
    <cellStyle name="_쭈_GS이스토어_6월_DailyReport_20060601_GS이스토어_10월온라인캠페인_DailyReport_1030_GS이스토어_12월온라인캠페인_DailyReport_GS이스토어_3월온라인캠페인_DailyReport_070311" xfId="18" xr:uid="{00000000-0005-0000-0000-0000FA0C0000}"/>
    <cellStyle name="_쭈_GS이스토어_6월_DailyReport_20060601_GS이스토어_10월온라인캠페인_DailyReport_1030_GS이스토어_1월온라인캠페인_DailyReport_070102" xfId="19" xr:uid="{00000000-0005-0000-0000-0000FB0C0000}"/>
    <cellStyle name="_쭈_GS이스토어_6월_DailyReport_20060601_GS이스토어_10월온라인캠페인_DailyReport_1030_GS이스토어_1월온라인캠페인_DailyReport_070102_GS이스토어_3월온라인캠페인_DailyReport_070311" xfId="20" xr:uid="{00000000-0005-0000-0000-0000FC0C0000}"/>
    <cellStyle name="_쭈_GS이스토어_6월_DailyReport_20060601_GS이스토어_10월온라인캠페인_DailyReport_1030_GS이스토어_1월온라인캠페인_DailyReport_070117" xfId="21" xr:uid="{00000000-0005-0000-0000-0000FD0C0000}"/>
    <cellStyle name="_쭈_GS이스토어_6월_DailyReport_20060601_GS이스토어_10월온라인캠페인_DailyReport_1030_GS이스토어_1월온라인캠페인_DailyReport_070117_GS이스토어_3월온라인캠페인_DailyReport_070311" xfId="24" xr:uid="{00000000-0005-0000-0000-0000FE0C0000}"/>
    <cellStyle name="_쭈_GS이스토어_6월_DailyReport_20060601_GS이스토어_10월온라인캠페인_DailyReport_1030_GS이스토어_1월온라인캠페인_DailyReport_070117_쉬트추가" xfId="22" xr:uid="{00000000-0005-0000-0000-0000FF0C0000}"/>
    <cellStyle name="_쭈_GS이스토어_6월_DailyReport_20060601_GS이스토어_10월온라인캠페인_DailyReport_1030_GS이스토어_1월온라인캠페인_DailyReport_070117_쉬트추가_GS이스토어_3월온라인캠페인_DailyReport_070311" xfId="23" xr:uid="{00000000-0005-0000-0000-0000000D0000}"/>
    <cellStyle name="_쭈_GS이스토어_6월_DailyReport_20060601_GS이스토어_10월온라인캠페인_DailyReport_1030_GS이스토어_1월온라인캠페인_DailyReport_070121_소재별쉬트수정본" xfId="25" xr:uid="{00000000-0005-0000-0000-0000010D0000}"/>
    <cellStyle name="_쭈_GS이스토어_6월_DailyReport_20060601_GS이스토어_10월온라인캠페인_DailyReport_1030_GS이스토어_1월온라인캠페인_DailyReport_070121_소재별쉬트수정본_GS이스토어_3월온라인캠페인_DailyReport_070311" xfId="26" xr:uid="{00000000-0005-0000-0000-0000020D0000}"/>
    <cellStyle name="_쭈_GS이스토어_6월_DailyReport_20060601_GS이스토어_10월온라인캠페인_DailyReport_1030_GS이스토어_2월온라인캠페인_DailyReport_070204" xfId="27" xr:uid="{00000000-0005-0000-0000-0000030D0000}"/>
    <cellStyle name="_쭈_GS이스토어_6월_DailyReport_20060601_GS이스토어_10월온라인캠페인_DailyReport_1030_GS이스토어_2월온라인캠페인_DailyReport_070204_GS이스토어_3월온라인캠페인_DailyReport_070311" xfId="28" xr:uid="{00000000-0005-0000-0000-0000040D0000}"/>
    <cellStyle name="_쭈_GS이스토어_6월_DailyReport_20060601_GS이스토어_3월온라인캠페인_DailyReport_070311" xfId="29" xr:uid="{00000000-0005-0000-0000-0000050D0000}"/>
    <cellStyle name="_쭈_GS이스토어_6월_DailyReport_20060601_GS이스토어_8월온라인캠페인_DailyReport_양식" xfId="30" xr:uid="{00000000-0005-0000-0000-0000060D0000}"/>
    <cellStyle name="_쭈_GS이스토어_6월_DailyReport_20060601_GS이스토어_8월온라인캠페인_DailyReport_양식_GS이스토어_12월온라인캠페인_DailyReport" xfId="31" xr:uid="{00000000-0005-0000-0000-0000070D0000}"/>
    <cellStyle name="_쭈_GS이스토어_6월_DailyReport_20060601_GS이스토어_8월온라인캠페인_DailyReport_양식_GS이스토어_12월온라인캠페인_DailyReport_GS이스토어_3월온라인캠페인_DailyReport_070311" xfId="32" xr:uid="{00000000-0005-0000-0000-0000080D0000}"/>
    <cellStyle name="_쭈_GS이스토어_6월_DailyReport_20060601_GS이스토어_8월온라인캠페인_DailyReport_양식_GS이스토어_1월온라인캠페인_DailyReport_070102" xfId="33" xr:uid="{00000000-0005-0000-0000-0000090D0000}"/>
    <cellStyle name="_쭈_GS이스토어_6월_DailyReport_20060601_GS이스토어_8월온라인캠페인_DailyReport_양식_GS이스토어_1월온라인캠페인_DailyReport_070102_GS이스토어_3월온라인캠페인_DailyReport_070311" xfId="34" xr:uid="{00000000-0005-0000-0000-00000A0D0000}"/>
    <cellStyle name="_쭈_GS이스토어_6월_DailyReport_20060601_GS이스토어_8월온라인캠페인_DailyReport_양식_GS이스토어_1월온라인캠페인_DailyReport_070117" xfId="35" xr:uid="{00000000-0005-0000-0000-00000B0D0000}"/>
    <cellStyle name="_쭈_GS이스토어_6월_DailyReport_20060601_GS이스토어_8월온라인캠페인_DailyReport_양식_GS이스토어_1월온라인캠페인_DailyReport_070117_GS이스토어_3월온라인캠페인_DailyReport_070311" xfId="38" xr:uid="{00000000-0005-0000-0000-00000C0D0000}"/>
    <cellStyle name="_쭈_GS이스토어_6월_DailyReport_20060601_GS이스토어_8월온라인캠페인_DailyReport_양식_GS이스토어_1월온라인캠페인_DailyReport_070117_쉬트추가" xfId="36" xr:uid="{00000000-0005-0000-0000-00000D0D0000}"/>
    <cellStyle name="_쭈_GS이스토어_6월_DailyReport_20060601_GS이스토어_8월온라인캠페인_DailyReport_양식_GS이스토어_1월온라인캠페인_DailyReport_070117_쉬트추가_GS이스토어_3월온라인캠페인_DailyReport_070311" xfId="37" xr:uid="{00000000-0005-0000-0000-00000E0D0000}"/>
    <cellStyle name="_쭈_GS이스토어_6월_DailyReport_20060601_GS이스토어_8월온라인캠페인_DailyReport_양식_GS이스토어_1월온라인캠페인_DailyReport_070121_소재별쉬트수정본" xfId="39" xr:uid="{00000000-0005-0000-0000-00000F0D0000}"/>
    <cellStyle name="_쭈_GS이스토어_6월_DailyReport_20060601_GS이스토어_8월온라인캠페인_DailyReport_양식_GS이스토어_1월온라인캠페인_DailyReport_070121_소재별쉬트수정본_GS이스토어_3월온라인캠페인_DailyReport_070311" xfId="40" xr:uid="{00000000-0005-0000-0000-0000100D0000}"/>
    <cellStyle name="_쭈_GS이스토어_6월_DailyReport_20060601_GS이스토어_8월온라인캠페인_DailyReport_양식_GS이스토어_2월온라인캠페인_DailyReport_070204" xfId="41" xr:uid="{00000000-0005-0000-0000-0000110D0000}"/>
    <cellStyle name="_쭈_GS이스토어_6월_DailyReport_20060601_GS이스토어_8월온라인캠페인_DailyReport_양식_GS이스토어_2월온라인캠페인_DailyReport_070204_GS이스토어_3월온라인캠페인_DailyReport_070311" xfId="42" xr:uid="{00000000-0005-0000-0000-0000120D0000}"/>
    <cellStyle name="_풍림산업_스케쥴표_070829" xfId="43" xr:uid="{00000000-0005-0000-0000-0000130D0000}"/>
    <cellStyle name="_홀릭_4월 Media Mix 및 제작가이드_최종안_20070320" xfId="44" xr:uid="{00000000-0005-0000-0000-0000140D0000}"/>
    <cellStyle name="20% - Accent1" xfId="1215" builtinId="30" customBuiltin="1"/>
    <cellStyle name="20% - Accent2" xfId="1216" builtinId="34" customBuiltin="1"/>
    <cellStyle name="20% - Accent3" xfId="1217" builtinId="38" customBuiltin="1"/>
    <cellStyle name="20% - Accent4" xfId="1218" builtinId="42" customBuiltin="1"/>
    <cellStyle name="20% - Accent5" xfId="1219" builtinId="46" customBuiltin="1"/>
    <cellStyle name="20% - Accent6" xfId="1220" builtinId="50" customBuiltin="1"/>
    <cellStyle name="20% - 강조색1 2" xfId="1292" xr:uid="{00000000-0005-0000-0000-00001B0D0000}"/>
    <cellStyle name="20% - 강조색1 3" xfId="1339" xr:uid="{00000000-0005-0000-0000-00001C0D0000}"/>
    <cellStyle name="20% - 강조색2 2" xfId="1293" xr:uid="{00000000-0005-0000-0000-00001D0D0000}"/>
    <cellStyle name="20% - 강조색2 3" xfId="1340" xr:uid="{00000000-0005-0000-0000-00001E0D0000}"/>
    <cellStyle name="20% - 강조색3 2" xfId="1294" xr:uid="{00000000-0005-0000-0000-00001F0D0000}"/>
    <cellStyle name="20% - 강조색3 3" xfId="1341" xr:uid="{00000000-0005-0000-0000-0000200D0000}"/>
    <cellStyle name="20% - 강조색4 2" xfId="1295" xr:uid="{00000000-0005-0000-0000-0000210D0000}"/>
    <cellStyle name="20% - 강조색4 3" xfId="1342" xr:uid="{00000000-0005-0000-0000-0000220D0000}"/>
    <cellStyle name="20% - 강조색5 2" xfId="1296" xr:uid="{00000000-0005-0000-0000-0000230D0000}"/>
    <cellStyle name="20% - 강조색5 3" xfId="1343" xr:uid="{00000000-0005-0000-0000-0000240D0000}"/>
    <cellStyle name="20% - 강조색6 2" xfId="1297" xr:uid="{00000000-0005-0000-0000-0000250D0000}"/>
    <cellStyle name="20% - 강조색6 3" xfId="1344" xr:uid="{00000000-0005-0000-0000-0000260D0000}"/>
    <cellStyle name="40% - Accent1" xfId="1221" builtinId="31" customBuiltin="1"/>
    <cellStyle name="40% - Accent2" xfId="1222" builtinId="35" customBuiltin="1"/>
    <cellStyle name="40% - Accent3" xfId="1223" builtinId="39" customBuiltin="1"/>
    <cellStyle name="40% - Accent4" xfId="1224" builtinId="43" customBuiltin="1"/>
    <cellStyle name="40% - Accent5" xfId="1225" builtinId="47" customBuiltin="1"/>
    <cellStyle name="40% - Accent6" xfId="1226" builtinId="51" customBuiltin="1"/>
    <cellStyle name="40% - 강조색1 2" xfId="1298" xr:uid="{00000000-0005-0000-0000-00002D0D0000}"/>
    <cellStyle name="40% - 강조색1 3" xfId="1345" xr:uid="{00000000-0005-0000-0000-00002E0D0000}"/>
    <cellStyle name="40% - 강조색2 2" xfId="1299" xr:uid="{00000000-0005-0000-0000-00002F0D0000}"/>
    <cellStyle name="40% - 강조색2 3" xfId="1346" xr:uid="{00000000-0005-0000-0000-0000300D0000}"/>
    <cellStyle name="40% - 강조색3 2" xfId="1300" xr:uid="{00000000-0005-0000-0000-0000310D0000}"/>
    <cellStyle name="40% - 강조색3 3" xfId="1347" xr:uid="{00000000-0005-0000-0000-0000320D0000}"/>
    <cellStyle name="40% - 강조색4 2" xfId="1301" xr:uid="{00000000-0005-0000-0000-0000330D0000}"/>
    <cellStyle name="40% - 강조색4 3" xfId="1348" xr:uid="{00000000-0005-0000-0000-0000340D0000}"/>
    <cellStyle name="40% - 강조색5 2" xfId="1302" xr:uid="{00000000-0005-0000-0000-0000350D0000}"/>
    <cellStyle name="40% - 강조색5 3" xfId="1349" xr:uid="{00000000-0005-0000-0000-0000360D0000}"/>
    <cellStyle name="40% - 강조색6 2" xfId="1303" xr:uid="{00000000-0005-0000-0000-0000370D0000}"/>
    <cellStyle name="40% - 강조색6 3" xfId="1350" xr:uid="{00000000-0005-0000-0000-0000380D0000}"/>
    <cellStyle name="60% - Accent1" xfId="1227" builtinId="32" customBuiltin="1"/>
    <cellStyle name="60% - Accent2" xfId="1228" builtinId="36" customBuiltin="1"/>
    <cellStyle name="60% - Accent3" xfId="1229" builtinId="40" customBuiltin="1"/>
    <cellStyle name="60% - Accent4" xfId="1230" builtinId="44" customBuiltin="1"/>
    <cellStyle name="60% - Accent5" xfId="1231" builtinId="48" customBuiltin="1"/>
    <cellStyle name="60% - Accent6" xfId="1232" builtinId="52" customBuiltin="1"/>
    <cellStyle name="60% - 강조색1 2" xfId="1304" xr:uid="{00000000-0005-0000-0000-00003F0D0000}"/>
    <cellStyle name="60% - 강조색1 3" xfId="1351" xr:uid="{00000000-0005-0000-0000-0000400D0000}"/>
    <cellStyle name="60% - 강조색2 2" xfId="1305" xr:uid="{00000000-0005-0000-0000-0000410D0000}"/>
    <cellStyle name="60% - 강조색2 3" xfId="1352" xr:uid="{00000000-0005-0000-0000-0000420D0000}"/>
    <cellStyle name="60% - 강조색3 2" xfId="1306" xr:uid="{00000000-0005-0000-0000-0000430D0000}"/>
    <cellStyle name="60% - 강조색3 3" xfId="1353" xr:uid="{00000000-0005-0000-0000-0000440D0000}"/>
    <cellStyle name="60% - 강조색4 2" xfId="1307" xr:uid="{00000000-0005-0000-0000-0000450D0000}"/>
    <cellStyle name="60% - 강조색4 3" xfId="1354" xr:uid="{00000000-0005-0000-0000-0000460D0000}"/>
    <cellStyle name="60% - 강조색5 2" xfId="1308" xr:uid="{00000000-0005-0000-0000-0000470D0000}"/>
    <cellStyle name="60% - 강조색5 3" xfId="1355" xr:uid="{00000000-0005-0000-0000-0000480D0000}"/>
    <cellStyle name="60% - 강조색6 2" xfId="1309" xr:uid="{00000000-0005-0000-0000-0000490D0000}"/>
    <cellStyle name="60% - 강조색6 3" xfId="1356" xr:uid="{00000000-0005-0000-0000-00004A0D0000}"/>
    <cellStyle name="Accent1" xfId="1255" builtinId="29" customBuiltin="1"/>
    <cellStyle name="Accent2" xfId="1256" builtinId="33" customBuiltin="1"/>
    <cellStyle name="Accent3" xfId="1257" builtinId="37" customBuiltin="1"/>
    <cellStyle name="Accent4" xfId="1258" builtinId="41" customBuiltin="1"/>
    <cellStyle name="Accent5" xfId="1259" builtinId="45" customBuiltin="1"/>
    <cellStyle name="Accent6" xfId="1260" builtinId="49" customBuiltin="1"/>
    <cellStyle name="Bad" xfId="1261" builtinId="27" customBuiltin="1"/>
    <cellStyle name="Calc Currency (0)" xfId="3524" xr:uid="{00000000-0005-0000-0000-0000520D0000}"/>
    <cellStyle name="Calculation" xfId="1262" builtinId="22" customBuiltin="1"/>
    <cellStyle name="category" xfId="1263" xr:uid="{00000000-0005-0000-0000-0000540D0000}"/>
    <cellStyle name="Check Cell" xfId="1264" builtinId="23" customBuiltin="1"/>
    <cellStyle name="Comma" xfId="3536" builtinId="3"/>
    <cellStyle name="Comma [0]" xfId="1236" builtinId="6"/>
    <cellStyle name="Comma [0] 2" xfId="3541" xr:uid="{5989F6F5-B057-49E1-90A0-79690322CA0F}"/>
    <cellStyle name="Comma 2" xfId="3551" xr:uid="{77D0749D-EE54-4645-8C48-C27B29D693C0}"/>
    <cellStyle name="Currency" xfId="3534" builtinId="4"/>
    <cellStyle name="Explanatory Text" xfId="1265" builtinId="53" customBuiltin="1"/>
    <cellStyle name="Good" xfId="1266" builtinId="26" customBuiltin="1"/>
    <cellStyle name="Grey" xfId="1267" xr:uid="{00000000-0005-0000-0000-00005B0D0000}"/>
    <cellStyle name="HEADER" xfId="1268" xr:uid="{00000000-0005-0000-0000-00005C0D0000}"/>
    <cellStyle name="Header1" xfId="1269" xr:uid="{00000000-0005-0000-0000-00005D0D0000}"/>
    <cellStyle name="Header2" xfId="1270" xr:uid="{00000000-0005-0000-0000-00005E0D0000}"/>
    <cellStyle name="Heading 1" xfId="1271" builtinId="16" customBuiltin="1"/>
    <cellStyle name="Heading 2" xfId="1272" builtinId="17" customBuiltin="1"/>
    <cellStyle name="Heading 3" xfId="1273" builtinId="18" customBuiltin="1"/>
    <cellStyle name="Heading 4" xfId="1274" builtinId="19" customBuiltin="1"/>
    <cellStyle name="Hyperlink 2" xfId="3527" xr:uid="{00000000-0005-0000-0000-0000630D0000}"/>
    <cellStyle name="Input" xfId="1275" builtinId="20" customBuiltin="1"/>
    <cellStyle name="Input [yellow]" xfId="1276" xr:uid="{00000000-0005-0000-0000-0000650D0000}"/>
    <cellStyle name="Linked Cell" xfId="1277" builtinId="24" customBuiltin="1"/>
    <cellStyle name="Model" xfId="1278" xr:uid="{00000000-0005-0000-0000-0000670D0000}"/>
    <cellStyle name="Neutral" xfId="1279" builtinId="28" customBuiltin="1"/>
    <cellStyle name="Normal" xfId="0" builtinId="0"/>
    <cellStyle name="Normal - Style1" xfId="1280" xr:uid="{00000000-0005-0000-0000-00006A0D0000}"/>
    <cellStyle name="Normal 10" xfId="3537" xr:uid="{00000000-0005-0000-0000-00006B0D0000}"/>
    <cellStyle name="Normal 10 2" xfId="3540" xr:uid="{00000000-0005-0000-0000-00006C0D0000}"/>
    <cellStyle name="Normal 10 2 2" xfId="3554" xr:uid="{3BE79017-0531-4F00-9549-1ECBDD8641B1}"/>
    <cellStyle name="Normal 10 3" xfId="3552" xr:uid="{2086389A-E0DF-4048-8E40-A6D62AB88187}"/>
    <cellStyle name="Normal 2" xfId="3526" xr:uid="{00000000-0005-0000-0000-00006D0D0000}"/>
    <cellStyle name="Normal 2 2" xfId="3538" xr:uid="{00000000-0005-0000-0000-00006E0D0000}"/>
    <cellStyle name="Normal 2 3" xfId="3539" xr:uid="{00000000-0005-0000-0000-00006F0D0000}"/>
    <cellStyle name="Normal 2 3 2" xfId="3553" xr:uid="{207CDBEB-FFD5-4F4A-9CE0-87E2C096293B}"/>
    <cellStyle name="Normal 2 4" xfId="3550" xr:uid="{A0185240-2283-4032-AE27-172F1970757C}"/>
    <cellStyle name="Normal 3" xfId="3528" xr:uid="{00000000-0005-0000-0000-0000700D0000}"/>
    <cellStyle name="Normal 4" xfId="3529" xr:uid="{00000000-0005-0000-0000-0000710D0000}"/>
    <cellStyle name="Normal 5" xfId="3530" xr:uid="{00000000-0005-0000-0000-0000720D0000}"/>
    <cellStyle name="Normal 6" xfId="3531" xr:uid="{00000000-0005-0000-0000-0000730D0000}"/>
    <cellStyle name="Normal 7" xfId="3532" xr:uid="{00000000-0005-0000-0000-0000740D0000}"/>
    <cellStyle name="Normal 8" xfId="3533" xr:uid="{00000000-0005-0000-0000-0000750D0000}"/>
    <cellStyle name="Normal 9" xfId="3535" xr:uid="{00000000-0005-0000-0000-0000760D0000}"/>
    <cellStyle name="Note" xfId="1281" builtinId="10" customBuiltin="1"/>
    <cellStyle name="Output" xfId="1282" builtinId="21" customBuiltin="1"/>
    <cellStyle name="Percent" xfId="3525" builtinId="5"/>
    <cellStyle name="Percent [2]" xfId="1283" xr:uid="{00000000-0005-0000-0000-00007A0D0000}"/>
    <cellStyle name="subhead" xfId="1284" xr:uid="{00000000-0005-0000-0000-00007B0D0000}"/>
    <cellStyle name="Title" xfId="1285" builtinId="15" customBuiltin="1"/>
    <cellStyle name="Total" xfId="1286" builtinId="25" customBuiltin="1"/>
    <cellStyle name="Warning Text" xfId="1287" builtinId="11" customBuiltin="1"/>
    <cellStyle name="강조색1 2" xfId="1310" xr:uid="{00000000-0005-0000-0000-00007F0D0000}"/>
    <cellStyle name="강조색1 3" xfId="1357" xr:uid="{00000000-0005-0000-0000-0000800D0000}"/>
    <cellStyle name="강조색2 2" xfId="1311" xr:uid="{00000000-0005-0000-0000-0000810D0000}"/>
    <cellStyle name="강조색2 3" xfId="1358" xr:uid="{00000000-0005-0000-0000-0000820D0000}"/>
    <cellStyle name="강조색3 2" xfId="1312" xr:uid="{00000000-0005-0000-0000-0000830D0000}"/>
    <cellStyle name="강조색3 3" xfId="1359" xr:uid="{00000000-0005-0000-0000-0000840D0000}"/>
    <cellStyle name="강조색4 2" xfId="1313" xr:uid="{00000000-0005-0000-0000-0000850D0000}"/>
    <cellStyle name="강조색4 3" xfId="1360" xr:uid="{00000000-0005-0000-0000-0000860D0000}"/>
    <cellStyle name="강조색5 2" xfId="1314" xr:uid="{00000000-0005-0000-0000-0000870D0000}"/>
    <cellStyle name="강조색5 3" xfId="1361" xr:uid="{00000000-0005-0000-0000-0000880D0000}"/>
    <cellStyle name="강조색6 2" xfId="1315" xr:uid="{00000000-0005-0000-0000-0000890D0000}"/>
    <cellStyle name="강조색6 3" xfId="1362" xr:uid="{00000000-0005-0000-0000-00008A0D0000}"/>
    <cellStyle name="경고문 2" xfId="1316" xr:uid="{00000000-0005-0000-0000-00008B0D0000}"/>
    <cellStyle name="경고문 3" xfId="1363" xr:uid="{00000000-0005-0000-0000-00008C0D0000}"/>
    <cellStyle name="계산 2" xfId="1317" xr:uid="{00000000-0005-0000-0000-00008D0D0000}"/>
    <cellStyle name="계산 3" xfId="1364" xr:uid="{00000000-0005-0000-0000-00008E0D0000}"/>
    <cellStyle name="나쁨 2" xfId="1318" xr:uid="{00000000-0005-0000-0000-00008F0D0000}"/>
    <cellStyle name="나쁨 3" xfId="1365" xr:uid="{00000000-0005-0000-0000-0000900D0000}"/>
    <cellStyle name="뒤에 오는 하이퍼링크_01_광고데이터종합" xfId="1233" xr:uid="{00000000-0005-0000-0000-0000910D0000}"/>
    <cellStyle name="메모 2" xfId="1319" xr:uid="{00000000-0005-0000-0000-0000920D0000}"/>
    <cellStyle name="메모 3" xfId="1366" xr:uid="{00000000-0005-0000-0000-0000930D0000}"/>
    <cellStyle name="백분율 2" xfId="1234" xr:uid="{00000000-0005-0000-0000-0000940D0000}"/>
    <cellStyle name="백분율 3" xfId="1235" xr:uid="{00000000-0005-0000-0000-0000950D0000}"/>
    <cellStyle name="보통 2" xfId="1320" xr:uid="{00000000-0005-0000-0000-0000960D0000}"/>
    <cellStyle name="보통 3" xfId="1367" xr:uid="{00000000-0005-0000-0000-0000970D0000}"/>
    <cellStyle name="설명 텍스트 2" xfId="1321" xr:uid="{00000000-0005-0000-0000-0000980D0000}"/>
    <cellStyle name="설명 텍스트 3" xfId="1368" xr:uid="{00000000-0005-0000-0000-0000990D0000}"/>
    <cellStyle name="셀 확인 2" xfId="1322" xr:uid="{00000000-0005-0000-0000-00009A0D0000}"/>
    <cellStyle name="셀 확인 3" xfId="1369" xr:uid="{00000000-0005-0000-0000-00009B0D0000}"/>
    <cellStyle name="쉼표 [0] 10" xfId="1237" xr:uid="{00000000-0005-0000-0000-00009C0D0000}"/>
    <cellStyle name="쉼표 [0] 10 2" xfId="3542" xr:uid="{541035FE-8EEA-48AA-AECA-ECE692347817}"/>
    <cellStyle name="쉼표 [0] 2" xfId="1238" xr:uid="{00000000-0005-0000-0000-00009D0D0000}"/>
    <cellStyle name="쉼표 [0] 2 2" xfId="1239" xr:uid="{00000000-0005-0000-0000-00009E0D0000}"/>
    <cellStyle name="쉼표 [0] 2 2 2" xfId="3544" xr:uid="{6960C943-91B7-4A08-BE1F-6CDEF0022294}"/>
    <cellStyle name="쉼표 [0] 2 3" xfId="3543" xr:uid="{6D3CF857-251D-4FAA-85A7-714B9893CAF3}"/>
    <cellStyle name="쉼표 [0] 3" xfId="1240" xr:uid="{00000000-0005-0000-0000-00009F0D0000}"/>
    <cellStyle name="쉼표 [0] 3 2" xfId="3545" xr:uid="{084B6B6B-59BA-4F1B-BA24-AC1985549690}"/>
    <cellStyle name="쉼표 [0] 4" xfId="1241" xr:uid="{00000000-0005-0000-0000-0000A00D0000}"/>
    <cellStyle name="쉼표 [0] 4 2" xfId="3546" xr:uid="{EF47AF5C-B36D-4F6F-87CE-B52B30423D44}"/>
    <cellStyle name="쉼표 [0] 5" xfId="1323" xr:uid="{00000000-0005-0000-0000-0000A10D0000}"/>
    <cellStyle name="쉼표 [0] 5 2" xfId="3547" xr:uid="{CB4E610D-261D-44E4-8945-5FB5ACAB7C27}"/>
    <cellStyle name="쉼표 [0] 6" xfId="1370" xr:uid="{00000000-0005-0000-0000-0000A20D0000}"/>
    <cellStyle name="쉼표 [0] 6 2" xfId="3548" xr:uid="{996DE670-17A7-41E5-8C67-F29CCA0F2521}"/>
    <cellStyle name="쉼표 [0] 7" xfId="1388" xr:uid="{00000000-0005-0000-0000-0000A30D0000}"/>
    <cellStyle name="쉼표 [0] 7 2" xfId="3549" xr:uid="{2F0BFDD5-E38B-4500-B273-DA5A02577F15}"/>
    <cellStyle name="스타일 1" xfId="1242" xr:uid="{00000000-0005-0000-0000-0000A40D0000}"/>
    <cellStyle name="연결된 셀 2" xfId="1324" xr:uid="{00000000-0005-0000-0000-0000A50D0000}"/>
    <cellStyle name="연결된 셀 3" xfId="1371" xr:uid="{00000000-0005-0000-0000-0000A60D0000}"/>
    <cellStyle name="요약 2" xfId="1325" xr:uid="{00000000-0005-0000-0000-0000A70D0000}"/>
    <cellStyle name="요약 3" xfId="1372" xr:uid="{00000000-0005-0000-0000-0000A80D0000}"/>
    <cellStyle name="입력 2" xfId="1326" xr:uid="{00000000-0005-0000-0000-0000A90D0000}"/>
    <cellStyle name="입력 3" xfId="1373" xr:uid="{00000000-0005-0000-0000-0000AA0D0000}"/>
    <cellStyle name="제목 1 2" xfId="1328" xr:uid="{00000000-0005-0000-0000-0000AB0D0000}"/>
    <cellStyle name="제목 1 3" xfId="1375" xr:uid="{00000000-0005-0000-0000-0000AC0D0000}"/>
    <cellStyle name="제목 2 2" xfId="1329" xr:uid="{00000000-0005-0000-0000-0000AD0D0000}"/>
    <cellStyle name="제목 2 3" xfId="1376" xr:uid="{00000000-0005-0000-0000-0000AE0D0000}"/>
    <cellStyle name="제목 3 2" xfId="1330" xr:uid="{00000000-0005-0000-0000-0000AF0D0000}"/>
    <cellStyle name="제목 3 3" xfId="1377" xr:uid="{00000000-0005-0000-0000-0000B00D0000}"/>
    <cellStyle name="제목 4 2" xfId="1331" xr:uid="{00000000-0005-0000-0000-0000B10D0000}"/>
    <cellStyle name="제목 4 3" xfId="1378" xr:uid="{00000000-0005-0000-0000-0000B20D0000}"/>
    <cellStyle name="제목 5" xfId="1327" xr:uid="{00000000-0005-0000-0000-0000B30D0000}"/>
    <cellStyle name="제목 6" xfId="1374" xr:uid="{00000000-0005-0000-0000-0000B40D0000}"/>
    <cellStyle name="좋음 2" xfId="1332" xr:uid="{00000000-0005-0000-0000-0000B50D0000}"/>
    <cellStyle name="좋음 3" xfId="1379" xr:uid="{00000000-0005-0000-0000-0000B60D0000}"/>
    <cellStyle name="출력 2" xfId="1333" xr:uid="{00000000-0005-0000-0000-0000B70D0000}"/>
    <cellStyle name="출력 3" xfId="1380" xr:uid="{00000000-0005-0000-0000-0000B80D0000}"/>
    <cellStyle name="콤마 [0]_1" xfId="1243" xr:uid="{00000000-0005-0000-0000-0000B90D0000}"/>
    <cellStyle name="콤마_1" xfId="1244" xr:uid="{00000000-0005-0000-0000-0000BA0D0000}"/>
    <cellStyle name="통화 [0] 2" xfId="1245" xr:uid="{00000000-0005-0000-0000-0000BB0D0000}"/>
    <cellStyle name="표준 10" xfId="1338" xr:uid="{00000000-0005-0000-0000-0000BC0D0000}"/>
    <cellStyle name="표준 11" xfId="1337" xr:uid="{00000000-0005-0000-0000-0000BD0D0000}"/>
    <cellStyle name="표준 12" xfId="1387" xr:uid="{00000000-0005-0000-0000-0000BE0D0000}"/>
    <cellStyle name="표준 17" xfId="1246" xr:uid="{00000000-0005-0000-0000-0000BF0D0000}"/>
    <cellStyle name="표준 2" xfId="1247" xr:uid="{00000000-0005-0000-0000-0000C00D0000}"/>
    <cellStyle name="표준 2 2" xfId="1248" xr:uid="{00000000-0005-0000-0000-0000C10D0000}"/>
    <cellStyle name="표준 3" xfId="1249" xr:uid="{00000000-0005-0000-0000-0000C20D0000}"/>
    <cellStyle name="표준 3 5" xfId="1250" xr:uid="{00000000-0005-0000-0000-0000C30D0000}"/>
    <cellStyle name="표준 4" xfId="1251" xr:uid="{00000000-0005-0000-0000-0000C40D0000}"/>
    <cellStyle name="표준 5" xfId="1252" xr:uid="{00000000-0005-0000-0000-0000C50D0000}"/>
    <cellStyle name="표준 6" xfId="1288" xr:uid="{00000000-0005-0000-0000-0000C60D0000}"/>
    <cellStyle name="표준 6 2" xfId="1289" xr:uid="{00000000-0005-0000-0000-0000C70D0000}"/>
    <cellStyle name="표준 6 2 2" xfId="1335" xr:uid="{00000000-0005-0000-0000-0000C80D0000}"/>
    <cellStyle name="표준 6 2 2 2" xfId="1385" xr:uid="{00000000-0005-0000-0000-0000C90D0000}"/>
    <cellStyle name="표준 6 2 3" xfId="1382" xr:uid="{00000000-0005-0000-0000-0000CA0D0000}"/>
    <cellStyle name="표준 6 3" xfId="1334" xr:uid="{00000000-0005-0000-0000-0000CB0D0000}"/>
    <cellStyle name="표준 6 3 2" xfId="1384" xr:uid="{00000000-0005-0000-0000-0000CC0D0000}"/>
    <cellStyle name="표준 6 4" xfId="1381" xr:uid="{00000000-0005-0000-0000-0000CD0D0000}"/>
    <cellStyle name="표준 7" xfId="1291" xr:uid="{00000000-0005-0000-0000-0000CE0D0000}"/>
    <cellStyle name="표준 8" xfId="1336" xr:uid="{00000000-0005-0000-0000-0000CF0D0000}"/>
    <cellStyle name="표준 8 2" xfId="1386" xr:uid="{00000000-0005-0000-0000-0000D00D0000}"/>
    <cellStyle name="표준 9" xfId="1290" xr:uid="{00000000-0005-0000-0000-0000D10D0000}"/>
    <cellStyle name="표준 9 2" xfId="1383" xr:uid="{00000000-0005-0000-0000-0000D20D0000}"/>
    <cellStyle name="표준_(DMC)신부수업 Reporting_0823" xfId="1253" xr:uid="{00000000-0005-0000-0000-0000D30D0000}"/>
    <cellStyle name="표준_(DMC)우아한세계_media mix_070202" xfId="1254" xr:uid="{00000000-0005-0000-0000-0000D40D0000}"/>
  </cellStyles>
  <dxfs count="26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9" defaultPivotStyle="PivotStyleLight16"/>
  <colors>
    <mruColors>
      <color rgb="FF686058"/>
      <color rgb="FFA39A92"/>
      <color rgb="FFF6D7C2"/>
      <color rgb="FFF7F1E5"/>
      <color rgb="FFAB0548"/>
      <color rgb="FF990033"/>
      <color rgb="FFF4EBD9"/>
      <color rgb="FFF4EEC4"/>
      <color rgb="FF800000"/>
      <color rgb="FF9012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5.jpeg"/><Relationship Id="rId21" Type="http://schemas.openxmlformats.org/officeDocument/2006/relationships/image" Target="../media/image23.jpeg"/><Relationship Id="rId7" Type="http://schemas.openxmlformats.org/officeDocument/2006/relationships/image" Target="../media/image9.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2" Type="http://schemas.openxmlformats.org/officeDocument/2006/relationships/image" Target="../media/image4.jpeg"/><Relationship Id="rId16" Type="http://schemas.openxmlformats.org/officeDocument/2006/relationships/image" Target="../media/image18.jpeg"/><Relationship Id="rId20" Type="http://schemas.openxmlformats.org/officeDocument/2006/relationships/image" Target="../media/image22.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jpeg"/><Relationship Id="rId24" Type="http://schemas.openxmlformats.org/officeDocument/2006/relationships/image" Target="../media/image26.jpeg"/><Relationship Id="rId5" Type="http://schemas.openxmlformats.org/officeDocument/2006/relationships/image" Target="../media/image7.jpeg"/><Relationship Id="rId15" Type="http://schemas.openxmlformats.org/officeDocument/2006/relationships/image" Target="../media/image17.jpeg"/><Relationship Id="rId23" Type="http://schemas.openxmlformats.org/officeDocument/2006/relationships/image" Target="../media/image25.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s>
</file>

<file path=xl/drawings/_rels/drawing7.xml.rels><?xml version="1.0" encoding="UTF-8" standalone="yes"?>
<Relationships xmlns="http://schemas.openxmlformats.org/package/2006/relationships"><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5.jpeg"/><Relationship Id="rId21" Type="http://schemas.openxmlformats.org/officeDocument/2006/relationships/image" Target="../media/image23.jpeg"/><Relationship Id="rId34" Type="http://schemas.openxmlformats.org/officeDocument/2006/relationships/image" Target="../media/image10.jpeg"/><Relationship Id="rId7" Type="http://schemas.openxmlformats.org/officeDocument/2006/relationships/image" Target="../media/image9.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33" Type="http://schemas.openxmlformats.org/officeDocument/2006/relationships/image" Target="../media/image38.jpeg"/><Relationship Id="rId2" Type="http://schemas.openxmlformats.org/officeDocument/2006/relationships/image" Target="../media/image30.jpeg"/><Relationship Id="rId16" Type="http://schemas.openxmlformats.org/officeDocument/2006/relationships/image" Target="../media/image18.jpeg"/><Relationship Id="rId20" Type="http://schemas.openxmlformats.org/officeDocument/2006/relationships/image" Target="../media/image22.jpeg"/><Relationship Id="rId29" Type="http://schemas.openxmlformats.org/officeDocument/2006/relationships/image" Target="../media/image34.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jpeg"/><Relationship Id="rId24" Type="http://schemas.openxmlformats.org/officeDocument/2006/relationships/image" Target="../media/image26.jpeg"/><Relationship Id="rId32" Type="http://schemas.openxmlformats.org/officeDocument/2006/relationships/image" Target="../media/image37.jpeg"/><Relationship Id="rId5" Type="http://schemas.openxmlformats.org/officeDocument/2006/relationships/image" Target="../media/image31.jpeg"/><Relationship Id="rId15" Type="http://schemas.openxmlformats.org/officeDocument/2006/relationships/image" Target="../media/image17.jpeg"/><Relationship Id="rId23" Type="http://schemas.openxmlformats.org/officeDocument/2006/relationships/image" Target="../media/image25.jpeg"/><Relationship Id="rId28" Type="http://schemas.openxmlformats.org/officeDocument/2006/relationships/image" Target="../media/image33.jpeg"/><Relationship Id="rId10" Type="http://schemas.openxmlformats.org/officeDocument/2006/relationships/image" Target="../media/image12.jpeg"/><Relationship Id="rId19" Type="http://schemas.openxmlformats.org/officeDocument/2006/relationships/image" Target="../media/image21.jpeg"/><Relationship Id="rId31" Type="http://schemas.openxmlformats.org/officeDocument/2006/relationships/image" Target="../media/image36.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 Id="rId30" Type="http://schemas.openxmlformats.org/officeDocument/2006/relationships/image" Target="../media/image35.jpeg"/><Relationship Id="rId35" Type="http://schemas.openxmlformats.org/officeDocument/2006/relationships/image" Target="../media/image39.jpeg"/><Relationship Id="rId8" Type="http://schemas.openxmlformats.org/officeDocument/2006/relationships/image" Target="../media/image32.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35.jpeg"/><Relationship Id="rId21" Type="http://schemas.openxmlformats.org/officeDocument/2006/relationships/image" Target="../media/image23.jpeg"/><Relationship Id="rId7" Type="http://schemas.openxmlformats.org/officeDocument/2006/relationships/image" Target="../media/image38.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2" Type="http://schemas.openxmlformats.org/officeDocument/2006/relationships/image" Target="../media/image34.jpeg"/><Relationship Id="rId16" Type="http://schemas.openxmlformats.org/officeDocument/2006/relationships/image" Target="../media/image18.jpeg"/><Relationship Id="rId20" Type="http://schemas.openxmlformats.org/officeDocument/2006/relationships/image" Target="../media/image22.jpeg"/><Relationship Id="rId1" Type="http://schemas.openxmlformats.org/officeDocument/2006/relationships/image" Target="../media/image33.jpeg"/><Relationship Id="rId6" Type="http://schemas.openxmlformats.org/officeDocument/2006/relationships/image" Target="../media/image37.jpeg"/><Relationship Id="rId11" Type="http://schemas.openxmlformats.org/officeDocument/2006/relationships/image" Target="../media/image13.jpeg"/><Relationship Id="rId24" Type="http://schemas.openxmlformats.org/officeDocument/2006/relationships/image" Target="../media/image26.jpeg"/><Relationship Id="rId5" Type="http://schemas.openxmlformats.org/officeDocument/2006/relationships/image" Target="../media/image36.jpeg"/><Relationship Id="rId15" Type="http://schemas.openxmlformats.org/officeDocument/2006/relationships/image" Target="../media/image17.jpeg"/><Relationship Id="rId23" Type="http://schemas.openxmlformats.org/officeDocument/2006/relationships/image" Target="../media/image25.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6.jpeg"/><Relationship Id="rId9" Type="http://schemas.openxmlformats.org/officeDocument/2006/relationships/image" Target="../media/image39.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s>
</file>

<file path=xl/drawings/_rels/drawing9.xml.rels><?xml version="1.0" encoding="UTF-8" standalone="yes"?>
<Relationships xmlns="http://schemas.openxmlformats.org/package/2006/relationships"><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5.jpeg"/><Relationship Id="rId21" Type="http://schemas.openxmlformats.org/officeDocument/2006/relationships/image" Target="../media/image23.jpeg"/><Relationship Id="rId34" Type="http://schemas.openxmlformats.org/officeDocument/2006/relationships/image" Target="../media/image10.jpeg"/><Relationship Id="rId7" Type="http://schemas.openxmlformats.org/officeDocument/2006/relationships/image" Target="../media/image9.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33" Type="http://schemas.openxmlformats.org/officeDocument/2006/relationships/image" Target="../media/image38.jpeg"/><Relationship Id="rId2" Type="http://schemas.openxmlformats.org/officeDocument/2006/relationships/image" Target="../media/image30.jpeg"/><Relationship Id="rId16" Type="http://schemas.openxmlformats.org/officeDocument/2006/relationships/image" Target="../media/image18.jpeg"/><Relationship Id="rId20" Type="http://schemas.openxmlformats.org/officeDocument/2006/relationships/image" Target="../media/image22.jpeg"/><Relationship Id="rId29" Type="http://schemas.openxmlformats.org/officeDocument/2006/relationships/image" Target="../media/image34.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jpeg"/><Relationship Id="rId24" Type="http://schemas.openxmlformats.org/officeDocument/2006/relationships/image" Target="../media/image26.jpeg"/><Relationship Id="rId32" Type="http://schemas.openxmlformats.org/officeDocument/2006/relationships/image" Target="../media/image37.jpeg"/><Relationship Id="rId5" Type="http://schemas.openxmlformats.org/officeDocument/2006/relationships/image" Target="../media/image31.jpeg"/><Relationship Id="rId15" Type="http://schemas.openxmlformats.org/officeDocument/2006/relationships/image" Target="../media/image17.jpeg"/><Relationship Id="rId23" Type="http://schemas.openxmlformats.org/officeDocument/2006/relationships/image" Target="../media/image25.jpeg"/><Relationship Id="rId28" Type="http://schemas.openxmlformats.org/officeDocument/2006/relationships/image" Target="../media/image33.jpeg"/><Relationship Id="rId10" Type="http://schemas.openxmlformats.org/officeDocument/2006/relationships/image" Target="../media/image12.jpeg"/><Relationship Id="rId19" Type="http://schemas.openxmlformats.org/officeDocument/2006/relationships/image" Target="../media/image21.jpeg"/><Relationship Id="rId31" Type="http://schemas.openxmlformats.org/officeDocument/2006/relationships/image" Target="../media/image36.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 Id="rId30" Type="http://schemas.openxmlformats.org/officeDocument/2006/relationships/image" Target="../media/image35.jpeg"/><Relationship Id="rId35" Type="http://schemas.openxmlformats.org/officeDocument/2006/relationships/image" Target="../media/image39.jpeg"/><Relationship Id="rId8" Type="http://schemas.openxmlformats.org/officeDocument/2006/relationships/image" Target="../media/image3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35.jpeg"/><Relationship Id="rId21" Type="http://schemas.openxmlformats.org/officeDocument/2006/relationships/image" Target="../media/image23.jpeg"/><Relationship Id="rId7" Type="http://schemas.openxmlformats.org/officeDocument/2006/relationships/image" Target="../media/image38.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2" Type="http://schemas.openxmlformats.org/officeDocument/2006/relationships/image" Target="../media/image34.jpeg"/><Relationship Id="rId16" Type="http://schemas.openxmlformats.org/officeDocument/2006/relationships/image" Target="../media/image18.jpeg"/><Relationship Id="rId20" Type="http://schemas.openxmlformats.org/officeDocument/2006/relationships/image" Target="../media/image22.jpeg"/><Relationship Id="rId1" Type="http://schemas.openxmlformats.org/officeDocument/2006/relationships/image" Target="../media/image33.jpeg"/><Relationship Id="rId6" Type="http://schemas.openxmlformats.org/officeDocument/2006/relationships/image" Target="../media/image37.jpeg"/><Relationship Id="rId11" Type="http://schemas.openxmlformats.org/officeDocument/2006/relationships/image" Target="../media/image13.jpeg"/><Relationship Id="rId24" Type="http://schemas.openxmlformats.org/officeDocument/2006/relationships/image" Target="../media/image26.jpeg"/><Relationship Id="rId5" Type="http://schemas.openxmlformats.org/officeDocument/2006/relationships/image" Target="../media/image36.jpeg"/><Relationship Id="rId15" Type="http://schemas.openxmlformats.org/officeDocument/2006/relationships/image" Target="../media/image17.jpeg"/><Relationship Id="rId23" Type="http://schemas.openxmlformats.org/officeDocument/2006/relationships/image" Target="../media/image25.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6.jpeg"/><Relationship Id="rId9" Type="http://schemas.openxmlformats.org/officeDocument/2006/relationships/image" Target="../media/image39.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5.jpeg"/><Relationship Id="rId21" Type="http://schemas.openxmlformats.org/officeDocument/2006/relationships/image" Target="../media/image23.jpeg"/><Relationship Id="rId34" Type="http://schemas.openxmlformats.org/officeDocument/2006/relationships/image" Target="../media/image10.jpeg"/><Relationship Id="rId7" Type="http://schemas.openxmlformats.org/officeDocument/2006/relationships/image" Target="../media/image9.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33" Type="http://schemas.openxmlformats.org/officeDocument/2006/relationships/image" Target="../media/image38.jpeg"/><Relationship Id="rId2" Type="http://schemas.openxmlformats.org/officeDocument/2006/relationships/image" Target="../media/image30.jpeg"/><Relationship Id="rId16" Type="http://schemas.openxmlformats.org/officeDocument/2006/relationships/image" Target="../media/image18.jpeg"/><Relationship Id="rId20" Type="http://schemas.openxmlformats.org/officeDocument/2006/relationships/image" Target="../media/image22.jpeg"/><Relationship Id="rId29" Type="http://schemas.openxmlformats.org/officeDocument/2006/relationships/image" Target="../media/image34.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jpeg"/><Relationship Id="rId24" Type="http://schemas.openxmlformats.org/officeDocument/2006/relationships/image" Target="../media/image26.jpeg"/><Relationship Id="rId32" Type="http://schemas.openxmlformats.org/officeDocument/2006/relationships/image" Target="../media/image37.jpeg"/><Relationship Id="rId5" Type="http://schemas.openxmlformats.org/officeDocument/2006/relationships/image" Target="../media/image31.jpeg"/><Relationship Id="rId15" Type="http://schemas.openxmlformats.org/officeDocument/2006/relationships/image" Target="../media/image17.jpeg"/><Relationship Id="rId23" Type="http://schemas.openxmlformats.org/officeDocument/2006/relationships/image" Target="../media/image25.jpeg"/><Relationship Id="rId28" Type="http://schemas.openxmlformats.org/officeDocument/2006/relationships/image" Target="../media/image33.jpeg"/><Relationship Id="rId10" Type="http://schemas.openxmlformats.org/officeDocument/2006/relationships/image" Target="../media/image12.jpeg"/><Relationship Id="rId19" Type="http://schemas.openxmlformats.org/officeDocument/2006/relationships/image" Target="../media/image21.jpeg"/><Relationship Id="rId31" Type="http://schemas.openxmlformats.org/officeDocument/2006/relationships/image" Target="../media/image36.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 Id="rId30" Type="http://schemas.openxmlformats.org/officeDocument/2006/relationships/image" Target="../media/image35.jpeg"/><Relationship Id="rId35" Type="http://schemas.openxmlformats.org/officeDocument/2006/relationships/image" Target="../media/image39.jpeg"/><Relationship Id="rId8" Type="http://schemas.openxmlformats.org/officeDocument/2006/relationships/image" Target="../media/image32.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1.jpeg"/><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5.jpeg"/><Relationship Id="rId21" Type="http://schemas.openxmlformats.org/officeDocument/2006/relationships/image" Target="../media/image23.jpeg"/><Relationship Id="rId7" Type="http://schemas.openxmlformats.org/officeDocument/2006/relationships/image" Target="../media/image9.jpe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2" Type="http://schemas.openxmlformats.org/officeDocument/2006/relationships/image" Target="../media/image4.jpeg"/><Relationship Id="rId16" Type="http://schemas.openxmlformats.org/officeDocument/2006/relationships/image" Target="../media/image18.jpeg"/><Relationship Id="rId20" Type="http://schemas.openxmlformats.org/officeDocument/2006/relationships/image" Target="../media/image22.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jpeg"/><Relationship Id="rId24" Type="http://schemas.openxmlformats.org/officeDocument/2006/relationships/image" Target="../media/image26.jpeg"/><Relationship Id="rId5" Type="http://schemas.openxmlformats.org/officeDocument/2006/relationships/image" Target="../media/image40.jpeg"/><Relationship Id="rId15" Type="http://schemas.openxmlformats.org/officeDocument/2006/relationships/image" Target="../media/image17.jpeg"/><Relationship Id="rId23" Type="http://schemas.openxmlformats.org/officeDocument/2006/relationships/image" Target="../media/image25.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4.jpeg"/><Relationship Id="rId27"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5</xdr:col>
      <xdr:colOff>57423</xdr:colOff>
      <xdr:row>0</xdr:row>
      <xdr:rowOff>161469</xdr:rowOff>
    </xdr:from>
    <xdr:to>
      <xdr:col>5</xdr:col>
      <xdr:colOff>968082</xdr:colOff>
      <xdr:row>5</xdr:row>
      <xdr:rowOff>20500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93994" y="161469"/>
          <a:ext cx="910659" cy="863601"/>
        </a:xfrm>
        <a:prstGeom prst="rect">
          <a:avLst/>
        </a:prstGeom>
      </xdr:spPr>
    </xdr:pic>
    <xdr:clientData/>
  </xdr:twoCellAnchor>
  <xdr:twoCellAnchor editAs="oneCell">
    <xdr:from>
      <xdr:col>1</xdr:col>
      <xdr:colOff>12701</xdr:colOff>
      <xdr:row>141</xdr:row>
      <xdr:rowOff>57150</xdr:rowOff>
    </xdr:from>
    <xdr:to>
      <xdr:col>4</xdr:col>
      <xdr:colOff>130175</xdr:colOff>
      <xdr:row>147</xdr:row>
      <xdr:rowOff>130738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166915" y="11741150"/>
          <a:ext cx="2436585" cy="1394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707066</xdr:colOff>
      <xdr:row>11</xdr:row>
      <xdr:rowOff>235858</xdr:rowOff>
    </xdr:from>
    <xdr:to>
      <xdr:col>25</xdr:col>
      <xdr:colOff>207192</xdr:colOff>
      <xdr:row>11</xdr:row>
      <xdr:rowOff>1273673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2886709" y="2911929"/>
          <a:ext cx="1878292" cy="104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6259</xdr:colOff>
      <xdr:row>11</xdr:row>
      <xdr:rowOff>184727</xdr:rowOff>
    </xdr:from>
    <xdr:to>
      <xdr:col>25</xdr:col>
      <xdr:colOff>531092</xdr:colOff>
      <xdr:row>11</xdr:row>
      <xdr:rowOff>1387832</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1"/>
        <a:stretch>
          <a:fillRect/>
        </a:stretch>
      </xdr:blipFill>
      <xdr:spPr>
        <a:xfrm>
          <a:off x="22750804" y="2886363"/>
          <a:ext cx="2141196" cy="11910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57423</xdr:colOff>
      <xdr:row>0</xdr:row>
      <xdr:rowOff>161469</xdr:rowOff>
    </xdr:from>
    <xdr:to>
      <xdr:col>6</xdr:col>
      <xdr:colOff>964907</xdr:colOff>
      <xdr:row>5</xdr:row>
      <xdr:rowOff>20500</xdr:rowOff>
    </xdr:to>
    <xdr:pic>
      <xdr:nvPicPr>
        <xdr:cNvPr id="2" name="Picture 2">
          <a:extLst>
            <a:ext uri="{FF2B5EF4-FFF2-40B4-BE49-F238E27FC236}">
              <a16:creationId xmlns:a16="http://schemas.microsoft.com/office/drawing/2014/main" id="{84C4885B-43E3-4D10-9B06-BAA59391ED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91273" y="164644"/>
          <a:ext cx="914469" cy="8616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57423</xdr:colOff>
      <xdr:row>0</xdr:row>
      <xdr:rowOff>161469</xdr:rowOff>
    </xdr:from>
    <xdr:to>
      <xdr:col>5</xdr:col>
      <xdr:colOff>973162</xdr:colOff>
      <xdr:row>5</xdr:row>
      <xdr:rowOff>20500</xdr:rowOff>
    </xdr:to>
    <xdr:pic>
      <xdr:nvPicPr>
        <xdr:cNvPr id="2" name="Picture 1">
          <a:extLst>
            <a:ext uri="{FF2B5EF4-FFF2-40B4-BE49-F238E27FC236}">
              <a16:creationId xmlns:a16="http://schemas.microsoft.com/office/drawing/2014/main" id="{0547D3C6-E46B-430D-A32F-3B36B7BC92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96988" y="163374"/>
          <a:ext cx="914469" cy="8953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1083862</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3751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39425" cy="94515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2271" cy="93207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897723" cy="93379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863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6782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5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5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5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5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5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5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5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5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5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5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5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5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5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5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5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5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5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5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5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5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5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5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5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5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5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5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5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5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5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5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5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5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5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1083862</xdr:rowOff>
    </xdr:to>
    <xdr:pic>
      <xdr:nvPicPr>
        <xdr:cNvPr id="128" name="Picture 127">
          <a:extLst>
            <a:ext uri="{FF2B5EF4-FFF2-40B4-BE49-F238E27FC236}">
              <a16:creationId xmlns:a16="http://schemas.microsoft.com/office/drawing/2014/main" id="{00000000-0008-0000-0500-00008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129" name="Picture 128">
          <a:extLst>
            <a:ext uri="{FF2B5EF4-FFF2-40B4-BE49-F238E27FC236}">
              <a16:creationId xmlns:a16="http://schemas.microsoft.com/office/drawing/2014/main" id="{00000000-0008-0000-0500-00008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130" name="Picture 129">
          <a:extLst>
            <a:ext uri="{FF2B5EF4-FFF2-40B4-BE49-F238E27FC236}">
              <a16:creationId xmlns:a16="http://schemas.microsoft.com/office/drawing/2014/main" id="{00000000-0008-0000-0500-00008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5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132" name="Picture 131">
          <a:extLst>
            <a:ext uri="{FF2B5EF4-FFF2-40B4-BE49-F238E27FC236}">
              <a16:creationId xmlns:a16="http://schemas.microsoft.com/office/drawing/2014/main" id="{00000000-0008-0000-0500-00008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133" name="Picture 132">
          <a:extLst>
            <a:ext uri="{FF2B5EF4-FFF2-40B4-BE49-F238E27FC236}">
              <a16:creationId xmlns:a16="http://schemas.microsoft.com/office/drawing/2014/main" id="{00000000-0008-0000-0500-00008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134" name="Picture 133">
          <a:extLst>
            <a:ext uri="{FF2B5EF4-FFF2-40B4-BE49-F238E27FC236}">
              <a16:creationId xmlns:a16="http://schemas.microsoft.com/office/drawing/2014/main" id="{00000000-0008-0000-0500-00008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135" name="Picture 134">
          <a:extLst>
            <a:ext uri="{FF2B5EF4-FFF2-40B4-BE49-F238E27FC236}">
              <a16:creationId xmlns:a16="http://schemas.microsoft.com/office/drawing/2014/main" id="{00000000-0008-0000-0500-00008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36" name="Picture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5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5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5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5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5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5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5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5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5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5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5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5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5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5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5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5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5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5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5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5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5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5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5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5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5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5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5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5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5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5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5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5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5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5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5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5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5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5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5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5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5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5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5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5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5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5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5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5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5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5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5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5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5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5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5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5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5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5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5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5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5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5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5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5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5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5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5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5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5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5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5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5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5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5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5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5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5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5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5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5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5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5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5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5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1083862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4132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43235" cy="94134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0258" cy="93686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6081" cy="93588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901533" cy="93760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482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7163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5113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6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6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6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6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6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6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6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6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6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6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6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6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6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6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6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6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6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6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6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6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6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6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6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6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6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6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6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6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6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6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6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6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6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6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6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6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6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6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6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6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6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6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6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6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6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6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6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6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6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6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6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6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6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6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1087672</xdr:rowOff>
    </xdr:to>
    <xdr:pic>
      <xdr:nvPicPr>
        <xdr:cNvPr id="128" name="Picture 127">
          <a:extLst>
            <a:ext uri="{FF2B5EF4-FFF2-40B4-BE49-F238E27FC236}">
              <a16:creationId xmlns:a16="http://schemas.microsoft.com/office/drawing/2014/main" id="{00000000-0008-0000-0600-000080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129" name="Picture 128">
          <a:extLst>
            <a:ext uri="{FF2B5EF4-FFF2-40B4-BE49-F238E27FC236}">
              <a16:creationId xmlns:a16="http://schemas.microsoft.com/office/drawing/2014/main" id="{00000000-0008-0000-0600-000081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132" name="Picture 131">
          <a:extLst>
            <a:ext uri="{FF2B5EF4-FFF2-40B4-BE49-F238E27FC236}">
              <a16:creationId xmlns:a16="http://schemas.microsoft.com/office/drawing/2014/main" id="{00000000-0008-0000-0600-000084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6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6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6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6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6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6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6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6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6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6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6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6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6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6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6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6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6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6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6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6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6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6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6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6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6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6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6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6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6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6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6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6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6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6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6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6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6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6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6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6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6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6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6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6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6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6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6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6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6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6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6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6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6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6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6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6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6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6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6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6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6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6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6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6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6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6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6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6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6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6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6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6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6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6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6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6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6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6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6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6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6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6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6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6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6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6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6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6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6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6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6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6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6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6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6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6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6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6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1087672</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1087672</xdr:rowOff>
    </xdr:to>
    <xdr:pic>
      <xdr:nvPicPr>
        <xdr:cNvPr id="128" name="Picture 127">
          <a:extLst>
            <a:ext uri="{FF2B5EF4-FFF2-40B4-BE49-F238E27FC236}">
              <a16:creationId xmlns:a16="http://schemas.microsoft.com/office/drawing/2014/main" id="{00000000-0008-0000-0700-00008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129" name="Picture 128">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130" name="Picture 129">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132" name="Picture 131">
          <a:extLst>
            <a:ext uri="{FF2B5EF4-FFF2-40B4-BE49-F238E27FC236}">
              <a16:creationId xmlns:a16="http://schemas.microsoft.com/office/drawing/2014/main" id="{00000000-0008-0000-0700-00008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133" name="Picture 132">
          <a:extLst>
            <a:ext uri="{FF2B5EF4-FFF2-40B4-BE49-F238E27FC236}">
              <a16:creationId xmlns:a16="http://schemas.microsoft.com/office/drawing/2014/main" id="{00000000-0008-0000-0700-00008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134" name="Picture 133">
          <a:extLst>
            <a:ext uri="{FF2B5EF4-FFF2-40B4-BE49-F238E27FC236}">
              <a16:creationId xmlns:a16="http://schemas.microsoft.com/office/drawing/2014/main" id="{00000000-0008-0000-0700-00008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135" name="Picture 134">
          <a:extLst>
            <a:ext uri="{FF2B5EF4-FFF2-40B4-BE49-F238E27FC236}">
              <a16:creationId xmlns:a16="http://schemas.microsoft.com/office/drawing/2014/main" id="{00000000-0008-0000-0700-00008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36" name="Picture 135">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7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7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7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7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7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7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7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7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7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7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7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7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7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7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7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7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7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7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7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7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7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7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7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7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7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7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7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7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7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7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7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7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7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7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7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7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7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7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7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7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7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7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7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7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7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7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7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7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7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7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7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7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7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7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7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7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7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7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7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7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7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7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7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7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7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7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7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7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7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7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7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7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7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7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7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7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7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7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7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7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7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1083862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4132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43235" cy="94134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0258" cy="93686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6081" cy="93588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901533" cy="93760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482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7163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5113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8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8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8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8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1087672</xdr:rowOff>
    </xdr:to>
    <xdr:pic>
      <xdr:nvPicPr>
        <xdr:cNvPr id="128" name="Picture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129" name="Picture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130" name="Picture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132" name="Picture 131">
          <a:extLst>
            <a:ext uri="{FF2B5EF4-FFF2-40B4-BE49-F238E27FC236}">
              <a16:creationId xmlns:a16="http://schemas.microsoft.com/office/drawing/2014/main" id="{00000000-0008-0000-0800-000084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133" name="Picture 132">
          <a:extLst>
            <a:ext uri="{FF2B5EF4-FFF2-40B4-BE49-F238E27FC236}">
              <a16:creationId xmlns:a16="http://schemas.microsoft.com/office/drawing/2014/main" id="{00000000-0008-0000-0800-00008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134" name="Picture 133">
          <a:extLst>
            <a:ext uri="{FF2B5EF4-FFF2-40B4-BE49-F238E27FC236}">
              <a16:creationId xmlns:a16="http://schemas.microsoft.com/office/drawing/2014/main" id="{00000000-0008-0000-0800-000086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135" name="Picture 134">
          <a:extLst>
            <a:ext uri="{FF2B5EF4-FFF2-40B4-BE49-F238E27FC236}">
              <a16:creationId xmlns:a16="http://schemas.microsoft.com/office/drawing/2014/main" id="{00000000-0008-0000-0800-00008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36" name="Picture 135">
          <a:extLst>
            <a:ext uri="{FF2B5EF4-FFF2-40B4-BE49-F238E27FC236}">
              <a16:creationId xmlns:a16="http://schemas.microsoft.com/office/drawing/2014/main" id="{00000000-0008-0000-0800-000088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8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8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8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8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8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8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8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8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8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8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8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8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8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8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8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8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8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8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8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8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8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8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8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8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8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8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8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8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8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8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8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8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8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8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8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8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8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8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8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8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8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8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8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8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8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8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8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8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8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8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8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8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8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8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8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8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8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8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8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8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8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8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8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8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8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8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8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8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8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8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8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8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8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8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8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8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8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8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8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8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8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8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8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8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8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8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8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8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8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8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1087672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9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9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9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9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9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9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9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9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9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9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9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9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9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9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9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9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9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9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9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9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9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9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9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9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9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9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9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9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9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9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9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9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9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9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9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9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9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1087672</xdr:rowOff>
    </xdr:to>
    <xdr:pic>
      <xdr:nvPicPr>
        <xdr:cNvPr id="128" name="Picture 127">
          <a:extLst>
            <a:ext uri="{FF2B5EF4-FFF2-40B4-BE49-F238E27FC236}">
              <a16:creationId xmlns:a16="http://schemas.microsoft.com/office/drawing/2014/main" id="{00000000-0008-0000-0900-00008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129" name="Picture 128">
          <a:extLst>
            <a:ext uri="{FF2B5EF4-FFF2-40B4-BE49-F238E27FC236}">
              <a16:creationId xmlns:a16="http://schemas.microsoft.com/office/drawing/2014/main" id="{00000000-0008-0000-0900-00008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130" name="Picture 129">
          <a:extLst>
            <a:ext uri="{FF2B5EF4-FFF2-40B4-BE49-F238E27FC236}">
              <a16:creationId xmlns:a16="http://schemas.microsoft.com/office/drawing/2014/main" id="{00000000-0008-0000-0900-00008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9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132" name="Picture 131">
          <a:extLst>
            <a:ext uri="{FF2B5EF4-FFF2-40B4-BE49-F238E27FC236}">
              <a16:creationId xmlns:a16="http://schemas.microsoft.com/office/drawing/2014/main" id="{00000000-0008-0000-0900-00008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133" name="Picture 132">
          <a:extLst>
            <a:ext uri="{FF2B5EF4-FFF2-40B4-BE49-F238E27FC236}">
              <a16:creationId xmlns:a16="http://schemas.microsoft.com/office/drawing/2014/main" id="{00000000-0008-0000-0900-00008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134" name="Picture 133">
          <a:extLst>
            <a:ext uri="{FF2B5EF4-FFF2-40B4-BE49-F238E27FC236}">
              <a16:creationId xmlns:a16="http://schemas.microsoft.com/office/drawing/2014/main" id="{00000000-0008-0000-0900-00008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135" name="Picture 134">
          <a:extLst>
            <a:ext uri="{FF2B5EF4-FFF2-40B4-BE49-F238E27FC236}">
              <a16:creationId xmlns:a16="http://schemas.microsoft.com/office/drawing/2014/main" id="{00000000-0008-0000-0900-00008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36" name="Picture 135">
          <a:extLst>
            <a:ext uri="{FF2B5EF4-FFF2-40B4-BE49-F238E27FC236}">
              <a16:creationId xmlns:a16="http://schemas.microsoft.com/office/drawing/2014/main" id="{00000000-0008-0000-0900-00008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9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9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9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9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9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9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9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9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9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9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9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9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9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9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9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9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9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9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9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9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9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9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9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9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9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9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9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9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9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9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9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9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9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9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9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9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9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9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9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9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9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9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9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9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9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9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9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9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9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9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9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9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9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9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9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9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9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9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9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9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9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9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9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9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9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9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9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9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9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9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9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9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9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9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9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9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9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9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9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9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9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9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9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9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9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9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9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9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9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9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9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9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9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9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9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9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9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9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9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9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9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9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9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9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9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9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9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9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9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9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9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9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9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9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9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9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9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1083862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4132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43235" cy="94134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0258" cy="93686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6081" cy="93588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901533" cy="93760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482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7163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5113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A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A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A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A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A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A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A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A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A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A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A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A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A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A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A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A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A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A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1087672</xdr:rowOff>
    </xdr:to>
    <xdr:pic>
      <xdr:nvPicPr>
        <xdr:cNvPr id="128" name="Picture 127">
          <a:extLst>
            <a:ext uri="{FF2B5EF4-FFF2-40B4-BE49-F238E27FC236}">
              <a16:creationId xmlns:a16="http://schemas.microsoft.com/office/drawing/2014/main" id="{00000000-0008-0000-0A00-000080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553024</xdr:colOff>
      <xdr:row>11</xdr:row>
      <xdr:rowOff>1083873</xdr:rowOff>
    </xdr:to>
    <xdr:pic>
      <xdr:nvPicPr>
        <xdr:cNvPr id="129" name="Picture 128">
          <a:extLst>
            <a:ext uri="{FF2B5EF4-FFF2-40B4-BE49-F238E27FC236}">
              <a16:creationId xmlns:a16="http://schemas.microsoft.com/office/drawing/2014/main" id="{00000000-0008-0000-0A00-000081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511525</xdr:colOff>
      <xdr:row>11</xdr:row>
      <xdr:rowOff>1086393</xdr:rowOff>
    </xdr:to>
    <xdr:pic>
      <xdr:nvPicPr>
        <xdr:cNvPr id="130" name="Picture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555242</xdr:colOff>
      <xdr:row>11</xdr:row>
      <xdr:rowOff>1085905</xdr:rowOff>
    </xdr:to>
    <xdr:pic>
      <xdr:nvPicPr>
        <xdr:cNvPr id="132" name="Picture 131">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480019</xdr:colOff>
      <xdr:row>11</xdr:row>
      <xdr:rowOff>1086764</xdr:rowOff>
    </xdr:to>
    <xdr:pic>
      <xdr:nvPicPr>
        <xdr:cNvPr id="133" name="Picture 132">
          <a:extLst>
            <a:ext uri="{FF2B5EF4-FFF2-40B4-BE49-F238E27FC236}">
              <a16:creationId xmlns:a16="http://schemas.microsoft.com/office/drawing/2014/main" id="{00000000-0008-0000-0A00-00008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399457</xdr:colOff>
      <xdr:row>11</xdr:row>
      <xdr:rowOff>1069946</xdr:rowOff>
    </xdr:to>
    <xdr:pic>
      <xdr:nvPicPr>
        <xdr:cNvPr id="134" name="Picture 133">
          <a:extLst>
            <a:ext uri="{FF2B5EF4-FFF2-40B4-BE49-F238E27FC236}">
              <a16:creationId xmlns:a16="http://schemas.microsoft.com/office/drawing/2014/main" id="{00000000-0008-0000-0A00-000086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477839</xdr:colOff>
      <xdr:row>11</xdr:row>
      <xdr:rowOff>1068403</xdr:rowOff>
    </xdr:to>
    <xdr:pic>
      <xdr:nvPicPr>
        <xdr:cNvPr id="135" name="Picture 134">
          <a:extLst>
            <a:ext uri="{FF2B5EF4-FFF2-40B4-BE49-F238E27FC236}">
              <a16:creationId xmlns:a16="http://schemas.microsoft.com/office/drawing/2014/main" id="{00000000-0008-0000-0A00-00008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477607</xdr:colOff>
      <xdr:row>11</xdr:row>
      <xdr:rowOff>1067336</xdr:rowOff>
    </xdr:to>
    <xdr:pic>
      <xdr:nvPicPr>
        <xdr:cNvPr id="136" name="Picture 135">
          <a:extLst>
            <a:ext uri="{FF2B5EF4-FFF2-40B4-BE49-F238E27FC236}">
              <a16:creationId xmlns:a16="http://schemas.microsoft.com/office/drawing/2014/main" id="{00000000-0008-0000-0A00-000088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A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A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A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A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A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A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A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A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A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A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A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A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A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A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A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A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A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A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A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A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A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A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A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A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A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A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A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A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A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A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A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A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A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A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A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A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A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A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A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A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A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A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A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A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A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A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A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A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A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A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A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A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A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A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A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A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A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A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A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A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A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A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A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A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A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A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A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A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A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A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A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A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A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A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A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A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A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A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A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A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A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A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A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A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A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A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A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A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A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A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A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A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A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A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A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A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A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A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A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A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A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A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A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A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A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A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A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A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A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A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A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A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A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A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A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A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A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26</xdr:col>
      <xdr:colOff>169008</xdr:colOff>
      <xdr:row>11</xdr:row>
      <xdr:rowOff>148253</xdr:rowOff>
    </xdr:from>
    <xdr:to>
      <xdr:col>27</xdr:col>
      <xdr:colOff>457681</xdr:colOff>
      <xdr:row>11</xdr:row>
      <xdr:rowOff>1083862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22873"/>
          <a:ext cx="961138" cy="93751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19052"/>
          <a:ext cx="939425" cy="94515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26056"/>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0095"/>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26545"/>
          <a:ext cx="902271" cy="93207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25685"/>
          <a:ext cx="897723" cy="93379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31073"/>
          <a:ext cx="90863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47857"/>
          <a:ext cx="86782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48923"/>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26104"/>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48298"/>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 name="Picture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47757"/>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 name="Picture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30767"/>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30830"/>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51204"/>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28887"/>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8" name="Picture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49481"/>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49674"/>
          <a:ext cx="950152" cy="933745"/>
        </a:xfrm>
        <a:prstGeom prst="rect">
          <a:avLst/>
        </a:prstGeom>
      </xdr:spPr>
    </xdr:pic>
    <xdr:clientData/>
  </xdr:oneCellAnchor>
  <xdr:oneCellAnchor>
    <xdr:from>
      <xdr:col>46</xdr:col>
      <xdr:colOff>174713</xdr:colOff>
      <xdr:row>11</xdr:row>
      <xdr:rowOff>154548</xdr:rowOff>
    </xdr:from>
    <xdr:ext cx="892187" cy="934448"/>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2187" cy="934448"/>
        </a:xfrm>
        <a:prstGeom prst="rect">
          <a:avLst/>
        </a:prstGeom>
      </xdr:spPr>
    </xdr:pic>
    <xdr:clientData/>
  </xdr:oneCellAnchor>
  <xdr:oneCellAnchor>
    <xdr:from>
      <xdr:col>47</xdr:col>
      <xdr:colOff>362488</xdr:colOff>
      <xdr:row>11</xdr:row>
      <xdr:rowOff>167522</xdr:rowOff>
    </xdr:from>
    <xdr:ext cx="878044" cy="916121"/>
    <xdr:pic>
      <xdr:nvPicPr>
        <xdr:cNvPr id="21" name="Picture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8044" cy="916121"/>
        </a:xfrm>
        <a:prstGeom prst="rect">
          <a:avLst/>
        </a:prstGeom>
      </xdr:spPr>
    </xdr:pic>
    <xdr:clientData/>
  </xdr:oneCellAnchor>
  <xdr:oneCellAnchor>
    <xdr:from>
      <xdr:col>48</xdr:col>
      <xdr:colOff>536123</xdr:colOff>
      <xdr:row>11</xdr:row>
      <xdr:rowOff>168588</xdr:rowOff>
    </xdr:from>
    <xdr:ext cx="928966" cy="913988"/>
    <xdr:pic>
      <xdr:nvPicPr>
        <xdr:cNvPr id="22" name="Picture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8923"/>
          <a:ext cx="928966" cy="913988"/>
        </a:xfrm>
        <a:prstGeom prst="rect">
          <a:avLst/>
        </a:prstGeom>
      </xdr:spPr>
    </xdr:pic>
    <xdr:clientData/>
  </xdr:oneCellAnchor>
  <xdr:oneCellAnchor>
    <xdr:from>
      <xdr:col>50</xdr:col>
      <xdr:colOff>174713</xdr:colOff>
      <xdr:row>11</xdr:row>
      <xdr:rowOff>154548</xdr:rowOff>
    </xdr:from>
    <xdr:ext cx="892187" cy="930638"/>
    <xdr:pic>
      <xdr:nvPicPr>
        <xdr:cNvPr id="23" name="Picture 22">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2187" cy="930638"/>
        </a:xfrm>
        <a:prstGeom prst="rect">
          <a:avLst/>
        </a:prstGeom>
      </xdr:spPr>
    </xdr:pic>
    <xdr:clientData/>
  </xdr:oneCellAnchor>
  <xdr:oneCellAnchor>
    <xdr:from>
      <xdr:col>51</xdr:col>
      <xdr:colOff>362488</xdr:colOff>
      <xdr:row>11</xdr:row>
      <xdr:rowOff>167522</xdr:rowOff>
    </xdr:from>
    <xdr:ext cx="874234" cy="912311"/>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4234" cy="912311"/>
        </a:xfrm>
        <a:prstGeom prst="rect">
          <a:avLst/>
        </a:prstGeom>
      </xdr:spPr>
    </xdr:pic>
    <xdr:clientData/>
  </xdr:oneCellAnchor>
  <xdr:oneCellAnchor>
    <xdr:from>
      <xdr:col>52</xdr:col>
      <xdr:colOff>536123</xdr:colOff>
      <xdr:row>11</xdr:row>
      <xdr:rowOff>168588</xdr:rowOff>
    </xdr:from>
    <xdr:ext cx="925156" cy="910178"/>
    <xdr:pic>
      <xdr:nvPicPr>
        <xdr:cNvPr id="25" name="Picture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8923"/>
          <a:ext cx="925156" cy="910178"/>
        </a:xfrm>
        <a:prstGeom prst="rect">
          <a:avLst/>
        </a:prstGeom>
      </xdr:spPr>
    </xdr:pic>
    <xdr:clientData/>
  </xdr:oneCellAnchor>
  <xdr:oneCellAnchor>
    <xdr:from>
      <xdr:col>54</xdr:col>
      <xdr:colOff>174713</xdr:colOff>
      <xdr:row>11</xdr:row>
      <xdr:rowOff>154548</xdr:rowOff>
    </xdr:from>
    <xdr:ext cx="892187" cy="934448"/>
    <xdr:pic>
      <xdr:nvPicPr>
        <xdr:cNvPr id="26" name="Picture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2187" cy="934448"/>
        </a:xfrm>
        <a:prstGeom prst="rect">
          <a:avLst/>
        </a:prstGeom>
      </xdr:spPr>
    </xdr:pic>
    <xdr:clientData/>
  </xdr:oneCellAnchor>
  <xdr:oneCellAnchor>
    <xdr:from>
      <xdr:col>55</xdr:col>
      <xdr:colOff>362488</xdr:colOff>
      <xdr:row>11</xdr:row>
      <xdr:rowOff>167522</xdr:rowOff>
    </xdr:from>
    <xdr:ext cx="878044" cy="916121"/>
    <xdr:pic>
      <xdr:nvPicPr>
        <xdr:cNvPr id="27" name="Picture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8044" cy="916121"/>
        </a:xfrm>
        <a:prstGeom prst="rect">
          <a:avLst/>
        </a:prstGeom>
      </xdr:spPr>
    </xdr:pic>
    <xdr:clientData/>
  </xdr:oneCellAnchor>
  <xdr:oneCellAnchor>
    <xdr:from>
      <xdr:col>56</xdr:col>
      <xdr:colOff>536123</xdr:colOff>
      <xdr:row>11</xdr:row>
      <xdr:rowOff>168588</xdr:rowOff>
    </xdr:from>
    <xdr:ext cx="928966" cy="913988"/>
    <xdr:pic>
      <xdr:nvPicPr>
        <xdr:cNvPr id="28" name="Picture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8923"/>
          <a:ext cx="928966" cy="913988"/>
        </a:xfrm>
        <a:prstGeom prst="rect">
          <a:avLst/>
        </a:prstGeom>
      </xdr:spPr>
    </xdr:pic>
    <xdr:clientData/>
  </xdr:oneCellAnchor>
  <xdr:oneCellAnchor>
    <xdr:from>
      <xdr:col>58</xdr:col>
      <xdr:colOff>174713</xdr:colOff>
      <xdr:row>11</xdr:row>
      <xdr:rowOff>154548</xdr:rowOff>
    </xdr:from>
    <xdr:ext cx="892187" cy="934448"/>
    <xdr:pic>
      <xdr:nvPicPr>
        <xdr:cNvPr id="29" name="Picture 28">
          <a:extLst>
            <a:ext uri="{FF2B5EF4-FFF2-40B4-BE49-F238E27FC236}">
              <a16:creationId xmlns:a16="http://schemas.microsoft.com/office/drawing/2014/main" id="{00000000-0008-0000-0B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2187" cy="934448"/>
        </a:xfrm>
        <a:prstGeom prst="rect">
          <a:avLst/>
        </a:prstGeom>
      </xdr:spPr>
    </xdr:pic>
    <xdr:clientData/>
  </xdr:oneCellAnchor>
  <xdr:oneCellAnchor>
    <xdr:from>
      <xdr:col>59</xdr:col>
      <xdr:colOff>362488</xdr:colOff>
      <xdr:row>11</xdr:row>
      <xdr:rowOff>167522</xdr:rowOff>
    </xdr:from>
    <xdr:ext cx="878044" cy="916121"/>
    <xdr:pic>
      <xdr:nvPicPr>
        <xdr:cNvPr id="30" name="Picture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8044" cy="916121"/>
        </a:xfrm>
        <a:prstGeom prst="rect">
          <a:avLst/>
        </a:prstGeom>
      </xdr:spPr>
    </xdr:pic>
    <xdr:clientData/>
  </xdr:oneCellAnchor>
  <xdr:oneCellAnchor>
    <xdr:from>
      <xdr:col>60</xdr:col>
      <xdr:colOff>536123</xdr:colOff>
      <xdr:row>11</xdr:row>
      <xdr:rowOff>168588</xdr:rowOff>
    </xdr:from>
    <xdr:ext cx="928966" cy="913988"/>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8923"/>
          <a:ext cx="928966" cy="913988"/>
        </a:xfrm>
        <a:prstGeom prst="rect">
          <a:avLst/>
        </a:prstGeom>
      </xdr:spPr>
    </xdr:pic>
    <xdr:clientData/>
  </xdr:oneCellAnchor>
  <xdr:oneCellAnchor>
    <xdr:from>
      <xdr:col>62</xdr:col>
      <xdr:colOff>174713</xdr:colOff>
      <xdr:row>11</xdr:row>
      <xdr:rowOff>154548</xdr:rowOff>
    </xdr:from>
    <xdr:ext cx="892187" cy="934448"/>
    <xdr:pic>
      <xdr:nvPicPr>
        <xdr:cNvPr id="32" name="Picture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2187" cy="934448"/>
        </a:xfrm>
        <a:prstGeom prst="rect">
          <a:avLst/>
        </a:prstGeom>
      </xdr:spPr>
    </xdr:pic>
    <xdr:clientData/>
  </xdr:oneCellAnchor>
  <xdr:oneCellAnchor>
    <xdr:from>
      <xdr:col>63</xdr:col>
      <xdr:colOff>362488</xdr:colOff>
      <xdr:row>11</xdr:row>
      <xdr:rowOff>167522</xdr:rowOff>
    </xdr:from>
    <xdr:ext cx="878044" cy="916121"/>
    <xdr:pic>
      <xdr:nvPicPr>
        <xdr:cNvPr id="33" name="Picture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8044" cy="916121"/>
        </a:xfrm>
        <a:prstGeom prst="rect">
          <a:avLst/>
        </a:prstGeom>
      </xdr:spPr>
    </xdr:pic>
    <xdr:clientData/>
  </xdr:oneCellAnchor>
  <xdr:oneCellAnchor>
    <xdr:from>
      <xdr:col>64</xdr:col>
      <xdr:colOff>536123</xdr:colOff>
      <xdr:row>11</xdr:row>
      <xdr:rowOff>172398</xdr:rowOff>
    </xdr:from>
    <xdr:ext cx="928966" cy="913988"/>
    <xdr:pic>
      <xdr:nvPicPr>
        <xdr:cNvPr id="34" name="Picture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966" cy="913988"/>
        </a:xfrm>
        <a:prstGeom prst="rect">
          <a:avLst/>
        </a:prstGeom>
      </xdr:spPr>
    </xdr:pic>
    <xdr:clientData/>
  </xdr:oneCellAnchor>
  <xdr:oneCellAnchor>
    <xdr:from>
      <xdr:col>70</xdr:col>
      <xdr:colOff>169008</xdr:colOff>
      <xdr:row>11</xdr:row>
      <xdr:rowOff>148253</xdr:rowOff>
    </xdr:from>
    <xdr:ext cx="951613" cy="937514"/>
    <xdr:pic>
      <xdr:nvPicPr>
        <xdr:cNvPr id="35" name="Picture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22873"/>
          <a:ext cx="951613" cy="937514"/>
        </a:xfrm>
        <a:prstGeom prst="rect">
          <a:avLst/>
        </a:prstGeom>
      </xdr:spPr>
    </xdr:pic>
    <xdr:clientData/>
  </xdr:oneCellAnchor>
  <xdr:oneCellAnchor>
    <xdr:from>
      <xdr:col>71</xdr:col>
      <xdr:colOff>358454</xdr:colOff>
      <xdr:row>11</xdr:row>
      <xdr:rowOff>144432</xdr:rowOff>
    </xdr:from>
    <xdr:ext cx="948950" cy="945156"/>
    <xdr:pic>
      <xdr:nvPicPr>
        <xdr:cNvPr id="36" name="Picture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19052"/>
          <a:ext cx="948950" cy="945156"/>
        </a:xfrm>
        <a:prstGeom prst="rect">
          <a:avLst/>
        </a:prstGeom>
      </xdr:spPr>
    </xdr:pic>
    <xdr:clientData/>
  </xdr:oneCellAnchor>
  <xdr:oneCellAnchor>
    <xdr:from>
      <xdr:col>72</xdr:col>
      <xdr:colOff>554727</xdr:colOff>
      <xdr:row>11</xdr:row>
      <xdr:rowOff>149531</xdr:rowOff>
    </xdr:from>
    <xdr:ext cx="953113" cy="933052"/>
    <xdr:pic>
      <xdr:nvPicPr>
        <xdr:cNvPr id="37" name="Picture 36">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26056"/>
          <a:ext cx="953113" cy="933052"/>
        </a:xfrm>
        <a:prstGeom prst="rect">
          <a:avLst/>
        </a:prstGeom>
      </xdr:spPr>
    </xdr:pic>
    <xdr:clientData/>
  </xdr:oneCellAnchor>
  <xdr:oneCellAnchor>
    <xdr:from>
      <xdr:col>74</xdr:col>
      <xdr:colOff>172941</xdr:colOff>
      <xdr:row>11</xdr:row>
      <xdr:rowOff>153570</xdr:rowOff>
    </xdr:from>
    <xdr:ext cx="953273" cy="911639"/>
    <xdr:pic>
      <xdr:nvPicPr>
        <xdr:cNvPr id="38" name="Picture 37">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0095"/>
          <a:ext cx="953273" cy="911639"/>
        </a:xfrm>
        <a:prstGeom prst="rect">
          <a:avLst/>
        </a:prstGeom>
      </xdr:spPr>
    </xdr:pic>
    <xdr:clientData/>
  </xdr:oneCellAnchor>
  <xdr:oneCellAnchor>
    <xdr:from>
      <xdr:col>75</xdr:col>
      <xdr:colOff>397826</xdr:colOff>
      <xdr:row>11</xdr:row>
      <xdr:rowOff>150020</xdr:rowOff>
    </xdr:from>
    <xdr:ext cx="911796" cy="932075"/>
    <xdr:pic>
      <xdr:nvPicPr>
        <xdr:cNvPr id="39" name="Picture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26545"/>
          <a:ext cx="911796" cy="932075"/>
        </a:xfrm>
        <a:prstGeom prst="rect">
          <a:avLst/>
        </a:prstGeom>
      </xdr:spPr>
    </xdr:pic>
    <xdr:clientData/>
  </xdr:oneCellAnchor>
  <xdr:oneCellAnchor>
    <xdr:from>
      <xdr:col>76</xdr:col>
      <xdr:colOff>584326</xdr:colOff>
      <xdr:row>11</xdr:row>
      <xdr:rowOff>149160</xdr:rowOff>
    </xdr:from>
    <xdr:ext cx="899628" cy="933794"/>
    <xdr:pic>
      <xdr:nvPicPr>
        <xdr:cNvPr id="40" name="Picture 39">
          <a:extLst>
            <a:ext uri="{FF2B5EF4-FFF2-40B4-BE49-F238E27FC236}">
              <a16:creationId xmlns:a16="http://schemas.microsoft.com/office/drawing/2014/main" id="{00000000-0008-0000-0B00-000028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25685"/>
          <a:ext cx="899628" cy="933794"/>
        </a:xfrm>
        <a:prstGeom prst="rect">
          <a:avLst/>
        </a:prstGeom>
      </xdr:spPr>
    </xdr:pic>
    <xdr:clientData/>
  </xdr:oneCellAnchor>
  <xdr:oneCellAnchor>
    <xdr:from>
      <xdr:col>66</xdr:col>
      <xdr:colOff>174713</xdr:colOff>
      <xdr:row>11</xdr:row>
      <xdr:rowOff>154548</xdr:rowOff>
    </xdr:from>
    <xdr:ext cx="899114" cy="915398"/>
    <xdr:pic>
      <xdr:nvPicPr>
        <xdr:cNvPr id="41" name="Picture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31073"/>
          <a:ext cx="899114" cy="915398"/>
        </a:xfrm>
        <a:prstGeom prst="rect">
          <a:avLst/>
        </a:prstGeom>
      </xdr:spPr>
    </xdr:pic>
    <xdr:clientData/>
  </xdr:oneCellAnchor>
  <xdr:oneCellAnchor>
    <xdr:from>
      <xdr:col>67</xdr:col>
      <xdr:colOff>362488</xdr:colOff>
      <xdr:row>11</xdr:row>
      <xdr:rowOff>167522</xdr:rowOff>
    </xdr:from>
    <xdr:ext cx="877351" cy="897071"/>
    <xdr:pic>
      <xdr:nvPicPr>
        <xdr:cNvPr id="42" name="Picture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47857"/>
          <a:ext cx="877351" cy="897071"/>
        </a:xfrm>
        <a:prstGeom prst="rect">
          <a:avLst/>
        </a:prstGeom>
      </xdr:spPr>
    </xdr:pic>
    <xdr:clientData/>
  </xdr:oneCellAnchor>
  <xdr:oneCellAnchor>
    <xdr:from>
      <xdr:col>68</xdr:col>
      <xdr:colOff>536123</xdr:colOff>
      <xdr:row>11</xdr:row>
      <xdr:rowOff>172398</xdr:rowOff>
    </xdr:from>
    <xdr:ext cx="928274" cy="898748"/>
    <xdr:pic>
      <xdr:nvPicPr>
        <xdr:cNvPr id="43" name="Picture 42">
          <a:extLst>
            <a:ext uri="{FF2B5EF4-FFF2-40B4-BE49-F238E27FC236}">
              <a16:creationId xmlns:a16="http://schemas.microsoft.com/office/drawing/2014/main" id="{00000000-0008-0000-0B00-00002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45113"/>
          <a:ext cx="928274" cy="898748"/>
        </a:xfrm>
        <a:prstGeom prst="rect">
          <a:avLst/>
        </a:prstGeom>
      </xdr:spPr>
    </xdr:pic>
    <xdr:clientData/>
  </xdr:oneCellAnchor>
  <xdr:oneCellAnchor>
    <xdr:from>
      <xdr:col>79</xdr:col>
      <xdr:colOff>276933</xdr:colOff>
      <xdr:row>11</xdr:row>
      <xdr:rowOff>149579</xdr:rowOff>
    </xdr:from>
    <xdr:ext cx="929406" cy="940015"/>
    <xdr:pic>
      <xdr:nvPicPr>
        <xdr:cNvPr id="44" name="Picture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26104"/>
          <a:ext cx="929406" cy="940015"/>
        </a:xfrm>
        <a:prstGeom prst="rect">
          <a:avLst/>
        </a:prstGeom>
      </xdr:spPr>
    </xdr:pic>
    <xdr:clientData/>
  </xdr:oneCellAnchor>
  <xdr:oneCellAnchor>
    <xdr:from>
      <xdr:col>83</xdr:col>
      <xdr:colOff>330167</xdr:colOff>
      <xdr:row>11</xdr:row>
      <xdr:rowOff>167963</xdr:rowOff>
    </xdr:from>
    <xdr:ext cx="914445" cy="927412"/>
    <xdr:pic>
      <xdr:nvPicPr>
        <xdr:cNvPr id="45" name="Picture 44">
          <a:extLst>
            <a:ext uri="{FF2B5EF4-FFF2-40B4-BE49-F238E27FC236}">
              <a16:creationId xmlns:a16="http://schemas.microsoft.com/office/drawing/2014/main" id="{00000000-0008-0000-0B00-00002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48298"/>
          <a:ext cx="914445" cy="927412"/>
        </a:xfrm>
        <a:prstGeom prst="rect">
          <a:avLst/>
        </a:prstGeom>
      </xdr:spPr>
    </xdr:pic>
    <xdr:clientData/>
  </xdr:oneCellAnchor>
  <xdr:oneCellAnchor>
    <xdr:from>
      <xdr:col>87</xdr:col>
      <xdr:colOff>360873</xdr:colOff>
      <xdr:row>11</xdr:row>
      <xdr:rowOff>175042</xdr:rowOff>
    </xdr:from>
    <xdr:ext cx="932679" cy="929959"/>
    <xdr:pic>
      <xdr:nvPicPr>
        <xdr:cNvPr id="46" name="Picture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47757"/>
          <a:ext cx="932679" cy="929959"/>
        </a:xfrm>
        <a:prstGeom prst="rect">
          <a:avLst/>
        </a:prstGeom>
      </xdr:spPr>
    </xdr:pic>
    <xdr:clientData/>
  </xdr:oneCellAnchor>
  <xdr:oneCellAnchor>
    <xdr:from>
      <xdr:col>80</xdr:col>
      <xdr:colOff>479646</xdr:colOff>
      <xdr:row>11</xdr:row>
      <xdr:rowOff>154242</xdr:rowOff>
    </xdr:from>
    <xdr:ext cx="955048" cy="930689"/>
    <xdr:pic>
      <xdr:nvPicPr>
        <xdr:cNvPr id="47" name="Picture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30767"/>
          <a:ext cx="955048" cy="930689"/>
        </a:xfrm>
        <a:prstGeom prst="rect">
          <a:avLst/>
        </a:prstGeom>
      </xdr:spPr>
    </xdr:pic>
    <xdr:clientData/>
  </xdr:oneCellAnchor>
  <xdr:oneCellAnchor>
    <xdr:from>
      <xdr:col>84</xdr:col>
      <xdr:colOff>520542</xdr:colOff>
      <xdr:row>11</xdr:row>
      <xdr:rowOff>154305</xdr:rowOff>
    </xdr:from>
    <xdr:ext cx="898208" cy="935130"/>
    <xdr:pic>
      <xdr:nvPicPr>
        <xdr:cNvPr id="48" name="Picture 47">
          <a:extLst>
            <a:ext uri="{FF2B5EF4-FFF2-40B4-BE49-F238E27FC236}">
              <a16:creationId xmlns:a16="http://schemas.microsoft.com/office/drawing/2014/main" id="{00000000-0008-0000-0B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30830"/>
          <a:ext cx="898208" cy="935130"/>
        </a:xfrm>
        <a:prstGeom prst="rect">
          <a:avLst/>
        </a:prstGeom>
      </xdr:spPr>
    </xdr:pic>
    <xdr:clientData/>
  </xdr:oneCellAnchor>
  <xdr:oneCellAnchor>
    <xdr:from>
      <xdr:col>88</xdr:col>
      <xdr:colOff>556703</xdr:colOff>
      <xdr:row>11</xdr:row>
      <xdr:rowOff>170869</xdr:rowOff>
    </xdr:from>
    <xdr:ext cx="872997" cy="930684"/>
    <xdr:pic>
      <xdr:nvPicPr>
        <xdr:cNvPr id="49" name="Picture 48">
          <a:extLst>
            <a:ext uri="{FF2B5EF4-FFF2-40B4-BE49-F238E27FC236}">
              <a16:creationId xmlns:a16="http://schemas.microsoft.com/office/drawing/2014/main" id="{00000000-0008-0000-0B00-00003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51204"/>
          <a:ext cx="872997" cy="930684"/>
        </a:xfrm>
        <a:prstGeom prst="rect">
          <a:avLst/>
        </a:prstGeom>
      </xdr:spPr>
    </xdr:pic>
    <xdr:clientData/>
  </xdr:oneCellAnchor>
  <xdr:oneCellAnchor>
    <xdr:from>
      <xdr:col>78</xdr:col>
      <xdr:colOff>127088</xdr:colOff>
      <xdr:row>11</xdr:row>
      <xdr:rowOff>152362</xdr:rowOff>
    </xdr:from>
    <xdr:ext cx="893269" cy="934448"/>
    <xdr:pic>
      <xdr:nvPicPr>
        <xdr:cNvPr id="50" name="Picture 49">
          <a:extLst>
            <a:ext uri="{FF2B5EF4-FFF2-40B4-BE49-F238E27FC236}">
              <a16:creationId xmlns:a16="http://schemas.microsoft.com/office/drawing/2014/main" id="{00000000-0008-0000-0B00-00003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28887"/>
          <a:ext cx="893269" cy="934448"/>
        </a:xfrm>
        <a:prstGeom prst="rect">
          <a:avLst/>
        </a:prstGeom>
      </xdr:spPr>
    </xdr:pic>
    <xdr:clientData/>
  </xdr:oneCellAnchor>
  <xdr:oneCellAnchor>
    <xdr:from>
      <xdr:col>82</xdr:col>
      <xdr:colOff>182730</xdr:colOff>
      <xdr:row>11</xdr:row>
      <xdr:rowOff>169146</xdr:rowOff>
    </xdr:from>
    <xdr:ext cx="879127" cy="916121"/>
    <xdr:pic>
      <xdr:nvPicPr>
        <xdr:cNvPr id="51" name="Picture 50">
          <a:extLst>
            <a:ext uri="{FF2B5EF4-FFF2-40B4-BE49-F238E27FC236}">
              <a16:creationId xmlns:a16="http://schemas.microsoft.com/office/drawing/2014/main" id="{00000000-0008-0000-0B00-00003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49481"/>
          <a:ext cx="879127" cy="916121"/>
        </a:xfrm>
        <a:prstGeom prst="rect">
          <a:avLst/>
        </a:prstGeom>
      </xdr:spPr>
    </xdr:pic>
    <xdr:clientData/>
  </xdr:oneCellAnchor>
  <xdr:oneCellAnchor>
    <xdr:from>
      <xdr:col>86</xdr:col>
      <xdr:colOff>147570</xdr:colOff>
      <xdr:row>11</xdr:row>
      <xdr:rowOff>169339</xdr:rowOff>
    </xdr:from>
    <xdr:ext cx="950152" cy="933745"/>
    <xdr:pic>
      <xdr:nvPicPr>
        <xdr:cNvPr id="52" name="Picture 51">
          <a:extLst>
            <a:ext uri="{FF2B5EF4-FFF2-40B4-BE49-F238E27FC236}">
              <a16:creationId xmlns:a16="http://schemas.microsoft.com/office/drawing/2014/main" id="{00000000-0008-0000-0B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49674"/>
          <a:ext cx="950152" cy="933745"/>
        </a:xfrm>
        <a:prstGeom prst="rect">
          <a:avLst/>
        </a:prstGeom>
      </xdr:spPr>
    </xdr:pic>
    <xdr:clientData/>
  </xdr:oneCellAnchor>
  <xdr:oneCellAnchor>
    <xdr:from>
      <xdr:col>90</xdr:col>
      <xdr:colOff>174713</xdr:colOff>
      <xdr:row>11</xdr:row>
      <xdr:rowOff>154548</xdr:rowOff>
    </xdr:from>
    <xdr:ext cx="892187" cy="934448"/>
    <xdr:pic>
      <xdr:nvPicPr>
        <xdr:cNvPr id="53" name="Picture 52">
          <a:extLst>
            <a:ext uri="{FF2B5EF4-FFF2-40B4-BE49-F238E27FC236}">
              <a16:creationId xmlns:a16="http://schemas.microsoft.com/office/drawing/2014/main" id="{00000000-0008-0000-0B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2187" cy="934448"/>
        </a:xfrm>
        <a:prstGeom prst="rect">
          <a:avLst/>
        </a:prstGeom>
      </xdr:spPr>
    </xdr:pic>
    <xdr:clientData/>
  </xdr:oneCellAnchor>
  <xdr:oneCellAnchor>
    <xdr:from>
      <xdr:col>91</xdr:col>
      <xdr:colOff>362488</xdr:colOff>
      <xdr:row>11</xdr:row>
      <xdr:rowOff>167522</xdr:rowOff>
    </xdr:from>
    <xdr:ext cx="878044" cy="916121"/>
    <xdr:pic>
      <xdr:nvPicPr>
        <xdr:cNvPr id="54" name="Picture 53">
          <a:extLst>
            <a:ext uri="{FF2B5EF4-FFF2-40B4-BE49-F238E27FC236}">
              <a16:creationId xmlns:a16="http://schemas.microsoft.com/office/drawing/2014/main" id="{00000000-0008-0000-0B00-00003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8044" cy="916121"/>
        </a:xfrm>
        <a:prstGeom prst="rect">
          <a:avLst/>
        </a:prstGeom>
      </xdr:spPr>
    </xdr:pic>
    <xdr:clientData/>
  </xdr:oneCellAnchor>
  <xdr:oneCellAnchor>
    <xdr:from>
      <xdr:col>92</xdr:col>
      <xdr:colOff>536123</xdr:colOff>
      <xdr:row>11</xdr:row>
      <xdr:rowOff>168588</xdr:rowOff>
    </xdr:from>
    <xdr:ext cx="928966" cy="913988"/>
    <xdr:pic>
      <xdr:nvPicPr>
        <xdr:cNvPr id="55" name="Picture 54">
          <a:extLst>
            <a:ext uri="{FF2B5EF4-FFF2-40B4-BE49-F238E27FC236}">
              <a16:creationId xmlns:a16="http://schemas.microsoft.com/office/drawing/2014/main" id="{00000000-0008-0000-0B00-00003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8923"/>
          <a:ext cx="928966" cy="913988"/>
        </a:xfrm>
        <a:prstGeom prst="rect">
          <a:avLst/>
        </a:prstGeom>
      </xdr:spPr>
    </xdr:pic>
    <xdr:clientData/>
  </xdr:oneCellAnchor>
  <xdr:oneCellAnchor>
    <xdr:from>
      <xdr:col>94</xdr:col>
      <xdr:colOff>174713</xdr:colOff>
      <xdr:row>11</xdr:row>
      <xdr:rowOff>154548</xdr:rowOff>
    </xdr:from>
    <xdr:ext cx="892187" cy="930638"/>
    <xdr:pic>
      <xdr:nvPicPr>
        <xdr:cNvPr id="56" name="Picture 55">
          <a:extLst>
            <a:ext uri="{FF2B5EF4-FFF2-40B4-BE49-F238E27FC236}">
              <a16:creationId xmlns:a16="http://schemas.microsoft.com/office/drawing/2014/main" id="{00000000-0008-0000-0B00-00003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2187" cy="930638"/>
        </a:xfrm>
        <a:prstGeom prst="rect">
          <a:avLst/>
        </a:prstGeom>
      </xdr:spPr>
    </xdr:pic>
    <xdr:clientData/>
  </xdr:oneCellAnchor>
  <xdr:oneCellAnchor>
    <xdr:from>
      <xdr:col>95</xdr:col>
      <xdr:colOff>362488</xdr:colOff>
      <xdr:row>11</xdr:row>
      <xdr:rowOff>167522</xdr:rowOff>
    </xdr:from>
    <xdr:ext cx="874234" cy="912311"/>
    <xdr:pic>
      <xdr:nvPicPr>
        <xdr:cNvPr id="57" name="Picture 56">
          <a:extLst>
            <a:ext uri="{FF2B5EF4-FFF2-40B4-BE49-F238E27FC236}">
              <a16:creationId xmlns:a16="http://schemas.microsoft.com/office/drawing/2014/main" id="{00000000-0008-0000-0B00-00003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4234" cy="912311"/>
        </a:xfrm>
        <a:prstGeom prst="rect">
          <a:avLst/>
        </a:prstGeom>
      </xdr:spPr>
    </xdr:pic>
    <xdr:clientData/>
  </xdr:oneCellAnchor>
  <xdr:oneCellAnchor>
    <xdr:from>
      <xdr:col>96</xdr:col>
      <xdr:colOff>536123</xdr:colOff>
      <xdr:row>11</xdr:row>
      <xdr:rowOff>168588</xdr:rowOff>
    </xdr:from>
    <xdr:ext cx="925156" cy="910178"/>
    <xdr:pic>
      <xdr:nvPicPr>
        <xdr:cNvPr id="58" name="Picture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8923"/>
          <a:ext cx="925156" cy="910178"/>
        </a:xfrm>
        <a:prstGeom prst="rect">
          <a:avLst/>
        </a:prstGeom>
      </xdr:spPr>
    </xdr:pic>
    <xdr:clientData/>
  </xdr:oneCellAnchor>
  <xdr:oneCellAnchor>
    <xdr:from>
      <xdr:col>98</xdr:col>
      <xdr:colOff>174713</xdr:colOff>
      <xdr:row>11</xdr:row>
      <xdr:rowOff>154548</xdr:rowOff>
    </xdr:from>
    <xdr:ext cx="892187" cy="934448"/>
    <xdr:pic>
      <xdr:nvPicPr>
        <xdr:cNvPr id="59" name="Picture 58">
          <a:extLst>
            <a:ext uri="{FF2B5EF4-FFF2-40B4-BE49-F238E27FC236}">
              <a16:creationId xmlns:a16="http://schemas.microsoft.com/office/drawing/2014/main" id="{00000000-0008-0000-0B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2187" cy="934448"/>
        </a:xfrm>
        <a:prstGeom prst="rect">
          <a:avLst/>
        </a:prstGeom>
      </xdr:spPr>
    </xdr:pic>
    <xdr:clientData/>
  </xdr:oneCellAnchor>
  <xdr:oneCellAnchor>
    <xdr:from>
      <xdr:col>99</xdr:col>
      <xdr:colOff>362488</xdr:colOff>
      <xdr:row>11</xdr:row>
      <xdr:rowOff>167522</xdr:rowOff>
    </xdr:from>
    <xdr:ext cx="878044" cy="916121"/>
    <xdr:pic>
      <xdr:nvPicPr>
        <xdr:cNvPr id="60" name="Picture 59">
          <a:extLst>
            <a:ext uri="{FF2B5EF4-FFF2-40B4-BE49-F238E27FC236}">
              <a16:creationId xmlns:a16="http://schemas.microsoft.com/office/drawing/2014/main" id="{00000000-0008-0000-0B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61" name="Picture 60">
          <a:extLst>
            <a:ext uri="{FF2B5EF4-FFF2-40B4-BE49-F238E27FC236}">
              <a16:creationId xmlns:a16="http://schemas.microsoft.com/office/drawing/2014/main" id="{00000000-0008-0000-0B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8923"/>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62" name="Picture 61">
          <a:extLst>
            <a:ext uri="{FF2B5EF4-FFF2-40B4-BE49-F238E27FC236}">
              <a16:creationId xmlns:a16="http://schemas.microsoft.com/office/drawing/2014/main" id="{00000000-0008-0000-0B00-00003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63" name="Picture 62">
          <a:extLst>
            <a:ext uri="{FF2B5EF4-FFF2-40B4-BE49-F238E27FC236}">
              <a16:creationId xmlns:a16="http://schemas.microsoft.com/office/drawing/2014/main" id="{00000000-0008-0000-0B00-00003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64" name="Picture 63">
          <a:extLst>
            <a:ext uri="{FF2B5EF4-FFF2-40B4-BE49-F238E27FC236}">
              <a16:creationId xmlns:a16="http://schemas.microsoft.com/office/drawing/2014/main" id="{00000000-0008-0000-0B00-00004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8923"/>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65" name="Picture 64">
          <a:extLst>
            <a:ext uri="{FF2B5EF4-FFF2-40B4-BE49-F238E27FC236}">
              <a16:creationId xmlns:a16="http://schemas.microsoft.com/office/drawing/2014/main" id="{00000000-0008-0000-0B00-00004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66" name="Picture 65">
          <a:extLst>
            <a:ext uri="{FF2B5EF4-FFF2-40B4-BE49-F238E27FC236}">
              <a16:creationId xmlns:a16="http://schemas.microsoft.com/office/drawing/2014/main" id="{00000000-0008-0000-0B00-00004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67" name="Picture 66">
          <a:extLst>
            <a:ext uri="{FF2B5EF4-FFF2-40B4-BE49-F238E27FC236}">
              <a16:creationId xmlns:a16="http://schemas.microsoft.com/office/drawing/2014/main" id="{00000000-0008-0000-0B00-00004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966" cy="913988"/>
        </a:xfrm>
        <a:prstGeom prst="rect">
          <a:avLst/>
        </a:prstGeom>
      </xdr:spPr>
    </xdr:pic>
    <xdr:clientData/>
  </xdr:oneCellAnchor>
  <xdr:oneCellAnchor>
    <xdr:from>
      <xdr:col>26</xdr:col>
      <xdr:colOff>174713</xdr:colOff>
      <xdr:row>11</xdr:row>
      <xdr:rowOff>154548</xdr:rowOff>
    </xdr:from>
    <xdr:ext cx="895304" cy="915398"/>
    <xdr:pic>
      <xdr:nvPicPr>
        <xdr:cNvPr id="68" name="Picture 67">
          <a:extLst>
            <a:ext uri="{FF2B5EF4-FFF2-40B4-BE49-F238E27FC236}">
              <a16:creationId xmlns:a16="http://schemas.microsoft.com/office/drawing/2014/main" id="{00000000-0008-0000-0B00-00004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31073"/>
          <a:ext cx="895304" cy="915398"/>
        </a:xfrm>
        <a:prstGeom prst="rect">
          <a:avLst/>
        </a:prstGeom>
      </xdr:spPr>
    </xdr:pic>
    <xdr:clientData/>
  </xdr:oneCellAnchor>
  <xdr:oneCellAnchor>
    <xdr:from>
      <xdr:col>27</xdr:col>
      <xdr:colOff>362488</xdr:colOff>
      <xdr:row>11</xdr:row>
      <xdr:rowOff>167522</xdr:rowOff>
    </xdr:from>
    <xdr:ext cx="877351" cy="897071"/>
    <xdr:pic>
      <xdr:nvPicPr>
        <xdr:cNvPr id="69" name="Picture 68">
          <a:extLst>
            <a:ext uri="{FF2B5EF4-FFF2-40B4-BE49-F238E27FC236}">
              <a16:creationId xmlns:a16="http://schemas.microsoft.com/office/drawing/2014/main" id="{00000000-0008-0000-0B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47857"/>
          <a:ext cx="877351" cy="897071"/>
        </a:xfrm>
        <a:prstGeom prst="rect">
          <a:avLst/>
        </a:prstGeom>
      </xdr:spPr>
    </xdr:pic>
    <xdr:clientData/>
  </xdr:oneCellAnchor>
  <xdr:oneCellAnchor>
    <xdr:from>
      <xdr:col>28</xdr:col>
      <xdr:colOff>536123</xdr:colOff>
      <xdr:row>11</xdr:row>
      <xdr:rowOff>172398</xdr:rowOff>
    </xdr:from>
    <xdr:ext cx="928274" cy="898748"/>
    <xdr:pic>
      <xdr:nvPicPr>
        <xdr:cNvPr id="70" name="Picture 69">
          <a:extLst>
            <a:ext uri="{FF2B5EF4-FFF2-40B4-BE49-F238E27FC236}">
              <a16:creationId xmlns:a16="http://schemas.microsoft.com/office/drawing/2014/main" id="{00000000-0008-0000-0B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45113"/>
          <a:ext cx="928274" cy="898748"/>
        </a:xfrm>
        <a:prstGeom prst="rect">
          <a:avLst/>
        </a:prstGeom>
      </xdr:spPr>
    </xdr:pic>
    <xdr:clientData/>
  </xdr:oneCellAnchor>
  <xdr:oneCellAnchor>
    <xdr:from>
      <xdr:col>30</xdr:col>
      <xdr:colOff>174713</xdr:colOff>
      <xdr:row>11</xdr:row>
      <xdr:rowOff>154548</xdr:rowOff>
    </xdr:from>
    <xdr:ext cx="895304" cy="915398"/>
    <xdr:pic>
      <xdr:nvPicPr>
        <xdr:cNvPr id="71" name="Picture 70">
          <a:extLst>
            <a:ext uri="{FF2B5EF4-FFF2-40B4-BE49-F238E27FC236}">
              <a16:creationId xmlns:a16="http://schemas.microsoft.com/office/drawing/2014/main" id="{00000000-0008-0000-0B00-00004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31073"/>
          <a:ext cx="895304" cy="915398"/>
        </a:xfrm>
        <a:prstGeom prst="rect">
          <a:avLst/>
        </a:prstGeom>
      </xdr:spPr>
    </xdr:pic>
    <xdr:clientData/>
  </xdr:oneCellAnchor>
  <xdr:oneCellAnchor>
    <xdr:from>
      <xdr:col>31</xdr:col>
      <xdr:colOff>362488</xdr:colOff>
      <xdr:row>11</xdr:row>
      <xdr:rowOff>167522</xdr:rowOff>
    </xdr:from>
    <xdr:ext cx="877351" cy="897071"/>
    <xdr:pic>
      <xdr:nvPicPr>
        <xdr:cNvPr id="72" name="Picture 71">
          <a:extLst>
            <a:ext uri="{FF2B5EF4-FFF2-40B4-BE49-F238E27FC236}">
              <a16:creationId xmlns:a16="http://schemas.microsoft.com/office/drawing/2014/main" id="{00000000-0008-0000-0B00-00004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47857"/>
          <a:ext cx="877351" cy="897071"/>
        </a:xfrm>
        <a:prstGeom prst="rect">
          <a:avLst/>
        </a:prstGeom>
      </xdr:spPr>
    </xdr:pic>
    <xdr:clientData/>
  </xdr:oneCellAnchor>
  <xdr:oneCellAnchor>
    <xdr:from>
      <xdr:col>32</xdr:col>
      <xdr:colOff>536123</xdr:colOff>
      <xdr:row>11</xdr:row>
      <xdr:rowOff>172398</xdr:rowOff>
    </xdr:from>
    <xdr:ext cx="928274" cy="898748"/>
    <xdr:pic>
      <xdr:nvPicPr>
        <xdr:cNvPr id="73" name="Picture 72">
          <a:extLst>
            <a:ext uri="{FF2B5EF4-FFF2-40B4-BE49-F238E27FC236}">
              <a16:creationId xmlns:a16="http://schemas.microsoft.com/office/drawing/2014/main" id="{00000000-0008-0000-0B00-00004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45113"/>
          <a:ext cx="928274" cy="898748"/>
        </a:xfrm>
        <a:prstGeom prst="rect">
          <a:avLst/>
        </a:prstGeom>
      </xdr:spPr>
    </xdr:pic>
    <xdr:clientData/>
  </xdr:oneCellAnchor>
  <xdr:oneCellAnchor>
    <xdr:from>
      <xdr:col>34</xdr:col>
      <xdr:colOff>174713</xdr:colOff>
      <xdr:row>11</xdr:row>
      <xdr:rowOff>154548</xdr:rowOff>
    </xdr:from>
    <xdr:ext cx="895304" cy="915398"/>
    <xdr:pic>
      <xdr:nvPicPr>
        <xdr:cNvPr id="74" name="Picture 73">
          <a:extLst>
            <a:ext uri="{FF2B5EF4-FFF2-40B4-BE49-F238E27FC236}">
              <a16:creationId xmlns:a16="http://schemas.microsoft.com/office/drawing/2014/main" id="{00000000-0008-0000-0B00-00004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31073"/>
          <a:ext cx="895304" cy="915398"/>
        </a:xfrm>
        <a:prstGeom prst="rect">
          <a:avLst/>
        </a:prstGeom>
      </xdr:spPr>
    </xdr:pic>
    <xdr:clientData/>
  </xdr:oneCellAnchor>
  <xdr:oneCellAnchor>
    <xdr:from>
      <xdr:col>35</xdr:col>
      <xdr:colOff>362488</xdr:colOff>
      <xdr:row>11</xdr:row>
      <xdr:rowOff>167522</xdr:rowOff>
    </xdr:from>
    <xdr:ext cx="877351" cy="897071"/>
    <xdr:pic>
      <xdr:nvPicPr>
        <xdr:cNvPr id="75" name="Picture 74">
          <a:extLst>
            <a:ext uri="{FF2B5EF4-FFF2-40B4-BE49-F238E27FC236}">
              <a16:creationId xmlns:a16="http://schemas.microsoft.com/office/drawing/2014/main" id="{00000000-0008-0000-0B00-00004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47857"/>
          <a:ext cx="877351" cy="897071"/>
        </a:xfrm>
        <a:prstGeom prst="rect">
          <a:avLst/>
        </a:prstGeom>
      </xdr:spPr>
    </xdr:pic>
    <xdr:clientData/>
  </xdr:oneCellAnchor>
  <xdr:oneCellAnchor>
    <xdr:from>
      <xdr:col>36</xdr:col>
      <xdr:colOff>536123</xdr:colOff>
      <xdr:row>11</xdr:row>
      <xdr:rowOff>172398</xdr:rowOff>
    </xdr:from>
    <xdr:ext cx="928274" cy="898748"/>
    <xdr:pic>
      <xdr:nvPicPr>
        <xdr:cNvPr id="76" name="Picture 75">
          <a:extLst>
            <a:ext uri="{FF2B5EF4-FFF2-40B4-BE49-F238E27FC236}">
              <a16:creationId xmlns:a16="http://schemas.microsoft.com/office/drawing/2014/main" id="{00000000-0008-0000-0B00-00004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45113"/>
          <a:ext cx="928274" cy="898748"/>
        </a:xfrm>
        <a:prstGeom prst="rect">
          <a:avLst/>
        </a:prstGeom>
      </xdr:spPr>
    </xdr:pic>
    <xdr:clientData/>
  </xdr:oneCellAnchor>
  <xdr:oneCellAnchor>
    <xdr:from>
      <xdr:col>38</xdr:col>
      <xdr:colOff>174713</xdr:colOff>
      <xdr:row>11</xdr:row>
      <xdr:rowOff>154548</xdr:rowOff>
    </xdr:from>
    <xdr:ext cx="895304" cy="915398"/>
    <xdr:pic>
      <xdr:nvPicPr>
        <xdr:cNvPr id="77" name="Picture 76">
          <a:extLst>
            <a:ext uri="{FF2B5EF4-FFF2-40B4-BE49-F238E27FC236}">
              <a16:creationId xmlns:a16="http://schemas.microsoft.com/office/drawing/2014/main" id="{00000000-0008-0000-0B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31073"/>
          <a:ext cx="895304" cy="915398"/>
        </a:xfrm>
        <a:prstGeom prst="rect">
          <a:avLst/>
        </a:prstGeom>
      </xdr:spPr>
    </xdr:pic>
    <xdr:clientData/>
  </xdr:oneCellAnchor>
  <xdr:oneCellAnchor>
    <xdr:from>
      <xdr:col>39</xdr:col>
      <xdr:colOff>362488</xdr:colOff>
      <xdr:row>11</xdr:row>
      <xdr:rowOff>167522</xdr:rowOff>
    </xdr:from>
    <xdr:ext cx="877351" cy="897071"/>
    <xdr:pic>
      <xdr:nvPicPr>
        <xdr:cNvPr id="78" name="Picture 77">
          <a:extLst>
            <a:ext uri="{FF2B5EF4-FFF2-40B4-BE49-F238E27FC236}">
              <a16:creationId xmlns:a16="http://schemas.microsoft.com/office/drawing/2014/main" id="{00000000-0008-0000-0B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47857"/>
          <a:ext cx="877351" cy="897071"/>
        </a:xfrm>
        <a:prstGeom prst="rect">
          <a:avLst/>
        </a:prstGeom>
      </xdr:spPr>
    </xdr:pic>
    <xdr:clientData/>
  </xdr:oneCellAnchor>
  <xdr:oneCellAnchor>
    <xdr:from>
      <xdr:col>40</xdr:col>
      <xdr:colOff>536123</xdr:colOff>
      <xdr:row>11</xdr:row>
      <xdr:rowOff>172398</xdr:rowOff>
    </xdr:from>
    <xdr:ext cx="928274" cy="898748"/>
    <xdr:pic>
      <xdr:nvPicPr>
        <xdr:cNvPr id="79" name="Picture 78">
          <a:extLst>
            <a:ext uri="{FF2B5EF4-FFF2-40B4-BE49-F238E27FC236}">
              <a16:creationId xmlns:a16="http://schemas.microsoft.com/office/drawing/2014/main" id="{00000000-0008-0000-0B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45113"/>
          <a:ext cx="928274" cy="898748"/>
        </a:xfrm>
        <a:prstGeom prst="rect">
          <a:avLst/>
        </a:prstGeom>
      </xdr:spPr>
    </xdr:pic>
    <xdr:clientData/>
  </xdr:oneCellAnchor>
  <xdr:oneCellAnchor>
    <xdr:from>
      <xdr:col>42</xdr:col>
      <xdr:colOff>174713</xdr:colOff>
      <xdr:row>11</xdr:row>
      <xdr:rowOff>154548</xdr:rowOff>
    </xdr:from>
    <xdr:ext cx="895304" cy="915398"/>
    <xdr:pic>
      <xdr:nvPicPr>
        <xdr:cNvPr id="80" name="Picture 79">
          <a:extLst>
            <a:ext uri="{FF2B5EF4-FFF2-40B4-BE49-F238E27FC236}">
              <a16:creationId xmlns:a16="http://schemas.microsoft.com/office/drawing/2014/main" id="{00000000-0008-0000-0B00-00005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31073"/>
          <a:ext cx="895304" cy="915398"/>
        </a:xfrm>
        <a:prstGeom prst="rect">
          <a:avLst/>
        </a:prstGeom>
      </xdr:spPr>
    </xdr:pic>
    <xdr:clientData/>
  </xdr:oneCellAnchor>
  <xdr:oneCellAnchor>
    <xdr:from>
      <xdr:col>43</xdr:col>
      <xdr:colOff>362488</xdr:colOff>
      <xdr:row>11</xdr:row>
      <xdr:rowOff>167522</xdr:rowOff>
    </xdr:from>
    <xdr:ext cx="877351" cy="897071"/>
    <xdr:pic>
      <xdr:nvPicPr>
        <xdr:cNvPr id="81" name="Picture 80">
          <a:extLst>
            <a:ext uri="{FF2B5EF4-FFF2-40B4-BE49-F238E27FC236}">
              <a16:creationId xmlns:a16="http://schemas.microsoft.com/office/drawing/2014/main" id="{00000000-0008-0000-0B00-00005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47857"/>
          <a:ext cx="877351" cy="897071"/>
        </a:xfrm>
        <a:prstGeom prst="rect">
          <a:avLst/>
        </a:prstGeom>
      </xdr:spPr>
    </xdr:pic>
    <xdr:clientData/>
  </xdr:oneCellAnchor>
  <xdr:oneCellAnchor>
    <xdr:from>
      <xdr:col>44</xdr:col>
      <xdr:colOff>536123</xdr:colOff>
      <xdr:row>11</xdr:row>
      <xdr:rowOff>172398</xdr:rowOff>
    </xdr:from>
    <xdr:ext cx="928274" cy="898748"/>
    <xdr:pic>
      <xdr:nvPicPr>
        <xdr:cNvPr id="82" name="Picture 81">
          <a:extLst>
            <a:ext uri="{FF2B5EF4-FFF2-40B4-BE49-F238E27FC236}">
              <a16:creationId xmlns:a16="http://schemas.microsoft.com/office/drawing/2014/main" id="{00000000-0008-0000-0B00-00005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45113"/>
          <a:ext cx="928274" cy="898748"/>
        </a:xfrm>
        <a:prstGeom prst="rect">
          <a:avLst/>
        </a:prstGeom>
      </xdr:spPr>
    </xdr:pic>
    <xdr:clientData/>
  </xdr:oneCellAnchor>
  <xdr:oneCellAnchor>
    <xdr:from>
      <xdr:col>46</xdr:col>
      <xdr:colOff>174713</xdr:colOff>
      <xdr:row>11</xdr:row>
      <xdr:rowOff>154548</xdr:rowOff>
    </xdr:from>
    <xdr:ext cx="895304" cy="915398"/>
    <xdr:pic>
      <xdr:nvPicPr>
        <xdr:cNvPr id="83" name="Picture 82">
          <a:extLst>
            <a:ext uri="{FF2B5EF4-FFF2-40B4-BE49-F238E27FC236}">
              <a16:creationId xmlns:a16="http://schemas.microsoft.com/office/drawing/2014/main" id="{00000000-0008-0000-0B00-00005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31073"/>
          <a:ext cx="895304" cy="915398"/>
        </a:xfrm>
        <a:prstGeom prst="rect">
          <a:avLst/>
        </a:prstGeom>
      </xdr:spPr>
    </xdr:pic>
    <xdr:clientData/>
  </xdr:oneCellAnchor>
  <xdr:oneCellAnchor>
    <xdr:from>
      <xdr:col>47</xdr:col>
      <xdr:colOff>362488</xdr:colOff>
      <xdr:row>11</xdr:row>
      <xdr:rowOff>167522</xdr:rowOff>
    </xdr:from>
    <xdr:ext cx="877351" cy="897071"/>
    <xdr:pic>
      <xdr:nvPicPr>
        <xdr:cNvPr id="84" name="Picture 83">
          <a:extLst>
            <a:ext uri="{FF2B5EF4-FFF2-40B4-BE49-F238E27FC236}">
              <a16:creationId xmlns:a16="http://schemas.microsoft.com/office/drawing/2014/main" id="{00000000-0008-0000-0B00-00005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47857"/>
          <a:ext cx="877351" cy="897071"/>
        </a:xfrm>
        <a:prstGeom prst="rect">
          <a:avLst/>
        </a:prstGeom>
      </xdr:spPr>
    </xdr:pic>
    <xdr:clientData/>
  </xdr:oneCellAnchor>
  <xdr:oneCellAnchor>
    <xdr:from>
      <xdr:col>48</xdr:col>
      <xdr:colOff>536123</xdr:colOff>
      <xdr:row>11</xdr:row>
      <xdr:rowOff>172398</xdr:rowOff>
    </xdr:from>
    <xdr:ext cx="928274" cy="898748"/>
    <xdr:pic>
      <xdr:nvPicPr>
        <xdr:cNvPr id="85" name="Picture 84">
          <a:extLst>
            <a:ext uri="{FF2B5EF4-FFF2-40B4-BE49-F238E27FC236}">
              <a16:creationId xmlns:a16="http://schemas.microsoft.com/office/drawing/2014/main" id="{00000000-0008-0000-0B00-00005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45113"/>
          <a:ext cx="928274" cy="898748"/>
        </a:xfrm>
        <a:prstGeom prst="rect">
          <a:avLst/>
        </a:prstGeom>
      </xdr:spPr>
    </xdr:pic>
    <xdr:clientData/>
  </xdr:oneCellAnchor>
  <xdr:oneCellAnchor>
    <xdr:from>
      <xdr:col>50</xdr:col>
      <xdr:colOff>174713</xdr:colOff>
      <xdr:row>11</xdr:row>
      <xdr:rowOff>154548</xdr:rowOff>
    </xdr:from>
    <xdr:ext cx="895304" cy="915398"/>
    <xdr:pic>
      <xdr:nvPicPr>
        <xdr:cNvPr id="86" name="Picture 85">
          <a:extLst>
            <a:ext uri="{FF2B5EF4-FFF2-40B4-BE49-F238E27FC236}">
              <a16:creationId xmlns:a16="http://schemas.microsoft.com/office/drawing/2014/main" id="{00000000-0008-0000-0B00-00005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31073"/>
          <a:ext cx="895304" cy="915398"/>
        </a:xfrm>
        <a:prstGeom prst="rect">
          <a:avLst/>
        </a:prstGeom>
      </xdr:spPr>
    </xdr:pic>
    <xdr:clientData/>
  </xdr:oneCellAnchor>
  <xdr:oneCellAnchor>
    <xdr:from>
      <xdr:col>51</xdr:col>
      <xdr:colOff>362488</xdr:colOff>
      <xdr:row>11</xdr:row>
      <xdr:rowOff>167522</xdr:rowOff>
    </xdr:from>
    <xdr:ext cx="877351" cy="897071"/>
    <xdr:pic>
      <xdr:nvPicPr>
        <xdr:cNvPr id="87" name="Picture 86">
          <a:extLst>
            <a:ext uri="{FF2B5EF4-FFF2-40B4-BE49-F238E27FC236}">
              <a16:creationId xmlns:a16="http://schemas.microsoft.com/office/drawing/2014/main" id="{00000000-0008-0000-0B00-00005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47857"/>
          <a:ext cx="877351" cy="897071"/>
        </a:xfrm>
        <a:prstGeom prst="rect">
          <a:avLst/>
        </a:prstGeom>
      </xdr:spPr>
    </xdr:pic>
    <xdr:clientData/>
  </xdr:oneCellAnchor>
  <xdr:oneCellAnchor>
    <xdr:from>
      <xdr:col>52</xdr:col>
      <xdr:colOff>536123</xdr:colOff>
      <xdr:row>11</xdr:row>
      <xdr:rowOff>172398</xdr:rowOff>
    </xdr:from>
    <xdr:ext cx="928274" cy="898748"/>
    <xdr:pic>
      <xdr:nvPicPr>
        <xdr:cNvPr id="88" name="Picture 87">
          <a:extLst>
            <a:ext uri="{FF2B5EF4-FFF2-40B4-BE49-F238E27FC236}">
              <a16:creationId xmlns:a16="http://schemas.microsoft.com/office/drawing/2014/main" id="{00000000-0008-0000-0B00-00005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45113"/>
          <a:ext cx="928274" cy="898748"/>
        </a:xfrm>
        <a:prstGeom prst="rect">
          <a:avLst/>
        </a:prstGeom>
      </xdr:spPr>
    </xdr:pic>
    <xdr:clientData/>
  </xdr:oneCellAnchor>
  <xdr:oneCellAnchor>
    <xdr:from>
      <xdr:col>54</xdr:col>
      <xdr:colOff>174713</xdr:colOff>
      <xdr:row>11</xdr:row>
      <xdr:rowOff>154548</xdr:rowOff>
    </xdr:from>
    <xdr:ext cx="895304" cy="915398"/>
    <xdr:pic>
      <xdr:nvPicPr>
        <xdr:cNvPr id="89" name="Picture 88">
          <a:extLst>
            <a:ext uri="{FF2B5EF4-FFF2-40B4-BE49-F238E27FC236}">
              <a16:creationId xmlns:a16="http://schemas.microsoft.com/office/drawing/2014/main" id="{00000000-0008-0000-0B00-00005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31073"/>
          <a:ext cx="895304" cy="915398"/>
        </a:xfrm>
        <a:prstGeom prst="rect">
          <a:avLst/>
        </a:prstGeom>
      </xdr:spPr>
    </xdr:pic>
    <xdr:clientData/>
  </xdr:oneCellAnchor>
  <xdr:oneCellAnchor>
    <xdr:from>
      <xdr:col>55</xdr:col>
      <xdr:colOff>362488</xdr:colOff>
      <xdr:row>11</xdr:row>
      <xdr:rowOff>167522</xdr:rowOff>
    </xdr:from>
    <xdr:ext cx="877351" cy="897071"/>
    <xdr:pic>
      <xdr:nvPicPr>
        <xdr:cNvPr id="90" name="Picture 89">
          <a:extLst>
            <a:ext uri="{FF2B5EF4-FFF2-40B4-BE49-F238E27FC236}">
              <a16:creationId xmlns:a16="http://schemas.microsoft.com/office/drawing/2014/main" id="{00000000-0008-0000-0B00-00005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47857"/>
          <a:ext cx="877351" cy="897071"/>
        </a:xfrm>
        <a:prstGeom prst="rect">
          <a:avLst/>
        </a:prstGeom>
      </xdr:spPr>
    </xdr:pic>
    <xdr:clientData/>
  </xdr:oneCellAnchor>
  <xdr:oneCellAnchor>
    <xdr:from>
      <xdr:col>56</xdr:col>
      <xdr:colOff>536123</xdr:colOff>
      <xdr:row>11</xdr:row>
      <xdr:rowOff>172398</xdr:rowOff>
    </xdr:from>
    <xdr:ext cx="928274" cy="898748"/>
    <xdr:pic>
      <xdr:nvPicPr>
        <xdr:cNvPr id="91" name="Picture 90">
          <a:extLst>
            <a:ext uri="{FF2B5EF4-FFF2-40B4-BE49-F238E27FC236}">
              <a16:creationId xmlns:a16="http://schemas.microsoft.com/office/drawing/2014/main" id="{00000000-0008-0000-0B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45113"/>
          <a:ext cx="928274" cy="898748"/>
        </a:xfrm>
        <a:prstGeom prst="rect">
          <a:avLst/>
        </a:prstGeom>
      </xdr:spPr>
    </xdr:pic>
    <xdr:clientData/>
  </xdr:oneCellAnchor>
  <xdr:oneCellAnchor>
    <xdr:from>
      <xdr:col>58</xdr:col>
      <xdr:colOff>174713</xdr:colOff>
      <xdr:row>11</xdr:row>
      <xdr:rowOff>154548</xdr:rowOff>
    </xdr:from>
    <xdr:ext cx="895304" cy="915398"/>
    <xdr:pic>
      <xdr:nvPicPr>
        <xdr:cNvPr id="92" name="Picture 91">
          <a:extLst>
            <a:ext uri="{FF2B5EF4-FFF2-40B4-BE49-F238E27FC236}">
              <a16:creationId xmlns:a16="http://schemas.microsoft.com/office/drawing/2014/main" id="{00000000-0008-0000-0B00-00005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31073"/>
          <a:ext cx="895304" cy="915398"/>
        </a:xfrm>
        <a:prstGeom prst="rect">
          <a:avLst/>
        </a:prstGeom>
      </xdr:spPr>
    </xdr:pic>
    <xdr:clientData/>
  </xdr:oneCellAnchor>
  <xdr:oneCellAnchor>
    <xdr:from>
      <xdr:col>59</xdr:col>
      <xdr:colOff>362488</xdr:colOff>
      <xdr:row>11</xdr:row>
      <xdr:rowOff>167522</xdr:rowOff>
    </xdr:from>
    <xdr:ext cx="877351" cy="897071"/>
    <xdr:pic>
      <xdr:nvPicPr>
        <xdr:cNvPr id="93" name="Picture 92">
          <a:extLst>
            <a:ext uri="{FF2B5EF4-FFF2-40B4-BE49-F238E27FC236}">
              <a16:creationId xmlns:a16="http://schemas.microsoft.com/office/drawing/2014/main" id="{00000000-0008-0000-0B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47857"/>
          <a:ext cx="877351" cy="897071"/>
        </a:xfrm>
        <a:prstGeom prst="rect">
          <a:avLst/>
        </a:prstGeom>
      </xdr:spPr>
    </xdr:pic>
    <xdr:clientData/>
  </xdr:oneCellAnchor>
  <xdr:oneCellAnchor>
    <xdr:from>
      <xdr:col>60</xdr:col>
      <xdr:colOff>536123</xdr:colOff>
      <xdr:row>11</xdr:row>
      <xdr:rowOff>172398</xdr:rowOff>
    </xdr:from>
    <xdr:ext cx="928274" cy="898748"/>
    <xdr:pic>
      <xdr:nvPicPr>
        <xdr:cNvPr id="94" name="Picture 93">
          <a:extLst>
            <a:ext uri="{FF2B5EF4-FFF2-40B4-BE49-F238E27FC236}">
              <a16:creationId xmlns:a16="http://schemas.microsoft.com/office/drawing/2014/main" id="{00000000-0008-0000-0B00-00005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45113"/>
          <a:ext cx="928274" cy="898748"/>
        </a:xfrm>
        <a:prstGeom prst="rect">
          <a:avLst/>
        </a:prstGeom>
      </xdr:spPr>
    </xdr:pic>
    <xdr:clientData/>
  </xdr:oneCellAnchor>
  <xdr:oneCellAnchor>
    <xdr:from>
      <xdr:col>62</xdr:col>
      <xdr:colOff>174713</xdr:colOff>
      <xdr:row>11</xdr:row>
      <xdr:rowOff>154548</xdr:rowOff>
    </xdr:from>
    <xdr:ext cx="895304" cy="915398"/>
    <xdr:pic>
      <xdr:nvPicPr>
        <xdr:cNvPr id="95" name="Picture 94">
          <a:extLst>
            <a:ext uri="{FF2B5EF4-FFF2-40B4-BE49-F238E27FC236}">
              <a16:creationId xmlns:a16="http://schemas.microsoft.com/office/drawing/2014/main" id="{00000000-0008-0000-0B00-00005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31073"/>
          <a:ext cx="895304" cy="915398"/>
        </a:xfrm>
        <a:prstGeom prst="rect">
          <a:avLst/>
        </a:prstGeom>
      </xdr:spPr>
    </xdr:pic>
    <xdr:clientData/>
  </xdr:oneCellAnchor>
  <xdr:oneCellAnchor>
    <xdr:from>
      <xdr:col>63</xdr:col>
      <xdr:colOff>362488</xdr:colOff>
      <xdr:row>11</xdr:row>
      <xdr:rowOff>167522</xdr:rowOff>
    </xdr:from>
    <xdr:ext cx="877351" cy="897071"/>
    <xdr:pic>
      <xdr:nvPicPr>
        <xdr:cNvPr id="96" name="Picture 95">
          <a:extLst>
            <a:ext uri="{FF2B5EF4-FFF2-40B4-BE49-F238E27FC236}">
              <a16:creationId xmlns:a16="http://schemas.microsoft.com/office/drawing/2014/main" id="{00000000-0008-0000-0B00-00006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47857"/>
          <a:ext cx="877351" cy="897071"/>
        </a:xfrm>
        <a:prstGeom prst="rect">
          <a:avLst/>
        </a:prstGeom>
      </xdr:spPr>
    </xdr:pic>
    <xdr:clientData/>
  </xdr:oneCellAnchor>
  <xdr:oneCellAnchor>
    <xdr:from>
      <xdr:col>64</xdr:col>
      <xdr:colOff>536123</xdr:colOff>
      <xdr:row>11</xdr:row>
      <xdr:rowOff>172398</xdr:rowOff>
    </xdr:from>
    <xdr:ext cx="928274" cy="898748"/>
    <xdr:pic>
      <xdr:nvPicPr>
        <xdr:cNvPr id="97" name="Picture 96">
          <a:extLst>
            <a:ext uri="{FF2B5EF4-FFF2-40B4-BE49-F238E27FC236}">
              <a16:creationId xmlns:a16="http://schemas.microsoft.com/office/drawing/2014/main" id="{00000000-0008-0000-0B00-00006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45113"/>
          <a:ext cx="928274" cy="898748"/>
        </a:xfrm>
        <a:prstGeom prst="rect">
          <a:avLst/>
        </a:prstGeom>
      </xdr:spPr>
    </xdr:pic>
    <xdr:clientData/>
  </xdr:oneCellAnchor>
  <xdr:oneCellAnchor>
    <xdr:from>
      <xdr:col>70</xdr:col>
      <xdr:colOff>174713</xdr:colOff>
      <xdr:row>11</xdr:row>
      <xdr:rowOff>154548</xdr:rowOff>
    </xdr:from>
    <xdr:ext cx="899114" cy="915398"/>
    <xdr:pic>
      <xdr:nvPicPr>
        <xdr:cNvPr id="98" name="Picture 97">
          <a:extLst>
            <a:ext uri="{FF2B5EF4-FFF2-40B4-BE49-F238E27FC236}">
              <a16:creationId xmlns:a16="http://schemas.microsoft.com/office/drawing/2014/main" id="{00000000-0008-0000-0B00-00006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31073"/>
          <a:ext cx="899114" cy="915398"/>
        </a:xfrm>
        <a:prstGeom prst="rect">
          <a:avLst/>
        </a:prstGeom>
      </xdr:spPr>
    </xdr:pic>
    <xdr:clientData/>
  </xdr:oneCellAnchor>
  <xdr:oneCellAnchor>
    <xdr:from>
      <xdr:col>71</xdr:col>
      <xdr:colOff>362488</xdr:colOff>
      <xdr:row>11</xdr:row>
      <xdr:rowOff>167522</xdr:rowOff>
    </xdr:from>
    <xdr:ext cx="877351" cy="897071"/>
    <xdr:pic>
      <xdr:nvPicPr>
        <xdr:cNvPr id="99" name="Picture 98">
          <a:extLst>
            <a:ext uri="{FF2B5EF4-FFF2-40B4-BE49-F238E27FC236}">
              <a16:creationId xmlns:a16="http://schemas.microsoft.com/office/drawing/2014/main" id="{00000000-0008-0000-0B00-00006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47857"/>
          <a:ext cx="877351" cy="897071"/>
        </a:xfrm>
        <a:prstGeom prst="rect">
          <a:avLst/>
        </a:prstGeom>
      </xdr:spPr>
    </xdr:pic>
    <xdr:clientData/>
  </xdr:oneCellAnchor>
  <xdr:oneCellAnchor>
    <xdr:from>
      <xdr:col>72</xdr:col>
      <xdr:colOff>536123</xdr:colOff>
      <xdr:row>11</xdr:row>
      <xdr:rowOff>172398</xdr:rowOff>
    </xdr:from>
    <xdr:ext cx="928274" cy="898748"/>
    <xdr:pic>
      <xdr:nvPicPr>
        <xdr:cNvPr id="100" name="Picture 99">
          <a:extLst>
            <a:ext uri="{FF2B5EF4-FFF2-40B4-BE49-F238E27FC236}">
              <a16:creationId xmlns:a16="http://schemas.microsoft.com/office/drawing/2014/main" id="{00000000-0008-0000-0B00-00006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45113"/>
          <a:ext cx="928274" cy="898748"/>
        </a:xfrm>
        <a:prstGeom prst="rect">
          <a:avLst/>
        </a:prstGeom>
      </xdr:spPr>
    </xdr:pic>
    <xdr:clientData/>
  </xdr:oneCellAnchor>
  <xdr:oneCellAnchor>
    <xdr:from>
      <xdr:col>74</xdr:col>
      <xdr:colOff>174713</xdr:colOff>
      <xdr:row>11</xdr:row>
      <xdr:rowOff>154548</xdr:rowOff>
    </xdr:from>
    <xdr:ext cx="899114" cy="915398"/>
    <xdr:pic>
      <xdr:nvPicPr>
        <xdr:cNvPr id="101" name="Picture 100">
          <a:extLst>
            <a:ext uri="{FF2B5EF4-FFF2-40B4-BE49-F238E27FC236}">
              <a16:creationId xmlns:a16="http://schemas.microsoft.com/office/drawing/2014/main" id="{00000000-0008-0000-0B00-00006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31073"/>
          <a:ext cx="899114" cy="915398"/>
        </a:xfrm>
        <a:prstGeom prst="rect">
          <a:avLst/>
        </a:prstGeom>
      </xdr:spPr>
    </xdr:pic>
    <xdr:clientData/>
  </xdr:oneCellAnchor>
  <xdr:oneCellAnchor>
    <xdr:from>
      <xdr:col>75</xdr:col>
      <xdr:colOff>362488</xdr:colOff>
      <xdr:row>11</xdr:row>
      <xdr:rowOff>167522</xdr:rowOff>
    </xdr:from>
    <xdr:ext cx="877351" cy="897071"/>
    <xdr:pic>
      <xdr:nvPicPr>
        <xdr:cNvPr id="102" name="Picture 101">
          <a:extLst>
            <a:ext uri="{FF2B5EF4-FFF2-40B4-BE49-F238E27FC236}">
              <a16:creationId xmlns:a16="http://schemas.microsoft.com/office/drawing/2014/main" id="{00000000-0008-0000-0B00-00006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47857"/>
          <a:ext cx="877351" cy="897071"/>
        </a:xfrm>
        <a:prstGeom prst="rect">
          <a:avLst/>
        </a:prstGeom>
      </xdr:spPr>
    </xdr:pic>
    <xdr:clientData/>
  </xdr:oneCellAnchor>
  <xdr:oneCellAnchor>
    <xdr:from>
      <xdr:col>76</xdr:col>
      <xdr:colOff>536123</xdr:colOff>
      <xdr:row>11</xdr:row>
      <xdr:rowOff>172398</xdr:rowOff>
    </xdr:from>
    <xdr:ext cx="928274" cy="898748"/>
    <xdr:pic>
      <xdr:nvPicPr>
        <xdr:cNvPr id="103" name="Picture 102">
          <a:extLst>
            <a:ext uri="{FF2B5EF4-FFF2-40B4-BE49-F238E27FC236}">
              <a16:creationId xmlns:a16="http://schemas.microsoft.com/office/drawing/2014/main" id="{00000000-0008-0000-0B00-00006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45113"/>
          <a:ext cx="928274" cy="898748"/>
        </a:xfrm>
        <a:prstGeom prst="rect">
          <a:avLst/>
        </a:prstGeom>
      </xdr:spPr>
    </xdr:pic>
    <xdr:clientData/>
  </xdr:oneCellAnchor>
  <xdr:oneCellAnchor>
    <xdr:from>
      <xdr:col>78</xdr:col>
      <xdr:colOff>174713</xdr:colOff>
      <xdr:row>11</xdr:row>
      <xdr:rowOff>154548</xdr:rowOff>
    </xdr:from>
    <xdr:ext cx="899114" cy="915398"/>
    <xdr:pic>
      <xdr:nvPicPr>
        <xdr:cNvPr id="104" name="Picture 103">
          <a:extLst>
            <a:ext uri="{FF2B5EF4-FFF2-40B4-BE49-F238E27FC236}">
              <a16:creationId xmlns:a16="http://schemas.microsoft.com/office/drawing/2014/main" id="{00000000-0008-0000-0B00-00006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31073"/>
          <a:ext cx="899114" cy="915398"/>
        </a:xfrm>
        <a:prstGeom prst="rect">
          <a:avLst/>
        </a:prstGeom>
      </xdr:spPr>
    </xdr:pic>
    <xdr:clientData/>
  </xdr:oneCellAnchor>
  <xdr:oneCellAnchor>
    <xdr:from>
      <xdr:col>79</xdr:col>
      <xdr:colOff>362488</xdr:colOff>
      <xdr:row>11</xdr:row>
      <xdr:rowOff>167522</xdr:rowOff>
    </xdr:from>
    <xdr:ext cx="877351" cy="897071"/>
    <xdr:pic>
      <xdr:nvPicPr>
        <xdr:cNvPr id="105" name="Picture 104">
          <a:extLst>
            <a:ext uri="{FF2B5EF4-FFF2-40B4-BE49-F238E27FC236}">
              <a16:creationId xmlns:a16="http://schemas.microsoft.com/office/drawing/2014/main" id="{00000000-0008-0000-0B00-00006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47857"/>
          <a:ext cx="877351" cy="897071"/>
        </a:xfrm>
        <a:prstGeom prst="rect">
          <a:avLst/>
        </a:prstGeom>
      </xdr:spPr>
    </xdr:pic>
    <xdr:clientData/>
  </xdr:oneCellAnchor>
  <xdr:oneCellAnchor>
    <xdr:from>
      <xdr:col>80</xdr:col>
      <xdr:colOff>536123</xdr:colOff>
      <xdr:row>11</xdr:row>
      <xdr:rowOff>172398</xdr:rowOff>
    </xdr:from>
    <xdr:ext cx="928274" cy="898748"/>
    <xdr:pic>
      <xdr:nvPicPr>
        <xdr:cNvPr id="106" name="Picture 105">
          <a:extLst>
            <a:ext uri="{FF2B5EF4-FFF2-40B4-BE49-F238E27FC236}">
              <a16:creationId xmlns:a16="http://schemas.microsoft.com/office/drawing/2014/main" id="{00000000-0008-0000-0B00-00006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45113"/>
          <a:ext cx="928274" cy="898748"/>
        </a:xfrm>
        <a:prstGeom prst="rect">
          <a:avLst/>
        </a:prstGeom>
      </xdr:spPr>
    </xdr:pic>
    <xdr:clientData/>
  </xdr:oneCellAnchor>
  <xdr:oneCellAnchor>
    <xdr:from>
      <xdr:col>82</xdr:col>
      <xdr:colOff>174713</xdr:colOff>
      <xdr:row>11</xdr:row>
      <xdr:rowOff>154548</xdr:rowOff>
    </xdr:from>
    <xdr:ext cx="899114" cy="915398"/>
    <xdr:pic>
      <xdr:nvPicPr>
        <xdr:cNvPr id="107" name="Picture 106">
          <a:extLst>
            <a:ext uri="{FF2B5EF4-FFF2-40B4-BE49-F238E27FC236}">
              <a16:creationId xmlns:a16="http://schemas.microsoft.com/office/drawing/2014/main" id="{00000000-0008-0000-0B00-00006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31073"/>
          <a:ext cx="899114" cy="915398"/>
        </a:xfrm>
        <a:prstGeom prst="rect">
          <a:avLst/>
        </a:prstGeom>
      </xdr:spPr>
    </xdr:pic>
    <xdr:clientData/>
  </xdr:oneCellAnchor>
  <xdr:oneCellAnchor>
    <xdr:from>
      <xdr:col>83</xdr:col>
      <xdr:colOff>362488</xdr:colOff>
      <xdr:row>11</xdr:row>
      <xdr:rowOff>167522</xdr:rowOff>
    </xdr:from>
    <xdr:ext cx="877351" cy="897071"/>
    <xdr:pic>
      <xdr:nvPicPr>
        <xdr:cNvPr id="108" name="Picture 107">
          <a:extLst>
            <a:ext uri="{FF2B5EF4-FFF2-40B4-BE49-F238E27FC236}">
              <a16:creationId xmlns:a16="http://schemas.microsoft.com/office/drawing/2014/main" id="{00000000-0008-0000-0B00-00006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47857"/>
          <a:ext cx="877351" cy="897071"/>
        </a:xfrm>
        <a:prstGeom prst="rect">
          <a:avLst/>
        </a:prstGeom>
      </xdr:spPr>
    </xdr:pic>
    <xdr:clientData/>
  </xdr:oneCellAnchor>
  <xdr:oneCellAnchor>
    <xdr:from>
      <xdr:col>84</xdr:col>
      <xdr:colOff>536123</xdr:colOff>
      <xdr:row>11</xdr:row>
      <xdr:rowOff>172398</xdr:rowOff>
    </xdr:from>
    <xdr:ext cx="928274" cy="898748"/>
    <xdr:pic>
      <xdr:nvPicPr>
        <xdr:cNvPr id="109" name="Picture 108">
          <a:extLst>
            <a:ext uri="{FF2B5EF4-FFF2-40B4-BE49-F238E27FC236}">
              <a16:creationId xmlns:a16="http://schemas.microsoft.com/office/drawing/2014/main" id="{00000000-0008-0000-0B00-00006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45113"/>
          <a:ext cx="928274" cy="898748"/>
        </a:xfrm>
        <a:prstGeom prst="rect">
          <a:avLst/>
        </a:prstGeom>
      </xdr:spPr>
    </xdr:pic>
    <xdr:clientData/>
  </xdr:oneCellAnchor>
  <xdr:oneCellAnchor>
    <xdr:from>
      <xdr:col>86</xdr:col>
      <xdr:colOff>174713</xdr:colOff>
      <xdr:row>11</xdr:row>
      <xdr:rowOff>154548</xdr:rowOff>
    </xdr:from>
    <xdr:ext cx="899114" cy="915398"/>
    <xdr:pic>
      <xdr:nvPicPr>
        <xdr:cNvPr id="110" name="Picture 109">
          <a:extLst>
            <a:ext uri="{FF2B5EF4-FFF2-40B4-BE49-F238E27FC236}">
              <a16:creationId xmlns:a16="http://schemas.microsoft.com/office/drawing/2014/main" id="{00000000-0008-0000-0B00-00006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31073"/>
          <a:ext cx="899114" cy="915398"/>
        </a:xfrm>
        <a:prstGeom prst="rect">
          <a:avLst/>
        </a:prstGeom>
      </xdr:spPr>
    </xdr:pic>
    <xdr:clientData/>
  </xdr:oneCellAnchor>
  <xdr:oneCellAnchor>
    <xdr:from>
      <xdr:col>87</xdr:col>
      <xdr:colOff>362488</xdr:colOff>
      <xdr:row>11</xdr:row>
      <xdr:rowOff>167522</xdr:rowOff>
    </xdr:from>
    <xdr:ext cx="877351" cy="897071"/>
    <xdr:pic>
      <xdr:nvPicPr>
        <xdr:cNvPr id="111" name="Picture 110">
          <a:extLst>
            <a:ext uri="{FF2B5EF4-FFF2-40B4-BE49-F238E27FC236}">
              <a16:creationId xmlns:a16="http://schemas.microsoft.com/office/drawing/2014/main" id="{00000000-0008-0000-0B00-00006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47857"/>
          <a:ext cx="877351" cy="897071"/>
        </a:xfrm>
        <a:prstGeom prst="rect">
          <a:avLst/>
        </a:prstGeom>
      </xdr:spPr>
    </xdr:pic>
    <xdr:clientData/>
  </xdr:oneCellAnchor>
  <xdr:oneCellAnchor>
    <xdr:from>
      <xdr:col>88</xdr:col>
      <xdr:colOff>536123</xdr:colOff>
      <xdr:row>11</xdr:row>
      <xdr:rowOff>172398</xdr:rowOff>
    </xdr:from>
    <xdr:ext cx="928274" cy="898748"/>
    <xdr:pic>
      <xdr:nvPicPr>
        <xdr:cNvPr id="112" name="Picture 111">
          <a:extLst>
            <a:ext uri="{FF2B5EF4-FFF2-40B4-BE49-F238E27FC236}">
              <a16:creationId xmlns:a16="http://schemas.microsoft.com/office/drawing/2014/main" id="{00000000-0008-0000-0B00-00007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45113"/>
          <a:ext cx="928274" cy="898748"/>
        </a:xfrm>
        <a:prstGeom prst="rect">
          <a:avLst/>
        </a:prstGeom>
      </xdr:spPr>
    </xdr:pic>
    <xdr:clientData/>
  </xdr:oneCellAnchor>
  <xdr:oneCellAnchor>
    <xdr:from>
      <xdr:col>90</xdr:col>
      <xdr:colOff>174713</xdr:colOff>
      <xdr:row>11</xdr:row>
      <xdr:rowOff>154548</xdr:rowOff>
    </xdr:from>
    <xdr:ext cx="899114" cy="915398"/>
    <xdr:pic>
      <xdr:nvPicPr>
        <xdr:cNvPr id="113" name="Picture 112">
          <a:extLst>
            <a:ext uri="{FF2B5EF4-FFF2-40B4-BE49-F238E27FC236}">
              <a16:creationId xmlns:a16="http://schemas.microsoft.com/office/drawing/2014/main" id="{00000000-0008-0000-0B00-00007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31073"/>
          <a:ext cx="899114" cy="915398"/>
        </a:xfrm>
        <a:prstGeom prst="rect">
          <a:avLst/>
        </a:prstGeom>
      </xdr:spPr>
    </xdr:pic>
    <xdr:clientData/>
  </xdr:oneCellAnchor>
  <xdr:oneCellAnchor>
    <xdr:from>
      <xdr:col>91</xdr:col>
      <xdr:colOff>362488</xdr:colOff>
      <xdr:row>11</xdr:row>
      <xdr:rowOff>167522</xdr:rowOff>
    </xdr:from>
    <xdr:ext cx="877351" cy="897071"/>
    <xdr:pic>
      <xdr:nvPicPr>
        <xdr:cNvPr id="114" name="Picture 113">
          <a:extLst>
            <a:ext uri="{FF2B5EF4-FFF2-40B4-BE49-F238E27FC236}">
              <a16:creationId xmlns:a16="http://schemas.microsoft.com/office/drawing/2014/main" id="{00000000-0008-0000-0B00-00007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47857"/>
          <a:ext cx="877351" cy="897071"/>
        </a:xfrm>
        <a:prstGeom prst="rect">
          <a:avLst/>
        </a:prstGeom>
      </xdr:spPr>
    </xdr:pic>
    <xdr:clientData/>
  </xdr:oneCellAnchor>
  <xdr:oneCellAnchor>
    <xdr:from>
      <xdr:col>92</xdr:col>
      <xdr:colOff>536123</xdr:colOff>
      <xdr:row>11</xdr:row>
      <xdr:rowOff>172398</xdr:rowOff>
    </xdr:from>
    <xdr:ext cx="928274" cy="898748"/>
    <xdr:pic>
      <xdr:nvPicPr>
        <xdr:cNvPr id="115" name="Picture 114">
          <a:extLst>
            <a:ext uri="{FF2B5EF4-FFF2-40B4-BE49-F238E27FC236}">
              <a16:creationId xmlns:a16="http://schemas.microsoft.com/office/drawing/2014/main" id="{00000000-0008-0000-0B00-00007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45113"/>
          <a:ext cx="928274" cy="898748"/>
        </a:xfrm>
        <a:prstGeom prst="rect">
          <a:avLst/>
        </a:prstGeom>
      </xdr:spPr>
    </xdr:pic>
    <xdr:clientData/>
  </xdr:oneCellAnchor>
  <xdr:oneCellAnchor>
    <xdr:from>
      <xdr:col>94</xdr:col>
      <xdr:colOff>174713</xdr:colOff>
      <xdr:row>11</xdr:row>
      <xdr:rowOff>154548</xdr:rowOff>
    </xdr:from>
    <xdr:ext cx="899114" cy="915398"/>
    <xdr:pic>
      <xdr:nvPicPr>
        <xdr:cNvPr id="116" name="Picture 115">
          <a:extLst>
            <a:ext uri="{FF2B5EF4-FFF2-40B4-BE49-F238E27FC236}">
              <a16:creationId xmlns:a16="http://schemas.microsoft.com/office/drawing/2014/main" id="{00000000-0008-0000-0B00-00007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31073"/>
          <a:ext cx="899114" cy="915398"/>
        </a:xfrm>
        <a:prstGeom prst="rect">
          <a:avLst/>
        </a:prstGeom>
      </xdr:spPr>
    </xdr:pic>
    <xdr:clientData/>
  </xdr:oneCellAnchor>
  <xdr:oneCellAnchor>
    <xdr:from>
      <xdr:col>95</xdr:col>
      <xdr:colOff>362488</xdr:colOff>
      <xdr:row>11</xdr:row>
      <xdr:rowOff>167522</xdr:rowOff>
    </xdr:from>
    <xdr:ext cx="877351" cy="897071"/>
    <xdr:pic>
      <xdr:nvPicPr>
        <xdr:cNvPr id="117" name="Picture 116">
          <a:extLst>
            <a:ext uri="{FF2B5EF4-FFF2-40B4-BE49-F238E27FC236}">
              <a16:creationId xmlns:a16="http://schemas.microsoft.com/office/drawing/2014/main" id="{00000000-0008-0000-0B00-00007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47857"/>
          <a:ext cx="877351" cy="897071"/>
        </a:xfrm>
        <a:prstGeom prst="rect">
          <a:avLst/>
        </a:prstGeom>
      </xdr:spPr>
    </xdr:pic>
    <xdr:clientData/>
  </xdr:oneCellAnchor>
  <xdr:oneCellAnchor>
    <xdr:from>
      <xdr:col>96</xdr:col>
      <xdr:colOff>536123</xdr:colOff>
      <xdr:row>11</xdr:row>
      <xdr:rowOff>172398</xdr:rowOff>
    </xdr:from>
    <xdr:ext cx="928274" cy="898748"/>
    <xdr:pic>
      <xdr:nvPicPr>
        <xdr:cNvPr id="118" name="Picture 117">
          <a:extLst>
            <a:ext uri="{FF2B5EF4-FFF2-40B4-BE49-F238E27FC236}">
              <a16:creationId xmlns:a16="http://schemas.microsoft.com/office/drawing/2014/main" id="{00000000-0008-0000-0B00-00007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45113"/>
          <a:ext cx="928274" cy="898748"/>
        </a:xfrm>
        <a:prstGeom prst="rect">
          <a:avLst/>
        </a:prstGeom>
      </xdr:spPr>
    </xdr:pic>
    <xdr:clientData/>
  </xdr:oneCellAnchor>
  <xdr:oneCellAnchor>
    <xdr:from>
      <xdr:col>98</xdr:col>
      <xdr:colOff>174713</xdr:colOff>
      <xdr:row>11</xdr:row>
      <xdr:rowOff>154548</xdr:rowOff>
    </xdr:from>
    <xdr:ext cx="899114" cy="915398"/>
    <xdr:pic>
      <xdr:nvPicPr>
        <xdr:cNvPr id="119" name="Picture 118">
          <a:extLst>
            <a:ext uri="{FF2B5EF4-FFF2-40B4-BE49-F238E27FC236}">
              <a16:creationId xmlns:a16="http://schemas.microsoft.com/office/drawing/2014/main" id="{00000000-0008-0000-0B00-00007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31073"/>
          <a:ext cx="899114" cy="915398"/>
        </a:xfrm>
        <a:prstGeom prst="rect">
          <a:avLst/>
        </a:prstGeom>
      </xdr:spPr>
    </xdr:pic>
    <xdr:clientData/>
  </xdr:oneCellAnchor>
  <xdr:oneCellAnchor>
    <xdr:from>
      <xdr:col>99</xdr:col>
      <xdr:colOff>362488</xdr:colOff>
      <xdr:row>11</xdr:row>
      <xdr:rowOff>167522</xdr:rowOff>
    </xdr:from>
    <xdr:ext cx="877351" cy="897071"/>
    <xdr:pic>
      <xdr:nvPicPr>
        <xdr:cNvPr id="120" name="Picture 119">
          <a:extLst>
            <a:ext uri="{FF2B5EF4-FFF2-40B4-BE49-F238E27FC236}">
              <a16:creationId xmlns:a16="http://schemas.microsoft.com/office/drawing/2014/main" id="{00000000-0008-0000-0B00-00007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47857"/>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121" name="Picture 120">
          <a:extLst>
            <a:ext uri="{FF2B5EF4-FFF2-40B4-BE49-F238E27FC236}">
              <a16:creationId xmlns:a16="http://schemas.microsoft.com/office/drawing/2014/main" id="{00000000-0008-0000-0B00-00007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45113"/>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122" name="Picture 121">
          <a:extLst>
            <a:ext uri="{FF2B5EF4-FFF2-40B4-BE49-F238E27FC236}">
              <a16:creationId xmlns:a16="http://schemas.microsoft.com/office/drawing/2014/main" id="{00000000-0008-0000-0B00-00007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31073"/>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123" name="Picture 122">
          <a:extLst>
            <a:ext uri="{FF2B5EF4-FFF2-40B4-BE49-F238E27FC236}">
              <a16:creationId xmlns:a16="http://schemas.microsoft.com/office/drawing/2014/main" id="{00000000-0008-0000-0B00-00007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47857"/>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124" name="Picture 123">
          <a:extLst>
            <a:ext uri="{FF2B5EF4-FFF2-40B4-BE49-F238E27FC236}">
              <a16:creationId xmlns:a16="http://schemas.microsoft.com/office/drawing/2014/main" id="{00000000-0008-0000-0B00-00007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45113"/>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125" name="Picture 124">
          <a:extLst>
            <a:ext uri="{FF2B5EF4-FFF2-40B4-BE49-F238E27FC236}">
              <a16:creationId xmlns:a16="http://schemas.microsoft.com/office/drawing/2014/main" id="{00000000-0008-0000-0B00-00007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31073"/>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126" name="Picture 125">
          <a:extLst>
            <a:ext uri="{FF2B5EF4-FFF2-40B4-BE49-F238E27FC236}">
              <a16:creationId xmlns:a16="http://schemas.microsoft.com/office/drawing/2014/main" id="{00000000-0008-0000-0B00-00007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47857"/>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127" name="Picture 126">
          <a:extLst>
            <a:ext uri="{FF2B5EF4-FFF2-40B4-BE49-F238E27FC236}">
              <a16:creationId xmlns:a16="http://schemas.microsoft.com/office/drawing/2014/main" id="{00000000-0008-0000-0B00-00007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45113"/>
          <a:ext cx="928274" cy="898748"/>
        </a:xfrm>
        <a:prstGeom prst="rect">
          <a:avLst/>
        </a:prstGeom>
      </xdr:spPr>
    </xdr:pic>
    <xdr:clientData/>
  </xdr:oneCellAnchor>
  <xdr:twoCellAnchor editAs="oneCell">
    <xdr:from>
      <xdr:col>26</xdr:col>
      <xdr:colOff>169008</xdr:colOff>
      <xdr:row>11</xdr:row>
      <xdr:rowOff>148253</xdr:rowOff>
    </xdr:from>
    <xdr:to>
      <xdr:col>27</xdr:col>
      <xdr:colOff>457681</xdr:colOff>
      <xdr:row>11</xdr:row>
      <xdr:rowOff>1083862</xdr:rowOff>
    </xdr:to>
    <xdr:pic>
      <xdr:nvPicPr>
        <xdr:cNvPr id="128" name="Picture 127">
          <a:extLst>
            <a:ext uri="{FF2B5EF4-FFF2-40B4-BE49-F238E27FC236}">
              <a16:creationId xmlns:a16="http://schemas.microsoft.com/office/drawing/2014/main" id="{00000000-0008-0000-0B00-00008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52568" y="2832398"/>
          <a:ext cx="961138" cy="937514"/>
        </a:xfrm>
        <a:prstGeom prst="rect">
          <a:avLst/>
        </a:prstGeom>
      </xdr:spPr>
    </xdr:pic>
    <xdr:clientData/>
  </xdr:twoCellAnchor>
  <xdr:twoCellAnchor editAs="oneCell">
    <xdr:from>
      <xdr:col>27</xdr:col>
      <xdr:colOff>358454</xdr:colOff>
      <xdr:row>11</xdr:row>
      <xdr:rowOff>144432</xdr:rowOff>
    </xdr:from>
    <xdr:to>
      <xdr:col>28</xdr:col>
      <xdr:colOff>549214</xdr:colOff>
      <xdr:row>11</xdr:row>
      <xdr:rowOff>1087683</xdr:rowOff>
    </xdr:to>
    <xdr:pic>
      <xdr:nvPicPr>
        <xdr:cNvPr id="129" name="Picture 128">
          <a:extLst>
            <a:ext uri="{FF2B5EF4-FFF2-40B4-BE49-F238E27FC236}">
              <a16:creationId xmlns:a16="http://schemas.microsoft.com/office/drawing/2014/main" id="{00000000-0008-0000-0B00-00008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518289" y="2828577"/>
          <a:ext cx="939425" cy="945156"/>
        </a:xfrm>
        <a:prstGeom prst="rect">
          <a:avLst/>
        </a:prstGeom>
      </xdr:spPr>
    </xdr:pic>
    <xdr:clientData/>
  </xdr:twoCellAnchor>
  <xdr:twoCellAnchor editAs="oneCell">
    <xdr:from>
      <xdr:col>28</xdr:col>
      <xdr:colOff>554727</xdr:colOff>
      <xdr:row>11</xdr:row>
      <xdr:rowOff>149531</xdr:rowOff>
    </xdr:from>
    <xdr:to>
      <xdr:col>29</xdr:col>
      <xdr:colOff>515335</xdr:colOff>
      <xdr:row>11</xdr:row>
      <xdr:rowOff>1082583</xdr:rowOff>
    </xdr:to>
    <xdr:pic>
      <xdr:nvPicPr>
        <xdr:cNvPr id="130" name="Picture 129">
          <a:extLst>
            <a:ext uri="{FF2B5EF4-FFF2-40B4-BE49-F238E27FC236}">
              <a16:creationId xmlns:a16="http://schemas.microsoft.com/office/drawing/2014/main" id="{00000000-0008-0000-0B00-00008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59417" y="2835581"/>
          <a:ext cx="974068" cy="933052"/>
        </a:xfrm>
        <a:prstGeom prst="rect">
          <a:avLst/>
        </a:prstGeom>
      </xdr:spPr>
    </xdr:pic>
    <xdr:clientData/>
  </xdr:twoCellAnchor>
  <xdr:twoCellAnchor editAs="oneCell">
    <xdr:from>
      <xdr:col>30</xdr:col>
      <xdr:colOff>172941</xdr:colOff>
      <xdr:row>11</xdr:row>
      <xdr:rowOff>153570</xdr:rowOff>
    </xdr:from>
    <xdr:to>
      <xdr:col>31</xdr:col>
      <xdr:colOff>455654</xdr:colOff>
      <xdr:row>11</xdr:row>
      <xdr:rowOff>1065209</xdr:rowOff>
    </xdr:to>
    <xdr:pic>
      <xdr:nvPicPr>
        <xdr:cNvPr id="131" name="Picture 130">
          <a:extLst>
            <a:ext uri="{FF2B5EF4-FFF2-40B4-BE49-F238E27FC236}">
              <a16:creationId xmlns:a16="http://schemas.microsoft.com/office/drawing/2014/main" id="{00000000-0008-0000-0B00-00008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906431" y="2839620"/>
          <a:ext cx="962798" cy="911639"/>
        </a:xfrm>
        <a:prstGeom prst="rect">
          <a:avLst/>
        </a:prstGeom>
      </xdr:spPr>
    </xdr:pic>
    <xdr:clientData/>
  </xdr:twoCellAnchor>
  <xdr:twoCellAnchor editAs="oneCell">
    <xdr:from>
      <xdr:col>31</xdr:col>
      <xdr:colOff>397826</xdr:colOff>
      <xdr:row>11</xdr:row>
      <xdr:rowOff>150020</xdr:rowOff>
    </xdr:from>
    <xdr:to>
      <xdr:col>32</xdr:col>
      <xdr:colOff>551432</xdr:colOff>
      <xdr:row>11</xdr:row>
      <xdr:rowOff>1082095</xdr:rowOff>
    </xdr:to>
    <xdr:pic>
      <xdr:nvPicPr>
        <xdr:cNvPr id="132" name="Picture 131">
          <a:extLst>
            <a:ext uri="{FF2B5EF4-FFF2-40B4-BE49-F238E27FC236}">
              <a16:creationId xmlns:a16="http://schemas.microsoft.com/office/drawing/2014/main" id="{00000000-0008-0000-0B00-00008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815211" y="2836070"/>
          <a:ext cx="902271" cy="932075"/>
        </a:xfrm>
        <a:prstGeom prst="rect">
          <a:avLst/>
        </a:prstGeom>
      </xdr:spPr>
    </xdr:pic>
    <xdr:clientData/>
  </xdr:twoCellAnchor>
  <xdr:twoCellAnchor editAs="oneCell">
    <xdr:from>
      <xdr:col>32</xdr:col>
      <xdr:colOff>584326</xdr:colOff>
      <xdr:row>11</xdr:row>
      <xdr:rowOff>149160</xdr:rowOff>
    </xdr:from>
    <xdr:to>
      <xdr:col>33</xdr:col>
      <xdr:colOff>476209</xdr:colOff>
      <xdr:row>11</xdr:row>
      <xdr:rowOff>1082954</xdr:rowOff>
    </xdr:to>
    <xdr:pic>
      <xdr:nvPicPr>
        <xdr:cNvPr id="133" name="Picture 132">
          <a:extLst>
            <a:ext uri="{FF2B5EF4-FFF2-40B4-BE49-F238E27FC236}">
              <a16:creationId xmlns:a16="http://schemas.microsoft.com/office/drawing/2014/main" id="{00000000-0008-0000-0B00-00008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54186" y="2835210"/>
          <a:ext cx="897723" cy="933794"/>
        </a:xfrm>
        <a:prstGeom prst="rect">
          <a:avLst/>
        </a:prstGeom>
      </xdr:spPr>
    </xdr:pic>
    <xdr:clientData/>
  </xdr:twoCellAnchor>
  <xdr:twoCellAnchor editAs="oneCell">
    <xdr:from>
      <xdr:col>22</xdr:col>
      <xdr:colOff>174713</xdr:colOff>
      <xdr:row>11</xdr:row>
      <xdr:rowOff>154548</xdr:rowOff>
    </xdr:from>
    <xdr:to>
      <xdr:col>23</xdr:col>
      <xdr:colOff>403267</xdr:colOff>
      <xdr:row>11</xdr:row>
      <xdr:rowOff>1069946</xdr:rowOff>
    </xdr:to>
    <xdr:pic>
      <xdr:nvPicPr>
        <xdr:cNvPr id="134" name="Picture 133">
          <a:extLst>
            <a:ext uri="{FF2B5EF4-FFF2-40B4-BE49-F238E27FC236}">
              <a16:creationId xmlns:a16="http://schemas.microsoft.com/office/drawing/2014/main" id="{00000000-0008-0000-0B00-00008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3103" y="2840598"/>
          <a:ext cx="908639" cy="915398"/>
        </a:xfrm>
        <a:prstGeom prst="rect">
          <a:avLst/>
        </a:prstGeom>
      </xdr:spPr>
    </xdr:pic>
    <xdr:clientData/>
  </xdr:twoCellAnchor>
  <xdr:twoCellAnchor editAs="oneCell">
    <xdr:from>
      <xdr:col>23</xdr:col>
      <xdr:colOff>362488</xdr:colOff>
      <xdr:row>11</xdr:row>
      <xdr:rowOff>167522</xdr:rowOff>
    </xdr:from>
    <xdr:to>
      <xdr:col>24</xdr:col>
      <xdr:colOff>474029</xdr:colOff>
      <xdr:row>11</xdr:row>
      <xdr:rowOff>1068403</xdr:rowOff>
    </xdr:to>
    <xdr:pic>
      <xdr:nvPicPr>
        <xdr:cNvPr id="135" name="Picture 134">
          <a:extLst>
            <a:ext uri="{FF2B5EF4-FFF2-40B4-BE49-F238E27FC236}">
              <a16:creationId xmlns:a16="http://schemas.microsoft.com/office/drawing/2014/main" id="{00000000-0008-0000-0B00-00008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257153" y="2857382"/>
          <a:ext cx="867826" cy="897071"/>
        </a:xfrm>
        <a:prstGeom prst="rect">
          <a:avLst/>
        </a:prstGeom>
      </xdr:spPr>
    </xdr:pic>
    <xdr:clientData/>
  </xdr:twoCellAnchor>
  <xdr:twoCellAnchor editAs="oneCell">
    <xdr:from>
      <xdr:col>24</xdr:col>
      <xdr:colOff>536123</xdr:colOff>
      <xdr:row>11</xdr:row>
      <xdr:rowOff>168588</xdr:rowOff>
    </xdr:from>
    <xdr:to>
      <xdr:col>25</xdr:col>
      <xdr:colOff>473797</xdr:colOff>
      <xdr:row>11</xdr:row>
      <xdr:rowOff>1067336</xdr:rowOff>
    </xdr:to>
    <xdr:pic>
      <xdr:nvPicPr>
        <xdr:cNvPr id="136" name="Picture 135">
          <a:extLst>
            <a:ext uri="{FF2B5EF4-FFF2-40B4-BE49-F238E27FC236}">
              <a16:creationId xmlns:a16="http://schemas.microsoft.com/office/drawing/2014/main" id="{00000000-0008-0000-0B00-00008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187073" y="2858448"/>
          <a:ext cx="947324" cy="894938"/>
        </a:xfrm>
        <a:prstGeom prst="rect">
          <a:avLst/>
        </a:prstGeom>
      </xdr:spPr>
    </xdr:pic>
    <xdr:clientData/>
  </xdr:twoCellAnchor>
  <xdr:oneCellAnchor>
    <xdr:from>
      <xdr:col>35</xdr:col>
      <xdr:colOff>276933</xdr:colOff>
      <xdr:row>11</xdr:row>
      <xdr:rowOff>149579</xdr:rowOff>
    </xdr:from>
    <xdr:ext cx="929406" cy="940015"/>
    <xdr:pic>
      <xdr:nvPicPr>
        <xdr:cNvPr id="137" name="Picture 136">
          <a:extLst>
            <a:ext uri="{FF2B5EF4-FFF2-40B4-BE49-F238E27FC236}">
              <a16:creationId xmlns:a16="http://schemas.microsoft.com/office/drawing/2014/main" id="{00000000-0008-0000-0B00-00008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49963" y="2835629"/>
          <a:ext cx="929406" cy="940015"/>
        </a:xfrm>
        <a:prstGeom prst="rect">
          <a:avLst/>
        </a:prstGeom>
      </xdr:spPr>
    </xdr:pic>
    <xdr:clientData/>
  </xdr:oneCellAnchor>
  <xdr:oneCellAnchor>
    <xdr:from>
      <xdr:col>39</xdr:col>
      <xdr:colOff>330167</xdr:colOff>
      <xdr:row>11</xdr:row>
      <xdr:rowOff>167963</xdr:rowOff>
    </xdr:from>
    <xdr:ext cx="914445" cy="927412"/>
    <xdr:pic>
      <xdr:nvPicPr>
        <xdr:cNvPr id="138" name="Picture 137">
          <a:extLst>
            <a:ext uri="{FF2B5EF4-FFF2-40B4-BE49-F238E27FC236}">
              <a16:creationId xmlns:a16="http://schemas.microsoft.com/office/drawing/2014/main" id="{00000000-0008-0000-0B00-00008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255032" y="2857823"/>
          <a:ext cx="914445" cy="927412"/>
        </a:xfrm>
        <a:prstGeom prst="rect">
          <a:avLst/>
        </a:prstGeom>
      </xdr:spPr>
    </xdr:pic>
    <xdr:clientData/>
  </xdr:oneCellAnchor>
  <xdr:oneCellAnchor>
    <xdr:from>
      <xdr:col>43</xdr:col>
      <xdr:colOff>360873</xdr:colOff>
      <xdr:row>11</xdr:row>
      <xdr:rowOff>175042</xdr:rowOff>
    </xdr:from>
    <xdr:ext cx="932679" cy="929959"/>
    <xdr:pic>
      <xdr:nvPicPr>
        <xdr:cNvPr id="139" name="Picture 138">
          <a:extLst>
            <a:ext uri="{FF2B5EF4-FFF2-40B4-BE49-F238E27FC236}">
              <a16:creationId xmlns:a16="http://schemas.microsoft.com/office/drawing/2014/main" id="{00000000-0008-0000-0B00-00008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550908" y="2857282"/>
          <a:ext cx="932679" cy="929959"/>
        </a:xfrm>
        <a:prstGeom prst="rect">
          <a:avLst/>
        </a:prstGeom>
      </xdr:spPr>
    </xdr:pic>
    <xdr:clientData/>
  </xdr:oneCellAnchor>
  <xdr:oneCellAnchor>
    <xdr:from>
      <xdr:col>36</xdr:col>
      <xdr:colOff>479646</xdr:colOff>
      <xdr:row>11</xdr:row>
      <xdr:rowOff>154242</xdr:rowOff>
    </xdr:from>
    <xdr:ext cx="955048" cy="930689"/>
    <xdr:pic>
      <xdr:nvPicPr>
        <xdr:cNvPr id="140" name="Picture 139">
          <a:extLst>
            <a:ext uri="{FF2B5EF4-FFF2-40B4-BE49-F238E27FC236}">
              <a16:creationId xmlns:a16="http://schemas.microsoft.com/office/drawing/2014/main" id="{00000000-0008-0000-0B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9436" y="2840292"/>
          <a:ext cx="955048" cy="930689"/>
        </a:xfrm>
        <a:prstGeom prst="rect">
          <a:avLst/>
        </a:prstGeom>
      </xdr:spPr>
    </xdr:pic>
    <xdr:clientData/>
  </xdr:oneCellAnchor>
  <xdr:oneCellAnchor>
    <xdr:from>
      <xdr:col>40</xdr:col>
      <xdr:colOff>520542</xdr:colOff>
      <xdr:row>11</xdr:row>
      <xdr:rowOff>154305</xdr:rowOff>
    </xdr:from>
    <xdr:ext cx="898208" cy="935130"/>
    <xdr:pic>
      <xdr:nvPicPr>
        <xdr:cNvPr id="141" name="Picture 140">
          <a:extLst>
            <a:ext uri="{FF2B5EF4-FFF2-40B4-BE49-F238E27FC236}">
              <a16:creationId xmlns:a16="http://schemas.microsoft.com/office/drawing/2014/main" id="{00000000-0008-0000-0B00-00008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197882" y="2840355"/>
          <a:ext cx="898208" cy="935130"/>
        </a:xfrm>
        <a:prstGeom prst="rect">
          <a:avLst/>
        </a:prstGeom>
      </xdr:spPr>
    </xdr:pic>
    <xdr:clientData/>
  </xdr:oneCellAnchor>
  <xdr:oneCellAnchor>
    <xdr:from>
      <xdr:col>44</xdr:col>
      <xdr:colOff>556703</xdr:colOff>
      <xdr:row>11</xdr:row>
      <xdr:rowOff>170869</xdr:rowOff>
    </xdr:from>
    <xdr:ext cx="872997" cy="930684"/>
    <xdr:pic>
      <xdr:nvPicPr>
        <xdr:cNvPr id="142" name="Picture 141">
          <a:extLst>
            <a:ext uri="{FF2B5EF4-FFF2-40B4-BE49-F238E27FC236}">
              <a16:creationId xmlns:a16="http://schemas.microsoft.com/office/drawing/2014/main" id="{00000000-0008-0000-0B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491593" y="2860729"/>
          <a:ext cx="872997" cy="930684"/>
        </a:xfrm>
        <a:prstGeom prst="rect">
          <a:avLst/>
        </a:prstGeom>
      </xdr:spPr>
    </xdr:pic>
    <xdr:clientData/>
  </xdr:oneCellAnchor>
  <xdr:oneCellAnchor>
    <xdr:from>
      <xdr:col>34</xdr:col>
      <xdr:colOff>127088</xdr:colOff>
      <xdr:row>11</xdr:row>
      <xdr:rowOff>152362</xdr:rowOff>
    </xdr:from>
    <xdr:ext cx="893269" cy="934448"/>
    <xdr:pic>
      <xdr:nvPicPr>
        <xdr:cNvPr id="143" name="Picture 142">
          <a:extLst>
            <a:ext uri="{FF2B5EF4-FFF2-40B4-BE49-F238E27FC236}">
              <a16:creationId xmlns:a16="http://schemas.microsoft.com/office/drawing/2014/main" id="{00000000-0008-0000-0B00-00008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125748" y="2838412"/>
          <a:ext cx="893269" cy="934448"/>
        </a:xfrm>
        <a:prstGeom prst="rect">
          <a:avLst/>
        </a:prstGeom>
      </xdr:spPr>
    </xdr:pic>
    <xdr:clientData/>
  </xdr:oneCellAnchor>
  <xdr:oneCellAnchor>
    <xdr:from>
      <xdr:col>38</xdr:col>
      <xdr:colOff>182730</xdr:colOff>
      <xdr:row>11</xdr:row>
      <xdr:rowOff>169146</xdr:rowOff>
    </xdr:from>
    <xdr:ext cx="879127" cy="916121"/>
    <xdr:pic>
      <xdr:nvPicPr>
        <xdr:cNvPr id="144" name="Picture 143">
          <a:extLst>
            <a:ext uri="{FF2B5EF4-FFF2-40B4-BE49-F238E27FC236}">
              <a16:creationId xmlns:a16="http://schemas.microsoft.com/office/drawing/2014/main" id="{00000000-0008-0000-0B00-00009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33225" y="2859006"/>
          <a:ext cx="879127" cy="916121"/>
        </a:xfrm>
        <a:prstGeom prst="rect">
          <a:avLst/>
        </a:prstGeom>
      </xdr:spPr>
    </xdr:pic>
    <xdr:clientData/>
  </xdr:oneCellAnchor>
  <xdr:oneCellAnchor>
    <xdr:from>
      <xdr:col>42</xdr:col>
      <xdr:colOff>147570</xdr:colOff>
      <xdr:row>11</xdr:row>
      <xdr:rowOff>169339</xdr:rowOff>
    </xdr:from>
    <xdr:ext cx="950152" cy="933745"/>
    <xdr:pic>
      <xdr:nvPicPr>
        <xdr:cNvPr id="145" name="Picture 144">
          <a:extLst>
            <a:ext uri="{FF2B5EF4-FFF2-40B4-BE49-F238E27FC236}">
              <a16:creationId xmlns:a16="http://schemas.microsoft.com/office/drawing/2014/main" id="{00000000-0008-0000-0B00-00009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655615" y="2859199"/>
          <a:ext cx="950152" cy="933745"/>
        </a:xfrm>
        <a:prstGeom prst="rect">
          <a:avLst/>
        </a:prstGeom>
      </xdr:spPr>
    </xdr:pic>
    <xdr:clientData/>
  </xdr:oneCellAnchor>
  <xdr:oneCellAnchor>
    <xdr:from>
      <xdr:col>46</xdr:col>
      <xdr:colOff>174713</xdr:colOff>
      <xdr:row>11</xdr:row>
      <xdr:rowOff>154548</xdr:rowOff>
    </xdr:from>
    <xdr:ext cx="892187" cy="934448"/>
    <xdr:pic>
      <xdr:nvPicPr>
        <xdr:cNvPr id="146" name="Picture 145">
          <a:extLst>
            <a:ext uri="{FF2B5EF4-FFF2-40B4-BE49-F238E27FC236}">
              <a16:creationId xmlns:a16="http://schemas.microsoft.com/office/drawing/2014/main" id="{00000000-0008-0000-0B00-00009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2187" cy="934448"/>
        </a:xfrm>
        <a:prstGeom prst="rect">
          <a:avLst/>
        </a:prstGeom>
      </xdr:spPr>
    </xdr:pic>
    <xdr:clientData/>
  </xdr:oneCellAnchor>
  <xdr:oneCellAnchor>
    <xdr:from>
      <xdr:col>47</xdr:col>
      <xdr:colOff>362488</xdr:colOff>
      <xdr:row>11</xdr:row>
      <xdr:rowOff>167522</xdr:rowOff>
    </xdr:from>
    <xdr:ext cx="878044" cy="916121"/>
    <xdr:pic>
      <xdr:nvPicPr>
        <xdr:cNvPr id="147" name="Picture 146">
          <a:extLst>
            <a:ext uri="{FF2B5EF4-FFF2-40B4-BE49-F238E27FC236}">
              <a16:creationId xmlns:a16="http://schemas.microsoft.com/office/drawing/2014/main" id="{00000000-0008-0000-0B00-00009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8044" cy="916121"/>
        </a:xfrm>
        <a:prstGeom prst="rect">
          <a:avLst/>
        </a:prstGeom>
      </xdr:spPr>
    </xdr:pic>
    <xdr:clientData/>
  </xdr:oneCellAnchor>
  <xdr:oneCellAnchor>
    <xdr:from>
      <xdr:col>48</xdr:col>
      <xdr:colOff>536123</xdr:colOff>
      <xdr:row>11</xdr:row>
      <xdr:rowOff>168588</xdr:rowOff>
    </xdr:from>
    <xdr:ext cx="928966" cy="913988"/>
    <xdr:pic>
      <xdr:nvPicPr>
        <xdr:cNvPr id="148" name="Picture 147">
          <a:extLst>
            <a:ext uri="{FF2B5EF4-FFF2-40B4-BE49-F238E27FC236}">
              <a16:creationId xmlns:a16="http://schemas.microsoft.com/office/drawing/2014/main" id="{00000000-0008-0000-0B00-00009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8448"/>
          <a:ext cx="928966" cy="913988"/>
        </a:xfrm>
        <a:prstGeom prst="rect">
          <a:avLst/>
        </a:prstGeom>
      </xdr:spPr>
    </xdr:pic>
    <xdr:clientData/>
  </xdr:oneCellAnchor>
  <xdr:oneCellAnchor>
    <xdr:from>
      <xdr:col>50</xdr:col>
      <xdr:colOff>174713</xdr:colOff>
      <xdr:row>11</xdr:row>
      <xdr:rowOff>154548</xdr:rowOff>
    </xdr:from>
    <xdr:ext cx="892187" cy="930638"/>
    <xdr:pic>
      <xdr:nvPicPr>
        <xdr:cNvPr id="149" name="Picture 148">
          <a:extLst>
            <a:ext uri="{FF2B5EF4-FFF2-40B4-BE49-F238E27FC236}">
              <a16:creationId xmlns:a16="http://schemas.microsoft.com/office/drawing/2014/main" id="{00000000-0008-0000-0B00-00009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2187" cy="930638"/>
        </a:xfrm>
        <a:prstGeom prst="rect">
          <a:avLst/>
        </a:prstGeom>
      </xdr:spPr>
    </xdr:pic>
    <xdr:clientData/>
  </xdr:oneCellAnchor>
  <xdr:oneCellAnchor>
    <xdr:from>
      <xdr:col>51</xdr:col>
      <xdr:colOff>362488</xdr:colOff>
      <xdr:row>11</xdr:row>
      <xdr:rowOff>167522</xdr:rowOff>
    </xdr:from>
    <xdr:ext cx="874234" cy="912311"/>
    <xdr:pic>
      <xdr:nvPicPr>
        <xdr:cNvPr id="150" name="Picture 149">
          <a:extLst>
            <a:ext uri="{FF2B5EF4-FFF2-40B4-BE49-F238E27FC236}">
              <a16:creationId xmlns:a16="http://schemas.microsoft.com/office/drawing/2014/main" id="{00000000-0008-0000-0B00-00009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4234" cy="912311"/>
        </a:xfrm>
        <a:prstGeom prst="rect">
          <a:avLst/>
        </a:prstGeom>
      </xdr:spPr>
    </xdr:pic>
    <xdr:clientData/>
  </xdr:oneCellAnchor>
  <xdr:oneCellAnchor>
    <xdr:from>
      <xdr:col>52</xdr:col>
      <xdr:colOff>536123</xdr:colOff>
      <xdr:row>11</xdr:row>
      <xdr:rowOff>168588</xdr:rowOff>
    </xdr:from>
    <xdr:ext cx="925156" cy="910178"/>
    <xdr:pic>
      <xdr:nvPicPr>
        <xdr:cNvPr id="151" name="Picture 150">
          <a:extLst>
            <a:ext uri="{FF2B5EF4-FFF2-40B4-BE49-F238E27FC236}">
              <a16:creationId xmlns:a16="http://schemas.microsoft.com/office/drawing/2014/main" id="{00000000-0008-0000-0B00-00009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8448"/>
          <a:ext cx="925156" cy="910178"/>
        </a:xfrm>
        <a:prstGeom prst="rect">
          <a:avLst/>
        </a:prstGeom>
      </xdr:spPr>
    </xdr:pic>
    <xdr:clientData/>
  </xdr:oneCellAnchor>
  <xdr:oneCellAnchor>
    <xdr:from>
      <xdr:col>54</xdr:col>
      <xdr:colOff>174713</xdr:colOff>
      <xdr:row>11</xdr:row>
      <xdr:rowOff>154548</xdr:rowOff>
    </xdr:from>
    <xdr:ext cx="892187" cy="934448"/>
    <xdr:pic>
      <xdr:nvPicPr>
        <xdr:cNvPr id="152" name="Picture 151">
          <a:extLst>
            <a:ext uri="{FF2B5EF4-FFF2-40B4-BE49-F238E27FC236}">
              <a16:creationId xmlns:a16="http://schemas.microsoft.com/office/drawing/2014/main" id="{00000000-0008-0000-0B00-00009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2187" cy="934448"/>
        </a:xfrm>
        <a:prstGeom prst="rect">
          <a:avLst/>
        </a:prstGeom>
      </xdr:spPr>
    </xdr:pic>
    <xdr:clientData/>
  </xdr:oneCellAnchor>
  <xdr:oneCellAnchor>
    <xdr:from>
      <xdr:col>55</xdr:col>
      <xdr:colOff>362488</xdr:colOff>
      <xdr:row>11</xdr:row>
      <xdr:rowOff>167522</xdr:rowOff>
    </xdr:from>
    <xdr:ext cx="878044" cy="916121"/>
    <xdr:pic>
      <xdr:nvPicPr>
        <xdr:cNvPr id="153" name="Picture 152">
          <a:extLst>
            <a:ext uri="{FF2B5EF4-FFF2-40B4-BE49-F238E27FC236}">
              <a16:creationId xmlns:a16="http://schemas.microsoft.com/office/drawing/2014/main" id="{00000000-0008-0000-0B00-00009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8044" cy="916121"/>
        </a:xfrm>
        <a:prstGeom prst="rect">
          <a:avLst/>
        </a:prstGeom>
      </xdr:spPr>
    </xdr:pic>
    <xdr:clientData/>
  </xdr:oneCellAnchor>
  <xdr:oneCellAnchor>
    <xdr:from>
      <xdr:col>56</xdr:col>
      <xdr:colOff>536123</xdr:colOff>
      <xdr:row>11</xdr:row>
      <xdr:rowOff>168588</xdr:rowOff>
    </xdr:from>
    <xdr:ext cx="928966" cy="913988"/>
    <xdr:pic>
      <xdr:nvPicPr>
        <xdr:cNvPr id="154" name="Picture 153">
          <a:extLst>
            <a:ext uri="{FF2B5EF4-FFF2-40B4-BE49-F238E27FC236}">
              <a16:creationId xmlns:a16="http://schemas.microsoft.com/office/drawing/2014/main" id="{00000000-0008-0000-0B00-00009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8448"/>
          <a:ext cx="928966" cy="913988"/>
        </a:xfrm>
        <a:prstGeom prst="rect">
          <a:avLst/>
        </a:prstGeom>
      </xdr:spPr>
    </xdr:pic>
    <xdr:clientData/>
  </xdr:oneCellAnchor>
  <xdr:oneCellAnchor>
    <xdr:from>
      <xdr:col>58</xdr:col>
      <xdr:colOff>174713</xdr:colOff>
      <xdr:row>11</xdr:row>
      <xdr:rowOff>154548</xdr:rowOff>
    </xdr:from>
    <xdr:ext cx="892187" cy="934448"/>
    <xdr:pic>
      <xdr:nvPicPr>
        <xdr:cNvPr id="155" name="Picture 154">
          <a:extLst>
            <a:ext uri="{FF2B5EF4-FFF2-40B4-BE49-F238E27FC236}">
              <a16:creationId xmlns:a16="http://schemas.microsoft.com/office/drawing/2014/main" id="{00000000-0008-0000-0B00-00009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2187" cy="934448"/>
        </a:xfrm>
        <a:prstGeom prst="rect">
          <a:avLst/>
        </a:prstGeom>
      </xdr:spPr>
    </xdr:pic>
    <xdr:clientData/>
  </xdr:oneCellAnchor>
  <xdr:oneCellAnchor>
    <xdr:from>
      <xdr:col>59</xdr:col>
      <xdr:colOff>362488</xdr:colOff>
      <xdr:row>11</xdr:row>
      <xdr:rowOff>167522</xdr:rowOff>
    </xdr:from>
    <xdr:ext cx="878044" cy="916121"/>
    <xdr:pic>
      <xdr:nvPicPr>
        <xdr:cNvPr id="156" name="Picture 155">
          <a:extLst>
            <a:ext uri="{FF2B5EF4-FFF2-40B4-BE49-F238E27FC236}">
              <a16:creationId xmlns:a16="http://schemas.microsoft.com/office/drawing/2014/main" id="{00000000-0008-0000-0B00-00009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8044" cy="916121"/>
        </a:xfrm>
        <a:prstGeom prst="rect">
          <a:avLst/>
        </a:prstGeom>
      </xdr:spPr>
    </xdr:pic>
    <xdr:clientData/>
  </xdr:oneCellAnchor>
  <xdr:oneCellAnchor>
    <xdr:from>
      <xdr:col>60</xdr:col>
      <xdr:colOff>536123</xdr:colOff>
      <xdr:row>11</xdr:row>
      <xdr:rowOff>168588</xdr:rowOff>
    </xdr:from>
    <xdr:ext cx="928966" cy="913988"/>
    <xdr:pic>
      <xdr:nvPicPr>
        <xdr:cNvPr id="157" name="Picture 156">
          <a:extLst>
            <a:ext uri="{FF2B5EF4-FFF2-40B4-BE49-F238E27FC236}">
              <a16:creationId xmlns:a16="http://schemas.microsoft.com/office/drawing/2014/main" id="{00000000-0008-0000-0B00-00009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8448"/>
          <a:ext cx="928966" cy="913988"/>
        </a:xfrm>
        <a:prstGeom prst="rect">
          <a:avLst/>
        </a:prstGeom>
      </xdr:spPr>
    </xdr:pic>
    <xdr:clientData/>
  </xdr:oneCellAnchor>
  <xdr:oneCellAnchor>
    <xdr:from>
      <xdr:col>62</xdr:col>
      <xdr:colOff>174713</xdr:colOff>
      <xdr:row>11</xdr:row>
      <xdr:rowOff>154548</xdr:rowOff>
    </xdr:from>
    <xdr:ext cx="892187" cy="934448"/>
    <xdr:pic>
      <xdr:nvPicPr>
        <xdr:cNvPr id="158" name="Picture 157">
          <a:extLst>
            <a:ext uri="{FF2B5EF4-FFF2-40B4-BE49-F238E27FC236}">
              <a16:creationId xmlns:a16="http://schemas.microsoft.com/office/drawing/2014/main" id="{00000000-0008-0000-0B00-00009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2187" cy="934448"/>
        </a:xfrm>
        <a:prstGeom prst="rect">
          <a:avLst/>
        </a:prstGeom>
      </xdr:spPr>
    </xdr:pic>
    <xdr:clientData/>
  </xdr:oneCellAnchor>
  <xdr:oneCellAnchor>
    <xdr:from>
      <xdr:col>63</xdr:col>
      <xdr:colOff>362488</xdr:colOff>
      <xdr:row>11</xdr:row>
      <xdr:rowOff>167522</xdr:rowOff>
    </xdr:from>
    <xdr:ext cx="878044" cy="916121"/>
    <xdr:pic>
      <xdr:nvPicPr>
        <xdr:cNvPr id="159" name="Picture 158">
          <a:extLst>
            <a:ext uri="{FF2B5EF4-FFF2-40B4-BE49-F238E27FC236}">
              <a16:creationId xmlns:a16="http://schemas.microsoft.com/office/drawing/2014/main" id="{00000000-0008-0000-0B00-00009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8044" cy="916121"/>
        </a:xfrm>
        <a:prstGeom prst="rect">
          <a:avLst/>
        </a:prstGeom>
      </xdr:spPr>
    </xdr:pic>
    <xdr:clientData/>
  </xdr:oneCellAnchor>
  <xdr:oneCellAnchor>
    <xdr:from>
      <xdr:col>64</xdr:col>
      <xdr:colOff>536123</xdr:colOff>
      <xdr:row>11</xdr:row>
      <xdr:rowOff>172398</xdr:rowOff>
    </xdr:from>
    <xdr:ext cx="928966" cy="913988"/>
    <xdr:pic>
      <xdr:nvPicPr>
        <xdr:cNvPr id="160" name="Picture 159">
          <a:extLst>
            <a:ext uri="{FF2B5EF4-FFF2-40B4-BE49-F238E27FC236}">
              <a16:creationId xmlns:a16="http://schemas.microsoft.com/office/drawing/2014/main" id="{00000000-0008-0000-0B00-0000A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966" cy="913988"/>
        </a:xfrm>
        <a:prstGeom prst="rect">
          <a:avLst/>
        </a:prstGeom>
      </xdr:spPr>
    </xdr:pic>
    <xdr:clientData/>
  </xdr:oneCellAnchor>
  <xdr:oneCellAnchor>
    <xdr:from>
      <xdr:col>70</xdr:col>
      <xdr:colOff>169008</xdr:colOff>
      <xdr:row>11</xdr:row>
      <xdr:rowOff>148253</xdr:rowOff>
    </xdr:from>
    <xdr:ext cx="951613" cy="937514"/>
    <xdr:pic>
      <xdr:nvPicPr>
        <xdr:cNvPr id="161" name="Picture 160">
          <a:extLst>
            <a:ext uri="{FF2B5EF4-FFF2-40B4-BE49-F238E27FC236}">
              <a16:creationId xmlns:a16="http://schemas.microsoft.com/office/drawing/2014/main" id="{00000000-0008-0000-0B00-0000A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4485618" y="2832398"/>
          <a:ext cx="951613" cy="937514"/>
        </a:xfrm>
        <a:prstGeom prst="rect">
          <a:avLst/>
        </a:prstGeom>
      </xdr:spPr>
    </xdr:pic>
    <xdr:clientData/>
  </xdr:oneCellAnchor>
  <xdr:oneCellAnchor>
    <xdr:from>
      <xdr:col>71</xdr:col>
      <xdr:colOff>358454</xdr:colOff>
      <xdr:row>11</xdr:row>
      <xdr:rowOff>144432</xdr:rowOff>
    </xdr:from>
    <xdr:ext cx="948950" cy="945156"/>
    <xdr:pic>
      <xdr:nvPicPr>
        <xdr:cNvPr id="162" name="Picture 161">
          <a:extLst>
            <a:ext uri="{FF2B5EF4-FFF2-40B4-BE49-F238E27FC236}">
              <a16:creationId xmlns:a16="http://schemas.microsoft.com/office/drawing/2014/main" id="{00000000-0008-0000-0B00-0000A2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5351339" y="2828577"/>
          <a:ext cx="948950" cy="945156"/>
        </a:xfrm>
        <a:prstGeom prst="rect">
          <a:avLst/>
        </a:prstGeom>
      </xdr:spPr>
    </xdr:pic>
    <xdr:clientData/>
  </xdr:oneCellAnchor>
  <xdr:oneCellAnchor>
    <xdr:from>
      <xdr:col>72</xdr:col>
      <xdr:colOff>554727</xdr:colOff>
      <xdr:row>11</xdr:row>
      <xdr:rowOff>149531</xdr:rowOff>
    </xdr:from>
    <xdr:ext cx="953113" cy="933052"/>
    <xdr:pic>
      <xdr:nvPicPr>
        <xdr:cNvPr id="163" name="Picture 162">
          <a:extLst>
            <a:ext uri="{FF2B5EF4-FFF2-40B4-BE49-F238E27FC236}">
              <a16:creationId xmlns:a16="http://schemas.microsoft.com/office/drawing/2014/main" id="{00000000-0008-0000-0B00-0000A3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292467" y="2835581"/>
          <a:ext cx="953113" cy="933052"/>
        </a:xfrm>
        <a:prstGeom prst="rect">
          <a:avLst/>
        </a:prstGeom>
      </xdr:spPr>
    </xdr:pic>
    <xdr:clientData/>
  </xdr:oneCellAnchor>
  <xdr:oneCellAnchor>
    <xdr:from>
      <xdr:col>74</xdr:col>
      <xdr:colOff>172941</xdr:colOff>
      <xdr:row>11</xdr:row>
      <xdr:rowOff>153570</xdr:rowOff>
    </xdr:from>
    <xdr:ext cx="953273" cy="911639"/>
    <xdr:pic>
      <xdr:nvPicPr>
        <xdr:cNvPr id="164" name="Picture 163">
          <a:extLst>
            <a:ext uri="{FF2B5EF4-FFF2-40B4-BE49-F238E27FC236}">
              <a16:creationId xmlns:a16="http://schemas.microsoft.com/office/drawing/2014/main" id="{00000000-0008-0000-0B00-0000A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739481" y="2839620"/>
          <a:ext cx="953273" cy="911639"/>
        </a:xfrm>
        <a:prstGeom prst="rect">
          <a:avLst/>
        </a:prstGeom>
      </xdr:spPr>
    </xdr:pic>
    <xdr:clientData/>
  </xdr:oneCellAnchor>
  <xdr:oneCellAnchor>
    <xdr:from>
      <xdr:col>75</xdr:col>
      <xdr:colOff>397826</xdr:colOff>
      <xdr:row>11</xdr:row>
      <xdr:rowOff>150020</xdr:rowOff>
    </xdr:from>
    <xdr:ext cx="911796" cy="932075"/>
    <xdr:pic>
      <xdr:nvPicPr>
        <xdr:cNvPr id="165" name="Picture 164">
          <a:extLst>
            <a:ext uri="{FF2B5EF4-FFF2-40B4-BE49-F238E27FC236}">
              <a16:creationId xmlns:a16="http://schemas.microsoft.com/office/drawing/2014/main" id="{00000000-0008-0000-0B00-0000A5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648261" y="2836070"/>
          <a:ext cx="911796" cy="932075"/>
        </a:xfrm>
        <a:prstGeom prst="rect">
          <a:avLst/>
        </a:prstGeom>
      </xdr:spPr>
    </xdr:pic>
    <xdr:clientData/>
  </xdr:oneCellAnchor>
  <xdr:oneCellAnchor>
    <xdr:from>
      <xdr:col>76</xdr:col>
      <xdr:colOff>584326</xdr:colOff>
      <xdr:row>11</xdr:row>
      <xdr:rowOff>149160</xdr:rowOff>
    </xdr:from>
    <xdr:ext cx="899628" cy="933794"/>
    <xdr:pic>
      <xdr:nvPicPr>
        <xdr:cNvPr id="166" name="Picture 165">
          <a:extLst>
            <a:ext uri="{FF2B5EF4-FFF2-40B4-BE49-F238E27FC236}">
              <a16:creationId xmlns:a16="http://schemas.microsoft.com/office/drawing/2014/main" id="{00000000-0008-0000-0B00-0000A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587236" y="2835210"/>
          <a:ext cx="899628" cy="933794"/>
        </a:xfrm>
        <a:prstGeom prst="rect">
          <a:avLst/>
        </a:prstGeom>
      </xdr:spPr>
    </xdr:pic>
    <xdr:clientData/>
  </xdr:oneCellAnchor>
  <xdr:oneCellAnchor>
    <xdr:from>
      <xdr:col>66</xdr:col>
      <xdr:colOff>174713</xdr:colOff>
      <xdr:row>11</xdr:row>
      <xdr:rowOff>154548</xdr:rowOff>
    </xdr:from>
    <xdr:ext cx="899114" cy="915398"/>
    <xdr:pic>
      <xdr:nvPicPr>
        <xdr:cNvPr id="167" name="Picture 166">
          <a:extLst>
            <a:ext uri="{FF2B5EF4-FFF2-40B4-BE49-F238E27FC236}">
              <a16:creationId xmlns:a16="http://schemas.microsoft.com/office/drawing/2014/main" id="{00000000-0008-0000-0B00-0000A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226153" y="2840598"/>
          <a:ext cx="899114" cy="915398"/>
        </a:xfrm>
        <a:prstGeom prst="rect">
          <a:avLst/>
        </a:prstGeom>
      </xdr:spPr>
    </xdr:pic>
    <xdr:clientData/>
  </xdr:oneCellAnchor>
  <xdr:oneCellAnchor>
    <xdr:from>
      <xdr:col>67</xdr:col>
      <xdr:colOff>362488</xdr:colOff>
      <xdr:row>11</xdr:row>
      <xdr:rowOff>167522</xdr:rowOff>
    </xdr:from>
    <xdr:ext cx="877351" cy="897071"/>
    <xdr:pic>
      <xdr:nvPicPr>
        <xdr:cNvPr id="168" name="Picture 167">
          <a:extLst>
            <a:ext uri="{FF2B5EF4-FFF2-40B4-BE49-F238E27FC236}">
              <a16:creationId xmlns:a16="http://schemas.microsoft.com/office/drawing/2014/main" id="{00000000-0008-0000-0B00-0000A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090203" y="2857382"/>
          <a:ext cx="877351" cy="897071"/>
        </a:xfrm>
        <a:prstGeom prst="rect">
          <a:avLst/>
        </a:prstGeom>
      </xdr:spPr>
    </xdr:pic>
    <xdr:clientData/>
  </xdr:oneCellAnchor>
  <xdr:oneCellAnchor>
    <xdr:from>
      <xdr:col>68</xdr:col>
      <xdr:colOff>536123</xdr:colOff>
      <xdr:row>11</xdr:row>
      <xdr:rowOff>172398</xdr:rowOff>
    </xdr:from>
    <xdr:ext cx="928274" cy="898748"/>
    <xdr:pic>
      <xdr:nvPicPr>
        <xdr:cNvPr id="169" name="Picture 168">
          <a:extLst>
            <a:ext uri="{FF2B5EF4-FFF2-40B4-BE49-F238E27FC236}">
              <a16:creationId xmlns:a16="http://schemas.microsoft.com/office/drawing/2014/main" id="{00000000-0008-0000-0B00-0000A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020123" y="2854638"/>
          <a:ext cx="928274" cy="898748"/>
        </a:xfrm>
        <a:prstGeom prst="rect">
          <a:avLst/>
        </a:prstGeom>
      </xdr:spPr>
    </xdr:pic>
    <xdr:clientData/>
  </xdr:oneCellAnchor>
  <xdr:oneCellAnchor>
    <xdr:from>
      <xdr:col>79</xdr:col>
      <xdr:colOff>276933</xdr:colOff>
      <xdr:row>11</xdr:row>
      <xdr:rowOff>149579</xdr:rowOff>
    </xdr:from>
    <xdr:ext cx="929406" cy="940015"/>
    <xdr:pic>
      <xdr:nvPicPr>
        <xdr:cNvPr id="170" name="Picture 169">
          <a:extLst>
            <a:ext uri="{FF2B5EF4-FFF2-40B4-BE49-F238E27FC236}">
              <a16:creationId xmlns:a16="http://schemas.microsoft.com/office/drawing/2014/main" id="{00000000-0008-0000-0B00-0000A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783013" y="2835629"/>
          <a:ext cx="929406" cy="940015"/>
        </a:xfrm>
        <a:prstGeom prst="rect">
          <a:avLst/>
        </a:prstGeom>
      </xdr:spPr>
    </xdr:pic>
    <xdr:clientData/>
  </xdr:oneCellAnchor>
  <xdr:oneCellAnchor>
    <xdr:from>
      <xdr:col>83</xdr:col>
      <xdr:colOff>330167</xdr:colOff>
      <xdr:row>11</xdr:row>
      <xdr:rowOff>167963</xdr:rowOff>
    </xdr:from>
    <xdr:ext cx="914445" cy="927412"/>
    <xdr:pic>
      <xdr:nvPicPr>
        <xdr:cNvPr id="171" name="Picture 170">
          <a:extLst>
            <a:ext uri="{FF2B5EF4-FFF2-40B4-BE49-F238E27FC236}">
              <a16:creationId xmlns:a16="http://schemas.microsoft.com/office/drawing/2014/main" id="{00000000-0008-0000-0B00-0000A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5088082" y="2857823"/>
          <a:ext cx="914445" cy="927412"/>
        </a:xfrm>
        <a:prstGeom prst="rect">
          <a:avLst/>
        </a:prstGeom>
      </xdr:spPr>
    </xdr:pic>
    <xdr:clientData/>
  </xdr:oneCellAnchor>
  <xdr:oneCellAnchor>
    <xdr:from>
      <xdr:col>87</xdr:col>
      <xdr:colOff>360873</xdr:colOff>
      <xdr:row>11</xdr:row>
      <xdr:rowOff>175042</xdr:rowOff>
    </xdr:from>
    <xdr:ext cx="932679" cy="929959"/>
    <xdr:pic>
      <xdr:nvPicPr>
        <xdr:cNvPr id="172" name="Picture 171">
          <a:extLst>
            <a:ext uri="{FF2B5EF4-FFF2-40B4-BE49-F238E27FC236}">
              <a16:creationId xmlns:a16="http://schemas.microsoft.com/office/drawing/2014/main" id="{00000000-0008-0000-0B00-0000A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8383958" y="2857282"/>
          <a:ext cx="932679" cy="929959"/>
        </a:xfrm>
        <a:prstGeom prst="rect">
          <a:avLst/>
        </a:prstGeom>
      </xdr:spPr>
    </xdr:pic>
    <xdr:clientData/>
  </xdr:oneCellAnchor>
  <xdr:oneCellAnchor>
    <xdr:from>
      <xdr:col>80</xdr:col>
      <xdr:colOff>479646</xdr:colOff>
      <xdr:row>11</xdr:row>
      <xdr:rowOff>154242</xdr:rowOff>
    </xdr:from>
    <xdr:ext cx="955048" cy="930689"/>
    <xdr:pic>
      <xdr:nvPicPr>
        <xdr:cNvPr id="173" name="Picture 172">
          <a:extLst>
            <a:ext uri="{FF2B5EF4-FFF2-40B4-BE49-F238E27FC236}">
              <a16:creationId xmlns:a16="http://schemas.microsoft.com/office/drawing/2014/main" id="{00000000-0008-0000-0B00-0000A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2732486" y="2840292"/>
          <a:ext cx="955048" cy="930689"/>
        </a:xfrm>
        <a:prstGeom prst="rect">
          <a:avLst/>
        </a:prstGeom>
      </xdr:spPr>
    </xdr:pic>
    <xdr:clientData/>
  </xdr:oneCellAnchor>
  <xdr:oneCellAnchor>
    <xdr:from>
      <xdr:col>84</xdr:col>
      <xdr:colOff>520542</xdr:colOff>
      <xdr:row>11</xdr:row>
      <xdr:rowOff>154305</xdr:rowOff>
    </xdr:from>
    <xdr:ext cx="898208" cy="935130"/>
    <xdr:pic>
      <xdr:nvPicPr>
        <xdr:cNvPr id="174" name="Picture 173">
          <a:extLst>
            <a:ext uri="{FF2B5EF4-FFF2-40B4-BE49-F238E27FC236}">
              <a16:creationId xmlns:a16="http://schemas.microsoft.com/office/drawing/2014/main" id="{00000000-0008-0000-0B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030932" y="2840355"/>
          <a:ext cx="898208" cy="935130"/>
        </a:xfrm>
        <a:prstGeom prst="rect">
          <a:avLst/>
        </a:prstGeom>
      </xdr:spPr>
    </xdr:pic>
    <xdr:clientData/>
  </xdr:oneCellAnchor>
  <xdr:oneCellAnchor>
    <xdr:from>
      <xdr:col>88</xdr:col>
      <xdr:colOff>556703</xdr:colOff>
      <xdr:row>11</xdr:row>
      <xdr:rowOff>170869</xdr:rowOff>
    </xdr:from>
    <xdr:ext cx="872997" cy="930684"/>
    <xdr:pic>
      <xdr:nvPicPr>
        <xdr:cNvPr id="175" name="Picture 174">
          <a:extLst>
            <a:ext uri="{FF2B5EF4-FFF2-40B4-BE49-F238E27FC236}">
              <a16:creationId xmlns:a16="http://schemas.microsoft.com/office/drawing/2014/main" id="{00000000-0008-0000-0B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324643" y="2860729"/>
          <a:ext cx="872997" cy="930684"/>
        </a:xfrm>
        <a:prstGeom prst="rect">
          <a:avLst/>
        </a:prstGeom>
      </xdr:spPr>
    </xdr:pic>
    <xdr:clientData/>
  </xdr:oneCellAnchor>
  <xdr:oneCellAnchor>
    <xdr:from>
      <xdr:col>78</xdr:col>
      <xdr:colOff>127088</xdr:colOff>
      <xdr:row>11</xdr:row>
      <xdr:rowOff>152362</xdr:rowOff>
    </xdr:from>
    <xdr:ext cx="893269" cy="934448"/>
    <xdr:pic>
      <xdr:nvPicPr>
        <xdr:cNvPr id="176" name="Picture 175">
          <a:extLst>
            <a:ext uri="{FF2B5EF4-FFF2-40B4-BE49-F238E27FC236}">
              <a16:creationId xmlns:a16="http://schemas.microsoft.com/office/drawing/2014/main" id="{00000000-0008-0000-0B00-0000B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958798" y="2838412"/>
          <a:ext cx="893269" cy="934448"/>
        </a:xfrm>
        <a:prstGeom prst="rect">
          <a:avLst/>
        </a:prstGeom>
      </xdr:spPr>
    </xdr:pic>
    <xdr:clientData/>
  </xdr:oneCellAnchor>
  <xdr:oneCellAnchor>
    <xdr:from>
      <xdr:col>82</xdr:col>
      <xdr:colOff>182730</xdr:colOff>
      <xdr:row>11</xdr:row>
      <xdr:rowOff>169146</xdr:rowOff>
    </xdr:from>
    <xdr:ext cx="879127" cy="916121"/>
    <xdr:pic>
      <xdr:nvPicPr>
        <xdr:cNvPr id="177" name="Picture 176">
          <a:extLst>
            <a:ext uri="{FF2B5EF4-FFF2-40B4-BE49-F238E27FC236}">
              <a16:creationId xmlns:a16="http://schemas.microsoft.com/office/drawing/2014/main" id="{00000000-0008-0000-0B00-0000B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266275" y="2859006"/>
          <a:ext cx="879127" cy="916121"/>
        </a:xfrm>
        <a:prstGeom prst="rect">
          <a:avLst/>
        </a:prstGeom>
      </xdr:spPr>
    </xdr:pic>
    <xdr:clientData/>
  </xdr:oneCellAnchor>
  <xdr:oneCellAnchor>
    <xdr:from>
      <xdr:col>86</xdr:col>
      <xdr:colOff>147570</xdr:colOff>
      <xdr:row>11</xdr:row>
      <xdr:rowOff>169339</xdr:rowOff>
    </xdr:from>
    <xdr:ext cx="950152" cy="933745"/>
    <xdr:pic>
      <xdr:nvPicPr>
        <xdr:cNvPr id="178" name="Picture 177">
          <a:extLst>
            <a:ext uri="{FF2B5EF4-FFF2-40B4-BE49-F238E27FC236}">
              <a16:creationId xmlns:a16="http://schemas.microsoft.com/office/drawing/2014/main" id="{00000000-0008-0000-0B00-0000B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488665" y="2859199"/>
          <a:ext cx="950152" cy="933745"/>
        </a:xfrm>
        <a:prstGeom prst="rect">
          <a:avLst/>
        </a:prstGeom>
      </xdr:spPr>
    </xdr:pic>
    <xdr:clientData/>
  </xdr:oneCellAnchor>
  <xdr:oneCellAnchor>
    <xdr:from>
      <xdr:col>90</xdr:col>
      <xdr:colOff>174713</xdr:colOff>
      <xdr:row>11</xdr:row>
      <xdr:rowOff>154548</xdr:rowOff>
    </xdr:from>
    <xdr:ext cx="892187" cy="934448"/>
    <xdr:pic>
      <xdr:nvPicPr>
        <xdr:cNvPr id="179" name="Picture 178">
          <a:extLst>
            <a:ext uri="{FF2B5EF4-FFF2-40B4-BE49-F238E27FC236}">
              <a16:creationId xmlns:a16="http://schemas.microsoft.com/office/drawing/2014/main" id="{00000000-0008-0000-0B00-0000B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2187" cy="934448"/>
        </a:xfrm>
        <a:prstGeom prst="rect">
          <a:avLst/>
        </a:prstGeom>
      </xdr:spPr>
    </xdr:pic>
    <xdr:clientData/>
  </xdr:oneCellAnchor>
  <xdr:oneCellAnchor>
    <xdr:from>
      <xdr:col>91</xdr:col>
      <xdr:colOff>362488</xdr:colOff>
      <xdr:row>11</xdr:row>
      <xdr:rowOff>167522</xdr:rowOff>
    </xdr:from>
    <xdr:ext cx="878044" cy="916121"/>
    <xdr:pic>
      <xdr:nvPicPr>
        <xdr:cNvPr id="180" name="Picture 179">
          <a:extLst>
            <a:ext uri="{FF2B5EF4-FFF2-40B4-BE49-F238E27FC236}">
              <a16:creationId xmlns:a16="http://schemas.microsoft.com/office/drawing/2014/main" id="{00000000-0008-0000-0B00-0000B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8044" cy="916121"/>
        </a:xfrm>
        <a:prstGeom prst="rect">
          <a:avLst/>
        </a:prstGeom>
      </xdr:spPr>
    </xdr:pic>
    <xdr:clientData/>
  </xdr:oneCellAnchor>
  <xdr:oneCellAnchor>
    <xdr:from>
      <xdr:col>92</xdr:col>
      <xdr:colOff>536123</xdr:colOff>
      <xdr:row>11</xdr:row>
      <xdr:rowOff>168588</xdr:rowOff>
    </xdr:from>
    <xdr:ext cx="928966" cy="913988"/>
    <xdr:pic>
      <xdr:nvPicPr>
        <xdr:cNvPr id="181" name="Picture 180">
          <a:extLst>
            <a:ext uri="{FF2B5EF4-FFF2-40B4-BE49-F238E27FC236}">
              <a16:creationId xmlns:a16="http://schemas.microsoft.com/office/drawing/2014/main" id="{00000000-0008-0000-0B00-0000B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8448"/>
          <a:ext cx="928966" cy="913988"/>
        </a:xfrm>
        <a:prstGeom prst="rect">
          <a:avLst/>
        </a:prstGeom>
      </xdr:spPr>
    </xdr:pic>
    <xdr:clientData/>
  </xdr:oneCellAnchor>
  <xdr:oneCellAnchor>
    <xdr:from>
      <xdr:col>94</xdr:col>
      <xdr:colOff>174713</xdr:colOff>
      <xdr:row>11</xdr:row>
      <xdr:rowOff>154548</xdr:rowOff>
    </xdr:from>
    <xdr:ext cx="892187" cy="930638"/>
    <xdr:pic>
      <xdr:nvPicPr>
        <xdr:cNvPr id="182" name="Picture 181">
          <a:extLst>
            <a:ext uri="{FF2B5EF4-FFF2-40B4-BE49-F238E27FC236}">
              <a16:creationId xmlns:a16="http://schemas.microsoft.com/office/drawing/2014/main" id="{00000000-0008-0000-0B00-0000B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2187" cy="930638"/>
        </a:xfrm>
        <a:prstGeom prst="rect">
          <a:avLst/>
        </a:prstGeom>
      </xdr:spPr>
    </xdr:pic>
    <xdr:clientData/>
  </xdr:oneCellAnchor>
  <xdr:oneCellAnchor>
    <xdr:from>
      <xdr:col>95</xdr:col>
      <xdr:colOff>362488</xdr:colOff>
      <xdr:row>11</xdr:row>
      <xdr:rowOff>167522</xdr:rowOff>
    </xdr:from>
    <xdr:ext cx="874234" cy="912311"/>
    <xdr:pic>
      <xdr:nvPicPr>
        <xdr:cNvPr id="183" name="Picture 182">
          <a:extLst>
            <a:ext uri="{FF2B5EF4-FFF2-40B4-BE49-F238E27FC236}">
              <a16:creationId xmlns:a16="http://schemas.microsoft.com/office/drawing/2014/main" id="{00000000-0008-0000-0B00-0000B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4234" cy="912311"/>
        </a:xfrm>
        <a:prstGeom prst="rect">
          <a:avLst/>
        </a:prstGeom>
      </xdr:spPr>
    </xdr:pic>
    <xdr:clientData/>
  </xdr:oneCellAnchor>
  <xdr:oneCellAnchor>
    <xdr:from>
      <xdr:col>96</xdr:col>
      <xdr:colOff>536123</xdr:colOff>
      <xdr:row>11</xdr:row>
      <xdr:rowOff>168588</xdr:rowOff>
    </xdr:from>
    <xdr:ext cx="925156" cy="910178"/>
    <xdr:pic>
      <xdr:nvPicPr>
        <xdr:cNvPr id="184" name="Picture 183">
          <a:extLst>
            <a:ext uri="{FF2B5EF4-FFF2-40B4-BE49-F238E27FC236}">
              <a16:creationId xmlns:a16="http://schemas.microsoft.com/office/drawing/2014/main" id="{00000000-0008-0000-0B00-0000B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8448"/>
          <a:ext cx="925156" cy="910178"/>
        </a:xfrm>
        <a:prstGeom prst="rect">
          <a:avLst/>
        </a:prstGeom>
      </xdr:spPr>
    </xdr:pic>
    <xdr:clientData/>
  </xdr:oneCellAnchor>
  <xdr:oneCellAnchor>
    <xdr:from>
      <xdr:col>98</xdr:col>
      <xdr:colOff>174713</xdr:colOff>
      <xdr:row>11</xdr:row>
      <xdr:rowOff>154548</xdr:rowOff>
    </xdr:from>
    <xdr:ext cx="892187" cy="934448"/>
    <xdr:pic>
      <xdr:nvPicPr>
        <xdr:cNvPr id="185" name="Picture 184">
          <a:extLst>
            <a:ext uri="{FF2B5EF4-FFF2-40B4-BE49-F238E27FC236}">
              <a16:creationId xmlns:a16="http://schemas.microsoft.com/office/drawing/2014/main" id="{00000000-0008-0000-0B00-0000B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2187" cy="934448"/>
        </a:xfrm>
        <a:prstGeom prst="rect">
          <a:avLst/>
        </a:prstGeom>
      </xdr:spPr>
    </xdr:pic>
    <xdr:clientData/>
  </xdr:oneCellAnchor>
  <xdr:oneCellAnchor>
    <xdr:from>
      <xdr:col>99</xdr:col>
      <xdr:colOff>362488</xdr:colOff>
      <xdr:row>11</xdr:row>
      <xdr:rowOff>167522</xdr:rowOff>
    </xdr:from>
    <xdr:ext cx="878044" cy="916121"/>
    <xdr:pic>
      <xdr:nvPicPr>
        <xdr:cNvPr id="186" name="Picture 185">
          <a:extLst>
            <a:ext uri="{FF2B5EF4-FFF2-40B4-BE49-F238E27FC236}">
              <a16:creationId xmlns:a16="http://schemas.microsoft.com/office/drawing/2014/main" id="{00000000-0008-0000-0B00-0000B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8044" cy="916121"/>
        </a:xfrm>
        <a:prstGeom prst="rect">
          <a:avLst/>
        </a:prstGeom>
      </xdr:spPr>
    </xdr:pic>
    <xdr:clientData/>
  </xdr:oneCellAnchor>
  <xdr:oneCellAnchor>
    <xdr:from>
      <xdr:col>100</xdr:col>
      <xdr:colOff>536123</xdr:colOff>
      <xdr:row>11</xdr:row>
      <xdr:rowOff>168588</xdr:rowOff>
    </xdr:from>
    <xdr:ext cx="928966" cy="913988"/>
    <xdr:pic>
      <xdr:nvPicPr>
        <xdr:cNvPr id="187" name="Picture 186">
          <a:extLst>
            <a:ext uri="{FF2B5EF4-FFF2-40B4-BE49-F238E27FC236}">
              <a16:creationId xmlns:a16="http://schemas.microsoft.com/office/drawing/2014/main" id="{00000000-0008-0000-0B00-0000B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8448"/>
          <a:ext cx="928966" cy="913988"/>
        </a:xfrm>
        <a:prstGeom prst="rect">
          <a:avLst/>
        </a:prstGeom>
      </xdr:spPr>
    </xdr:pic>
    <xdr:clientData/>
  </xdr:oneCellAnchor>
  <xdr:oneCellAnchor>
    <xdr:from>
      <xdr:col>102</xdr:col>
      <xdr:colOff>174713</xdr:colOff>
      <xdr:row>11</xdr:row>
      <xdr:rowOff>154548</xdr:rowOff>
    </xdr:from>
    <xdr:ext cx="892187" cy="934448"/>
    <xdr:pic>
      <xdr:nvPicPr>
        <xdr:cNvPr id="188" name="Picture 187">
          <a:extLst>
            <a:ext uri="{FF2B5EF4-FFF2-40B4-BE49-F238E27FC236}">
              <a16:creationId xmlns:a16="http://schemas.microsoft.com/office/drawing/2014/main" id="{00000000-0008-0000-0B00-0000B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2187" cy="934448"/>
        </a:xfrm>
        <a:prstGeom prst="rect">
          <a:avLst/>
        </a:prstGeom>
      </xdr:spPr>
    </xdr:pic>
    <xdr:clientData/>
  </xdr:oneCellAnchor>
  <xdr:oneCellAnchor>
    <xdr:from>
      <xdr:col>103</xdr:col>
      <xdr:colOff>362488</xdr:colOff>
      <xdr:row>11</xdr:row>
      <xdr:rowOff>167522</xdr:rowOff>
    </xdr:from>
    <xdr:ext cx="878044" cy="916121"/>
    <xdr:pic>
      <xdr:nvPicPr>
        <xdr:cNvPr id="189" name="Picture 188">
          <a:extLst>
            <a:ext uri="{FF2B5EF4-FFF2-40B4-BE49-F238E27FC236}">
              <a16:creationId xmlns:a16="http://schemas.microsoft.com/office/drawing/2014/main" id="{00000000-0008-0000-0B00-0000B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8044" cy="916121"/>
        </a:xfrm>
        <a:prstGeom prst="rect">
          <a:avLst/>
        </a:prstGeom>
      </xdr:spPr>
    </xdr:pic>
    <xdr:clientData/>
  </xdr:oneCellAnchor>
  <xdr:oneCellAnchor>
    <xdr:from>
      <xdr:col>104</xdr:col>
      <xdr:colOff>536123</xdr:colOff>
      <xdr:row>11</xdr:row>
      <xdr:rowOff>168588</xdr:rowOff>
    </xdr:from>
    <xdr:ext cx="928966" cy="913988"/>
    <xdr:pic>
      <xdr:nvPicPr>
        <xdr:cNvPr id="190" name="Picture 189">
          <a:extLst>
            <a:ext uri="{FF2B5EF4-FFF2-40B4-BE49-F238E27FC236}">
              <a16:creationId xmlns:a16="http://schemas.microsoft.com/office/drawing/2014/main" id="{00000000-0008-0000-0B00-0000B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8448"/>
          <a:ext cx="928966" cy="913988"/>
        </a:xfrm>
        <a:prstGeom prst="rect">
          <a:avLst/>
        </a:prstGeom>
      </xdr:spPr>
    </xdr:pic>
    <xdr:clientData/>
  </xdr:oneCellAnchor>
  <xdr:oneCellAnchor>
    <xdr:from>
      <xdr:col>106</xdr:col>
      <xdr:colOff>174713</xdr:colOff>
      <xdr:row>11</xdr:row>
      <xdr:rowOff>154548</xdr:rowOff>
    </xdr:from>
    <xdr:ext cx="892187" cy="934448"/>
    <xdr:pic>
      <xdr:nvPicPr>
        <xdr:cNvPr id="191" name="Picture 190">
          <a:extLst>
            <a:ext uri="{FF2B5EF4-FFF2-40B4-BE49-F238E27FC236}">
              <a16:creationId xmlns:a16="http://schemas.microsoft.com/office/drawing/2014/main" id="{00000000-0008-0000-0B00-0000B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2187" cy="934448"/>
        </a:xfrm>
        <a:prstGeom prst="rect">
          <a:avLst/>
        </a:prstGeom>
      </xdr:spPr>
    </xdr:pic>
    <xdr:clientData/>
  </xdr:oneCellAnchor>
  <xdr:oneCellAnchor>
    <xdr:from>
      <xdr:col>107</xdr:col>
      <xdr:colOff>362488</xdr:colOff>
      <xdr:row>11</xdr:row>
      <xdr:rowOff>167522</xdr:rowOff>
    </xdr:from>
    <xdr:ext cx="878044" cy="916121"/>
    <xdr:pic>
      <xdr:nvPicPr>
        <xdr:cNvPr id="192" name="Picture 191">
          <a:extLst>
            <a:ext uri="{FF2B5EF4-FFF2-40B4-BE49-F238E27FC236}">
              <a16:creationId xmlns:a16="http://schemas.microsoft.com/office/drawing/2014/main" id="{00000000-0008-0000-0B00-0000C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8044" cy="916121"/>
        </a:xfrm>
        <a:prstGeom prst="rect">
          <a:avLst/>
        </a:prstGeom>
      </xdr:spPr>
    </xdr:pic>
    <xdr:clientData/>
  </xdr:oneCellAnchor>
  <xdr:oneCellAnchor>
    <xdr:from>
      <xdr:col>108</xdr:col>
      <xdr:colOff>536123</xdr:colOff>
      <xdr:row>11</xdr:row>
      <xdr:rowOff>172398</xdr:rowOff>
    </xdr:from>
    <xdr:ext cx="928966" cy="913988"/>
    <xdr:pic>
      <xdr:nvPicPr>
        <xdr:cNvPr id="193" name="Picture 192">
          <a:extLst>
            <a:ext uri="{FF2B5EF4-FFF2-40B4-BE49-F238E27FC236}">
              <a16:creationId xmlns:a16="http://schemas.microsoft.com/office/drawing/2014/main" id="{00000000-0008-0000-0B00-0000C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966" cy="913988"/>
        </a:xfrm>
        <a:prstGeom prst="rect">
          <a:avLst/>
        </a:prstGeom>
      </xdr:spPr>
    </xdr:pic>
    <xdr:clientData/>
  </xdr:oneCellAnchor>
  <xdr:oneCellAnchor>
    <xdr:from>
      <xdr:col>26</xdr:col>
      <xdr:colOff>174713</xdr:colOff>
      <xdr:row>11</xdr:row>
      <xdr:rowOff>154548</xdr:rowOff>
    </xdr:from>
    <xdr:ext cx="895304" cy="915398"/>
    <xdr:pic>
      <xdr:nvPicPr>
        <xdr:cNvPr id="194" name="Picture 193">
          <a:extLst>
            <a:ext uri="{FF2B5EF4-FFF2-40B4-BE49-F238E27FC236}">
              <a16:creationId xmlns:a16="http://schemas.microsoft.com/office/drawing/2014/main" id="{00000000-0008-0000-0B00-0000C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650653" y="2840598"/>
          <a:ext cx="895304" cy="915398"/>
        </a:xfrm>
        <a:prstGeom prst="rect">
          <a:avLst/>
        </a:prstGeom>
      </xdr:spPr>
    </xdr:pic>
    <xdr:clientData/>
  </xdr:oneCellAnchor>
  <xdr:oneCellAnchor>
    <xdr:from>
      <xdr:col>27</xdr:col>
      <xdr:colOff>362488</xdr:colOff>
      <xdr:row>11</xdr:row>
      <xdr:rowOff>167522</xdr:rowOff>
    </xdr:from>
    <xdr:ext cx="877351" cy="897071"/>
    <xdr:pic>
      <xdr:nvPicPr>
        <xdr:cNvPr id="195" name="Picture 194">
          <a:extLst>
            <a:ext uri="{FF2B5EF4-FFF2-40B4-BE49-F238E27FC236}">
              <a16:creationId xmlns:a16="http://schemas.microsoft.com/office/drawing/2014/main" id="{00000000-0008-0000-0B00-0000C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9514703" y="2857382"/>
          <a:ext cx="877351" cy="897071"/>
        </a:xfrm>
        <a:prstGeom prst="rect">
          <a:avLst/>
        </a:prstGeom>
      </xdr:spPr>
    </xdr:pic>
    <xdr:clientData/>
  </xdr:oneCellAnchor>
  <xdr:oneCellAnchor>
    <xdr:from>
      <xdr:col>28</xdr:col>
      <xdr:colOff>536123</xdr:colOff>
      <xdr:row>11</xdr:row>
      <xdr:rowOff>172398</xdr:rowOff>
    </xdr:from>
    <xdr:ext cx="928274" cy="898748"/>
    <xdr:pic>
      <xdr:nvPicPr>
        <xdr:cNvPr id="196" name="Picture 195">
          <a:extLst>
            <a:ext uri="{FF2B5EF4-FFF2-40B4-BE49-F238E27FC236}">
              <a16:creationId xmlns:a16="http://schemas.microsoft.com/office/drawing/2014/main" id="{00000000-0008-0000-0B00-0000C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444623" y="2854638"/>
          <a:ext cx="928274" cy="898748"/>
        </a:xfrm>
        <a:prstGeom prst="rect">
          <a:avLst/>
        </a:prstGeom>
      </xdr:spPr>
    </xdr:pic>
    <xdr:clientData/>
  </xdr:oneCellAnchor>
  <xdr:oneCellAnchor>
    <xdr:from>
      <xdr:col>30</xdr:col>
      <xdr:colOff>174713</xdr:colOff>
      <xdr:row>11</xdr:row>
      <xdr:rowOff>154548</xdr:rowOff>
    </xdr:from>
    <xdr:ext cx="895304" cy="915398"/>
    <xdr:pic>
      <xdr:nvPicPr>
        <xdr:cNvPr id="197" name="Picture 196">
          <a:extLst>
            <a:ext uri="{FF2B5EF4-FFF2-40B4-BE49-F238E27FC236}">
              <a16:creationId xmlns:a16="http://schemas.microsoft.com/office/drawing/2014/main" id="{00000000-0008-0000-0B00-0000C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1908203" y="2840598"/>
          <a:ext cx="895304" cy="915398"/>
        </a:xfrm>
        <a:prstGeom prst="rect">
          <a:avLst/>
        </a:prstGeom>
      </xdr:spPr>
    </xdr:pic>
    <xdr:clientData/>
  </xdr:oneCellAnchor>
  <xdr:oneCellAnchor>
    <xdr:from>
      <xdr:col>31</xdr:col>
      <xdr:colOff>362488</xdr:colOff>
      <xdr:row>11</xdr:row>
      <xdr:rowOff>167522</xdr:rowOff>
    </xdr:from>
    <xdr:ext cx="877351" cy="897071"/>
    <xdr:pic>
      <xdr:nvPicPr>
        <xdr:cNvPr id="198" name="Picture 197">
          <a:extLst>
            <a:ext uri="{FF2B5EF4-FFF2-40B4-BE49-F238E27FC236}">
              <a16:creationId xmlns:a16="http://schemas.microsoft.com/office/drawing/2014/main" id="{00000000-0008-0000-0B00-0000C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772253" y="2857382"/>
          <a:ext cx="877351" cy="897071"/>
        </a:xfrm>
        <a:prstGeom prst="rect">
          <a:avLst/>
        </a:prstGeom>
      </xdr:spPr>
    </xdr:pic>
    <xdr:clientData/>
  </xdr:oneCellAnchor>
  <xdr:oneCellAnchor>
    <xdr:from>
      <xdr:col>32</xdr:col>
      <xdr:colOff>536123</xdr:colOff>
      <xdr:row>11</xdr:row>
      <xdr:rowOff>172398</xdr:rowOff>
    </xdr:from>
    <xdr:ext cx="928274" cy="898748"/>
    <xdr:pic>
      <xdr:nvPicPr>
        <xdr:cNvPr id="199" name="Picture 198">
          <a:extLst>
            <a:ext uri="{FF2B5EF4-FFF2-40B4-BE49-F238E27FC236}">
              <a16:creationId xmlns:a16="http://schemas.microsoft.com/office/drawing/2014/main" id="{00000000-0008-0000-0B00-0000C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702173" y="2854638"/>
          <a:ext cx="928274" cy="898748"/>
        </a:xfrm>
        <a:prstGeom prst="rect">
          <a:avLst/>
        </a:prstGeom>
      </xdr:spPr>
    </xdr:pic>
    <xdr:clientData/>
  </xdr:oneCellAnchor>
  <xdr:oneCellAnchor>
    <xdr:from>
      <xdr:col>34</xdr:col>
      <xdr:colOff>174713</xdr:colOff>
      <xdr:row>11</xdr:row>
      <xdr:rowOff>154548</xdr:rowOff>
    </xdr:from>
    <xdr:ext cx="895304" cy="915398"/>
    <xdr:pic>
      <xdr:nvPicPr>
        <xdr:cNvPr id="200" name="Picture 199">
          <a:extLst>
            <a:ext uri="{FF2B5EF4-FFF2-40B4-BE49-F238E27FC236}">
              <a16:creationId xmlns:a16="http://schemas.microsoft.com/office/drawing/2014/main" id="{00000000-0008-0000-0B00-0000C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165753" y="2840598"/>
          <a:ext cx="895304" cy="915398"/>
        </a:xfrm>
        <a:prstGeom prst="rect">
          <a:avLst/>
        </a:prstGeom>
      </xdr:spPr>
    </xdr:pic>
    <xdr:clientData/>
  </xdr:oneCellAnchor>
  <xdr:oneCellAnchor>
    <xdr:from>
      <xdr:col>35</xdr:col>
      <xdr:colOff>362488</xdr:colOff>
      <xdr:row>11</xdr:row>
      <xdr:rowOff>167522</xdr:rowOff>
    </xdr:from>
    <xdr:ext cx="877351" cy="897071"/>
    <xdr:pic>
      <xdr:nvPicPr>
        <xdr:cNvPr id="201" name="Picture 200">
          <a:extLst>
            <a:ext uri="{FF2B5EF4-FFF2-40B4-BE49-F238E27FC236}">
              <a16:creationId xmlns:a16="http://schemas.microsoft.com/office/drawing/2014/main" id="{00000000-0008-0000-0B00-0000C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6029803" y="2857382"/>
          <a:ext cx="877351" cy="897071"/>
        </a:xfrm>
        <a:prstGeom prst="rect">
          <a:avLst/>
        </a:prstGeom>
      </xdr:spPr>
    </xdr:pic>
    <xdr:clientData/>
  </xdr:oneCellAnchor>
  <xdr:oneCellAnchor>
    <xdr:from>
      <xdr:col>36</xdr:col>
      <xdr:colOff>536123</xdr:colOff>
      <xdr:row>11</xdr:row>
      <xdr:rowOff>172398</xdr:rowOff>
    </xdr:from>
    <xdr:ext cx="928274" cy="898748"/>
    <xdr:pic>
      <xdr:nvPicPr>
        <xdr:cNvPr id="202" name="Picture 201">
          <a:extLst>
            <a:ext uri="{FF2B5EF4-FFF2-40B4-BE49-F238E27FC236}">
              <a16:creationId xmlns:a16="http://schemas.microsoft.com/office/drawing/2014/main" id="{00000000-0008-0000-0B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959723" y="2854638"/>
          <a:ext cx="928274" cy="898748"/>
        </a:xfrm>
        <a:prstGeom prst="rect">
          <a:avLst/>
        </a:prstGeom>
      </xdr:spPr>
    </xdr:pic>
    <xdr:clientData/>
  </xdr:oneCellAnchor>
  <xdr:oneCellAnchor>
    <xdr:from>
      <xdr:col>38</xdr:col>
      <xdr:colOff>174713</xdr:colOff>
      <xdr:row>11</xdr:row>
      <xdr:rowOff>154548</xdr:rowOff>
    </xdr:from>
    <xdr:ext cx="895304" cy="915398"/>
    <xdr:pic>
      <xdr:nvPicPr>
        <xdr:cNvPr id="203" name="Picture 202">
          <a:extLst>
            <a:ext uri="{FF2B5EF4-FFF2-40B4-BE49-F238E27FC236}">
              <a16:creationId xmlns:a16="http://schemas.microsoft.com/office/drawing/2014/main" id="{00000000-0008-0000-0B00-0000C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423303" y="2840598"/>
          <a:ext cx="895304" cy="915398"/>
        </a:xfrm>
        <a:prstGeom prst="rect">
          <a:avLst/>
        </a:prstGeom>
      </xdr:spPr>
    </xdr:pic>
    <xdr:clientData/>
  </xdr:oneCellAnchor>
  <xdr:oneCellAnchor>
    <xdr:from>
      <xdr:col>39</xdr:col>
      <xdr:colOff>362488</xdr:colOff>
      <xdr:row>11</xdr:row>
      <xdr:rowOff>167522</xdr:rowOff>
    </xdr:from>
    <xdr:ext cx="877351" cy="897071"/>
    <xdr:pic>
      <xdr:nvPicPr>
        <xdr:cNvPr id="204" name="Picture 203">
          <a:extLst>
            <a:ext uri="{FF2B5EF4-FFF2-40B4-BE49-F238E27FC236}">
              <a16:creationId xmlns:a16="http://schemas.microsoft.com/office/drawing/2014/main" id="{00000000-0008-0000-0B00-0000C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287353" y="2857382"/>
          <a:ext cx="877351" cy="897071"/>
        </a:xfrm>
        <a:prstGeom prst="rect">
          <a:avLst/>
        </a:prstGeom>
      </xdr:spPr>
    </xdr:pic>
    <xdr:clientData/>
  </xdr:oneCellAnchor>
  <xdr:oneCellAnchor>
    <xdr:from>
      <xdr:col>40</xdr:col>
      <xdr:colOff>536123</xdr:colOff>
      <xdr:row>11</xdr:row>
      <xdr:rowOff>172398</xdr:rowOff>
    </xdr:from>
    <xdr:ext cx="928274" cy="898748"/>
    <xdr:pic>
      <xdr:nvPicPr>
        <xdr:cNvPr id="205" name="Picture 204">
          <a:extLst>
            <a:ext uri="{FF2B5EF4-FFF2-40B4-BE49-F238E27FC236}">
              <a16:creationId xmlns:a16="http://schemas.microsoft.com/office/drawing/2014/main" id="{00000000-0008-0000-0B00-0000C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217273" y="2854638"/>
          <a:ext cx="928274" cy="898748"/>
        </a:xfrm>
        <a:prstGeom prst="rect">
          <a:avLst/>
        </a:prstGeom>
      </xdr:spPr>
    </xdr:pic>
    <xdr:clientData/>
  </xdr:oneCellAnchor>
  <xdr:oneCellAnchor>
    <xdr:from>
      <xdr:col>42</xdr:col>
      <xdr:colOff>174713</xdr:colOff>
      <xdr:row>11</xdr:row>
      <xdr:rowOff>154548</xdr:rowOff>
    </xdr:from>
    <xdr:ext cx="895304" cy="915398"/>
    <xdr:pic>
      <xdr:nvPicPr>
        <xdr:cNvPr id="206" name="Picture 205">
          <a:extLst>
            <a:ext uri="{FF2B5EF4-FFF2-40B4-BE49-F238E27FC236}">
              <a16:creationId xmlns:a16="http://schemas.microsoft.com/office/drawing/2014/main" id="{00000000-0008-0000-0B00-0000CE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680853" y="2840598"/>
          <a:ext cx="895304" cy="915398"/>
        </a:xfrm>
        <a:prstGeom prst="rect">
          <a:avLst/>
        </a:prstGeom>
      </xdr:spPr>
    </xdr:pic>
    <xdr:clientData/>
  </xdr:oneCellAnchor>
  <xdr:oneCellAnchor>
    <xdr:from>
      <xdr:col>43</xdr:col>
      <xdr:colOff>362488</xdr:colOff>
      <xdr:row>11</xdr:row>
      <xdr:rowOff>167522</xdr:rowOff>
    </xdr:from>
    <xdr:ext cx="877351" cy="897071"/>
    <xdr:pic>
      <xdr:nvPicPr>
        <xdr:cNvPr id="207" name="Picture 206">
          <a:extLst>
            <a:ext uri="{FF2B5EF4-FFF2-40B4-BE49-F238E27FC236}">
              <a16:creationId xmlns:a16="http://schemas.microsoft.com/office/drawing/2014/main" id="{00000000-0008-0000-0B00-0000C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544903" y="2857382"/>
          <a:ext cx="877351" cy="897071"/>
        </a:xfrm>
        <a:prstGeom prst="rect">
          <a:avLst/>
        </a:prstGeom>
      </xdr:spPr>
    </xdr:pic>
    <xdr:clientData/>
  </xdr:oneCellAnchor>
  <xdr:oneCellAnchor>
    <xdr:from>
      <xdr:col>44</xdr:col>
      <xdr:colOff>536123</xdr:colOff>
      <xdr:row>11</xdr:row>
      <xdr:rowOff>172398</xdr:rowOff>
    </xdr:from>
    <xdr:ext cx="928274" cy="898748"/>
    <xdr:pic>
      <xdr:nvPicPr>
        <xdr:cNvPr id="208" name="Picture 207">
          <a:extLst>
            <a:ext uri="{FF2B5EF4-FFF2-40B4-BE49-F238E27FC236}">
              <a16:creationId xmlns:a16="http://schemas.microsoft.com/office/drawing/2014/main" id="{00000000-0008-0000-0B00-0000D0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474823" y="2854638"/>
          <a:ext cx="928274" cy="898748"/>
        </a:xfrm>
        <a:prstGeom prst="rect">
          <a:avLst/>
        </a:prstGeom>
      </xdr:spPr>
    </xdr:pic>
    <xdr:clientData/>
  </xdr:oneCellAnchor>
  <xdr:oneCellAnchor>
    <xdr:from>
      <xdr:col>46</xdr:col>
      <xdr:colOff>174713</xdr:colOff>
      <xdr:row>11</xdr:row>
      <xdr:rowOff>154548</xdr:rowOff>
    </xdr:from>
    <xdr:ext cx="895304" cy="915398"/>
    <xdr:pic>
      <xdr:nvPicPr>
        <xdr:cNvPr id="209" name="Picture 208">
          <a:extLst>
            <a:ext uri="{FF2B5EF4-FFF2-40B4-BE49-F238E27FC236}">
              <a16:creationId xmlns:a16="http://schemas.microsoft.com/office/drawing/2014/main" id="{00000000-0008-0000-0B00-0000D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4938403" y="2840598"/>
          <a:ext cx="895304" cy="915398"/>
        </a:xfrm>
        <a:prstGeom prst="rect">
          <a:avLst/>
        </a:prstGeom>
      </xdr:spPr>
    </xdr:pic>
    <xdr:clientData/>
  </xdr:oneCellAnchor>
  <xdr:oneCellAnchor>
    <xdr:from>
      <xdr:col>47</xdr:col>
      <xdr:colOff>362488</xdr:colOff>
      <xdr:row>11</xdr:row>
      <xdr:rowOff>167522</xdr:rowOff>
    </xdr:from>
    <xdr:ext cx="877351" cy="897071"/>
    <xdr:pic>
      <xdr:nvPicPr>
        <xdr:cNvPr id="210" name="Picture 209">
          <a:extLst>
            <a:ext uri="{FF2B5EF4-FFF2-40B4-BE49-F238E27FC236}">
              <a16:creationId xmlns:a16="http://schemas.microsoft.com/office/drawing/2014/main" id="{00000000-0008-0000-0B00-0000D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802453" y="2857382"/>
          <a:ext cx="877351" cy="897071"/>
        </a:xfrm>
        <a:prstGeom prst="rect">
          <a:avLst/>
        </a:prstGeom>
      </xdr:spPr>
    </xdr:pic>
    <xdr:clientData/>
  </xdr:oneCellAnchor>
  <xdr:oneCellAnchor>
    <xdr:from>
      <xdr:col>48</xdr:col>
      <xdr:colOff>536123</xdr:colOff>
      <xdr:row>11</xdr:row>
      <xdr:rowOff>172398</xdr:rowOff>
    </xdr:from>
    <xdr:ext cx="928274" cy="898748"/>
    <xdr:pic>
      <xdr:nvPicPr>
        <xdr:cNvPr id="211" name="Picture 210">
          <a:extLst>
            <a:ext uri="{FF2B5EF4-FFF2-40B4-BE49-F238E27FC236}">
              <a16:creationId xmlns:a16="http://schemas.microsoft.com/office/drawing/2014/main" id="{00000000-0008-0000-0B00-0000D3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732373" y="2854638"/>
          <a:ext cx="928274" cy="898748"/>
        </a:xfrm>
        <a:prstGeom prst="rect">
          <a:avLst/>
        </a:prstGeom>
      </xdr:spPr>
    </xdr:pic>
    <xdr:clientData/>
  </xdr:oneCellAnchor>
  <xdr:oneCellAnchor>
    <xdr:from>
      <xdr:col>50</xdr:col>
      <xdr:colOff>174713</xdr:colOff>
      <xdr:row>11</xdr:row>
      <xdr:rowOff>154548</xdr:rowOff>
    </xdr:from>
    <xdr:ext cx="895304" cy="915398"/>
    <xdr:pic>
      <xdr:nvPicPr>
        <xdr:cNvPr id="212" name="Picture 211">
          <a:extLst>
            <a:ext uri="{FF2B5EF4-FFF2-40B4-BE49-F238E27FC236}">
              <a16:creationId xmlns:a16="http://schemas.microsoft.com/office/drawing/2014/main" id="{00000000-0008-0000-0B00-0000D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8195953" y="2840598"/>
          <a:ext cx="895304" cy="915398"/>
        </a:xfrm>
        <a:prstGeom prst="rect">
          <a:avLst/>
        </a:prstGeom>
      </xdr:spPr>
    </xdr:pic>
    <xdr:clientData/>
  </xdr:oneCellAnchor>
  <xdr:oneCellAnchor>
    <xdr:from>
      <xdr:col>51</xdr:col>
      <xdr:colOff>362488</xdr:colOff>
      <xdr:row>11</xdr:row>
      <xdr:rowOff>167522</xdr:rowOff>
    </xdr:from>
    <xdr:ext cx="877351" cy="897071"/>
    <xdr:pic>
      <xdr:nvPicPr>
        <xdr:cNvPr id="213" name="Picture 212">
          <a:extLst>
            <a:ext uri="{FF2B5EF4-FFF2-40B4-BE49-F238E27FC236}">
              <a16:creationId xmlns:a16="http://schemas.microsoft.com/office/drawing/2014/main" id="{00000000-0008-0000-0B00-0000D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060003" y="2857382"/>
          <a:ext cx="877351" cy="897071"/>
        </a:xfrm>
        <a:prstGeom prst="rect">
          <a:avLst/>
        </a:prstGeom>
      </xdr:spPr>
    </xdr:pic>
    <xdr:clientData/>
  </xdr:oneCellAnchor>
  <xdr:oneCellAnchor>
    <xdr:from>
      <xdr:col>52</xdr:col>
      <xdr:colOff>536123</xdr:colOff>
      <xdr:row>11</xdr:row>
      <xdr:rowOff>172398</xdr:rowOff>
    </xdr:from>
    <xdr:ext cx="928274" cy="898748"/>
    <xdr:pic>
      <xdr:nvPicPr>
        <xdr:cNvPr id="214" name="Picture 213">
          <a:extLst>
            <a:ext uri="{FF2B5EF4-FFF2-40B4-BE49-F238E27FC236}">
              <a16:creationId xmlns:a16="http://schemas.microsoft.com/office/drawing/2014/main" id="{00000000-0008-0000-0B00-0000D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9989923" y="2854638"/>
          <a:ext cx="928274" cy="898748"/>
        </a:xfrm>
        <a:prstGeom prst="rect">
          <a:avLst/>
        </a:prstGeom>
      </xdr:spPr>
    </xdr:pic>
    <xdr:clientData/>
  </xdr:oneCellAnchor>
  <xdr:oneCellAnchor>
    <xdr:from>
      <xdr:col>54</xdr:col>
      <xdr:colOff>174713</xdr:colOff>
      <xdr:row>11</xdr:row>
      <xdr:rowOff>154548</xdr:rowOff>
    </xdr:from>
    <xdr:ext cx="895304" cy="915398"/>
    <xdr:pic>
      <xdr:nvPicPr>
        <xdr:cNvPr id="215" name="Picture 214">
          <a:extLst>
            <a:ext uri="{FF2B5EF4-FFF2-40B4-BE49-F238E27FC236}">
              <a16:creationId xmlns:a16="http://schemas.microsoft.com/office/drawing/2014/main" id="{00000000-0008-0000-0B00-0000D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453503" y="2840598"/>
          <a:ext cx="895304" cy="915398"/>
        </a:xfrm>
        <a:prstGeom prst="rect">
          <a:avLst/>
        </a:prstGeom>
      </xdr:spPr>
    </xdr:pic>
    <xdr:clientData/>
  </xdr:oneCellAnchor>
  <xdr:oneCellAnchor>
    <xdr:from>
      <xdr:col>55</xdr:col>
      <xdr:colOff>362488</xdr:colOff>
      <xdr:row>11</xdr:row>
      <xdr:rowOff>167522</xdr:rowOff>
    </xdr:from>
    <xdr:ext cx="877351" cy="897071"/>
    <xdr:pic>
      <xdr:nvPicPr>
        <xdr:cNvPr id="216" name="Picture 215">
          <a:extLst>
            <a:ext uri="{FF2B5EF4-FFF2-40B4-BE49-F238E27FC236}">
              <a16:creationId xmlns:a16="http://schemas.microsoft.com/office/drawing/2014/main" id="{00000000-0008-0000-0B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317553" y="2857382"/>
          <a:ext cx="877351" cy="897071"/>
        </a:xfrm>
        <a:prstGeom prst="rect">
          <a:avLst/>
        </a:prstGeom>
      </xdr:spPr>
    </xdr:pic>
    <xdr:clientData/>
  </xdr:oneCellAnchor>
  <xdr:oneCellAnchor>
    <xdr:from>
      <xdr:col>56</xdr:col>
      <xdr:colOff>536123</xdr:colOff>
      <xdr:row>11</xdr:row>
      <xdr:rowOff>172398</xdr:rowOff>
    </xdr:from>
    <xdr:ext cx="928274" cy="898748"/>
    <xdr:pic>
      <xdr:nvPicPr>
        <xdr:cNvPr id="217" name="Picture 216">
          <a:extLst>
            <a:ext uri="{FF2B5EF4-FFF2-40B4-BE49-F238E27FC236}">
              <a16:creationId xmlns:a16="http://schemas.microsoft.com/office/drawing/2014/main" id="{00000000-0008-0000-0B00-0000D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3247473" y="2854638"/>
          <a:ext cx="928274" cy="898748"/>
        </a:xfrm>
        <a:prstGeom prst="rect">
          <a:avLst/>
        </a:prstGeom>
      </xdr:spPr>
    </xdr:pic>
    <xdr:clientData/>
  </xdr:oneCellAnchor>
  <xdr:oneCellAnchor>
    <xdr:from>
      <xdr:col>58</xdr:col>
      <xdr:colOff>174713</xdr:colOff>
      <xdr:row>11</xdr:row>
      <xdr:rowOff>154548</xdr:rowOff>
    </xdr:from>
    <xdr:ext cx="895304" cy="915398"/>
    <xdr:pic>
      <xdr:nvPicPr>
        <xdr:cNvPr id="218" name="Picture 217">
          <a:extLst>
            <a:ext uri="{FF2B5EF4-FFF2-40B4-BE49-F238E27FC236}">
              <a16:creationId xmlns:a16="http://schemas.microsoft.com/office/drawing/2014/main" id="{00000000-0008-0000-0B00-0000D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711053" y="2840598"/>
          <a:ext cx="895304" cy="915398"/>
        </a:xfrm>
        <a:prstGeom prst="rect">
          <a:avLst/>
        </a:prstGeom>
      </xdr:spPr>
    </xdr:pic>
    <xdr:clientData/>
  </xdr:oneCellAnchor>
  <xdr:oneCellAnchor>
    <xdr:from>
      <xdr:col>59</xdr:col>
      <xdr:colOff>362488</xdr:colOff>
      <xdr:row>11</xdr:row>
      <xdr:rowOff>167522</xdr:rowOff>
    </xdr:from>
    <xdr:ext cx="877351" cy="897071"/>
    <xdr:pic>
      <xdr:nvPicPr>
        <xdr:cNvPr id="219" name="Picture 218">
          <a:extLst>
            <a:ext uri="{FF2B5EF4-FFF2-40B4-BE49-F238E27FC236}">
              <a16:creationId xmlns:a16="http://schemas.microsoft.com/office/drawing/2014/main" id="{00000000-0008-0000-0B00-0000D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75103" y="2857382"/>
          <a:ext cx="877351" cy="897071"/>
        </a:xfrm>
        <a:prstGeom prst="rect">
          <a:avLst/>
        </a:prstGeom>
      </xdr:spPr>
    </xdr:pic>
    <xdr:clientData/>
  </xdr:oneCellAnchor>
  <xdr:oneCellAnchor>
    <xdr:from>
      <xdr:col>60</xdr:col>
      <xdr:colOff>536123</xdr:colOff>
      <xdr:row>11</xdr:row>
      <xdr:rowOff>172398</xdr:rowOff>
    </xdr:from>
    <xdr:ext cx="928274" cy="898748"/>
    <xdr:pic>
      <xdr:nvPicPr>
        <xdr:cNvPr id="220" name="Picture 219">
          <a:extLst>
            <a:ext uri="{FF2B5EF4-FFF2-40B4-BE49-F238E27FC236}">
              <a16:creationId xmlns:a16="http://schemas.microsoft.com/office/drawing/2014/main" id="{00000000-0008-0000-0B00-0000D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05023" y="2854638"/>
          <a:ext cx="928274" cy="898748"/>
        </a:xfrm>
        <a:prstGeom prst="rect">
          <a:avLst/>
        </a:prstGeom>
      </xdr:spPr>
    </xdr:pic>
    <xdr:clientData/>
  </xdr:oneCellAnchor>
  <xdr:oneCellAnchor>
    <xdr:from>
      <xdr:col>62</xdr:col>
      <xdr:colOff>174713</xdr:colOff>
      <xdr:row>11</xdr:row>
      <xdr:rowOff>154548</xdr:rowOff>
    </xdr:from>
    <xdr:ext cx="895304" cy="915398"/>
    <xdr:pic>
      <xdr:nvPicPr>
        <xdr:cNvPr id="221" name="Picture 220">
          <a:extLst>
            <a:ext uri="{FF2B5EF4-FFF2-40B4-BE49-F238E27FC236}">
              <a16:creationId xmlns:a16="http://schemas.microsoft.com/office/drawing/2014/main" id="{00000000-0008-0000-0B00-0000D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968603" y="2840598"/>
          <a:ext cx="895304" cy="915398"/>
        </a:xfrm>
        <a:prstGeom prst="rect">
          <a:avLst/>
        </a:prstGeom>
      </xdr:spPr>
    </xdr:pic>
    <xdr:clientData/>
  </xdr:oneCellAnchor>
  <xdr:oneCellAnchor>
    <xdr:from>
      <xdr:col>63</xdr:col>
      <xdr:colOff>362488</xdr:colOff>
      <xdr:row>11</xdr:row>
      <xdr:rowOff>167522</xdr:rowOff>
    </xdr:from>
    <xdr:ext cx="877351" cy="897071"/>
    <xdr:pic>
      <xdr:nvPicPr>
        <xdr:cNvPr id="222" name="Picture 221">
          <a:extLst>
            <a:ext uri="{FF2B5EF4-FFF2-40B4-BE49-F238E27FC236}">
              <a16:creationId xmlns:a16="http://schemas.microsoft.com/office/drawing/2014/main" id="{00000000-0008-0000-0B00-0000D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832653" y="2857382"/>
          <a:ext cx="877351" cy="897071"/>
        </a:xfrm>
        <a:prstGeom prst="rect">
          <a:avLst/>
        </a:prstGeom>
      </xdr:spPr>
    </xdr:pic>
    <xdr:clientData/>
  </xdr:oneCellAnchor>
  <xdr:oneCellAnchor>
    <xdr:from>
      <xdr:col>64</xdr:col>
      <xdr:colOff>536123</xdr:colOff>
      <xdr:row>11</xdr:row>
      <xdr:rowOff>172398</xdr:rowOff>
    </xdr:from>
    <xdr:ext cx="928274" cy="898748"/>
    <xdr:pic>
      <xdr:nvPicPr>
        <xdr:cNvPr id="223" name="Picture 222">
          <a:extLst>
            <a:ext uri="{FF2B5EF4-FFF2-40B4-BE49-F238E27FC236}">
              <a16:creationId xmlns:a16="http://schemas.microsoft.com/office/drawing/2014/main" id="{00000000-0008-0000-0B00-0000D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62573" y="2854638"/>
          <a:ext cx="928274" cy="898748"/>
        </a:xfrm>
        <a:prstGeom prst="rect">
          <a:avLst/>
        </a:prstGeom>
      </xdr:spPr>
    </xdr:pic>
    <xdr:clientData/>
  </xdr:oneCellAnchor>
  <xdr:oneCellAnchor>
    <xdr:from>
      <xdr:col>70</xdr:col>
      <xdr:colOff>174713</xdr:colOff>
      <xdr:row>11</xdr:row>
      <xdr:rowOff>154548</xdr:rowOff>
    </xdr:from>
    <xdr:ext cx="899114" cy="915398"/>
    <xdr:pic>
      <xdr:nvPicPr>
        <xdr:cNvPr id="224" name="Picture 223">
          <a:extLst>
            <a:ext uri="{FF2B5EF4-FFF2-40B4-BE49-F238E27FC236}">
              <a16:creationId xmlns:a16="http://schemas.microsoft.com/office/drawing/2014/main" id="{00000000-0008-0000-0B00-0000E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483703" y="2840598"/>
          <a:ext cx="899114" cy="915398"/>
        </a:xfrm>
        <a:prstGeom prst="rect">
          <a:avLst/>
        </a:prstGeom>
      </xdr:spPr>
    </xdr:pic>
    <xdr:clientData/>
  </xdr:oneCellAnchor>
  <xdr:oneCellAnchor>
    <xdr:from>
      <xdr:col>71</xdr:col>
      <xdr:colOff>362488</xdr:colOff>
      <xdr:row>11</xdr:row>
      <xdr:rowOff>167522</xdr:rowOff>
    </xdr:from>
    <xdr:ext cx="877351" cy="897071"/>
    <xdr:pic>
      <xdr:nvPicPr>
        <xdr:cNvPr id="225" name="Picture 224">
          <a:extLst>
            <a:ext uri="{FF2B5EF4-FFF2-40B4-BE49-F238E27FC236}">
              <a16:creationId xmlns:a16="http://schemas.microsoft.com/office/drawing/2014/main" id="{00000000-0008-0000-0B00-0000E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347753" y="2857382"/>
          <a:ext cx="877351" cy="897071"/>
        </a:xfrm>
        <a:prstGeom prst="rect">
          <a:avLst/>
        </a:prstGeom>
      </xdr:spPr>
    </xdr:pic>
    <xdr:clientData/>
  </xdr:oneCellAnchor>
  <xdr:oneCellAnchor>
    <xdr:from>
      <xdr:col>72</xdr:col>
      <xdr:colOff>536123</xdr:colOff>
      <xdr:row>11</xdr:row>
      <xdr:rowOff>172398</xdr:rowOff>
    </xdr:from>
    <xdr:ext cx="928274" cy="898748"/>
    <xdr:pic>
      <xdr:nvPicPr>
        <xdr:cNvPr id="226" name="Picture 225">
          <a:extLst>
            <a:ext uri="{FF2B5EF4-FFF2-40B4-BE49-F238E27FC236}">
              <a16:creationId xmlns:a16="http://schemas.microsoft.com/office/drawing/2014/main" id="{00000000-0008-0000-0B00-0000E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277673" y="2854638"/>
          <a:ext cx="928274" cy="898748"/>
        </a:xfrm>
        <a:prstGeom prst="rect">
          <a:avLst/>
        </a:prstGeom>
      </xdr:spPr>
    </xdr:pic>
    <xdr:clientData/>
  </xdr:oneCellAnchor>
  <xdr:oneCellAnchor>
    <xdr:from>
      <xdr:col>74</xdr:col>
      <xdr:colOff>174713</xdr:colOff>
      <xdr:row>11</xdr:row>
      <xdr:rowOff>154548</xdr:rowOff>
    </xdr:from>
    <xdr:ext cx="899114" cy="915398"/>
    <xdr:pic>
      <xdr:nvPicPr>
        <xdr:cNvPr id="227" name="Picture 226">
          <a:extLst>
            <a:ext uri="{FF2B5EF4-FFF2-40B4-BE49-F238E27FC236}">
              <a16:creationId xmlns:a16="http://schemas.microsoft.com/office/drawing/2014/main" id="{00000000-0008-0000-0B00-0000E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741253" y="2840598"/>
          <a:ext cx="899114" cy="915398"/>
        </a:xfrm>
        <a:prstGeom prst="rect">
          <a:avLst/>
        </a:prstGeom>
      </xdr:spPr>
    </xdr:pic>
    <xdr:clientData/>
  </xdr:oneCellAnchor>
  <xdr:oneCellAnchor>
    <xdr:from>
      <xdr:col>75</xdr:col>
      <xdr:colOff>362488</xdr:colOff>
      <xdr:row>11</xdr:row>
      <xdr:rowOff>167522</xdr:rowOff>
    </xdr:from>
    <xdr:ext cx="877351" cy="897071"/>
    <xdr:pic>
      <xdr:nvPicPr>
        <xdr:cNvPr id="228" name="Picture 227">
          <a:extLst>
            <a:ext uri="{FF2B5EF4-FFF2-40B4-BE49-F238E27FC236}">
              <a16:creationId xmlns:a16="http://schemas.microsoft.com/office/drawing/2014/main" id="{00000000-0008-0000-0B00-0000E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05303" y="2857382"/>
          <a:ext cx="877351" cy="897071"/>
        </a:xfrm>
        <a:prstGeom prst="rect">
          <a:avLst/>
        </a:prstGeom>
      </xdr:spPr>
    </xdr:pic>
    <xdr:clientData/>
  </xdr:oneCellAnchor>
  <xdr:oneCellAnchor>
    <xdr:from>
      <xdr:col>76</xdr:col>
      <xdr:colOff>536123</xdr:colOff>
      <xdr:row>11</xdr:row>
      <xdr:rowOff>172398</xdr:rowOff>
    </xdr:from>
    <xdr:ext cx="928274" cy="898748"/>
    <xdr:pic>
      <xdr:nvPicPr>
        <xdr:cNvPr id="229" name="Picture 228">
          <a:extLst>
            <a:ext uri="{FF2B5EF4-FFF2-40B4-BE49-F238E27FC236}">
              <a16:creationId xmlns:a16="http://schemas.microsoft.com/office/drawing/2014/main" id="{00000000-0008-0000-0B00-0000E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535223" y="2854638"/>
          <a:ext cx="928274" cy="898748"/>
        </a:xfrm>
        <a:prstGeom prst="rect">
          <a:avLst/>
        </a:prstGeom>
      </xdr:spPr>
    </xdr:pic>
    <xdr:clientData/>
  </xdr:oneCellAnchor>
  <xdr:oneCellAnchor>
    <xdr:from>
      <xdr:col>78</xdr:col>
      <xdr:colOff>174713</xdr:colOff>
      <xdr:row>11</xdr:row>
      <xdr:rowOff>154548</xdr:rowOff>
    </xdr:from>
    <xdr:ext cx="899114" cy="915398"/>
    <xdr:pic>
      <xdr:nvPicPr>
        <xdr:cNvPr id="230" name="Picture 229">
          <a:extLst>
            <a:ext uri="{FF2B5EF4-FFF2-40B4-BE49-F238E27FC236}">
              <a16:creationId xmlns:a16="http://schemas.microsoft.com/office/drawing/2014/main" id="{00000000-0008-0000-0B00-0000E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0998803" y="2840598"/>
          <a:ext cx="899114" cy="915398"/>
        </a:xfrm>
        <a:prstGeom prst="rect">
          <a:avLst/>
        </a:prstGeom>
      </xdr:spPr>
    </xdr:pic>
    <xdr:clientData/>
  </xdr:oneCellAnchor>
  <xdr:oneCellAnchor>
    <xdr:from>
      <xdr:col>79</xdr:col>
      <xdr:colOff>362488</xdr:colOff>
      <xdr:row>11</xdr:row>
      <xdr:rowOff>167522</xdr:rowOff>
    </xdr:from>
    <xdr:ext cx="877351" cy="897071"/>
    <xdr:pic>
      <xdr:nvPicPr>
        <xdr:cNvPr id="231" name="Picture 230">
          <a:extLst>
            <a:ext uri="{FF2B5EF4-FFF2-40B4-BE49-F238E27FC236}">
              <a16:creationId xmlns:a16="http://schemas.microsoft.com/office/drawing/2014/main" id="{00000000-0008-0000-0B00-0000E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862853" y="2857382"/>
          <a:ext cx="877351" cy="897071"/>
        </a:xfrm>
        <a:prstGeom prst="rect">
          <a:avLst/>
        </a:prstGeom>
      </xdr:spPr>
    </xdr:pic>
    <xdr:clientData/>
  </xdr:oneCellAnchor>
  <xdr:oneCellAnchor>
    <xdr:from>
      <xdr:col>80</xdr:col>
      <xdr:colOff>536123</xdr:colOff>
      <xdr:row>11</xdr:row>
      <xdr:rowOff>172398</xdr:rowOff>
    </xdr:from>
    <xdr:ext cx="928274" cy="898748"/>
    <xdr:pic>
      <xdr:nvPicPr>
        <xdr:cNvPr id="232" name="Picture 231">
          <a:extLst>
            <a:ext uri="{FF2B5EF4-FFF2-40B4-BE49-F238E27FC236}">
              <a16:creationId xmlns:a16="http://schemas.microsoft.com/office/drawing/2014/main" id="{00000000-0008-0000-0B00-0000E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92773" y="2854638"/>
          <a:ext cx="928274" cy="898748"/>
        </a:xfrm>
        <a:prstGeom prst="rect">
          <a:avLst/>
        </a:prstGeom>
      </xdr:spPr>
    </xdr:pic>
    <xdr:clientData/>
  </xdr:oneCellAnchor>
  <xdr:oneCellAnchor>
    <xdr:from>
      <xdr:col>82</xdr:col>
      <xdr:colOff>174713</xdr:colOff>
      <xdr:row>11</xdr:row>
      <xdr:rowOff>154548</xdr:rowOff>
    </xdr:from>
    <xdr:ext cx="899114" cy="915398"/>
    <xdr:pic>
      <xdr:nvPicPr>
        <xdr:cNvPr id="233" name="Picture 232">
          <a:extLst>
            <a:ext uri="{FF2B5EF4-FFF2-40B4-BE49-F238E27FC236}">
              <a16:creationId xmlns:a16="http://schemas.microsoft.com/office/drawing/2014/main" id="{00000000-0008-0000-0B00-0000E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256353" y="2840598"/>
          <a:ext cx="899114" cy="915398"/>
        </a:xfrm>
        <a:prstGeom prst="rect">
          <a:avLst/>
        </a:prstGeom>
      </xdr:spPr>
    </xdr:pic>
    <xdr:clientData/>
  </xdr:oneCellAnchor>
  <xdr:oneCellAnchor>
    <xdr:from>
      <xdr:col>83</xdr:col>
      <xdr:colOff>362488</xdr:colOff>
      <xdr:row>11</xdr:row>
      <xdr:rowOff>167522</xdr:rowOff>
    </xdr:from>
    <xdr:ext cx="877351" cy="897071"/>
    <xdr:pic>
      <xdr:nvPicPr>
        <xdr:cNvPr id="234" name="Picture 233">
          <a:extLst>
            <a:ext uri="{FF2B5EF4-FFF2-40B4-BE49-F238E27FC236}">
              <a16:creationId xmlns:a16="http://schemas.microsoft.com/office/drawing/2014/main" id="{00000000-0008-0000-0B00-0000E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120403" y="2857382"/>
          <a:ext cx="877351" cy="897071"/>
        </a:xfrm>
        <a:prstGeom prst="rect">
          <a:avLst/>
        </a:prstGeom>
      </xdr:spPr>
    </xdr:pic>
    <xdr:clientData/>
  </xdr:oneCellAnchor>
  <xdr:oneCellAnchor>
    <xdr:from>
      <xdr:col>84</xdr:col>
      <xdr:colOff>536123</xdr:colOff>
      <xdr:row>11</xdr:row>
      <xdr:rowOff>172398</xdr:rowOff>
    </xdr:from>
    <xdr:ext cx="928274" cy="898748"/>
    <xdr:pic>
      <xdr:nvPicPr>
        <xdr:cNvPr id="235" name="Picture 234">
          <a:extLst>
            <a:ext uri="{FF2B5EF4-FFF2-40B4-BE49-F238E27FC236}">
              <a16:creationId xmlns:a16="http://schemas.microsoft.com/office/drawing/2014/main" id="{00000000-0008-0000-0B00-0000E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050323" y="2854638"/>
          <a:ext cx="928274" cy="898748"/>
        </a:xfrm>
        <a:prstGeom prst="rect">
          <a:avLst/>
        </a:prstGeom>
      </xdr:spPr>
    </xdr:pic>
    <xdr:clientData/>
  </xdr:oneCellAnchor>
  <xdr:oneCellAnchor>
    <xdr:from>
      <xdr:col>86</xdr:col>
      <xdr:colOff>174713</xdr:colOff>
      <xdr:row>11</xdr:row>
      <xdr:rowOff>154548</xdr:rowOff>
    </xdr:from>
    <xdr:ext cx="899114" cy="915398"/>
    <xdr:pic>
      <xdr:nvPicPr>
        <xdr:cNvPr id="236" name="Picture 235">
          <a:extLst>
            <a:ext uri="{FF2B5EF4-FFF2-40B4-BE49-F238E27FC236}">
              <a16:creationId xmlns:a16="http://schemas.microsoft.com/office/drawing/2014/main" id="{00000000-0008-0000-0B00-0000EC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513903" y="2840598"/>
          <a:ext cx="899114" cy="915398"/>
        </a:xfrm>
        <a:prstGeom prst="rect">
          <a:avLst/>
        </a:prstGeom>
      </xdr:spPr>
    </xdr:pic>
    <xdr:clientData/>
  </xdr:oneCellAnchor>
  <xdr:oneCellAnchor>
    <xdr:from>
      <xdr:col>87</xdr:col>
      <xdr:colOff>362488</xdr:colOff>
      <xdr:row>11</xdr:row>
      <xdr:rowOff>167522</xdr:rowOff>
    </xdr:from>
    <xdr:ext cx="877351" cy="897071"/>
    <xdr:pic>
      <xdr:nvPicPr>
        <xdr:cNvPr id="237" name="Picture 236">
          <a:extLst>
            <a:ext uri="{FF2B5EF4-FFF2-40B4-BE49-F238E27FC236}">
              <a16:creationId xmlns:a16="http://schemas.microsoft.com/office/drawing/2014/main" id="{00000000-0008-0000-0B00-0000E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8377953" y="2857382"/>
          <a:ext cx="877351" cy="897071"/>
        </a:xfrm>
        <a:prstGeom prst="rect">
          <a:avLst/>
        </a:prstGeom>
      </xdr:spPr>
    </xdr:pic>
    <xdr:clientData/>
  </xdr:oneCellAnchor>
  <xdr:oneCellAnchor>
    <xdr:from>
      <xdr:col>88</xdr:col>
      <xdr:colOff>536123</xdr:colOff>
      <xdr:row>11</xdr:row>
      <xdr:rowOff>172398</xdr:rowOff>
    </xdr:from>
    <xdr:ext cx="928274" cy="898748"/>
    <xdr:pic>
      <xdr:nvPicPr>
        <xdr:cNvPr id="238" name="Picture 237">
          <a:extLst>
            <a:ext uri="{FF2B5EF4-FFF2-40B4-BE49-F238E27FC236}">
              <a16:creationId xmlns:a16="http://schemas.microsoft.com/office/drawing/2014/main" id="{00000000-0008-0000-0B00-0000E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307873" y="2854638"/>
          <a:ext cx="928274" cy="898748"/>
        </a:xfrm>
        <a:prstGeom prst="rect">
          <a:avLst/>
        </a:prstGeom>
      </xdr:spPr>
    </xdr:pic>
    <xdr:clientData/>
  </xdr:oneCellAnchor>
  <xdr:oneCellAnchor>
    <xdr:from>
      <xdr:col>90</xdr:col>
      <xdr:colOff>174713</xdr:colOff>
      <xdr:row>11</xdr:row>
      <xdr:rowOff>154548</xdr:rowOff>
    </xdr:from>
    <xdr:ext cx="899114" cy="915398"/>
    <xdr:pic>
      <xdr:nvPicPr>
        <xdr:cNvPr id="239" name="Picture 238">
          <a:extLst>
            <a:ext uri="{FF2B5EF4-FFF2-40B4-BE49-F238E27FC236}">
              <a16:creationId xmlns:a16="http://schemas.microsoft.com/office/drawing/2014/main" id="{00000000-0008-0000-0B00-0000EF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1453" y="2840598"/>
          <a:ext cx="899114" cy="915398"/>
        </a:xfrm>
        <a:prstGeom prst="rect">
          <a:avLst/>
        </a:prstGeom>
      </xdr:spPr>
    </xdr:pic>
    <xdr:clientData/>
  </xdr:oneCellAnchor>
  <xdr:oneCellAnchor>
    <xdr:from>
      <xdr:col>91</xdr:col>
      <xdr:colOff>362488</xdr:colOff>
      <xdr:row>11</xdr:row>
      <xdr:rowOff>167522</xdr:rowOff>
    </xdr:from>
    <xdr:ext cx="877351" cy="897071"/>
    <xdr:pic>
      <xdr:nvPicPr>
        <xdr:cNvPr id="240" name="Picture 239">
          <a:extLst>
            <a:ext uri="{FF2B5EF4-FFF2-40B4-BE49-F238E27FC236}">
              <a16:creationId xmlns:a16="http://schemas.microsoft.com/office/drawing/2014/main" id="{00000000-0008-0000-0B00-0000F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1635503" y="2857382"/>
          <a:ext cx="877351" cy="897071"/>
        </a:xfrm>
        <a:prstGeom prst="rect">
          <a:avLst/>
        </a:prstGeom>
      </xdr:spPr>
    </xdr:pic>
    <xdr:clientData/>
  </xdr:oneCellAnchor>
  <xdr:oneCellAnchor>
    <xdr:from>
      <xdr:col>92</xdr:col>
      <xdr:colOff>536123</xdr:colOff>
      <xdr:row>11</xdr:row>
      <xdr:rowOff>172398</xdr:rowOff>
    </xdr:from>
    <xdr:ext cx="928274" cy="898748"/>
    <xdr:pic>
      <xdr:nvPicPr>
        <xdr:cNvPr id="241" name="Picture 240">
          <a:extLst>
            <a:ext uri="{FF2B5EF4-FFF2-40B4-BE49-F238E27FC236}">
              <a16:creationId xmlns:a16="http://schemas.microsoft.com/office/drawing/2014/main" id="{00000000-0008-0000-0B00-0000F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2565423" y="2854638"/>
          <a:ext cx="928274" cy="898748"/>
        </a:xfrm>
        <a:prstGeom prst="rect">
          <a:avLst/>
        </a:prstGeom>
      </xdr:spPr>
    </xdr:pic>
    <xdr:clientData/>
  </xdr:oneCellAnchor>
  <xdr:oneCellAnchor>
    <xdr:from>
      <xdr:col>94</xdr:col>
      <xdr:colOff>174713</xdr:colOff>
      <xdr:row>11</xdr:row>
      <xdr:rowOff>154548</xdr:rowOff>
    </xdr:from>
    <xdr:ext cx="899114" cy="915398"/>
    <xdr:pic>
      <xdr:nvPicPr>
        <xdr:cNvPr id="242" name="Picture 241">
          <a:extLst>
            <a:ext uri="{FF2B5EF4-FFF2-40B4-BE49-F238E27FC236}">
              <a16:creationId xmlns:a16="http://schemas.microsoft.com/office/drawing/2014/main" id="{00000000-0008-0000-0B00-0000F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029003" y="2840598"/>
          <a:ext cx="899114" cy="915398"/>
        </a:xfrm>
        <a:prstGeom prst="rect">
          <a:avLst/>
        </a:prstGeom>
      </xdr:spPr>
    </xdr:pic>
    <xdr:clientData/>
  </xdr:oneCellAnchor>
  <xdr:oneCellAnchor>
    <xdr:from>
      <xdr:col>95</xdr:col>
      <xdr:colOff>362488</xdr:colOff>
      <xdr:row>11</xdr:row>
      <xdr:rowOff>167522</xdr:rowOff>
    </xdr:from>
    <xdr:ext cx="877351" cy="897071"/>
    <xdr:pic>
      <xdr:nvPicPr>
        <xdr:cNvPr id="243" name="Picture 242">
          <a:extLst>
            <a:ext uri="{FF2B5EF4-FFF2-40B4-BE49-F238E27FC236}">
              <a16:creationId xmlns:a16="http://schemas.microsoft.com/office/drawing/2014/main" id="{00000000-0008-0000-0B00-0000F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893053" y="2857382"/>
          <a:ext cx="877351" cy="897071"/>
        </a:xfrm>
        <a:prstGeom prst="rect">
          <a:avLst/>
        </a:prstGeom>
      </xdr:spPr>
    </xdr:pic>
    <xdr:clientData/>
  </xdr:oneCellAnchor>
  <xdr:oneCellAnchor>
    <xdr:from>
      <xdr:col>96</xdr:col>
      <xdr:colOff>536123</xdr:colOff>
      <xdr:row>11</xdr:row>
      <xdr:rowOff>172398</xdr:rowOff>
    </xdr:from>
    <xdr:ext cx="928274" cy="898748"/>
    <xdr:pic>
      <xdr:nvPicPr>
        <xdr:cNvPr id="244" name="Picture 243">
          <a:extLst>
            <a:ext uri="{FF2B5EF4-FFF2-40B4-BE49-F238E27FC236}">
              <a16:creationId xmlns:a16="http://schemas.microsoft.com/office/drawing/2014/main" id="{00000000-0008-0000-0B00-0000F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5822973" y="2854638"/>
          <a:ext cx="928274" cy="898748"/>
        </a:xfrm>
        <a:prstGeom prst="rect">
          <a:avLst/>
        </a:prstGeom>
      </xdr:spPr>
    </xdr:pic>
    <xdr:clientData/>
  </xdr:oneCellAnchor>
  <xdr:oneCellAnchor>
    <xdr:from>
      <xdr:col>98</xdr:col>
      <xdr:colOff>174713</xdr:colOff>
      <xdr:row>11</xdr:row>
      <xdr:rowOff>154548</xdr:rowOff>
    </xdr:from>
    <xdr:ext cx="899114" cy="915398"/>
    <xdr:pic>
      <xdr:nvPicPr>
        <xdr:cNvPr id="245" name="Picture 244">
          <a:extLst>
            <a:ext uri="{FF2B5EF4-FFF2-40B4-BE49-F238E27FC236}">
              <a16:creationId xmlns:a16="http://schemas.microsoft.com/office/drawing/2014/main" id="{00000000-0008-0000-0B00-0000F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286553" y="2840598"/>
          <a:ext cx="899114" cy="915398"/>
        </a:xfrm>
        <a:prstGeom prst="rect">
          <a:avLst/>
        </a:prstGeom>
      </xdr:spPr>
    </xdr:pic>
    <xdr:clientData/>
  </xdr:oneCellAnchor>
  <xdr:oneCellAnchor>
    <xdr:from>
      <xdr:col>99</xdr:col>
      <xdr:colOff>362488</xdr:colOff>
      <xdr:row>11</xdr:row>
      <xdr:rowOff>167522</xdr:rowOff>
    </xdr:from>
    <xdr:ext cx="877351" cy="897071"/>
    <xdr:pic>
      <xdr:nvPicPr>
        <xdr:cNvPr id="246" name="Picture 245">
          <a:extLst>
            <a:ext uri="{FF2B5EF4-FFF2-40B4-BE49-F238E27FC236}">
              <a16:creationId xmlns:a16="http://schemas.microsoft.com/office/drawing/2014/main" id="{00000000-0008-0000-0B00-0000F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50603" y="2857382"/>
          <a:ext cx="877351" cy="897071"/>
        </a:xfrm>
        <a:prstGeom prst="rect">
          <a:avLst/>
        </a:prstGeom>
      </xdr:spPr>
    </xdr:pic>
    <xdr:clientData/>
  </xdr:oneCellAnchor>
  <xdr:oneCellAnchor>
    <xdr:from>
      <xdr:col>100</xdr:col>
      <xdr:colOff>536123</xdr:colOff>
      <xdr:row>11</xdr:row>
      <xdr:rowOff>172398</xdr:rowOff>
    </xdr:from>
    <xdr:ext cx="928274" cy="898748"/>
    <xdr:pic>
      <xdr:nvPicPr>
        <xdr:cNvPr id="247" name="Picture 246">
          <a:extLst>
            <a:ext uri="{FF2B5EF4-FFF2-40B4-BE49-F238E27FC236}">
              <a16:creationId xmlns:a16="http://schemas.microsoft.com/office/drawing/2014/main" id="{00000000-0008-0000-0B00-0000F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9080523" y="2854638"/>
          <a:ext cx="928274" cy="898748"/>
        </a:xfrm>
        <a:prstGeom prst="rect">
          <a:avLst/>
        </a:prstGeom>
      </xdr:spPr>
    </xdr:pic>
    <xdr:clientData/>
  </xdr:oneCellAnchor>
  <xdr:oneCellAnchor>
    <xdr:from>
      <xdr:col>102</xdr:col>
      <xdr:colOff>174713</xdr:colOff>
      <xdr:row>11</xdr:row>
      <xdr:rowOff>154548</xdr:rowOff>
    </xdr:from>
    <xdr:ext cx="899114" cy="915398"/>
    <xdr:pic>
      <xdr:nvPicPr>
        <xdr:cNvPr id="248" name="Picture 247">
          <a:extLst>
            <a:ext uri="{FF2B5EF4-FFF2-40B4-BE49-F238E27FC236}">
              <a16:creationId xmlns:a16="http://schemas.microsoft.com/office/drawing/2014/main" id="{00000000-0008-0000-0B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0544103" y="2840598"/>
          <a:ext cx="899114" cy="915398"/>
        </a:xfrm>
        <a:prstGeom prst="rect">
          <a:avLst/>
        </a:prstGeom>
      </xdr:spPr>
    </xdr:pic>
    <xdr:clientData/>
  </xdr:oneCellAnchor>
  <xdr:oneCellAnchor>
    <xdr:from>
      <xdr:col>103</xdr:col>
      <xdr:colOff>362488</xdr:colOff>
      <xdr:row>11</xdr:row>
      <xdr:rowOff>167522</xdr:rowOff>
    </xdr:from>
    <xdr:ext cx="877351" cy="897071"/>
    <xdr:pic>
      <xdr:nvPicPr>
        <xdr:cNvPr id="249" name="Picture 248">
          <a:extLst>
            <a:ext uri="{FF2B5EF4-FFF2-40B4-BE49-F238E27FC236}">
              <a16:creationId xmlns:a16="http://schemas.microsoft.com/office/drawing/2014/main" id="{00000000-0008-0000-0B00-0000F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408153" y="2857382"/>
          <a:ext cx="877351" cy="897071"/>
        </a:xfrm>
        <a:prstGeom prst="rect">
          <a:avLst/>
        </a:prstGeom>
      </xdr:spPr>
    </xdr:pic>
    <xdr:clientData/>
  </xdr:oneCellAnchor>
  <xdr:oneCellAnchor>
    <xdr:from>
      <xdr:col>104</xdr:col>
      <xdr:colOff>536123</xdr:colOff>
      <xdr:row>11</xdr:row>
      <xdr:rowOff>172398</xdr:rowOff>
    </xdr:from>
    <xdr:ext cx="928274" cy="898748"/>
    <xdr:pic>
      <xdr:nvPicPr>
        <xdr:cNvPr id="250" name="Picture 249">
          <a:extLst>
            <a:ext uri="{FF2B5EF4-FFF2-40B4-BE49-F238E27FC236}">
              <a16:creationId xmlns:a16="http://schemas.microsoft.com/office/drawing/2014/main" id="{00000000-0008-0000-0B00-0000F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338073" y="2854638"/>
          <a:ext cx="928274" cy="898748"/>
        </a:xfrm>
        <a:prstGeom prst="rect">
          <a:avLst/>
        </a:prstGeom>
      </xdr:spPr>
    </xdr:pic>
    <xdr:clientData/>
  </xdr:oneCellAnchor>
  <xdr:oneCellAnchor>
    <xdr:from>
      <xdr:col>106</xdr:col>
      <xdr:colOff>174713</xdr:colOff>
      <xdr:row>11</xdr:row>
      <xdr:rowOff>154548</xdr:rowOff>
    </xdr:from>
    <xdr:ext cx="899114" cy="915398"/>
    <xdr:pic>
      <xdr:nvPicPr>
        <xdr:cNvPr id="251" name="Picture 250">
          <a:extLst>
            <a:ext uri="{FF2B5EF4-FFF2-40B4-BE49-F238E27FC236}">
              <a16:creationId xmlns:a16="http://schemas.microsoft.com/office/drawing/2014/main" id="{00000000-0008-0000-0B00-0000F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801653" y="2840598"/>
          <a:ext cx="899114" cy="915398"/>
        </a:xfrm>
        <a:prstGeom prst="rect">
          <a:avLst/>
        </a:prstGeom>
      </xdr:spPr>
    </xdr:pic>
    <xdr:clientData/>
  </xdr:oneCellAnchor>
  <xdr:oneCellAnchor>
    <xdr:from>
      <xdr:col>107</xdr:col>
      <xdr:colOff>362488</xdr:colOff>
      <xdr:row>11</xdr:row>
      <xdr:rowOff>167522</xdr:rowOff>
    </xdr:from>
    <xdr:ext cx="877351" cy="897071"/>
    <xdr:pic>
      <xdr:nvPicPr>
        <xdr:cNvPr id="252" name="Picture 251">
          <a:extLst>
            <a:ext uri="{FF2B5EF4-FFF2-40B4-BE49-F238E27FC236}">
              <a16:creationId xmlns:a16="http://schemas.microsoft.com/office/drawing/2014/main" id="{00000000-0008-0000-0B00-0000F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665703" y="2857382"/>
          <a:ext cx="877351" cy="897071"/>
        </a:xfrm>
        <a:prstGeom prst="rect">
          <a:avLst/>
        </a:prstGeom>
      </xdr:spPr>
    </xdr:pic>
    <xdr:clientData/>
  </xdr:oneCellAnchor>
  <xdr:oneCellAnchor>
    <xdr:from>
      <xdr:col>108</xdr:col>
      <xdr:colOff>536123</xdr:colOff>
      <xdr:row>11</xdr:row>
      <xdr:rowOff>172398</xdr:rowOff>
    </xdr:from>
    <xdr:ext cx="928274" cy="898748"/>
    <xdr:pic>
      <xdr:nvPicPr>
        <xdr:cNvPr id="253" name="Picture 252">
          <a:extLst>
            <a:ext uri="{FF2B5EF4-FFF2-40B4-BE49-F238E27FC236}">
              <a16:creationId xmlns:a16="http://schemas.microsoft.com/office/drawing/2014/main" id="{00000000-0008-0000-0B00-0000F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5595623" y="2854638"/>
          <a:ext cx="928274" cy="89874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d12\247server\&#49324;&#54924;\Synad\&#44305;&#44256;&#51652;&#54665;&#49345;&#54889;\Accumulated%20Performance%20Data_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20.64.46.14\share\Documents%20and%20Settings\nhn\&#48148;&#53461;%20&#54868;&#47732;\fun!\&#51228;&#50504;&#49436;\NHN.Media%20Proposal.nhn.ver1.5.0725.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docs.live.net/7976497287fdf5b8/Documents/HS%20Ad%20Dubai/Team%20CDI/RHQ/Get%20More%20Love/Phase%201/Media%20operation/W9/W9-2/LF_GML_Weekly_Report_W9-2.xlsx" TargetMode="External"/><Relationship Id="rId1" Type="http://schemas.openxmlformats.org/officeDocument/2006/relationships/externalLinkPath" Target="https://d.docs.live.net/8ce48e883084bc0d/Desktop/LF_GML_Weekly_Report_W9-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0bfa5b279c492701/Desktop/2023/RHQ/Get%20More%20Love/Phase1/4.%20Report/AS_GML_Weekly_Report%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빼빼로"/>
      <sheetName val="엔미즈"/>
      <sheetName val="미세스키홈스쿨 (3)"/>
      <sheetName val="미세스키홈스쿨 (2)"/>
      <sheetName val="엔미즈_코리아"/>
      <sheetName val="엔미즈_타겟메일"/>
      <sheetName val="제크 (2)"/>
      <sheetName val="미세스키홈스쿨"/>
      <sheetName val="게토레이_MSN"/>
      <sheetName val="게토레이_엠파스"/>
      <sheetName val="게토레이_iMBC"/>
      <sheetName val="게토레이_코리아"/>
      <sheetName val="나뚜루"/>
      <sheetName val="팅클"/>
      <sheetName val="미세스키"/>
      <sheetName val="칸쵸_2"/>
      <sheetName val="칸쵸_1"/>
      <sheetName val="롯데제과_설레임2nd"/>
      <sheetName val="롯데제과_설레임1st"/>
      <sheetName val="롯데타운_마루"/>
      <sheetName val="도시바"/>
      <sheetName val="카마이타치의밤"/>
      <sheetName val="제크"/>
      <sheetName val="올림푸스"/>
    </sheetNames>
    <sheetDataSet>
      <sheetData sheetId="0" refreshError="1"/>
      <sheetData sheetId="1" refreshError="1"/>
      <sheetData sheetId="2" refreshError="1"/>
      <sheetData sheetId="3" refreshError="1"/>
      <sheetData sheetId="4" refreshError="1">
        <row r="2">
          <cell r="B2" t="str">
            <v>Korea.com Total</v>
          </cell>
          <cell r="H2" t="str">
            <v>Korea.com Total (Text Service 포함)</v>
          </cell>
          <cell r="J2" t="str">
            <v>초기페이지 팝언더 450*400</v>
          </cell>
          <cell r="N2" t="str">
            <v>제휴네트웍, 로그인 336*280</v>
          </cell>
          <cell r="R2" t="str">
            <v>커뮤니티, 메일 상단 778*90</v>
          </cell>
          <cell r="V2" t="str">
            <v>Run of Site 우측 148*600</v>
          </cell>
          <cell r="Z2" t="str">
            <v>초기페이지 이벤트&amp;경품 Text</v>
          </cell>
          <cell r="AA2" t="str">
            <v>Run of Site 상단 Text</v>
          </cell>
        </row>
        <row r="3">
          <cell r="B3" t="str">
            <v>Plan/29일</v>
          </cell>
          <cell r="C3">
            <v>5000000</v>
          </cell>
          <cell r="E3" t="str">
            <v>imp</v>
          </cell>
          <cell r="J3" t="str">
            <v>Plan/29일</v>
          </cell>
          <cell r="K3">
            <v>1000000</v>
          </cell>
          <cell r="M3" t="str">
            <v>imp</v>
          </cell>
          <cell r="N3" t="str">
            <v>Plan/29일</v>
          </cell>
          <cell r="O3">
            <v>1000000</v>
          </cell>
          <cell r="Q3" t="str">
            <v>imp</v>
          </cell>
          <cell r="R3" t="str">
            <v>Plan/29일</v>
          </cell>
          <cell r="S3">
            <v>1500000</v>
          </cell>
          <cell r="U3" t="str">
            <v>imp</v>
          </cell>
          <cell r="V3" t="str">
            <v>Plan/29일</v>
          </cell>
          <cell r="W3">
            <v>1500000</v>
          </cell>
          <cell r="Y3" t="str">
            <v>imp</v>
          </cell>
          <cell r="Z3" t="str">
            <v>Service</v>
          </cell>
          <cell r="AA3" t="str">
            <v>Service</v>
          </cell>
        </row>
        <row r="4">
          <cell r="B4" t="str">
            <v>Plan/일</v>
          </cell>
          <cell r="C4">
            <v>172413.79310344829</v>
          </cell>
          <cell r="E4" t="str">
            <v>imp</v>
          </cell>
          <cell r="J4" t="str">
            <v>Plan/일</v>
          </cell>
          <cell r="K4">
            <v>34482.758620689652</v>
          </cell>
          <cell r="M4" t="str">
            <v>imp</v>
          </cell>
          <cell r="N4" t="str">
            <v>Plan/일</v>
          </cell>
          <cell r="O4">
            <v>34482.758620689652</v>
          </cell>
          <cell r="Q4" t="str">
            <v>imp</v>
          </cell>
          <cell r="R4" t="str">
            <v>Plan/일</v>
          </cell>
          <cell r="S4">
            <v>51724.137931034486</v>
          </cell>
          <cell r="U4" t="str">
            <v>imp</v>
          </cell>
          <cell r="V4" t="str">
            <v>Plan/일</v>
          </cell>
          <cell r="W4">
            <v>51724.137931034486</v>
          </cell>
          <cell r="Y4" t="str">
            <v>imp</v>
          </cell>
        </row>
        <row r="5">
          <cell r="B5" t="str">
            <v>Plan</v>
          </cell>
          <cell r="C5">
            <v>5000000</v>
          </cell>
          <cell r="E5" t="str">
            <v>imp</v>
          </cell>
          <cell r="J5" t="str">
            <v>Plan</v>
          </cell>
          <cell r="K5">
            <v>999999.99999999988</v>
          </cell>
          <cell r="M5" t="str">
            <v>imp</v>
          </cell>
          <cell r="N5" t="str">
            <v>Plan</v>
          </cell>
          <cell r="O5">
            <v>999999.99999999988</v>
          </cell>
          <cell r="Q5" t="str">
            <v>imp</v>
          </cell>
          <cell r="R5" t="str">
            <v>Plan</v>
          </cell>
          <cell r="S5">
            <v>1500000</v>
          </cell>
          <cell r="U5" t="str">
            <v>imp</v>
          </cell>
          <cell r="V5" t="str">
            <v>Plan</v>
          </cell>
          <cell r="W5">
            <v>1500000</v>
          </cell>
          <cell r="Y5" t="str">
            <v>imp</v>
          </cell>
        </row>
        <row r="6">
          <cell r="B6" t="str">
            <v>Actual</v>
          </cell>
          <cell r="C6">
            <v>11242085</v>
          </cell>
          <cell r="E6" t="str">
            <v>imp</v>
          </cell>
          <cell r="J6" t="str">
            <v>Actual</v>
          </cell>
          <cell r="K6">
            <v>1397040</v>
          </cell>
          <cell r="M6" t="str">
            <v>imp</v>
          </cell>
          <cell r="N6" t="str">
            <v>Actual</v>
          </cell>
          <cell r="O6">
            <v>1481106</v>
          </cell>
          <cell r="Q6" t="str">
            <v>imp</v>
          </cell>
          <cell r="R6" t="str">
            <v>Actual</v>
          </cell>
          <cell r="S6">
            <v>3856557</v>
          </cell>
          <cell r="U6" t="str">
            <v>imp</v>
          </cell>
          <cell r="V6" t="str">
            <v>Actual</v>
          </cell>
          <cell r="W6">
            <v>4507382</v>
          </cell>
          <cell r="Y6" t="str">
            <v>imp</v>
          </cell>
        </row>
        <row r="7">
          <cell r="B7" t="str">
            <v>Plan대비</v>
          </cell>
          <cell r="C7">
            <v>2.2484169999999999</v>
          </cell>
          <cell r="J7" t="str">
            <v>Plan대비</v>
          </cell>
          <cell r="K7">
            <v>1.3970400000000001</v>
          </cell>
          <cell r="N7" t="str">
            <v>Plan대비</v>
          </cell>
          <cell r="O7">
            <v>1.4811060000000003</v>
          </cell>
          <cell r="R7" t="str">
            <v>Plan대비</v>
          </cell>
          <cell r="S7">
            <v>2.5710380000000002</v>
          </cell>
          <cell r="V7" t="str">
            <v>Plan대비</v>
          </cell>
          <cell r="W7">
            <v>3.0049213333333333</v>
          </cell>
        </row>
        <row r="8">
          <cell r="B8" t="str">
            <v>Imp</v>
          </cell>
          <cell r="C8" t="str">
            <v>Click</v>
          </cell>
          <cell r="D8" t="str">
            <v>CTR</v>
          </cell>
          <cell r="E8" t="str">
            <v>Plan대비</v>
          </cell>
          <cell r="F8" t="str">
            <v>CPI</v>
          </cell>
          <cell r="G8" t="str">
            <v>CPC</v>
          </cell>
          <cell r="H8" t="str">
            <v>Click</v>
          </cell>
          <cell r="I8" t="str">
            <v>CPC</v>
          </cell>
          <cell r="J8" t="str">
            <v>Imp</v>
          </cell>
          <cell r="K8" t="str">
            <v>Click</v>
          </cell>
          <cell r="L8" t="str">
            <v>CTR</v>
          </cell>
          <cell r="M8" t="str">
            <v>Plan대비</v>
          </cell>
          <cell r="N8" t="str">
            <v>Imp</v>
          </cell>
          <cell r="O8" t="str">
            <v>Click</v>
          </cell>
          <cell r="P8" t="str">
            <v>CTR</v>
          </cell>
          <cell r="Q8" t="str">
            <v>Plan대비</v>
          </cell>
          <cell r="R8" t="str">
            <v>Imp</v>
          </cell>
          <cell r="S8" t="str">
            <v>Click</v>
          </cell>
          <cell r="T8" t="str">
            <v>CTR</v>
          </cell>
          <cell r="U8" t="str">
            <v>Plan대비</v>
          </cell>
          <cell r="V8" t="str">
            <v>Imp</v>
          </cell>
          <cell r="W8" t="str">
            <v>Click</v>
          </cell>
          <cell r="X8" t="str">
            <v>CTR</v>
          </cell>
          <cell r="Y8" t="str">
            <v>Plan대비</v>
          </cell>
          <cell r="Z8" t="str">
            <v>Click</v>
          </cell>
          <cell r="AA8" t="str">
            <v>Click</v>
          </cell>
        </row>
        <row r="9">
          <cell r="A9">
            <v>37866</v>
          </cell>
          <cell r="B9">
            <v>337154</v>
          </cell>
          <cell r="C9">
            <v>3052</v>
          </cell>
          <cell r="D9">
            <v>9.0522431885725809E-3</v>
          </cell>
          <cell r="E9">
            <v>1.9554931999999998</v>
          </cell>
          <cell r="F9">
            <v>0.51137994241043649</v>
          </cell>
          <cell r="G9">
            <v>56.492068513580698</v>
          </cell>
          <cell r="H9">
            <v>3052</v>
          </cell>
          <cell r="I9">
            <v>56.492068513580698</v>
          </cell>
          <cell r="J9">
            <v>100333</v>
          </cell>
          <cell r="K9">
            <v>2436</v>
          </cell>
          <cell r="L9">
            <v>2.4279150429071195E-2</v>
          </cell>
          <cell r="M9">
            <v>2.9096570000000002</v>
          </cell>
          <cell r="N9">
            <v>49583</v>
          </cell>
          <cell r="O9">
            <v>171</v>
          </cell>
          <cell r="P9">
            <v>3.4487626807575178E-3</v>
          </cell>
          <cell r="Q9">
            <v>1.437907</v>
          </cell>
          <cell r="R9">
            <v>69135</v>
          </cell>
          <cell r="S9">
            <v>160</v>
          </cell>
          <cell r="T9">
            <v>2.3143125768424096E-3</v>
          </cell>
          <cell r="U9">
            <v>1.3366099999999999</v>
          </cell>
          <cell r="V9">
            <v>118103</v>
          </cell>
          <cell r="W9">
            <v>285</v>
          </cell>
          <cell r="X9">
            <v>2.413147845524669E-3</v>
          </cell>
          <cell r="Y9">
            <v>2.2833246666666667</v>
          </cell>
        </row>
        <row r="10">
          <cell r="A10">
            <v>37867</v>
          </cell>
          <cell r="B10">
            <v>259600</v>
          </cell>
          <cell r="C10">
            <v>1634</v>
          </cell>
          <cell r="D10">
            <v>6.2942989214175658E-3</v>
          </cell>
          <cell r="E10">
            <v>1.7305865999999999</v>
          </cell>
          <cell r="F10">
            <v>0.57783875132281737</v>
          </cell>
          <cell r="G10">
            <v>73.586766155974516</v>
          </cell>
          <cell r="H10">
            <v>1634</v>
          </cell>
          <cell r="I10">
            <v>73.586766155974516</v>
          </cell>
          <cell r="J10">
            <v>43608</v>
          </cell>
          <cell r="K10">
            <v>1115</v>
          </cell>
          <cell r="L10">
            <v>2.5568702990277012E-2</v>
          </cell>
          <cell r="M10">
            <v>2.0871445000000004</v>
          </cell>
          <cell r="N10">
            <v>47511</v>
          </cell>
          <cell r="O10">
            <v>169</v>
          </cell>
          <cell r="P10">
            <v>3.5570709940855802E-3</v>
          </cell>
          <cell r="Q10">
            <v>1.4078630000000001</v>
          </cell>
          <cell r="R10">
            <v>68480</v>
          </cell>
          <cell r="S10">
            <v>146</v>
          </cell>
          <cell r="T10">
            <v>2.1320093457943925E-3</v>
          </cell>
          <cell r="U10">
            <v>1.3302783333333332</v>
          </cell>
          <cell r="V10">
            <v>100001</v>
          </cell>
          <cell r="W10">
            <v>204</v>
          </cell>
          <cell r="X10">
            <v>2.039979600203998E-3</v>
          </cell>
          <cell r="Y10">
            <v>2.1083386666666666</v>
          </cell>
        </row>
        <row r="11">
          <cell r="A11">
            <v>37868</v>
          </cell>
          <cell r="B11">
            <v>272684</v>
          </cell>
          <cell r="C11">
            <v>1537</v>
          </cell>
          <cell r="D11">
            <v>5.6365610010121608E-3</v>
          </cell>
          <cell r="E11">
            <v>1.6809134666666665</v>
          </cell>
          <cell r="F11">
            <v>0.59491462221612679</v>
          </cell>
          <cell r="G11">
            <v>83.117689106595677</v>
          </cell>
          <cell r="H11">
            <v>1537</v>
          </cell>
          <cell r="I11">
            <v>83.117689106595677</v>
          </cell>
          <cell r="J11">
            <v>43550</v>
          </cell>
          <cell r="K11">
            <v>1066</v>
          </cell>
          <cell r="L11">
            <v>2.4477611940298509E-2</v>
          </cell>
          <cell r="M11">
            <v>1.8124130000000001</v>
          </cell>
          <cell r="N11">
            <v>38501</v>
          </cell>
          <cell r="O11">
            <v>100</v>
          </cell>
          <cell r="P11">
            <v>2.5973351341523599E-3</v>
          </cell>
          <cell r="Q11">
            <v>1.3107516666666668</v>
          </cell>
          <cell r="R11">
            <v>96189</v>
          </cell>
          <cell r="S11">
            <v>169</v>
          </cell>
          <cell r="T11">
            <v>1.7569576562808638E-3</v>
          </cell>
          <cell r="U11">
            <v>1.5067368888888888</v>
          </cell>
          <cell r="V11">
            <v>94444</v>
          </cell>
          <cell r="W11">
            <v>202</v>
          </cell>
          <cell r="X11">
            <v>2.138833594511033E-3</v>
          </cell>
          <cell r="Y11">
            <v>2.0141982222222223</v>
          </cell>
        </row>
        <row r="12">
          <cell r="A12">
            <v>37869</v>
          </cell>
          <cell r="B12">
            <v>316784</v>
          </cell>
          <cell r="C12">
            <v>1510</v>
          </cell>
          <cell r="D12">
            <v>4.7666548815596746E-3</v>
          </cell>
          <cell r="E12">
            <v>1.7200218999999999</v>
          </cell>
          <cell r="F12">
            <v>0.58138794628138168</v>
          </cell>
          <cell r="G12">
            <v>89.183392268691733</v>
          </cell>
          <cell r="H12">
            <v>1510</v>
          </cell>
          <cell r="I12">
            <v>89.183392268691733</v>
          </cell>
          <cell r="J12">
            <v>43147</v>
          </cell>
          <cell r="K12">
            <v>964</v>
          </cell>
          <cell r="L12">
            <v>2.2342225415440238E-2</v>
          </cell>
          <cell r="M12">
            <v>1.6721255000000002</v>
          </cell>
          <cell r="N12">
            <v>43387</v>
          </cell>
          <cell r="O12">
            <v>103</v>
          </cell>
          <cell r="P12">
            <v>2.3739829902966326E-3</v>
          </cell>
          <cell r="Q12">
            <v>1.2976195000000001</v>
          </cell>
          <cell r="R12">
            <v>118177</v>
          </cell>
          <cell r="S12">
            <v>200</v>
          </cell>
          <cell r="T12">
            <v>1.6923766892034829E-3</v>
          </cell>
          <cell r="U12">
            <v>1.7012414999999999</v>
          </cell>
          <cell r="V12">
            <v>112073</v>
          </cell>
          <cell r="W12">
            <v>243</v>
          </cell>
          <cell r="X12">
            <v>2.1682296360407949E-3</v>
          </cell>
          <cell r="Y12">
            <v>2.0523348333333331</v>
          </cell>
        </row>
        <row r="13">
          <cell r="A13">
            <v>37870</v>
          </cell>
          <cell r="B13">
            <v>326224</v>
          </cell>
          <cell r="C13">
            <v>1345</v>
          </cell>
          <cell r="D13">
            <v>4.1229339349649324E-3</v>
          </cell>
          <cell r="E13">
            <v>1.7544373599999998</v>
          </cell>
          <cell r="F13">
            <v>0.56998330222516469</v>
          </cell>
          <cell r="G13">
            <v>94.962432861559975</v>
          </cell>
          <cell r="H13">
            <v>1345</v>
          </cell>
          <cell r="I13">
            <v>94.962432861559975</v>
          </cell>
          <cell r="J13">
            <v>42947</v>
          </cell>
          <cell r="K13">
            <v>839</v>
          </cell>
          <cell r="L13">
            <v>1.9535706801406386E-2</v>
          </cell>
          <cell r="M13">
            <v>1.5867930000000001</v>
          </cell>
          <cell r="N13">
            <v>52571</v>
          </cell>
          <cell r="O13">
            <v>128</v>
          </cell>
          <cell r="P13">
            <v>2.4348024576287307E-3</v>
          </cell>
          <cell r="Q13">
            <v>1.3430074000000001</v>
          </cell>
          <cell r="R13">
            <v>117428</v>
          </cell>
          <cell r="S13">
            <v>155</v>
          </cell>
          <cell r="T13">
            <v>1.3199577613516368E-3</v>
          </cell>
          <cell r="U13">
            <v>1.8150481333333333</v>
          </cell>
          <cell r="V13">
            <v>113278</v>
          </cell>
          <cell r="W13">
            <v>223</v>
          </cell>
          <cell r="X13">
            <v>1.96860820282844E-3</v>
          </cell>
          <cell r="Y13">
            <v>2.0798761333333333</v>
          </cell>
        </row>
        <row r="14">
          <cell r="A14">
            <v>37871</v>
          </cell>
          <cell r="B14">
            <v>282434</v>
          </cell>
          <cell r="C14">
            <v>1193</v>
          </cell>
          <cell r="D14">
            <v>4.2239956945693503E-3</v>
          </cell>
          <cell r="E14">
            <v>1.7350506666666665</v>
          </cell>
          <cell r="F14">
            <v>0.57635204505074977</v>
          </cell>
          <cell r="G14">
            <v>100.71879647752796</v>
          </cell>
          <cell r="H14">
            <v>1193</v>
          </cell>
          <cell r="I14">
            <v>100.71879647752796</v>
          </cell>
          <cell r="J14">
            <v>43127</v>
          </cell>
          <cell r="K14">
            <v>790</v>
          </cell>
          <cell r="L14">
            <v>1.8317991049690448E-2</v>
          </cell>
          <cell r="M14">
            <v>1.5307746666666668</v>
          </cell>
          <cell r="N14">
            <v>51155</v>
          </cell>
          <cell r="O14">
            <v>109</v>
          </cell>
          <cell r="P14">
            <v>2.13077900498485E-3</v>
          </cell>
          <cell r="Q14">
            <v>1.366422</v>
          </cell>
          <cell r="R14">
            <v>94949</v>
          </cell>
          <cell r="S14">
            <v>128</v>
          </cell>
          <cell r="T14">
            <v>1.3480921336717607E-3</v>
          </cell>
          <cell r="U14">
            <v>1.818486888888889</v>
          </cell>
          <cell r="V14">
            <v>93203</v>
          </cell>
          <cell r="W14">
            <v>166</v>
          </cell>
          <cell r="X14">
            <v>1.7810585496175015E-3</v>
          </cell>
          <cell r="Y14">
            <v>2.0335508888888887</v>
          </cell>
        </row>
        <row r="15">
          <cell r="A15">
            <v>37872</v>
          </cell>
          <cell r="B15">
            <v>419638</v>
          </cell>
          <cell r="C15">
            <v>1436</v>
          </cell>
          <cell r="D15">
            <v>3.4219970546042065E-3</v>
          </cell>
          <cell r="E15">
            <v>1.8348863428571427</v>
          </cell>
          <cell r="F15">
            <v>0.5449928841057684</v>
          </cell>
          <cell r="G15">
            <v>103.09187253131785</v>
          </cell>
          <cell r="H15">
            <v>1436</v>
          </cell>
          <cell r="I15">
            <v>103.09187253131785</v>
          </cell>
          <cell r="J15">
            <v>42908</v>
          </cell>
          <cell r="K15">
            <v>785</v>
          </cell>
          <cell r="L15">
            <v>1.8294956651440292E-2</v>
          </cell>
          <cell r="M15">
            <v>1.4898542857142858</v>
          </cell>
          <cell r="N15">
            <v>51104</v>
          </cell>
          <cell r="O15">
            <v>148</v>
          </cell>
          <cell r="P15">
            <v>2.8960551033187227E-3</v>
          </cell>
          <cell r="Q15">
            <v>1.3829354285714286</v>
          </cell>
          <cell r="R15">
            <v>163840</v>
          </cell>
          <cell r="S15">
            <v>221</v>
          </cell>
          <cell r="T15">
            <v>1.3488769531250001E-3</v>
          </cell>
          <cell r="U15">
            <v>2.0112135238095239</v>
          </cell>
          <cell r="V15">
            <v>161786</v>
          </cell>
          <cell r="W15">
            <v>282</v>
          </cell>
          <cell r="X15">
            <v>1.7430432793937671E-3</v>
          </cell>
          <cell r="Y15">
            <v>2.1898811428571427</v>
          </cell>
        </row>
        <row r="16">
          <cell r="A16">
            <v>37873</v>
          </cell>
          <cell r="B16">
            <v>409324</v>
          </cell>
          <cell r="C16">
            <v>1287</v>
          </cell>
          <cell r="D16">
            <v>3.1442084998680752E-3</v>
          </cell>
          <cell r="E16">
            <v>1.9022854499999999</v>
          </cell>
          <cell r="F16">
            <v>0.52568346143845035</v>
          </cell>
          <cell r="G16">
            <v>106.14978796579855</v>
          </cell>
          <cell r="H16">
            <v>1287</v>
          </cell>
          <cell r="I16">
            <v>106.14978796579855</v>
          </cell>
          <cell r="J16">
            <v>43098</v>
          </cell>
          <cell r="K16">
            <v>712</v>
          </cell>
          <cell r="L16">
            <v>1.652048818970718E-2</v>
          </cell>
          <cell r="M16">
            <v>1.45985275</v>
          </cell>
          <cell r="N16">
            <v>53138</v>
          </cell>
          <cell r="O16">
            <v>120</v>
          </cell>
          <cell r="P16">
            <v>2.2582709172343711E-3</v>
          </cell>
          <cell r="Q16">
            <v>1.4026937500000001</v>
          </cell>
          <cell r="R16">
            <v>153405</v>
          </cell>
          <cell r="S16">
            <v>176</v>
          </cell>
          <cell r="T16">
            <v>1.1472898536553568E-3</v>
          </cell>
          <cell r="U16">
            <v>2.1305405833333331</v>
          </cell>
          <cell r="V16">
            <v>159683</v>
          </cell>
          <cell r="W16">
            <v>279</v>
          </cell>
          <cell r="X16">
            <v>1.7472116631075318E-3</v>
          </cell>
          <cell r="Y16">
            <v>2.302046583333333</v>
          </cell>
        </row>
        <row r="17">
          <cell r="A17">
            <v>37874</v>
          </cell>
          <cell r="B17">
            <v>378775</v>
          </cell>
          <cell r="C17">
            <v>991</v>
          </cell>
          <cell r="D17">
            <v>2.6163289551844764E-3</v>
          </cell>
          <cell r="E17">
            <v>1.9350198444444442</v>
          </cell>
          <cell r="F17">
            <v>0.51679056567355564</v>
          </cell>
          <cell r="G17">
            <v>110.95632019528314</v>
          </cell>
          <cell r="H17">
            <v>991</v>
          </cell>
          <cell r="I17">
            <v>110.95632019528314</v>
          </cell>
          <cell r="J17">
            <v>43001</v>
          </cell>
          <cell r="K17">
            <v>542</v>
          </cell>
          <cell r="L17">
            <v>1.2604358038185158E-2</v>
          </cell>
          <cell r="M17">
            <v>1.4362056666666669</v>
          </cell>
          <cell r="N17">
            <v>53093</v>
          </cell>
          <cell r="O17">
            <v>103</v>
          </cell>
          <cell r="P17">
            <v>1.9399920893526453E-3</v>
          </cell>
          <cell r="Q17">
            <v>1.4179163333333336</v>
          </cell>
          <cell r="R17">
            <v>130495</v>
          </cell>
          <cell r="S17">
            <v>99</v>
          </cell>
          <cell r="T17">
            <v>7.5864975669565884E-4</v>
          </cell>
          <cell r="U17">
            <v>2.1741364444444442</v>
          </cell>
          <cell r="V17">
            <v>152186</v>
          </cell>
          <cell r="W17">
            <v>247</v>
          </cell>
          <cell r="X17">
            <v>1.6230139434639192E-3</v>
          </cell>
          <cell r="Y17">
            <v>2.3731817037037035</v>
          </cell>
        </row>
        <row r="18">
          <cell r="A18">
            <v>37875</v>
          </cell>
          <cell r="B18">
            <v>321984</v>
          </cell>
          <cell r="C18">
            <v>941</v>
          </cell>
          <cell r="D18">
            <v>2.9225054661101172E-3</v>
          </cell>
          <cell r="E18">
            <v>1.9282685799999997</v>
          </cell>
          <cell r="F18">
            <v>0.51859995561406702</v>
          </cell>
          <cell r="G18">
            <v>115.51238985893629</v>
          </cell>
          <cell r="H18">
            <v>941</v>
          </cell>
          <cell r="I18">
            <v>115.51238985893629</v>
          </cell>
          <cell r="J18">
            <v>43047</v>
          </cell>
          <cell r="K18">
            <v>561</v>
          </cell>
          <cell r="L18">
            <v>1.3032267056937765E-2</v>
          </cell>
          <cell r="M18">
            <v>1.4174214000000001</v>
          </cell>
          <cell r="N18">
            <v>47940</v>
          </cell>
          <cell r="O18">
            <v>101</v>
          </cell>
          <cell r="P18">
            <v>2.1068001668752608E-3</v>
          </cell>
          <cell r="Q18">
            <v>1.4151507000000001</v>
          </cell>
          <cell r="R18">
            <v>109594</v>
          </cell>
          <cell r="S18">
            <v>98</v>
          </cell>
          <cell r="T18">
            <v>8.9420953701844987E-4</v>
          </cell>
          <cell r="U18">
            <v>2.1686045333333333</v>
          </cell>
          <cell r="V18">
            <v>121403</v>
          </cell>
          <cell r="W18">
            <v>181</v>
          </cell>
          <cell r="X18">
            <v>1.490902201757782E-3</v>
          </cell>
          <cell r="Y18">
            <v>2.3705759999999998</v>
          </cell>
        </row>
        <row r="19">
          <cell r="A19">
            <v>37876</v>
          </cell>
          <cell r="B19">
            <v>371286</v>
          </cell>
          <cell r="C19">
            <v>1029</v>
          </cell>
          <cell r="D19">
            <v>2.7714484252032126E-3</v>
          </cell>
          <cell r="E19">
            <v>1.948740418181818</v>
          </cell>
          <cell r="F19">
            <v>0.51315197789811517</v>
          </cell>
          <cell r="G19">
            <v>118.86880126217055</v>
          </cell>
          <cell r="H19">
            <v>1029</v>
          </cell>
          <cell r="I19">
            <v>118.86880126217055</v>
          </cell>
          <cell r="J19">
            <v>43028</v>
          </cell>
          <cell r="K19">
            <v>540</v>
          </cell>
          <cell r="L19">
            <v>1.2549967463047318E-2</v>
          </cell>
          <cell r="M19">
            <v>1.4020023636363637</v>
          </cell>
          <cell r="N19">
            <v>53590</v>
          </cell>
          <cell r="O19">
            <v>107</v>
          </cell>
          <cell r="P19">
            <v>1.9966411643963424E-3</v>
          </cell>
          <cell r="Q19">
            <v>1.4277833636363637</v>
          </cell>
          <cell r="R19">
            <v>125610</v>
          </cell>
          <cell r="S19">
            <v>130</v>
          </cell>
          <cell r="T19">
            <v>1.0349494467001034E-3</v>
          </cell>
          <cell r="U19">
            <v>2.1922277575757572</v>
          </cell>
          <cell r="V19">
            <v>149058</v>
          </cell>
          <cell r="W19">
            <v>252</v>
          </cell>
          <cell r="X19">
            <v>1.6906170752324597E-3</v>
          </cell>
          <cell r="Y19">
            <v>2.4170498181818179</v>
          </cell>
        </row>
        <row r="20">
          <cell r="A20">
            <v>37877</v>
          </cell>
          <cell r="B20">
            <v>417998</v>
          </cell>
          <cell r="C20">
            <v>1107</v>
          </cell>
          <cell r="D20">
            <v>2.6483380303255039E-3</v>
          </cell>
          <cell r="E20">
            <v>1.9883777499999999</v>
          </cell>
          <cell r="F20">
            <v>0.5029225457788391</v>
          </cell>
          <cell r="G20">
            <v>121.26160574618331</v>
          </cell>
          <cell r="H20">
            <v>1107</v>
          </cell>
          <cell r="I20">
            <v>121.26160574618331</v>
          </cell>
          <cell r="J20">
            <v>42865</v>
          </cell>
          <cell r="K20">
            <v>561</v>
          </cell>
          <cell r="L20">
            <v>1.3087600606555465E-2</v>
          </cell>
          <cell r="M20">
            <v>1.3887592500000001</v>
          </cell>
          <cell r="N20">
            <v>53597</v>
          </cell>
          <cell r="O20">
            <v>129</v>
          </cell>
          <cell r="P20">
            <v>2.40685112972741E-3</v>
          </cell>
          <cell r="Q20">
            <v>1.4383275000000002</v>
          </cell>
          <cell r="R20">
            <v>152107</v>
          </cell>
          <cell r="S20">
            <v>146</v>
          </cell>
          <cell r="T20">
            <v>9.5985063146337773E-4</v>
          </cell>
          <cell r="U20">
            <v>2.254603388888889</v>
          </cell>
          <cell r="V20">
            <v>169429</v>
          </cell>
          <cell r="W20">
            <v>271</v>
          </cell>
          <cell r="X20">
            <v>1.5994900518801385E-3</v>
          </cell>
          <cell r="Y20">
            <v>2.4885979444444444</v>
          </cell>
        </row>
        <row r="21">
          <cell r="A21">
            <v>37878</v>
          </cell>
          <cell r="B21">
            <v>426516</v>
          </cell>
          <cell r="C21">
            <v>1180</v>
          </cell>
          <cell r="D21">
            <v>2.7666019563158239E-3</v>
          </cell>
          <cell r="E21">
            <v>2.0257173692307688</v>
          </cell>
          <cell r="F21">
            <v>0.49365228100884212</v>
          </cell>
          <cell r="G21">
            <v>122.86916513237736</v>
          </cell>
          <cell r="H21">
            <v>1180</v>
          </cell>
          <cell r="I21">
            <v>122.86916513237736</v>
          </cell>
          <cell r="J21">
            <v>42926</v>
          </cell>
          <cell r="K21">
            <v>632</v>
          </cell>
          <cell r="L21">
            <v>1.4723011694544099E-2</v>
          </cell>
          <cell r="M21">
            <v>1.3776896153846157</v>
          </cell>
          <cell r="N21">
            <v>53406</v>
          </cell>
          <cell r="O21">
            <v>117</v>
          </cell>
          <cell r="P21">
            <v>2.1907650825749914E-3</v>
          </cell>
          <cell r="Q21">
            <v>1.4468233846153848</v>
          </cell>
          <cell r="R21">
            <v>156113</v>
          </cell>
          <cell r="S21">
            <v>137</v>
          </cell>
          <cell r="T21">
            <v>8.7756945289629948E-4</v>
          </cell>
          <cell r="U21">
            <v>2.3133404102564099</v>
          </cell>
          <cell r="V21">
            <v>174071</v>
          </cell>
          <cell r="W21">
            <v>294</v>
          </cell>
          <cell r="X21">
            <v>1.6889659966335575E-3</v>
          </cell>
          <cell r="Y21">
            <v>2.5560421538461537</v>
          </cell>
        </row>
        <row r="22">
          <cell r="A22">
            <v>37879</v>
          </cell>
          <cell r="B22">
            <v>525084</v>
          </cell>
          <cell r="C22">
            <v>1382</v>
          </cell>
          <cell r="D22">
            <v>2.6319598388067434E-3</v>
          </cell>
          <cell r="E22">
            <v>2.0985580714285712</v>
          </cell>
          <cell r="F22">
            <v>0.47651766878162227</v>
          </cell>
          <cell r="G22">
            <v>123.00209454995291</v>
          </cell>
          <cell r="H22">
            <v>1382</v>
          </cell>
          <cell r="I22">
            <v>123.00209454995291</v>
          </cell>
          <cell r="J22">
            <v>43048</v>
          </cell>
          <cell r="K22">
            <v>593</v>
          </cell>
          <cell r="L22">
            <v>1.3775320572384316E-2</v>
          </cell>
          <cell r="M22">
            <v>1.3684540714285716</v>
          </cell>
          <cell r="N22">
            <v>53691</v>
          </cell>
          <cell r="O22">
            <v>149</v>
          </cell>
          <cell r="P22">
            <v>2.7751392225885156E-3</v>
          </cell>
          <cell r="Q22">
            <v>1.4546959285714287</v>
          </cell>
          <cell r="R22">
            <v>213293</v>
          </cell>
          <cell r="S22">
            <v>258</v>
          </cell>
          <cell r="T22">
            <v>1.2096036906977725E-3</v>
          </cell>
          <cell r="U22">
            <v>2.4426492857142854</v>
          </cell>
          <cell r="V22">
            <v>215052</v>
          </cell>
          <cell r="W22">
            <v>382</v>
          </cell>
          <cell r="X22">
            <v>1.7763145657794393E-3</v>
          </cell>
          <cell r="Y22">
            <v>2.6704442857142858</v>
          </cell>
        </row>
        <row r="23">
          <cell r="A23">
            <v>37880</v>
          </cell>
          <cell r="B23">
            <v>411739</v>
          </cell>
          <cell r="C23">
            <v>1269</v>
          </cell>
          <cell r="D23">
            <v>3.0820495508076719E-3</v>
          </cell>
          <cell r="E23">
            <v>2.1178599466666665</v>
          </cell>
          <cell r="F23">
            <v>0.47217475431929101</v>
          </cell>
          <cell r="G23">
            <v>123.78341533296916</v>
          </cell>
          <cell r="H23">
            <v>1370</v>
          </cell>
          <cell r="I23">
            <v>123.18790590414997</v>
          </cell>
          <cell r="J23">
            <v>42997</v>
          </cell>
          <cell r="K23">
            <v>644</v>
          </cell>
          <cell r="L23">
            <v>1.4977789148080099E-2</v>
          </cell>
          <cell r="M23">
            <v>1.3603513333333335</v>
          </cell>
          <cell r="N23">
            <v>51892</v>
          </cell>
          <cell r="O23">
            <v>173</v>
          </cell>
          <cell r="P23">
            <v>3.3338472211516226E-3</v>
          </cell>
          <cell r="Q23">
            <v>1.4580407333333334</v>
          </cell>
          <cell r="R23">
            <v>169960</v>
          </cell>
          <cell r="S23">
            <v>201</v>
          </cell>
          <cell r="T23">
            <v>1.1826312073429043E-3</v>
          </cell>
          <cell r="U23">
            <v>2.4988655555555552</v>
          </cell>
          <cell r="V23">
            <v>146890</v>
          </cell>
          <cell r="W23">
            <v>251</v>
          </cell>
          <cell r="X23">
            <v>1.7087616583838247E-3</v>
          </cell>
          <cell r="Y23">
            <v>2.6817395555555552</v>
          </cell>
          <cell r="Z23">
            <v>71</v>
          </cell>
          <cell r="AA23">
            <v>30</v>
          </cell>
        </row>
        <row r="24">
          <cell r="A24">
            <v>37881</v>
          </cell>
          <cell r="B24">
            <v>583945</v>
          </cell>
          <cell r="C24">
            <v>1404</v>
          </cell>
          <cell r="D24">
            <v>2.4043360247968559E-3</v>
          </cell>
          <cell r="E24">
            <v>2.1971737624999998</v>
          </cell>
          <cell r="F24">
            <v>0.45513013903013966</v>
          </cell>
          <cell r="G24">
            <v>123.72160782415449</v>
          </cell>
          <cell r="H24">
            <v>1525</v>
          </cell>
          <cell r="I24">
            <v>122.50191792065246</v>
          </cell>
          <cell r="J24">
            <v>70257</v>
          </cell>
          <cell r="K24">
            <v>786</v>
          </cell>
          <cell r="L24">
            <v>1.1187497331226781E-2</v>
          </cell>
          <cell r="M24">
            <v>1.4026701875000001</v>
          </cell>
          <cell r="N24">
            <v>50035</v>
          </cell>
          <cell r="O24">
            <v>138</v>
          </cell>
          <cell r="P24">
            <v>2.7580693514539824E-3</v>
          </cell>
          <cell r="Q24">
            <v>1.4576016250000001</v>
          </cell>
          <cell r="R24">
            <v>152201</v>
          </cell>
          <cell r="S24">
            <v>162</v>
          </cell>
          <cell r="T24">
            <v>1.0643819685810213E-3</v>
          </cell>
          <cell r="U24">
            <v>2.5265960000000001</v>
          </cell>
          <cell r="V24">
            <v>311452</v>
          </cell>
          <cell r="W24">
            <v>318</v>
          </cell>
          <cell r="X24">
            <v>1.0210241064433684E-3</v>
          </cell>
          <cell r="Y24">
            <v>2.8904686666666666</v>
          </cell>
          <cell r="Z24">
            <v>89</v>
          </cell>
          <cell r="AA24">
            <v>32</v>
          </cell>
        </row>
        <row r="25">
          <cell r="A25">
            <v>37882</v>
          </cell>
          <cell r="B25">
            <v>577882</v>
          </cell>
          <cell r="C25">
            <v>1269</v>
          </cell>
          <cell r="D25">
            <v>2.1959500382431017E-3</v>
          </cell>
          <cell r="E25">
            <v>2.2650879882352939</v>
          </cell>
          <cell r="F25">
            <v>0.4414839534684431</v>
          </cell>
          <cell r="G25">
            <v>124.37556151907921</v>
          </cell>
          <cell r="H25">
            <v>1334</v>
          </cell>
          <cell r="I25">
            <v>122.87907109204799</v>
          </cell>
          <cell r="J25">
            <v>56065</v>
          </cell>
          <cell r="K25">
            <v>659</v>
          </cell>
          <cell r="L25">
            <v>1.1754213858913761E-2</v>
          </cell>
          <cell r="M25">
            <v>1.4158004705882354</v>
          </cell>
          <cell r="N25">
            <v>51081</v>
          </cell>
          <cell r="O25">
            <v>136</v>
          </cell>
          <cell r="P25">
            <v>2.6624380885260663E-3</v>
          </cell>
          <cell r="Q25">
            <v>1.4589985294117649</v>
          </cell>
          <cell r="R25">
            <v>153957</v>
          </cell>
          <cell r="S25">
            <v>160</v>
          </cell>
          <cell r="T25">
            <v>1.0392512194963529E-3</v>
          </cell>
          <cell r="U25">
            <v>2.5530610588235296</v>
          </cell>
          <cell r="V25">
            <v>316779</v>
          </cell>
          <cell r="W25">
            <v>314</v>
          </cell>
          <cell r="X25">
            <v>9.9122732251822254E-4</v>
          </cell>
          <cell r="Y25">
            <v>3.080699568627451</v>
          </cell>
          <cell r="Z25">
            <v>42</v>
          </cell>
          <cell r="AA25">
            <v>23</v>
          </cell>
        </row>
        <row r="26">
          <cell r="A26">
            <v>37883</v>
          </cell>
          <cell r="B26">
            <v>554496</v>
          </cell>
          <cell r="C26">
            <v>1269</v>
          </cell>
          <cell r="D26">
            <v>2.2885647506925206E-3</v>
          </cell>
          <cell r="E26">
            <v>2.3179206999999997</v>
          </cell>
          <cell r="F26">
            <v>0.43142114395889392</v>
          </cell>
          <cell r="G26">
            <v>124.96268475385824</v>
          </cell>
          <cell r="H26">
            <v>1327</v>
          </cell>
          <cell r="I26">
            <v>123.25052723836653</v>
          </cell>
          <cell r="J26">
            <v>55922</v>
          </cell>
          <cell r="K26">
            <v>588</v>
          </cell>
          <cell r="L26">
            <v>1.0514645398948535E-2</v>
          </cell>
          <cell r="M26">
            <v>1.4272414444444448</v>
          </cell>
          <cell r="N26">
            <v>49257</v>
          </cell>
          <cell r="O26">
            <v>155</v>
          </cell>
          <cell r="P26">
            <v>3.1467608664758309E-3</v>
          </cell>
          <cell r="Q26">
            <v>1.4573015555555557</v>
          </cell>
          <cell r="R26">
            <v>148206</v>
          </cell>
          <cell r="S26">
            <v>196</v>
          </cell>
          <cell r="T26">
            <v>1.3224835701658502E-3</v>
          </cell>
          <cell r="U26">
            <v>2.5704085555555554</v>
          </cell>
          <cell r="V26">
            <v>301111</v>
          </cell>
          <cell r="W26">
            <v>330</v>
          </cell>
          <cell r="X26">
            <v>1.0959413638160014E-3</v>
          </cell>
          <cell r="Y26">
            <v>3.2329651111111111</v>
          </cell>
          <cell r="Z26">
            <v>37</v>
          </cell>
          <cell r="AA26">
            <v>21</v>
          </cell>
        </row>
        <row r="27">
          <cell r="A27">
            <v>37884</v>
          </cell>
          <cell r="B27">
            <v>505947</v>
          </cell>
          <cell r="C27">
            <v>974</v>
          </cell>
          <cell r="D27">
            <v>1.9251028269759482E-3</v>
          </cell>
          <cell r="E27">
            <v>2.3503718526315787</v>
          </cell>
          <cell r="F27">
            <v>0.42546459143490695</v>
          </cell>
          <cell r="G27">
            <v>126.92712111920328</v>
          </cell>
          <cell r="H27">
            <v>1034</v>
          </cell>
          <cell r="I27">
            <v>124.96612760225518</v>
          </cell>
          <cell r="J27">
            <v>55166</v>
          </cell>
          <cell r="K27">
            <v>501</v>
          </cell>
          <cell r="L27">
            <v>9.0816807453866517E-3</v>
          </cell>
          <cell r="M27">
            <v>1.4363242105263159</v>
          </cell>
          <cell r="N27">
            <v>54248</v>
          </cell>
          <cell r="O27">
            <v>122</v>
          </cell>
          <cell r="P27">
            <v>2.2489308361598585E-3</v>
          </cell>
          <cell r="Q27">
            <v>1.463401052631579</v>
          </cell>
          <cell r="R27">
            <v>122237</v>
          </cell>
          <cell r="S27">
            <v>107</v>
          </cell>
          <cell r="T27">
            <v>8.7534870783805235E-4</v>
          </cell>
          <cell r="U27">
            <v>2.5595054035087719</v>
          </cell>
          <cell r="V27">
            <v>274296</v>
          </cell>
          <cell r="W27">
            <v>244</v>
          </cell>
          <cell r="X27">
            <v>8.8954997520926296E-4</v>
          </cell>
          <cell r="Y27">
            <v>3.3419172631578946</v>
          </cell>
          <cell r="Z27">
            <v>41</v>
          </cell>
          <cell r="AA27">
            <v>19</v>
          </cell>
        </row>
        <row r="28">
          <cell r="A28">
            <v>37885</v>
          </cell>
          <cell r="B28">
            <v>446592</v>
          </cell>
          <cell r="C28">
            <v>857</v>
          </cell>
          <cell r="D28">
            <v>1.9189775007165378E-3</v>
          </cell>
          <cell r="E28">
            <v>2.3623649399999995</v>
          </cell>
          <cell r="F28">
            <v>0.4233046228666093</v>
          </cell>
          <cell r="G28">
            <v>129.31357766702791</v>
          </cell>
          <cell r="H28">
            <v>902</v>
          </cell>
          <cell r="I28">
            <v>127.1675712519902</v>
          </cell>
          <cell r="J28">
            <v>47217</v>
          </cell>
          <cell r="K28">
            <v>448</v>
          </cell>
          <cell r="L28">
            <v>9.4881080966601004E-3</v>
          </cell>
          <cell r="M28">
            <v>1.4329726500000002</v>
          </cell>
          <cell r="N28">
            <v>54423</v>
          </cell>
          <cell r="O28">
            <v>123</v>
          </cell>
          <cell r="P28">
            <v>2.2600738658287854E-3</v>
          </cell>
          <cell r="Q28">
            <v>1.4691443500000001</v>
          </cell>
          <cell r="R28">
            <v>98859</v>
          </cell>
          <cell r="S28">
            <v>85</v>
          </cell>
          <cell r="T28">
            <v>8.5981043708716455E-4</v>
          </cell>
          <cell r="U28">
            <v>2.5270938333333333</v>
          </cell>
          <cell r="V28">
            <v>246093</v>
          </cell>
          <cell r="W28">
            <v>201</v>
          </cell>
          <cell r="X28">
            <v>8.1676439394862913E-4</v>
          </cell>
          <cell r="Y28">
            <v>3.4127112999999998</v>
          </cell>
          <cell r="Z28">
            <v>29</v>
          </cell>
          <cell r="AA28">
            <v>16</v>
          </cell>
        </row>
        <row r="29">
          <cell r="A29">
            <v>37886</v>
          </cell>
          <cell r="B29">
            <v>393401</v>
          </cell>
          <cell r="C29">
            <v>1018</v>
          </cell>
          <cell r="D29">
            <v>2.5876904227493066E-3</v>
          </cell>
          <cell r="E29">
            <v>2.3585249809523807</v>
          </cell>
          <cell r="F29">
            <v>0.42399381311458334</v>
          </cell>
          <cell r="G29">
            <v>130.78636234548526</v>
          </cell>
          <cell r="H29">
            <v>1085</v>
          </cell>
          <cell r="I29">
            <v>128.38869739273125</v>
          </cell>
          <cell r="J29">
            <v>57088</v>
          </cell>
          <cell r="K29">
            <v>558</v>
          </cell>
          <cell r="L29">
            <v>9.7743834080717493E-3</v>
          </cell>
          <cell r="M29">
            <v>1.4435716666666669</v>
          </cell>
          <cell r="N29">
            <v>47008</v>
          </cell>
          <cell r="O29">
            <v>111</v>
          </cell>
          <cell r="P29">
            <v>2.3613002042205582E-3</v>
          </cell>
          <cell r="Q29">
            <v>1.4641009047619049</v>
          </cell>
          <cell r="R29">
            <v>159251</v>
          </cell>
          <cell r="S29">
            <v>156</v>
          </cell>
          <cell r="T29">
            <v>9.7958568549020111E-4</v>
          </cell>
          <cell r="U29">
            <v>2.553368063492063</v>
          </cell>
          <cell r="V29">
            <v>130054</v>
          </cell>
          <cell r="W29">
            <v>193</v>
          </cell>
          <cell r="X29">
            <v>1.4839989542805296E-3</v>
          </cell>
          <cell r="Y29">
            <v>3.3699334920634918</v>
          </cell>
          <cell r="Z29">
            <v>40</v>
          </cell>
          <cell r="AA29">
            <v>27</v>
          </cell>
        </row>
        <row r="30">
          <cell r="A30">
            <v>37887</v>
          </cell>
          <cell r="B30">
            <v>390367</v>
          </cell>
          <cell r="C30">
            <v>984</v>
          </cell>
          <cell r="D30">
            <v>2.5207048751559429E-3</v>
          </cell>
          <cell r="E30">
            <v>2.3542342363636362</v>
          </cell>
          <cell r="F30">
            <v>0.42476656933874418</v>
          </cell>
          <cell r="G30">
            <v>132.31140813017518</v>
          </cell>
          <cell r="H30">
            <v>1054</v>
          </cell>
          <cell r="I30">
            <v>129.65658684928601</v>
          </cell>
          <cell r="J30">
            <v>53614</v>
          </cell>
          <cell r="K30">
            <v>513</v>
          </cell>
          <cell r="L30">
            <v>9.5683963143954939E-3</v>
          </cell>
          <cell r="M30">
            <v>1.4486277727272727</v>
          </cell>
          <cell r="N30">
            <v>47083</v>
          </cell>
          <cell r="O30">
            <v>102</v>
          </cell>
          <cell r="P30">
            <v>2.1663870186691588E-3</v>
          </cell>
          <cell r="Q30">
            <v>1.4596148181818183</v>
          </cell>
          <cell r="R30">
            <v>162822</v>
          </cell>
          <cell r="S30">
            <v>154</v>
          </cell>
          <cell r="T30">
            <v>9.4581813268477231E-4</v>
          </cell>
          <cell r="U30">
            <v>2.5803918787878786</v>
          </cell>
          <cell r="V30">
            <v>126848</v>
          </cell>
          <cell r="W30">
            <v>215</v>
          </cell>
          <cell r="X30">
            <v>1.6949419778002019E-3</v>
          </cell>
          <cell r="Y30">
            <v>3.3282271818181814</v>
          </cell>
          <cell r="Z30">
            <v>44</v>
          </cell>
          <cell r="AA30">
            <v>26</v>
          </cell>
        </row>
        <row r="31">
          <cell r="A31">
            <v>37888</v>
          </cell>
          <cell r="B31">
            <v>376405</v>
          </cell>
          <cell r="C31">
            <v>886</v>
          </cell>
          <cell r="D31">
            <v>2.3538475843838417E-3</v>
          </cell>
          <cell r="E31">
            <v>2.3467957478260866</v>
          </cell>
          <cell r="F31">
            <v>0.42611292479387375</v>
          </cell>
          <cell r="G31">
            <v>134.17869802325609</v>
          </cell>
          <cell r="H31">
            <v>944</v>
          </cell>
          <cell r="I31">
            <v>131.31286603461407</v>
          </cell>
          <cell r="J31">
            <v>51710</v>
          </cell>
          <cell r="K31">
            <v>454</v>
          </cell>
          <cell r="L31">
            <v>8.7797331270547275E-3</v>
          </cell>
          <cell r="M31">
            <v>1.4508435217391304</v>
          </cell>
          <cell r="N31">
            <v>50490</v>
          </cell>
          <cell r="O31">
            <v>118</v>
          </cell>
          <cell r="P31">
            <v>2.3370964547435136E-3</v>
          </cell>
          <cell r="Q31">
            <v>1.4598146086956523</v>
          </cell>
          <cell r="R31">
            <v>152905</v>
          </cell>
          <cell r="S31">
            <v>134</v>
          </cell>
          <cell r="T31">
            <v>8.7636113926948102E-4</v>
          </cell>
          <cell r="U31">
            <v>2.5967297681159418</v>
          </cell>
          <cell r="V31">
            <v>121300</v>
          </cell>
          <cell r="W31">
            <v>180</v>
          </cell>
          <cell r="X31">
            <v>1.483924154987634E-3</v>
          </cell>
          <cell r="Y31">
            <v>3.2854839710144925</v>
          </cell>
          <cell r="Z31">
            <v>36</v>
          </cell>
          <cell r="AA31">
            <v>22</v>
          </cell>
        </row>
        <row r="32">
          <cell r="A32">
            <v>37889</v>
          </cell>
          <cell r="B32">
            <v>362460</v>
          </cell>
          <cell r="C32">
            <v>830</v>
          </cell>
          <cell r="D32">
            <v>2.2899078519008995E-3</v>
          </cell>
          <cell r="E32">
            <v>2.3366070916666666</v>
          </cell>
          <cell r="F32">
            <v>0.42797096848949268</v>
          </cell>
          <cell r="G32">
            <v>136.18783025548839</v>
          </cell>
          <cell r="H32">
            <v>906</v>
          </cell>
          <cell r="I32">
            <v>133.03105720889758</v>
          </cell>
          <cell r="J32">
            <v>50286</v>
          </cell>
          <cell r="K32">
            <v>416</v>
          </cell>
          <cell r="L32">
            <v>8.2726802688621089E-3</v>
          </cell>
          <cell r="M32">
            <v>1.4511539583333335</v>
          </cell>
          <cell r="N32">
            <v>47552</v>
          </cell>
          <cell r="O32">
            <v>113</v>
          </cell>
          <cell r="P32">
            <v>2.3763458950201884E-3</v>
          </cell>
          <cell r="Q32">
            <v>1.4564476666666668</v>
          </cell>
          <cell r="R32">
            <v>152059</v>
          </cell>
          <cell r="S32">
            <v>137</v>
          </cell>
          <cell r="T32">
            <v>9.0096607237979997E-4</v>
          </cell>
          <cell r="U32">
            <v>2.6110246666666668</v>
          </cell>
          <cell r="V32">
            <v>112563</v>
          </cell>
          <cell r="W32">
            <v>164</v>
          </cell>
          <cell r="X32">
            <v>1.4569618791254674E-3</v>
          </cell>
          <cell r="Y32">
            <v>3.2392645555555557</v>
          </cell>
          <cell r="Z32">
            <v>47</v>
          </cell>
          <cell r="AA32">
            <v>29</v>
          </cell>
        </row>
        <row r="33">
          <cell r="A33">
            <v>37890</v>
          </cell>
          <cell r="B33">
            <v>353490</v>
          </cell>
          <cell r="C33">
            <v>799</v>
          </cell>
          <cell r="D33">
            <v>2.2603185380067328E-3</v>
          </cell>
          <cell r="E33">
            <v>2.3251524879999996</v>
          </cell>
          <cell r="F33">
            <v>0.43007931959772616</v>
          </cell>
          <cell r="G33">
            <v>138.22739401552792</v>
          </cell>
          <cell r="H33">
            <v>864</v>
          </cell>
          <cell r="I33">
            <v>134.82889135056485</v>
          </cell>
          <cell r="J33">
            <v>43380</v>
          </cell>
          <cell r="K33">
            <v>379</v>
          </cell>
          <cell r="L33">
            <v>8.7367450437989859E-3</v>
          </cell>
          <cell r="M33">
            <v>1.4434286000000003</v>
          </cell>
          <cell r="N33">
            <v>51558</v>
          </cell>
          <cell r="O33">
            <v>120</v>
          </cell>
          <cell r="P33">
            <v>2.327475852438031E-3</v>
          </cell>
          <cell r="Q33">
            <v>1.4579970400000002</v>
          </cell>
          <cell r="R33">
            <v>147234</v>
          </cell>
          <cell r="S33">
            <v>116</v>
          </cell>
          <cell r="T33">
            <v>7.8786149938193625E-4</v>
          </cell>
          <cell r="U33">
            <v>2.6204446400000001</v>
          </cell>
          <cell r="V33">
            <v>111318</v>
          </cell>
          <cell r="W33">
            <v>184</v>
          </cell>
          <cell r="X33">
            <v>1.6529222587541997E-3</v>
          </cell>
          <cell r="Y33">
            <v>3.1957798933333335</v>
          </cell>
          <cell r="Z33">
            <v>33</v>
          </cell>
          <cell r="AA33">
            <v>32</v>
          </cell>
        </row>
        <row r="34">
          <cell r="A34">
            <v>37891</v>
          </cell>
          <cell r="B34">
            <v>312112</v>
          </cell>
          <cell r="C34">
            <v>668</v>
          </cell>
          <cell r="D34">
            <v>2.1402573435177117E-3</v>
          </cell>
          <cell r="E34">
            <v>2.3053485307692307</v>
          </cell>
          <cell r="F34">
            <v>0.43377389000106109</v>
          </cell>
          <cell r="G34">
            <v>140.74153466734657</v>
          </cell>
          <cell r="H34">
            <v>711</v>
          </cell>
          <cell r="I34">
            <v>137.17131642257209</v>
          </cell>
          <cell r="J34">
            <v>36158</v>
          </cell>
          <cell r="K34">
            <v>302</v>
          </cell>
          <cell r="L34">
            <v>8.3522318712318157E-3</v>
          </cell>
          <cell r="M34">
            <v>1.4282421923076924</v>
          </cell>
          <cell r="N34">
            <v>60020</v>
          </cell>
          <cell r="O34">
            <v>139</v>
          </cell>
          <cell r="P34">
            <v>2.3158947017660782E-3</v>
          </cell>
          <cell r="Q34">
            <v>1.4688656153846156</v>
          </cell>
          <cell r="R34">
            <v>121612</v>
          </cell>
          <cell r="S34">
            <v>97</v>
          </cell>
          <cell r="T34">
            <v>7.9761865605367888E-4</v>
          </cell>
          <cell r="U34">
            <v>2.6100877435897432</v>
          </cell>
          <cell r="V34">
            <v>94322</v>
          </cell>
          <cell r="W34">
            <v>130</v>
          </cell>
          <cell r="X34">
            <v>1.3782574584932465E-3</v>
          </cell>
          <cell r="Y34">
            <v>3.1430021538461537</v>
          </cell>
          <cell r="Z34">
            <v>28</v>
          </cell>
          <cell r="AA34">
            <v>15</v>
          </cell>
        </row>
        <row r="35">
          <cell r="A35">
            <v>37892</v>
          </cell>
          <cell r="B35">
            <v>273377</v>
          </cell>
          <cell r="C35">
            <v>603</v>
          </cell>
          <cell r="D35">
            <v>2.2057451797334814E-3</v>
          </cell>
          <cell r="E35">
            <v>2.2786906814814811</v>
          </cell>
          <cell r="F35">
            <v>0.43884850547150794</v>
          </cell>
          <cell r="G35">
            <v>143.43909575994033</v>
          </cell>
          <cell r="H35">
            <v>640</v>
          </cell>
          <cell r="I35">
            <v>139.71105683652772</v>
          </cell>
          <cell r="J35">
            <v>27126</v>
          </cell>
          <cell r="K35">
            <v>248</v>
          </cell>
          <cell r="L35">
            <v>9.1425200914252002E-3</v>
          </cell>
          <cell r="M35">
            <v>1.4044796666666668</v>
          </cell>
          <cell r="N35">
            <v>58632</v>
          </cell>
          <cell r="O35">
            <v>139</v>
          </cell>
          <cell r="P35">
            <v>2.3707190612634738E-3</v>
          </cell>
          <cell r="Q35">
            <v>1.4774382962962964</v>
          </cell>
          <cell r="R35">
            <v>100270</v>
          </cell>
          <cell r="S35">
            <v>88</v>
          </cell>
          <cell r="T35">
            <v>8.776303979256009E-4</v>
          </cell>
          <cell r="U35">
            <v>2.5852160987654318</v>
          </cell>
          <cell r="V35">
            <v>87349</v>
          </cell>
          <cell r="W35">
            <v>128</v>
          </cell>
          <cell r="X35">
            <v>1.4653859803775658E-3</v>
          </cell>
          <cell r="Y35">
            <v>3.0891408641975309</v>
          </cell>
          <cell r="Z35">
            <v>21</v>
          </cell>
          <cell r="AA35">
            <v>16</v>
          </cell>
        </row>
        <row r="36">
          <cell r="A36">
            <v>37893</v>
          </cell>
          <cell r="B36">
            <v>303475</v>
          </cell>
          <cell r="C36">
            <v>718</v>
          </cell>
          <cell r="D36">
            <v>2.3659280006590329E-3</v>
          </cell>
          <cell r="E36">
            <v>2.2601715499999999</v>
          </cell>
          <cell r="F36">
            <v>0.44244429145212455</v>
          </cell>
          <cell r="G36">
            <v>145.53196089764114</v>
          </cell>
          <cell r="H36">
            <v>790</v>
          </cell>
          <cell r="I36">
            <v>141.52993863666234</v>
          </cell>
          <cell r="J36">
            <v>44219</v>
          </cell>
          <cell r="K36">
            <v>368</v>
          </cell>
          <cell r="L36">
            <v>8.3222144327099214E-3</v>
          </cell>
          <cell r="M36">
            <v>1.4001179285714287</v>
          </cell>
          <cell r="N36">
            <v>48545</v>
          </cell>
          <cell r="O36">
            <v>121</v>
          </cell>
          <cell r="P36">
            <v>2.4925327016170565E-3</v>
          </cell>
          <cell r="Q36">
            <v>1.4749513928571429</v>
          </cell>
          <cell r="R36">
            <v>118294</v>
          </cell>
          <cell r="S36">
            <v>87</v>
          </cell>
          <cell r="T36">
            <v>7.3545572894652303E-4</v>
          </cell>
          <cell r="U36">
            <v>2.5745661428571429</v>
          </cell>
          <cell r="V36">
            <v>92417</v>
          </cell>
          <cell r="W36">
            <v>142</v>
          </cell>
          <cell r="X36">
            <v>1.5365138448553838E-3</v>
          </cell>
          <cell r="Y36">
            <v>3.0426261428571428</v>
          </cell>
          <cell r="Z36">
            <v>45</v>
          </cell>
          <cell r="AA36">
            <v>27</v>
          </cell>
        </row>
        <row r="37">
          <cell r="A37">
            <v>37894</v>
          </cell>
          <cell r="B37">
            <v>330912</v>
          </cell>
          <cell r="C37">
            <v>770</v>
          </cell>
          <cell r="D37">
            <v>2.326902620636302E-3</v>
          </cell>
          <cell r="E37">
            <v>2.2484169999999999</v>
          </cell>
          <cell r="F37">
            <v>0.44475735595309945</v>
          </cell>
          <cell r="G37">
            <v>147.31011725885332</v>
          </cell>
          <cell r="H37">
            <v>830</v>
          </cell>
          <cell r="I37">
            <v>143.10246136233542</v>
          </cell>
          <cell r="J37">
            <v>45202</v>
          </cell>
          <cell r="K37">
            <v>356</v>
          </cell>
          <cell r="L37">
            <v>7.8757577098358487E-3</v>
          </cell>
          <cell r="M37">
            <v>1.3970400000000001</v>
          </cell>
          <cell r="N37">
            <v>57015</v>
          </cell>
          <cell r="O37">
            <v>128</v>
          </cell>
          <cell r="P37">
            <v>2.2450232394983778E-3</v>
          </cell>
          <cell r="Q37">
            <v>1.4811060000000003</v>
          </cell>
          <cell r="R37">
            <v>127875</v>
          </cell>
          <cell r="S37">
            <v>98</v>
          </cell>
          <cell r="T37">
            <v>7.6637341153470181E-4</v>
          </cell>
          <cell r="U37">
            <v>2.5710380000000002</v>
          </cell>
          <cell r="V37">
            <v>100820</v>
          </cell>
          <cell r="W37">
            <v>188</v>
          </cell>
          <cell r="X37">
            <v>1.8647093830589168E-3</v>
          </cell>
          <cell r="Y37">
            <v>3.0049213333333333</v>
          </cell>
          <cell r="Z37">
            <v>43</v>
          </cell>
          <cell r="AA37">
            <v>17</v>
          </cell>
        </row>
        <row r="38">
          <cell r="A38" t="str">
            <v>Total</v>
          </cell>
          <cell r="B38">
            <v>11242085</v>
          </cell>
          <cell r="C38">
            <v>33942</v>
          </cell>
          <cell r="D38">
            <v>3.0191908351520202E-3</v>
          </cell>
          <cell r="H38">
            <v>34940</v>
          </cell>
          <cell r="J38">
            <v>1397040</v>
          </cell>
          <cell r="K38">
            <v>19356</v>
          </cell>
          <cell r="L38">
            <v>1.3855007730630475E-2</v>
          </cell>
          <cell r="N38">
            <v>1481106</v>
          </cell>
          <cell r="O38">
            <v>3692</v>
          </cell>
          <cell r="P38">
            <v>2.4927317828703686E-3</v>
          </cell>
          <cell r="R38">
            <v>3856557</v>
          </cell>
          <cell r="S38">
            <v>4201</v>
          </cell>
          <cell r="T38">
            <v>1.089313602780926E-3</v>
          </cell>
          <cell r="V38">
            <v>4507382</v>
          </cell>
          <cell r="W38">
            <v>6693</v>
          </cell>
          <cell r="X38">
            <v>1.4848974415747323E-3</v>
          </cell>
          <cell r="Z38">
            <v>646</v>
          </cell>
          <cell r="AA38">
            <v>352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단가표"/>
      <sheetName val="가이드모음"/>
      <sheetName val="게재지면캡쳐"/>
      <sheetName val="사용방법"/>
      <sheetName val="mediamix샘플_확정"/>
      <sheetName val="코오롱세계일주"/>
    </sheetNames>
    <sheetDataSet>
      <sheetData sheetId="0" refreshError="1">
        <row r="2">
          <cell r="A2" t="str">
            <v>네이버&gt;Home&gt;&gt;검색창광고</v>
          </cell>
          <cell r="B2">
            <v>93</v>
          </cell>
          <cell r="C2" t="str">
            <v>10자</v>
          </cell>
          <cell r="D2" t="str">
            <v>-</v>
          </cell>
          <cell r="E2">
            <v>10000000</v>
          </cell>
          <cell r="F2">
            <v>0</v>
          </cell>
        </row>
        <row r="3">
          <cell r="A3" t="str">
            <v>네이버&gt;Home&gt;&gt;마이크로사이트(82x100) - POP icon</v>
          </cell>
          <cell r="B3">
            <v>62</v>
          </cell>
          <cell r="C3" t="str">
            <v>82*100</v>
          </cell>
          <cell r="D3" t="str">
            <v>50K</v>
          </cell>
          <cell r="E3">
            <v>40000000</v>
          </cell>
          <cell r="F3">
            <v>0.04</v>
          </cell>
        </row>
        <row r="4">
          <cell r="A4" t="str">
            <v>네이버&gt;Home&gt;&gt;마이크로사이트(82x100)</v>
          </cell>
          <cell r="B4">
            <v>62</v>
          </cell>
          <cell r="C4" t="str">
            <v>82*100</v>
          </cell>
          <cell r="D4" t="str">
            <v>200K+1.5M</v>
          </cell>
          <cell r="E4">
            <v>50000000</v>
          </cell>
          <cell r="F4">
            <v>0.04</v>
          </cell>
        </row>
        <row r="5">
          <cell r="A5" t="str">
            <v>네이버&gt;Home&gt;&gt;브랜딩보드_고정(191x150)</v>
          </cell>
          <cell r="B5">
            <v>217</v>
          </cell>
          <cell r="C5" t="str">
            <v>191*150</v>
          </cell>
          <cell r="D5" t="str">
            <v>80K</v>
          </cell>
          <cell r="E5">
            <v>70000000</v>
          </cell>
          <cell r="F5">
            <v>0.1</v>
          </cell>
        </row>
        <row r="6">
          <cell r="A6" t="str">
            <v>네이버&gt;Home&gt;&gt;브랜딩보드_고정(191x150) - 애니메이션형</v>
          </cell>
          <cell r="B6">
            <v>217</v>
          </cell>
          <cell r="C6" t="str">
            <v>191*150</v>
          </cell>
          <cell r="D6" t="str">
            <v>100K</v>
          </cell>
          <cell r="E6">
            <v>80000000</v>
          </cell>
          <cell r="F6">
            <v>0.1</v>
          </cell>
        </row>
        <row r="7">
          <cell r="A7" t="str">
            <v>네이버&gt;Home&gt;&gt;브랜딩보드_고정(191x150) - 세로 확장형</v>
          </cell>
          <cell r="B7">
            <v>217</v>
          </cell>
          <cell r="C7" t="str">
            <v>191*150</v>
          </cell>
          <cell r="D7" t="str">
            <v>150K</v>
          </cell>
          <cell r="E7">
            <v>100000000</v>
          </cell>
          <cell r="F7">
            <v>0.1</v>
          </cell>
        </row>
        <row r="8">
          <cell r="A8" t="str">
            <v>네이버&gt;Home&gt;&gt;브랜딩보드_고정(191x150) - POP 동영상</v>
          </cell>
          <cell r="B8">
            <v>217</v>
          </cell>
          <cell r="C8" t="str">
            <v>191*150</v>
          </cell>
          <cell r="D8" t="str">
            <v>120K+1.5M</v>
          </cell>
          <cell r="E8">
            <v>100000000</v>
          </cell>
          <cell r="F8">
            <v>0.1</v>
          </cell>
        </row>
        <row r="9">
          <cell r="A9" t="str">
            <v>네이버&gt;Home&gt;&gt;브랜딩보드_고정(191x150) - 슈퍼 확장형</v>
          </cell>
          <cell r="B9">
            <v>217</v>
          </cell>
          <cell r="C9" t="str">
            <v>191*150</v>
          </cell>
          <cell r="D9" t="str">
            <v>200K</v>
          </cell>
          <cell r="E9">
            <v>120000000</v>
          </cell>
          <cell r="F9">
            <v>0.1</v>
          </cell>
        </row>
        <row r="10">
          <cell r="A10" t="str">
            <v>네이버&gt;Home&gt;&gt;브랜딩보드_프로모션(191x150)</v>
          </cell>
          <cell r="B10">
            <v>2907890800</v>
          </cell>
          <cell r="C10" t="str">
            <v>191*150</v>
          </cell>
          <cell r="D10" t="str">
            <v>100K</v>
          </cell>
          <cell r="E10">
            <v>2.5</v>
          </cell>
          <cell r="F10">
            <v>0.06</v>
          </cell>
        </row>
        <row r="11">
          <cell r="A11" t="str">
            <v>네이버&gt;Home&gt;&gt;상단 배너(390x100)</v>
          </cell>
          <cell r="B11">
            <v>2907890800</v>
          </cell>
          <cell r="C11" t="str">
            <v>390*100</v>
          </cell>
          <cell r="D11" t="str">
            <v>130K</v>
          </cell>
          <cell r="E11">
            <v>3</v>
          </cell>
          <cell r="F11">
            <v>0.14000000000000001</v>
          </cell>
        </row>
        <row r="12">
          <cell r="A12" t="str">
            <v>네이버&gt;Home&gt;&gt;이벤트_텍스트_1</v>
          </cell>
          <cell r="B12">
            <v>2919813494</v>
          </cell>
          <cell r="C12" t="str">
            <v>12자</v>
          </cell>
          <cell r="D12" t="str">
            <v>-</v>
          </cell>
          <cell r="E12">
            <v>0.5</v>
          </cell>
          <cell r="F12">
            <v>0.02</v>
          </cell>
        </row>
        <row r="13">
          <cell r="A13" t="str">
            <v>네이버&gt;Home&gt;&gt;이벤트_텍스트_2</v>
          </cell>
          <cell r="B13">
            <v>2919854685</v>
          </cell>
          <cell r="C13" t="str">
            <v>12자</v>
          </cell>
          <cell r="D13" t="str">
            <v>-</v>
          </cell>
          <cell r="E13">
            <v>0.4</v>
          </cell>
          <cell r="F13">
            <v>0.01</v>
          </cell>
        </row>
        <row r="14">
          <cell r="A14" t="str">
            <v>네이버&gt;Home&gt;&gt;이벤트_텍스트_3</v>
          </cell>
          <cell r="B14">
            <v>2919853939</v>
          </cell>
          <cell r="C14" t="str">
            <v>12자</v>
          </cell>
          <cell r="D14" t="str">
            <v>-</v>
          </cell>
          <cell r="E14">
            <v>0.4</v>
          </cell>
          <cell r="F14">
            <v>0.01</v>
          </cell>
        </row>
        <row r="15">
          <cell r="A15" t="str">
            <v>네이버&gt;Home&gt;&gt;프리미엄_텍스트(170x13)</v>
          </cell>
          <cell r="B15">
            <v>35.429000000000002</v>
          </cell>
          <cell r="C15" t="str">
            <v>170*13</v>
          </cell>
          <cell r="D15" t="str">
            <v>10K</v>
          </cell>
          <cell r="E15">
            <v>20000000</v>
          </cell>
          <cell r="F15">
            <v>0.01</v>
          </cell>
        </row>
        <row r="16">
          <cell r="A16" t="str">
            <v>네이버&gt;검색&gt;&gt;랜덤아이콘(130x110)</v>
          </cell>
          <cell r="B16">
            <v>265714290.14300001</v>
          </cell>
          <cell r="C16" t="str">
            <v>130*110</v>
          </cell>
          <cell r="D16" t="str">
            <v>50K</v>
          </cell>
          <cell r="E16">
            <v>60000000</v>
          </cell>
          <cell r="F16">
            <v>0.04</v>
          </cell>
        </row>
        <row r="17">
          <cell r="A17" t="str">
            <v>네이버&gt;검색&gt;인기검색어/지식검색&gt;&gt;우측 배너(148x600)</v>
          </cell>
          <cell r="B17">
            <v>2049970</v>
          </cell>
          <cell r="C17" t="str">
            <v>148*600</v>
          </cell>
          <cell r="D17" t="str">
            <v>130K</v>
          </cell>
          <cell r="E17">
            <v>2</v>
          </cell>
          <cell r="F17">
            <v>0.3</v>
          </cell>
        </row>
        <row r="18">
          <cell r="A18" t="str">
            <v>네이버&gt;검색&gt;인물&gt;&gt;우측 배너(240x240)</v>
          </cell>
          <cell r="B18">
            <v>11062877</v>
          </cell>
          <cell r="C18" t="str">
            <v>240*240</v>
          </cell>
          <cell r="D18" t="str">
            <v>130K</v>
          </cell>
          <cell r="E18">
            <v>2</v>
          </cell>
          <cell r="F18">
            <v>0.1</v>
          </cell>
        </row>
        <row r="19">
          <cell r="A19" t="str">
            <v>네이버&gt;검색&gt;지식시장&gt;&gt;우측배너(240x240)</v>
          </cell>
          <cell r="B19">
            <v>6326577</v>
          </cell>
          <cell r="C19" t="str">
            <v>240*240</v>
          </cell>
          <cell r="D19" t="str">
            <v>130K</v>
          </cell>
          <cell r="E19">
            <v>2</v>
          </cell>
          <cell r="F19">
            <v>0.1</v>
          </cell>
        </row>
        <row r="20">
          <cell r="A20" t="str">
            <v>네이버&gt;검색&gt;지식인&gt;&gt;우측 배너(240x240)</v>
          </cell>
          <cell r="B20">
            <v>853994039</v>
          </cell>
          <cell r="C20" t="str">
            <v>240*240</v>
          </cell>
          <cell r="D20" t="str">
            <v>130K</v>
          </cell>
          <cell r="E20">
            <v>2</v>
          </cell>
          <cell r="F20">
            <v>0.06</v>
          </cell>
        </row>
        <row r="21">
          <cell r="A21" t="str">
            <v>네이버&gt;검색&gt;책&gt;잡지&gt;&gt;상단 배너(290x70)</v>
          </cell>
          <cell r="B21">
            <v>15914505</v>
          </cell>
          <cell r="C21" t="str">
            <v>290*70</v>
          </cell>
          <cell r="D21" t="str">
            <v>130K</v>
          </cell>
          <cell r="E21">
            <v>3</v>
          </cell>
          <cell r="F21">
            <v>0</v>
          </cell>
        </row>
        <row r="22">
          <cell r="A22" t="str">
            <v>네이버&gt;검색&gt;책&gt;잡지&gt;&gt;텍스트</v>
          </cell>
          <cell r="B22">
            <v>21169</v>
          </cell>
          <cell r="C22" t="str">
            <v>0*0</v>
          </cell>
          <cell r="D22" t="str">
            <v>-</v>
          </cell>
          <cell r="E22">
            <v>0.5</v>
          </cell>
          <cell r="F22">
            <v>0.03</v>
          </cell>
        </row>
        <row r="23">
          <cell r="A23" t="str">
            <v>네이버&gt;검색&gt;특허&gt;&gt;우측 배너(240x240)</v>
          </cell>
          <cell r="B23">
            <v>4259020</v>
          </cell>
          <cell r="C23" t="str">
            <v>240*240</v>
          </cell>
          <cell r="D23" t="str">
            <v>130K</v>
          </cell>
          <cell r="E23">
            <v>1.5</v>
          </cell>
          <cell r="F23">
            <v>0.04</v>
          </cell>
        </row>
        <row r="24">
          <cell r="A24" t="str">
            <v>네이버&gt;금융&gt;&gt;금융서브_우측 배너(148x600)</v>
          </cell>
          <cell r="B24">
            <v>1229362</v>
          </cell>
          <cell r="C24" t="str">
            <v>148*600</v>
          </cell>
          <cell r="D24" t="str">
            <v>130K</v>
          </cell>
          <cell r="E24">
            <v>1.5</v>
          </cell>
          <cell r="F24">
            <v>0.12</v>
          </cell>
        </row>
        <row r="25">
          <cell r="A25" t="str">
            <v>네이버&gt;금융&gt;&gt;금융탑_우측 배너(240x240)</v>
          </cell>
          <cell r="B25">
            <v>33125492</v>
          </cell>
          <cell r="C25" t="str">
            <v>240*240</v>
          </cell>
          <cell r="D25" t="str">
            <v>130K</v>
          </cell>
          <cell r="E25">
            <v>3</v>
          </cell>
          <cell r="F25">
            <v>0.05</v>
          </cell>
        </row>
        <row r="26">
          <cell r="A26" t="str">
            <v>네이버&gt;금융&gt;증권&gt;증권서브&gt;&gt;우측 배너(148x600)</v>
          </cell>
          <cell r="B26">
            <v>198630945</v>
          </cell>
          <cell r="C26" t="str">
            <v>148*600</v>
          </cell>
          <cell r="D26" t="str">
            <v>130K</v>
          </cell>
          <cell r="E26">
            <v>1.5</v>
          </cell>
          <cell r="F26">
            <v>0</v>
          </cell>
        </row>
        <row r="27">
          <cell r="A27" t="str">
            <v>네이버&gt;미디어&gt;뉴스&gt;&gt;기사내 배너(240x240)</v>
          </cell>
          <cell r="B27">
            <v>381509003</v>
          </cell>
          <cell r="C27" t="str">
            <v>240*240</v>
          </cell>
          <cell r="D27" t="str">
            <v>130K</v>
          </cell>
          <cell r="E27">
            <v>4</v>
          </cell>
          <cell r="F27">
            <v>0.2</v>
          </cell>
        </row>
        <row r="28">
          <cell r="A28" t="str">
            <v>네이버&gt;미디어&gt;뉴스&gt;&gt;뉴스_아웃배너(240x240)</v>
          </cell>
          <cell r="B28">
            <v>746224062</v>
          </cell>
          <cell r="C28" t="str">
            <v>240*240</v>
          </cell>
          <cell r="D28" t="str">
            <v>130K</v>
          </cell>
          <cell r="E28">
            <v>4</v>
          </cell>
          <cell r="F28">
            <v>0.05</v>
          </cell>
        </row>
        <row r="29">
          <cell r="A29" t="str">
            <v>네이버&gt;미디어&gt;뉴스&gt;&gt;뉴스_확장배너(240x240)</v>
          </cell>
          <cell r="B29">
            <v>746224062</v>
          </cell>
          <cell r="C29" t="str">
            <v>240*240</v>
          </cell>
          <cell r="D29" t="str">
            <v>300K</v>
          </cell>
          <cell r="E29">
            <v>3</v>
          </cell>
          <cell r="F29">
            <v>0</v>
          </cell>
        </row>
        <row r="30">
          <cell r="A30" t="str">
            <v>네이버&gt;미디어&gt;뉴스&gt;&gt;섹션홈_우측 배너(240x240)</v>
          </cell>
          <cell r="B30">
            <v>144437034</v>
          </cell>
          <cell r="C30" t="str">
            <v>240*240</v>
          </cell>
          <cell r="D30" t="str">
            <v>130K</v>
          </cell>
          <cell r="E30">
            <v>3</v>
          </cell>
          <cell r="F30">
            <v>0.03</v>
          </cell>
        </row>
        <row r="31">
          <cell r="A31" t="str">
            <v>네이버&gt;미디어&gt;뉴스&gt;&gt;우측 배너(240x240)</v>
          </cell>
          <cell r="B31">
            <v>1641842291.1800001</v>
          </cell>
          <cell r="C31" t="str">
            <v>240*240</v>
          </cell>
          <cell r="D31" t="str">
            <v>130K</v>
          </cell>
          <cell r="E31">
            <v>2</v>
          </cell>
          <cell r="F31">
            <v>0.05</v>
          </cell>
        </row>
        <row r="32">
          <cell r="A32" t="str">
            <v>네이버&gt;미디어&gt;뉴스&gt;&gt;텍스트</v>
          </cell>
          <cell r="B32">
            <v>1141336427.24</v>
          </cell>
          <cell r="C32" t="str">
            <v>25/33자</v>
          </cell>
          <cell r="D32" t="str">
            <v>-</v>
          </cell>
          <cell r="E32">
            <v>0.5</v>
          </cell>
          <cell r="F32">
            <v>0.08</v>
          </cell>
        </row>
        <row r="33">
          <cell r="A33" t="str">
            <v>네이버&gt;미디어&gt;뉴스&gt;홈&gt;&gt;뉴스홈 브랜딩보드(270x180)</v>
          </cell>
          <cell r="B33">
            <v>93</v>
          </cell>
          <cell r="C33" t="str">
            <v>270*180</v>
          </cell>
          <cell r="D33" t="str">
            <v>150K</v>
          </cell>
          <cell r="E33">
            <v>20000000</v>
          </cell>
          <cell r="F33">
            <v>0.17</v>
          </cell>
        </row>
        <row r="34">
          <cell r="A34" t="str">
            <v>네이버&gt;미디어&gt;스포츠&gt;&gt;우측 배너(240x240)</v>
          </cell>
          <cell r="B34">
            <v>345085178.18000001</v>
          </cell>
          <cell r="C34" t="str">
            <v>240*240</v>
          </cell>
          <cell r="D34" t="str">
            <v>130K</v>
          </cell>
          <cell r="E34">
            <v>2</v>
          </cell>
          <cell r="F34">
            <v>0.04</v>
          </cell>
        </row>
        <row r="35">
          <cell r="A35" t="str">
            <v>네이버&gt;미디어&gt;스포츠&gt;&gt;텍스트</v>
          </cell>
          <cell r="B35">
            <v>333604018.24000001</v>
          </cell>
          <cell r="C35" t="str">
            <v>25/33자</v>
          </cell>
          <cell r="D35" t="str">
            <v>-</v>
          </cell>
          <cell r="E35">
            <v>0.5</v>
          </cell>
          <cell r="F35">
            <v>0.03</v>
          </cell>
        </row>
        <row r="36">
          <cell r="A36" t="str">
            <v>네이버&gt;사전&gt;&gt;우측 배너(240x240)</v>
          </cell>
          <cell r="B36">
            <v>150452074</v>
          </cell>
          <cell r="C36" t="str">
            <v>240*240</v>
          </cell>
          <cell r="D36" t="str">
            <v>130K</v>
          </cell>
          <cell r="E36">
            <v>2</v>
          </cell>
          <cell r="F36">
            <v>0.08</v>
          </cell>
        </row>
        <row r="37">
          <cell r="A37" t="str">
            <v>네이버&gt;생활&gt;날씨&gt;&gt;우측 배너(200x200)</v>
          </cell>
          <cell r="B37">
            <v>32980424</v>
          </cell>
          <cell r="C37" t="str">
            <v>200*200</v>
          </cell>
          <cell r="D37" t="str">
            <v>130K</v>
          </cell>
          <cell r="E37">
            <v>2</v>
          </cell>
          <cell r="F37">
            <v>0.35</v>
          </cell>
        </row>
        <row r="38">
          <cell r="A38" t="str">
            <v>네이버&gt;생활&gt;맛집&gt;&gt;우측배너(148x600)</v>
          </cell>
          <cell r="B38">
            <v>1061184</v>
          </cell>
          <cell r="C38" t="str">
            <v>148*600</v>
          </cell>
          <cell r="D38" t="str">
            <v>130K</v>
          </cell>
          <cell r="E38">
            <v>3</v>
          </cell>
          <cell r="F38">
            <v>0.05</v>
          </cell>
        </row>
        <row r="39">
          <cell r="A39" t="str">
            <v>네이버&gt;생활&gt;맛집&gt;&gt;텍스트</v>
          </cell>
          <cell r="B39">
            <v>142647</v>
          </cell>
          <cell r="C39" t="str">
            <v>25/33자</v>
          </cell>
          <cell r="D39" t="str">
            <v>-</v>
          </cell>
          <cell r="E39">
            <v>0.5</v>
          </cell>
          <cell r="F39">
            <v>0.06</v>
          </cell>
        </row>
        <row r="40">
          <cell r="A40" t="str">
            <v>네이버&gt;생활&gt;여행&gt;여행서브&gt;&gt;우측 배너(160x400)</v>
          </cell>
          <cell r="B40">
            <v>7102289</v>
          </cell>
          <cell r="C40" t="str">
            <v>160*400</v>
          </cell>
          <cell r="D40" t="str">
            <v>130K</v>
          </cell>
          <cell r="E40">
            <v>3</v>
          </cell>
          <cell r="F40">
            <v>0.18</v>
          </cell>
        </row>
        <row r="41">
          <cell r="A41" t="str">
            <v>네이버&gt;생활&gt;여행&gt;여행홈&gt;&gt;TI(500x300)</v>
          </cell>
          <cell r="B41">
            <v>0</v>
          </cell>
          <cell r="C41" t="str">
            <v>500*300</v>
          </cell>
          <cell r="D41" t="str">
            <v>150K</v>
          </cell>
          <cell r="E41">
            <v>7000000</v>
          </cell>
          <cell r="F41">
            <v>0</v>
          </cell>
        </row>
        <row r="42">
          <cell r="A42" t="str">
            <v>네이버&gt;생활&gt;여행&gt;여행홈&gt;&gt;우측 배너(200x200)</v>
          </cell>
          <cell r="B42">
            <v>1698966</v>
          </cell>
          <cell r="C42" t="str">
            <v>200*200</v>
          </cell>
          <cell r="D42" t="str">
            <v>130K</v>
          </cell>
          <cell r="E42">
            <v>3</v>
          </cell>
          <cell r="F42">
            <v>0.21</v>
          </cell>
        </row>
        <row r="43">
          <cell r="A43" t="str">
            <v>네이버&gt;생활&gt;요리&gt;요리서브&gt;&gt;우측 배너(160x400)</v>
          </cell>
          <cell r="B43">
            <v>31001586</v>
          </cell>
          <cell r="C43" t="str">
            <v>160*400</v>
          </cell>
          <cell r="D43" t="str">
            <v>130K</v>
          </cell>
          <cell r="E43">
            <v>3</v>
          </cell>
          <cell r="F43">
            <v>0.09</v>
          </cell>
        </row>
        <row r="44">
          <cell r="A44" t="str">
            <v>네이버&gt;생활&gt;요리&gt;요리홈&gt;&gt;우측 배너(200x200)</v>
          </cell>
          <cell r="B44">
            <v>2093623</v>
          </cell>
          <cell r="C44" t="str">
            <v>200*200</v>
          </cell>
          <cell r="D44" t="str">
            <v>130K</v>
          </cell>
          <cell r="E44">
            <v>3</v>
          </cell>
          <cell r="F44">
            <v>0.05</v>
          </cell>
        </row>
        <row r="45">
          <cell r="A45" t="str">
            <v>네이버&gt;생활&gt;월드타운&gt;월드타운서브&gt;&gt;우측 배너(160x400)</v>
          </cell>
          <cell r="B45">
            <v>14527271</v>
          </cell>
          <cell r="C45" t="str">
            <v>160*400</v>
          </cell>
          <cell r="D45" t="str">
            <v>130K</v>
          </cell>
          <cell r="E45">
            <v>3</v>
          </cell>
          <cell r="F45">
            <v>0.15</v>
          </cell>
        </row>
        <row r="46">
          <cell r="A46" t="str">
            <v>네이버&gt;생활&gt;월드타운&gt;월드타운홈&gt;&gt;우측 배너(240x240)</v>
          </cell>
          <cell r="B46">
            <v>573708</v>
          </cell>
          <cell r="C46" t="str">
            <v>240*240</v>
          </cell>
          <cell r="D46" t="str">
            <v>130K</v>
          </cell>
          <cell r="E46">
            <v>3</v>
          </cell>
          <cell r="F46">
            <v>0.3</v>
          </cell>
        </row>
        <row r="47">
          <cell r="A47" t="str">
            <v>네이버&gt;생활&gt;인조이재팬&gt;&gt;우측 배너(240x240)</v>
          </cell>
          <cell r="B47">
            <v>3355722</v>
          </cell>
          <cell r="C47" t="str">
            <v>240*240</v>
          </cell>
          <cell r="D47" t="str">
            <v>130K</v>
          </cell>
          <cell r="E47">
            <v>1.5</v>
          </cell>
          <cell r="F47">
            <v>0.05</v>
          </cell>
        </row>
        <row r="48">
          <cell r="A48" t="str">
            <v>네이버&gt;생활&gt;인조이재팬&gt;번역게시판&gt;&gt;우측 배너(148x600)</v>
          </cell>
          <cell r="B48">
            <v>48307488</v>
          </cell>
          <cell r="C48" t="str">
            <v>148*600</v>
          </cell>
          <cell r="D48" t="str">
            <v>130K</v>
          </cell>
          <cell r="E48">
            <v>1.5</v>
          </cell>
          <cell r="F48">
            <v>0.03</v>
          </cell>
        </row>
        <row r="49">
          <cell r="A49" t="str">
            <v>네이버&gt;생활&gt;자동차&gt;&gt;우측 배너(240x240)</v>
          </cell>
          <cell r="B49">
            <v>27110480</v>
          </cell>
          <cell r="C49" t="str">
            <v>240*240</v>
          </cell>
          <cell r="D49" t="str">
            <v>130K</v>
          </cell>
          <cell r="E49">
            <v>3</v>
          </cell>
          <cell r="F49">
            <v>0.06</v>
          </cell>
        </row>
        <row r="50">
          <cell r="A50" t="str">
            <v>네이버&gt;생활&gt;자동차&gt;자료실&gt;&gt;우측 배너(148x600)</v>
          </cell>
          <cell r="B50">
            <v>40950472</v>
          </cell>
          <cell r="C50" t="str">
            <v>148*600</v>
          </cell>
          <cell r="D50" t="str">
            <v>130K</v>
          </cell>
          <cell r="E50">
            <v>3</v>
          </cell>
          <cell r="F50">
            <v>0.08</v>
          </cell>
        </row>
        <row r="51">
          <cell r="A51" t="str">
            <v>네이버&gt;생활&gt;자동차&gt;자료실&gt;&gt;우측 배너(160x400)</v>
          </cell>
          <cell r="B51">
            <v>7363203</v>
          </cell>
          <cell r="C51" t="str">
            <v>160*400</v>
          </cell>
          <cell r="D51" t="str">
            <v>130K</v>
          </cell>
          <cell r="E51">
            <v>3</v>
          </cell>
          <cell r="F51">
            <v>0</v>
          </cell>
        </row>
        <row r="52">
          <cell r="A52" t="str">
            <v>네이버&gt;생활&gt;지역정보&gt;교통&gt;&gt;우측배너(200x200)</v>
          </cell>
          <cell r="B52">
            <v>924578</v>
          </cell>
          <cell r="C52" t="str">
            <v>200*200</v>
          </cell>
          <cell r="D52" t="str">
            <v>130K</v>
          </cell>
          <cell r="E52">
            <v>2</v>
          </cell>
          <cell r="F52">
            <v>0.04</v>
          </cell>
        </row>
        <row r="53">
          <cell r="A53" t="str">
            <v>네이버&gt;생활&gt;지역정보&gt;지역정보서브&gt;&gt;우측 배너(200x200)</v>
          </cell>
          <cell r="B53">
            <v>1130132</v>
          </cell>
          <cell r="C53" t="str">
            <v>200*200</v>
          </cell>
          <cell r="D53" t="str">
            <v>130K</v>
          </cell>
          <cell r="E53">
            <v>2</v>
          </cell>
          <cell r="F53">
            <v>0.1</v>
          </cell>
        </row>
        <row r="54">
          <cell r="A54" t="str">
            <v>네이버&gt;생활&gt;지역정보&gt;지역정보서브&gt;&gt;지도검색 배너(400x70)</v>
          </cell>
          <cell r="B54">
            <v>12338434</v>
          </cell>
          <cell r="C54" t="str">
            <v>400*70</v>
          </cell>
          <cell r="D54" t="str">
            <v>130K</v>
          </cell>
          <cell r="E54">
            <v>2</v>
          </cell>
          <cell r="F54">
            <v>0.21</v>
          </cell>
        </row>
        <row r="55">
          <cell r="A55" t="str">
            <v>네이버&gt;엔터테이먼트&gt;뮤직&gt;뮤직서브&gt;&gt;우측 배너(200x170)</v>
          </cell>
          <cell r="B55">
            <v>29459255</v>
          </cell>
          <cell r="C55" t="str">
            <v>200*170</v>
          </cell>
          <cell r="D55" t="str">
            <v>130K</v>
          </cell>
          <cell r="E55">
            <v>2</v>
          </cell>
          <cell r="F55">
            <v>0.04</v>
          </cell>
        </row>
        <row r="56">
          <cell r="A56" t="str">
            <v>네이버&gt;엔터테이먼트&gt;뮤직&gt;뮤직플레이어&gt;&gt;하단 배너(380x50)</v>
          </cell>
          <cell r="B56">
            <v>79321356</v>
          </cell>
          <cell r="C56" t="str">
            <v>380*50</v>
          </cell>
          <cell r="D56" t="str">
            <v>130K</v>
          </cell>
          <cell r="E56">
            <v>1.5</v>
          </cell>
          <cell r="F56">
            <v>0.02</v>
          </cell>
        </row>
        <row r="57">
          <cell r="A57" t="str">
            <v>네이버&gt;엔터테이먼트&gt;뮤직&gt;뮤직홈&gt;&gt;우측 배너(200x170)</v>
          </cell>
          <cell r="B57">
            <v>3283959</v>
          </cell>
          <cell r="C57" t="str">
            <v>200*170</v>
          </cell>
          <cell r="D57" t="str">
            <v>130K</v>
          </cell>
          <cell r="E57">
            <v>3</v>
          </cell>
          <cell r="F57">
            <v>0.06</v>
          </cell>
        </row>
        <row r="58">
          <cell r="A58" t="str">
            <v>네이버&gt;엔터테이먼트&gt;영화&gt;영화서브&gt;&gt;우측 배너(220x180)</v>
          </cell>
          <cell r="B58">
            <v>76015123</v>
          </cell>
          <cell r="C58" t="str">
            <v>220*180</v>
          </cell>
          <cell r="D58" t="str">
            <v>130K</v>
          </cell>
          <cell r="E58">
            <v>2</v>
          </cell>
          <cell r="F58">
            <v>7.0000000000000007E-2</v>
          </cell>
        </row>
        <row r="59">
          <cell r="A59" t="str">
            <v>네이버&gt;엔터테이먼트&gt;영화&gt;영화서브&gt;동영상플레이어&gt;&gt;하단 배너(700x95)</v>
          </cell>
          <cell r="B59">
            <v>35.429000000000002</v>
          </cell>
          <cell r="C59" t="str">
            <v>700*95</v>
          </cell>
          <cell r="D59" t="str">
            <v>130K</v>
          </cell>
          <cell r="E59">
            <v>1000000</v>
          </cell>
          <cell r="F59">
            <v>0.66</v>
          </cell>
        </row>
        <row r="60">
          <cell r="A60" t="str">
            <v>네이버&gt;엔터테이먼트&gt;영화&gt;영화서브&gt;슬라이드쇼&gt;&gt;우측 배너(230x110)</v>
          </cell>
          <cell r="B60">
            <v>6322392</v>
          </cell>
          <cell r="C60" t="str">
            <v>230*110</v>
          </cell>
          <cell r="D60" t="str">
            <v>130K</v>
          </cell>
          <cell r="E60">
            <v>2</v>
          </cell>
          <cell r="F60">
            <v>0.28999999999999998</v>
          </cell>
        </row>
        <row r="61">
          <cell r="A61" t="str">
            <v>네이버&gt;엔터테이먼트&gt;영화&gt;영화홈&gt;&gt;좌측 배너(400x110)</v>
          </cell>
          <cell r="B61">
            <v>35.429000000000002</v>
          </cell>
          <cell r="C61" t="str">
            <v>400*100</v>
          </cell>
          <cell r="D61" t="str">
            <v>130K</v>
          </cell>
          <cell r="E61">
            <v>2000000</v>
          </cell>
          <cell r="F61">
            <v>0.34</v>
          </cell>
        </row>
        <row r="62">
          <cell r="A62" t="str">
            <v>네이버&gt;엔터테이먼트&gt;영화&gt;영화홈&gt;&gt;좌측 배너(420x340)</v>
          </cell>
          <cell r="B62">
            <v>35.429000000000002</v>
          </cell>
          <cell r="C62" t="str">
            <v>420*340</v>
          </cell>
          <cell r="D62" t="str">
            <v>130K</v>
          </cell>
          <cell r="E62">
            <v>3000000</v>
          </cell>
          <cell r="F62">
            <v>1.07</v>
          </cell>
        </row>
        <row r="63">
          <cell r="A63" t="str">
            <v>네이버&gt;엔터테이먼트&gt;운세&gt;&gt;우측 배너(148x600)</v>
          </cell>
          <cell r="B63">
            <v>5497511</v>
          </cell>
          <cell r="C63" t="str">
            <v>148*600</v>
          </cell>
          <cell r="D63" t="str">
            <v>130K</v>
          </cell>
          <cell r="E63">
            <v>1.5</v>
          </cell>
          <cell r="F63">
            <v>0.1</v>
          </cell>
        </row>
        <row r="64">
          <cell r="A64" t="str">
            <v>네이버&gt;엔터테이먼트&gt;운세&gt;&gt;우측 배너(240x240)</v>
          </cell>
          <cell r="B64">
            <v>1694766</v>
          </cell>
          <cell r="C64" t="str">
            <v>240*240</v>
          </cell>
          <cell r="D64" t="str">
            <v>130K</v>
          </cell>
          <cell r="E64">
            <v>1.5</v>
          </cell>
          <cell r="F64">
            <v>0.15</v>
          </cell>
        </row>
        <row r="65">
          <cell r="A65" t="str">
            <v>네이버&gt;여성&gt;미즈생각&gt;미즈생각서브&gt;&gt;우측 배너(160x400)</v>
          </cell>
          <cell r="B65">
            <v>28299966</v>
          </cell>
          <cell r="C65" t="str">
            <v>160*400</v>
          </cell>
          <cell r="D65" t="str">
            <v>130K</v>
          </cell>
          <cell r="E65">
            <v>3</v>
          </cell>
          <cell r="F65">
            <v>0.05</v>
          </cell>
        </row>
        <row r="66">
          <cell r="A66" t="str">
            <v>네이버&gt;여성&gt;미즈생각&gt;미즈생각서브&gt;&gt;텍스트</v>
          </cell>
          <cell r="B66">
            <v>18723408</v>
          </cell>
          <cell r="C66" t="str">
            <v>25/33자</v>
          </cell>
          <cell r="D66" t="str">
            <v>-</v>
          </cell>
          <cell r="E66">
            <v>3</v>
          </cell>
          <cell r="F66">
            <v>0.01</v>
          </cell>
        </row>
        <row r="67">
          <cell r="A67" t="str">
            <v>네이버&gt;여성&gt;미즈생각&gt;미즈생각홈&gt;&gt;우측 배너(200x200)</v>
          </cell>
          <cell r="B67">
            <v>2389706</v>
          </cell>
          <cell r="C67" t="str">
            <v>200*200</v>
          </cell>
          <cell r="D67" t="str">
            <v>130K</v>
          </cell>
          <cell r="E67">
            <v>3</v>
          </cell>
          <cell r="F67">
            <v>0.03</v>
          </cell>
        </row>
        <row r="68">
          <cell r="A68" t="str">
            <v>네이버&gt;여성&gt;미즈생각&gt;미즈생각홈&gt;&gt;확장 배너(50x50)</v>
          </cell>
          <cell r="B68">
            <v>4.4290000000000003</v>
          </cell>
          <cell r="C68" t="str">
            <v>405*325</v>
          </cell>
          <cell r="D68" t="str">
            <v>150K</v>
          </cell>
          <cell r="E68">
            <v>7000000</v>
          </cell>
          <cell r="F68">
            <v>0.55000000000000004</v>
          </cell>
        </row>
        <row r="69">
          <cell r="A69" t="str">
            <v>네이버&gt;여성&gt;미즈생각&gt;사랑방&gt;&gt;스폰서배너(150x50)</v>
          </cell>
          <cell r="B69">
            <v>1.107</v>
          </cell>
          <cell r="C69" t="str">
            <v>150*50</v>
          </cell>
          <cell r="D69" t="str">
            <v>150K</v>
          </cell>
          <cell r="E69">
            <v>10000000</v>
          </cell>
          <cell r="F69">
            <v>0.01</v>
          </cell>
        </row>
        <row r="70">
          <cell r="A70" t="str">
            <v>네이버&gt;이야기&gt;메일&gt;메일 서브&gt;&gt;빅보드(350x300)</v>
          </cell>
          <cell r="B70">
            <v>16522956</v>
          </cell>
          <cell r="C70" t="str">
            <v>350*300</v>
          </cell>
          <cell r="D70" t="str">
            <v>150K</v>
          </cell>
          <cell r="E70">
            <v>4</v>
          </cell>
          <cell r="F70">
            <v>0.26</v>
          </cell>
        </row>
        <row r="71">
          <cell r="A71" t="str">
            <v>네이버&gt;이야기&gt;메일&gt;메일 서브&gt;&gt;좌측 배너(175x130)</v>
          </cell>
          <cell r="B71">
            <v>307005035.5</v>
          </cell>
          <cell r="C71" t="str">
            <v>175*130</v>
          </cell>
          <cell r="D71" t="str">
            <v>130K</v>
          </cell>
          <cell r="E71">
            <v>1.5</v>
          </cell>
          <cell r="F71">
            <v>0.02</v>
          </cell>
        </row>
        <row r="72">
          <cell r="A72" t="str">
            <v>네이버&gt;이야기&gt;메일&gt;메일홈&gt;&gt;우측 배너(250x155)</v>
          </cell>
          <cell r="B72">
            <v>73596696</v>
          </cell>
          <cell r="C72" t="str">
            <v>250*155</v>
          </cell>
          <cell r="D72" t="str">
            <v>130K</v>
          </cell>
          <cell r="E72">
            <v>3</v>
          </cell>
          <cell r="F72">
            <v>0.02</v>
          </cell>
        </row>
        <row r="73">
          <cell r="A73" t="str">
            <v>네이버&gt;이야기&gt;모자이크&gt;&gt;우측 배너(240x240)</v>
          </cell>
          <cell r="B73">
            <v>205022</v>
          </cell>
          <cell r="C73" t="str">
            <v>240*240</v>
          </cell>
          <cell r="D73" t="str">
            <v>130K</v>
          </cell>
          <cell r="E73">
            <v>2</v>
          </cell>
          <cell r="F73">
            <v>0</v>
          </cell>
        </row>
        <row r="74">
          <cell r="A74" t="str">
            <v>네이버&gt;이야기&gt;붐&gt;&gt;우측 배너(250x155)</v>
          </cell>
          <cell r="B74">
            <v>150560572</v>
          </cell>
          <cell r="C74" t="str">
            <v>250*155</v>
          </cell>
          <cell r="D74" t="str">
            <v>130K</v>
          </cell>
          <cell r="E74">
            <v>3</v>
          </cell>
          <cell r="F74">
            <v>0.04</v>
          </cell>
        </row>
        <row r="75">
          <cell r="A75" t="str">
            <v>네이버&gt;이야기&gt;붐&gt;붐홈&gt;&gt;좌측 배너(175x50)</v>
          </cell>
          <cell r="B75">
            <v>16988998</v>
          </cell>
          <cell r="C75" t="str">
            <v>175*50</v>
          </cell>
          <cell r="D75" t="str">
            <v>130K</v>
          </cell>
          <cell r="E75">
            <v>1.5</v>
          </cell>
          <cell r="F75">
            <v>0.01</v>
          </cell>
        </row>
        <row r="76">
          <cell r="A76" t="str">
            <v>네이버&gt;이야기&gt;블로그&gt;&gt;좌측 배너(175x50)</v>
          </cell>
          <cell r="B76">
            <v>51152127</v>
          </cell>
          <cell r="C76" t="str">
            <v>175*50</v>
          </cell>
          <cell r="D76" t="str">
            <v>130K</v>
          </cell>
          <cell r="E76">
            <v>1.5</v>
          </cell>
          <cell r="F76">
            <v>0.05</v>
          </cell>
        </row>
        <row r="77">
          <cell r="A77" t="str">
            <v>네이버&gt;이야기&gt;블로그&gt;블로그서브&gt;&gt;우측 배너(148x600)</v>
          </cell>
          <cell r="B77">
            <v>3220443</v>
          </cell>
          <cell r="C77" t="str">
            <v>148*600</v>
          </cell>
          <cell r="D77" t="str">
            <v>130K</v>
          </cell>
          <cell r="E77">
            <v>1.5</v>
          </cell>
          <cell r="F77">
            <v>0.05</v>
          </cell>
        </row>
        <row r="78">
          <cell r="A78" t="str">
            <v>네이버&gt;이야기&gt;블로그&gt;블로그홈&gt;&gt;우측 배너(240x240)</v>
          </cell>
          <cell r="B78">
            <v>40442551</v>
          </cell>
          <cell r="C78" t="str">
            <v>240*240</v>
          </cell>
          <cell r="D78" t="str">
            <v>130K</v>
          </cell>
          <cell r="E78">
            <v>3</v>
          </cell>
          <cell r="F78">
            <v>0</v>
          </cell>
        </row>
        <row r="79">
          <cell r="A79" t="str">
            <v>네이버&gt;이야기&gt;카페&gt;&gt;좌측 배너(175x50)</v>
          </cell>
          <cell r="B79">
            <v>75216032</v>
          </cell>
          <cell r="C79" t="str">
            <v>175*50</v>
          </cell>
          <cell r="D79" t="str">
            <v>130K</v>
          </cell>
          <cell r="E79">
            <v>1.5</v>
          </cell>
          <cell r="F79">
            <v>0.01</v>
          </cell>
        </row>
        <row r="80">
          <cell r="A80" t="str">
            <v>네이버&gt;이야기&gt;카페&gt;&gt;카페내 배너(175x130)</v>
          </cell>
          <cell r="B80">
            <v>181951220</v>
          </cell>
          <cell r="C80" t="str">
            <v>175*130</v>
          </cell>
          <cell r="D80" t="str">
            <v>130K</v>
          </cell>
          <cell r="E80">
            <v>1.5</v>
          </cell>
          <cell r="F80">
            <v>0.05</v>
          </cell>
        </row>
        <row r="81">
          <cell r="A81" t="str">
            <v>네이버&gt;이야기&gt;카페&gt;카페서브&gt;&gt;우측 배너(160x400)</v>
          </cell>
          <cell r="B81">
            <v>1941805</v>
          </cell>
          <cell r="C81" t="str">
            <v>160*400</v>
          </cell>
          <cell r="D81" t="str">
            <v>130K</v>
          </cell>
          <cell r="E81">
            <v>1.5</v>
          </cell>
          <cell r="F81">
            <v>0.14000000000000001</v>
          </cell>
        </row>
        <row r="82">
          <cell r="A82" t="str">
            <v>네이버&gt;이야기&gt;카페&gt;카페홈&gt;&gt;우측 배너(240x240)</v>
          </cell>
          <cell r="B82">
            <v>59615885</v>
          </cell>
          <cell r="C82" t="str">
            <v>240*240</v>
          </cell>
          <cell r="D82" t="str">
            <v>130K</v>
          </cell>
          <cell r="E82">
            <v>3</v>
          </cell>
          <cell r="F82">
            <v>0.02</v>
          </cell>
        </row>
        <row r="83">
          <cell r="A83" t="str">
            <v>네이버&gt;이야기&gt;툰&gt;&gt;우측 배너(240x240)</v>
          </cell>
          <cell r="B83">
            <v>9629928</v>
          </cell>
          <cell r="C83" t="str">
            <v>240*240</v>
          </cell>
          <cell r="D83" t="str">
            <v>130K</v>
          </cell>
          <cell r="E83">
            <v>2</v>
          </cell>
          <cell r="F83">
            <v>0.27</v>
          </cell>
        </row>
        <row r="84">
          <cell r="A84" t="str">
            <v>네이버&gt;이야기&gt;포토&gt;&gt;우측 배너(250x155)</v>
          </cell>
          <cell r="B84">
            <v>6842604</v>
          </cell>
          <cell r="C84" t="str">
            <v>250*155</v>
          </cell>
          <cell r="D84" t="str">
            <v>130K</v>
          </cell>
          <cell r="E84">
            <v>3</v>
          </cell>
          <cell r="F84">
            <v>0.05</v>
          </cell>
        </row>
        <row r="85">
          <cell r="A85" t="str">
            <v>네이버&gt;이야기&gt;포토&gt;포토갤러리&gt;갤러리서브&gt;&gt;좌측 배너(175x130)</v>
          </cell>
          <cell r="B85">
            <v>69291199</v>
          </cell>
          <cell r="C85" t="str">
            <v>175*130</v>
          </cell>
          <cell r="D85" t="str">
            <v>130K</v>
          </cell>
          <cell r="E85">
            <v>1.5</v>
          </cell>
          <cell r="F85">
            <v>0.01</v>
          </cell>
        </row>
        <row r="86">
          <cell r="A86" t="str">
            <v>네이버&gt;이야기&gt;포토&gt;포토갤러리&gt;갤러리홈&gt;&gt;좌측 배너(175x50)</v>
          </cell>
          <cell r="B86">
            <v>3863636</v>
          </cell>
          <cell r="C86" t="str">
            <v>175*50</v>
          </cell>
          <cell r="D86" t="str">
            <v>130K</v>
          </cell>
          <cell r="E86">
            <v>1.5</v>
          </cell>
          <cell r="F86">
            <v>0.02</v>
          </cell>
        </row>
        <row r="87">
          <cell r="A87" t="str">
            <v>네이버&gt;이야기&gt;포토&gt;포토갤러리&gt;슬라이드쇼&gt;&gt;중앙 배너(550x365)</v>
          </cell>
          <cell r="B87">
            <v>76139</v>
          </cell>
          <cell r="C87" t="str">
            <v>550*365</v>
          </cell>
          <cell r="D87" t="str">
            <v>130K</v>
          </cell>
          <cell r="E87">
            <v>2</v>
          </cell>
          <cell r="F87">
            <v>0.2</v>
          </cell>
        </row>
        <row r="88">
          <cell r="A88" t="str">
            <v>네이버&gt;이야기&gt;포토&gt;포토앨범&gt;앨범서브&gt;&gt;우측 배너(148x600)</v>
          </cell>
          <cell r="B88">
            <v>134293737</v>
          </cell>
          <cell r="C88" t="str">
            <v>148*600</v>
          </cell>
          <cell r="D88" t="str">
            <v>130K</v>
          </cell>
          <cell r="E88">
            <v>1.5</v>
          </cell>
          <cell r="F88">
            <v>0.06</v>
          </cell>
        </row>
        <row r="89">
          <cell r="A89" t="str">
            <v>네이버&gt;이야기&gt;포토&gt;포토앨범&gt;앨범슬라이드&gt;&gt;좌측 배너(170x180)</v>
          </cell>
          <cell r="B89">
            <v>1055315</v>
          </cell>
          <cell r="C89" t="str">
            <v>170*180</v>
          </cell>
          <cell r="D89" t="str">
            <v>130K</v>
          </cell>
          <cell r="E89">
            <v>1.5</v>
          </cell>
          <cell r="F89">
            <v>0.25</v>
          </cell>
        </row>
        <row r="90">
          <cell r="A90" t="str">
            <v>네이버&gt;이야기&gt;플레이&gt;&gt;우측 배너(240x240)</v>
          </cell>
          <cell r="B90">
            <v>31287953</v>
          </cell>
          <cell r="C90" t="str">
            <v>240*240</v>
          </cell>
          <cell r="D90" t="str">
            <v>130K</v>
          </cell>
          <cell r="E90">
            <v>2</v>
          </cell>
          <cell r="F90">
            <v>0.14000000000000001</v>
          </cell>
        </row>
        <row r="91">
          <cell r="A91" t="str">
            <v>네이버&gt;정보&gt;예약/예매&gt;&gt;우측 배너(148x600)</v>
          </cell>
          <cell r="B91">
            <v>100469</v>
          </cell>
          <cell r="C91" t="str">
            <v>148*600</v>
          </cell>
          <cell r="D91" t="str">
            <v>130K</v>
          </cell>
          <cell r="E91">
            <v>1.5</v>
          </cell>
          <cell r="F91">
            <v>0.14000000000000001</v>
          </cell>
        </row>
        <row r="92">
          <cell r="A92" t="str">
            <v>네이버&gt;정보&gt;취업&gt;&gt;우측 배너(240x240)</v>
          </cell>
          <cell r="B92">
            <v>19226513</v>
          </cell>
          <cell r="C92" t="str">
            <v>240*240</v>
          </cell>
          <cell r="D92" t="str">
            <v>130K</v>
          </cell>
          <cell r="E92">
            <v>2</v>
          </cell>
          <cell r="F92">
            <v>0.02</v>
          </cell>
        </row>
        <row r="93">
          <cell r="A93" t="str">
            <v>네이버&gt;정보&gt;취업&gt;커뮤니티 게시판&gt;&gt;우측 배너(148x600)</v>
          </cell>
          <cell r="B93">
            <v>932167</v>
          </cell>
          <cell r="C93" t="str">
            <v>148*600</v>
          </cell>
          <cell r="D93" t="str">
            <v>130K</v>
          </cell>
          <cell r="E93">
            <v>1.5</v>
          </cell>
          <cell r="F93">
            <v>0.03</v>
          </cell>
        </row>
        <row r="94">
          <cell r="A94" t="str">
            <v>쥬니버&gt;&gt;서비스_우측 배너(100x400)</v>
          </cell>
          <cell r="B94">
            <v>1236364558</v>
          </cell>
          <cell r="C94" t="str">
            <v>100*400</v>
          </cell>
          <cell r="D94" t="str">
            <v>130K</v>
          </cell>
          <cell r="E94">
            <v>1</v>
          </cell>
          <cell r="F94">
            <v>0.14000000000000001</v>
          </cell>
        </row>
        <row r="95">
          <cell r="A95" t="str">
            <v>쥬니버&gt;쥬니버홈&gt;&gt;TI(555x320)</v>
          </cell>
          <cell r="B95">
            <v>31</v>
          </cell>
          <cell r="C95" t="str">
            <v>555*320</v>
          </cell>
          <cell r="D95" t="str">
            <v>150K</v>
          </cell>
          <cell r="E95">
            <v>10000000</v>
          </cell>
          <cell r="F95">
            <v>0</v>
          </cell>
        </row>
        <row r="96">
          <cell r="A96" t="str">
            <v>쥬니버&gt;쥬니버홈&gt;&gt;우측 배너(195x150)</v>
          </cell>
          <cell r="B96">
            <v>97414440</v>
          </cell>
          <cell r="C96" t="str">
            <v>195*150</v>
          </cell>
          <cell r="D96" t="str">
            <v>130K</v>
          </cell>
          <cell r="E96">
            <v>2</v>
          </cell>
          <cell r="F96">
            <v>0.96</v>
          </cell>
        </row>
        <row r="97">
          <cell r="A97" t="str">
            <v>쥬니버&gt;쥬니버홈&gt;&gt;좌측 여백(85x145)</v>
          </cell>
          <cell r="B97">
            <v>77930170</v>
          </cell>
          <cell r="C97" t="str">
            <v>85*145</v>
          </cell>
          <cell r="D97" t="str">
            <v>130K</v>
          </cell>
          <cell r="E97">
            <v>1.5</v>
          </cell>
          <cell r="F97">
            <v>0.71</v>
          </cell>
        </row>
        <row r="98">
          <cell r="A98" t="str">
            <v>페이지그룹&gt;&gt;검색+사전(240x240)</v>
          </cell>
          <cell r="B98">
            <v>167935444</v>
          </cell>
          <cell r="C98" t="str">
            <v>240*240</v>
          </cell>
          <cell r="D98" t="str">
            <v>130K</v>
          </cell>
          <cell r="E98">
            <v>2</v>
          </cell>
          <cell r="F98">
            <v>0.12</v>
          </cell>
        </row>
        <row r="99">
          <cell r="A99" t="str">
            <v>페이지그룹&gt;&gt;네이버_빅보드(350x300)</v>
          </cell>
          <cell r="B99">
            <v>63207492</v>
          </cell>
          <cell r="C99" t="str">
            <v>350*300</v>
          </cell>
          <cell r="D99" t="str">
            <v>150K</v>
          </cell>
          <cell r="E99">
            <v>4</v>
          </cell>
          <cell r="F99">
            <v>0.27</v>
          </cell>
        </row>
        <row r="100">
          <cell r="A100" t="str">
            <v>페이지그룹&gt;&gt;여성(160x400)</v>
          </cell>
          <cell r="B100">
            <v>59301552</v>
          </cell>
          <cell r="C100" t="str">
            <v>160*400</v>
          </cell>
          <cell r="D100" t="str">
            <v>130K</v>
          </cell>
          <cell r="E100">
            <v>3</v>
          </cell>
          <cell r="F100">
            <v>0.08</v>
          </cell>
        </row>
        <row r="101">
          <cell r="A101" t="str">
            <v>페이지그룹&gt;&gt;여성텍스트</v>
          </cell>
          <cell r="B101">
            <v>18887224</v>
          </cell>
          <cell r="C101" t="str">
            <v>25/33자</v>
          </cell>
          <cell r="D101" t="str">
            <v>-</v>
          </cell>
          <cell r="E101">
            <v>0.5</v>
          </cell>
          <cell r="F101">
            <v>0.03</v>
          </cell>
        </row>
        <row r="102">
          <cell r="A102" t="str">
            <v>페이지그룹&gt;&gt;여행, 레저(160x400)</v>
          </cell>
          <cell r="B102">
            <v>13418351</v>
          </cell>
          <cell r="C102" t="str">
            <v>160*400</v>
          </cell>
          <cell r="D102" t="str">
            <v>130K</v>
          </cell>
          <cell r="E102">
            <v>3</v>
          </cell>
          <cell r="F102">
            <v>0.1</v>
          </cell>
        </row>
        <row r="103">
          <cell r="A103" t="str">
            <v>페이지그룹&gt;&gt;커뮤니티탑(240x240)</v>
          </cell>
          <cell r="B103">
            <v>141181339</v>
          </cell>
          <cell r="C103" t="str">
            <v>240*240</v>
          </cell>
          <cell r="D103" t="str">
            <v>130K</v>
          </cell>
          <cell r="E103">
            <v>3</v>
          </cell>
          <cell r="F103">
            <v>0</v>
          </cell>
        </row>
        <row r="104">
          <cell r="A104" t="str">
            <v>페이지그룹&gt;&gt;커뮤니티2.0(240x240)</v>
          </cell>
          <cell r="C104" t="str">
            <v>240*240</v>
          </cell>
          <cell r="D104" t="str">
            <v>130K</v>
          </cell>
          <cell r="E104">
            <v>2</v>
          </cell>
          <cell r="F104">
            <v>0</v>
          </cell>
        </row>
        <row r="105">
          <cell r="A105" t="str">
            <v>페이지그룹&gt;&gt;정보(240x240)</v>
          </cell>
          <cell r="B105">
            <v>9309508</v>
          </cell>
          <cell r="C105" t="str">
            <v>240*240</v>
          </cell>
          <cell r="D105" t="str">
            <v>130K</v>
          </cell>
          <cell r="E105">
            <v>1.5</v>
          </cell>
          <cell r="F105">
            <v>0.04</v>
          </cell>
        </row>
        <row r="106">
          <cell r="A106" t="str">
            <v>페이지그룹&gt;&gt;정보+도구(148x600)</v>
          </cell>
          <cell r="B106">
            <v>54859205</v>
          </cell>
          <cell r="C106" t="str">
            <v>148*600</v>
          </cell>
          <cell r="D106" t="str">
            <v>130K</v>
          </cell>
          <cell r="E106">
            <v>1.5</v>
          </cell>
          <cell r="F106">
            <v>0.02</v>
          </cell>
        </row>
        <row r="107">
          <cell r="A107" t="str">
            <v>페이지그룹&gt;&gt;커뮤니티서브(175x130)</v>
          </cell>
          <cell r="B107">
            <v>558247454.5</v>
          </cell>
          <cell r="C107" t="str">
            <v>175*130</v>
          </cell>
          <cell r="D107" t="str">
            <v>130K</v>
          </cell>
          <cell r="E107">
            <v>1.5</v>
          </cell>
          <cell r="F107">
            <v>0.04</v>
          </cell>
        </row>
        <row r="108">
          <cell r="A108" t="str">
            <v>페이지그룹&gt;&gt;커뮤니티우측(148x600)</v>
          </cell>
          <cell r="B108">
            <v>137514180</v>
          </cell>
          <cell r="C108" t="str">
            <v>148*600</v>
          </cell>
          <cell r="D108" t="str">
            <v>130K</v>
          </cell>
          <cell r="E108">
            <v>1.5</v>
          </cell>
          <cell r="F108">
            <v>0.06</v>
          </cell>
        </row>
        <row r="109">
          <cell r="A109" t="str">
            <v>페이지그룹&gt;&gt;커뮤니티좌측(175x50)</v>
          </cell>
          <cell r="B109">
            <v>147220793</v>
          </cell>
          <cell r="C109" t="str">
            <v>175*50</v>
          </cell>
          <cell r="D109" t="str">
            <v>130K</v>
          </cell>
          <cell r="E109">
            <v>1.5</v>
          </cell>
          <cell r="F109">
            <v>0.02</v>
          </cell>
        </row>
        <row r="110">
          <cell r="A110" t="str">
            <v>페이지그룹&gt;&gt;커뮤니티탑(250x155)</v>
          </cell>
          <cell r="B110">
            <v>230999872</v>
          </cell>
          <cell r="C110" t="str">
            <v>250*155</v>
          </cell>
          <cell r="D110" t="str">
            <v>130K</v>
          </cell>
          <cell r="E110">
            <v>3</v>
          </cell>
          <cell r="F110">
            <v>0.04</v>
          </cell>
        </row>
        <row r="111">
          <cell r="A111" t="str">
            <v>페이지그룹&gt;&gt;한게임_빅보드(350x300)</v>
          </cell>
          <cell r="B111">
            <v>46441004</v>
          </cell>
          <cell r="C111" t="str">
            <v>350*300</v>
          </cell>
          <cell r="D111" t="str">
            <v>150K</v>
          </cell>
          <cell r="E111">
            <v>4</v>
          </cell>
          <cell r="F111">
            <v>0.43</v>
          </cell>
        </row>
        <row r="112">
          <cell r="A112" t="str">
            <v>한게임&gt;로그인&gt;&gt;빅보드(350x300)</v>
          </cell>
          <cell r="B112">
            <v>46441004</v>
          </cell>
          <cell r="C112" t="str">
            <v>350*300</v>
          </cell>
          <cell r="D112" t="str">
            <v>150K</v>
          </cell>
          <cell r="E112">
            <v>4</v>
          </cell>
          <cell r="F112">
            <v>0.35</v>
          </cell>
        </row>
        <row r="113">
          <cell r="A113" t="str">
            <v>한게임&gt;일반게임_SS&gt;&gt;우측 배너(148x600)</v>
          </cell>
          <cell r="B113">
            <v>635464273</v>
          </cell>
          <cell r="C113" t="str">
            <v>148*600</v>
          </cell>
          <cell r="D113" t="str">
            <v>130K</v>
          </cell>
          <cell r="E113">
            <v>1.5</v>
          </cell>
          <cell r="F113">
            <v>0.09</v>
          </cell>
        </row>
        <row r="114">
          <cell r="A114" t="str">
            <v>한게임&gt;클라이언트&gt;&gt;하단 배너(790x60)</v>
          </cell>
          <cell r="B114">
            <v>855392823</v>
          </cell>
          <cell r="C114" t="str">
            <v>790*60</v>
          </cell>
          <cell r="D114" t="str">
            <v>50K</v>
          </cell>
          <cell r="E114">
            <v>1.5</v>
          </cell>
          <cell r="F114">
            <v>0.06</v>
          </cell>
        </row>
        <row r="115">
          <cell r="A115" t="str">
            <v>한게임&gt;한게임홈&gt;&gt;우측 배너(120x400)</v>
          </cell>
          <cell r="B115">
            <v>104766372</v>
          </cell>
          <cell r="C115" t="str">
            <v>120*140</v>
          </cell>
          <cell r="D115" t="str">
            <v>130K</v>
          </cell>
          <cell r="E115">
            <v>2</v>
          </cell>
          <cell r="F115">
            <v>0.11</v>
          </cell>
        </row>
        <row r="116">
          <cell r="A116" t="str">
            <v>한게임&gt;한게임홈&gt;&gt;우측 배너(120x400) - 확장형</v>
          </cell>
          <cell r="B116">
            <v>104766372</v>
          </cell>
          <cell r="C116" t="str">
            <v>120*140</v>
          </cell>
          <cell r="D116" t="str">
            <v>150K</v>
          </cell>
          <cell r="E116">
            <v>2.5</v>
          </cell>
          <cell r="F116">
            <v>0.11</v>
          </cell>
        </row>
      </sheetData>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Daily_Total "/>
      <sheetName val="Facebook"/>
      <sheetName val="Instagram"/>
      <sheetName val="YouTube"/>
      <sheetName val="Snapchat"/>
      <sheetName val="GDN"/>
      <sheetName val="2nd phase Media"/>
      <sheetName val="Media6"/>
      <sheetName val="Media7"/>
      <sheetName val="Media8"/>
      <sheetName val="Media9"/>
      <sheetName val="Media10"/>
    </sheetNames>
    <sheetDataSet>
      <sheetData sheetId="0"/>
      <sheetData sheetId="1"/>
      <sheetData sheetId="2"/>
      <sheetData sheetId="3"/>
      <sheetData sheetId="4"/>
      <sheetData sheetId="5">
        <row r="94">
          <cell r="R94">
            <v>6.690370715784566E-2</v>
          </cell>
        </row>
      </sheetData>
      <sheetData sheetId="6">
        <row r="94">
          <cell r="R94">
            <v>9.7040656080963197E-2</v>
          </cell>
        </row>
      </sheetData>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aily_Total "/>
      <sheetName val="Facebook"/>
      <sheetName val="Instagram"/>
      <sheetName val="YouTube"/>
      <sheetName val="Media4"/>
      <sheetName val="Media5"/>
      <sheetName val="Media6"/>
      <sheetName val="Media7"/>
      <sheetName val="Media8"/>
      <sheetName val="Media9"/>
      <sheetName val="Media10"/>
    </sheetNames>
    <sheetDataSet>
      <sheetData sheetId="0" refreshError="1"/>
      <sheetData sheetId="1" refreshError="1">
        <row r="28">
          <cell r="B28">
            <v>45129</v>
          </cell>
        </row>
        <row r="30">
          <cell r="B30">
            <v>45130</v>
          </cell>
        </row>
        <row r="31">
          <cell r="B31">
            <v>45131</v>
          </cell>
        </row>
        <row r="32">
          <cell r="B32">
            <v>45132</v>
          </cell>
        </row>
        <row r="33">
          <cell r="B33">
            <v>45133</v>
          </cell>
        </row>
        <row r="34">
          <cell r="B34">
            <v>45134</v>
          </cell>
        </row>
        <row r="35">
          <cell r="B35">
            <v>45135</v>
          </cell>
        </row>
        <row r="36">
          <cell r="B36">
            <v>45136</v>
          </cell>
        </row>
        <row r="38">
          <cell r="B38">
            <v>45137</v>
          </cell>
        </row>
        <row r="39">
          <cell r="B39">
            <v>45138</v>
          </cell>
        </row>
        <row r="40">
          <cell r="B40">
            <v>45139</v>
          </cell>
        </row>
        <row r="41">
          <cell r="B41">
            <v>45140</v>
          </cell>
        </row>
        <row r="42">
          <cell r="B42">
            <v>45141</v>
          </cell>
        </row>
        <row r="43">
          <cell r="B43">
            <v>45142</v>
          </cell>
        </row>
        <row r="44">
          <cell r="B44">
            <v>45143</v>
          </cell>
        </row>
        <row r="46">
          <cell r="B46">
            <v>45144</v>
          </cell>
        </row>
        <row r="47">
          <cell r="B47">
            <v>45145</v>
          </cell>
        </row>
        <row r="48">
          <cell r="B48">
            <v>45146</v>
          </cell>
        </row>
        <row r="49">
          <cell r="B49">
            <v>45147</v>
          </cell>
        </row>
        <row r="50">
          <cell r="B50">
            <v>45148</v>
          </cell>
        </row>
        <row r="51">
          <cell r="B51">
            <v>45149</v>
          </cell>
        </row>
        <row r="52">
          <cell r="B52">
            <v>45150</v>
          </cell>
        </row>
        <row r="54">
          <cell r="B54">
            <v>45151</v>
          </cell>
        </row>
        <row r="55">
          <cell r="B55">
            <v>45152</v>
          </cell>
        </row>
        <row r="56">
          <cell r="B56">
            <v>45153</v>
          </cell>
        </row>
        <row r="57">
          <cell r="B57">
            <v>45154</v>
          </cell>
        </row>
        <row r="58">
          <cell r="B58">
            <v>45155</v>
          </cell>
        </row>
        <row r="59">
          <cell r="B59">
            <v>45156</v>
          </cell>
        </row>
        <row r="60">
          <cell r="B60">
            <v>45157</v>
          </cell>
        </row>
        <row r="62">
          <cell r="B62">
            <v>45158</v>
          </cell>
        </row>
        <row r="63">
          <cell r="B63">
            <v>45159</v>
          </cell>
        </row>
        <row r="64">
          <cell r="B64">
            <v>45160</v>
          </cell>
        </row>
        <row r="65">
          <cell r="B65">
            <v>45161</v>
          </cell>
        </row>
        <row r="66">
          <cell r="B66">
            <v>45162</v>
          </cell>
        </row>
        <row r="67">
          <cell r="B67">
            <v>45163</v>
          </cell>
        </row>
        <row r="68">
          <cell r="B68">
            <v>45164</v>
          </cell>
        </row>
        <row r="70">
          <cell r="B70">
            <v>45165</v>
          </cell>
        </row>
        <row r="71">
          <cell r="B71">
            <v>45166</v>
          </cell>
        </row>
        <row r="72">
          <cell r="B72">
            <v>45167</v>
          </cell>
        </row>
        <row r="73">
          <cell r="B73">
            <v>45168</v>
          </cell>
        </row>
        <row r="74">
          <cell r="B74">
            <v>45169</v>
          </cell>
        </row>
        <row r="75">
          <cell r="B75">
            <v>45170</v>
          </cell>
        </row>
        <row r="76">
          <cell r="B76">
            <v>45171</v>
          </cell>
        </row>
        <row r="78">
          <cell r="B78">
            <v>45172</v>
          </cell>
        </row>
        <row r="79">
          <cell r="B79">
            <v>45173</v>
          </cell>
        </row>
        <row r="80">
          <cell r="B80">
            <v>45174</v>
          </cell>
        </row>
        <row r="81">
          <cell r="B81">
            <v>45175</v>
          </cell>
        </row>
        <row r="82">
          <cell r="B82">
            <v>45176</v>
          </cell>
        </row>
        <row r="83">
          <cell r="B83">
            <v>45177</v>
          </cell>
        </row>
        <row r="84">
          <cell r="B84">
            <v>45178</v>
          </cell>
        </row>
      </sheetData>
      <sheetData sheetId="2" refreshError="1">
        <row r="14">
          <cell r="B14">
            <v>45116</v>
          </cell>
          <cell r="W14">
            <v>1068</v>
          </cell>
          <cell r="X14">
            <v>159</v>
          </cell>
          <cell r="Y14">
            <v>1.58</v>
          </cell>
        </row>
        <row r="15">
          <cell r="B15">
            <v>45117</v>
          </cell>
          <cell r="W15">
            <v>198783</v>
          </cell>
          <cell r="X15">
            <v>13682</v>
          </cell>
          <cell r="Y15">
            <v>23.96</v>
          </cell>
        </row>
        <row r="16">
          <cell r="B16">
            <v>45118</v>
          </cell>
          <cell r="W16">
            <v>154166</v>
          </cell>
          <cell r="X16">
            <v>8432</v>
          </cell>
          <cell r="Y16">
            <v>49.79</v>
          </cell>
        </row>
        <row r="17">
          <cell r="B17">
            <v>45119</v>
          </cell>
          <cell r="W17">
            <v>237308</v>
          </cell>
          <cell r="X17">
            <v>14784</v>
          </cell>
          <cell r="Y17">
            <v>79.289999999999992</v>
          </cell>
        </row>
        <row r="18">
          <cell r="B18">
            <v>45120</v>
          </cell>
          <cell r="W18">
            <v>258560</v>
          </cell>
          <cell r="X18">
            <v>17914</v>
          </cell>
          <cell r="Y18">
            <v>77.039999999999992</v>
          </cell>
        </row>
        <row r="19">
          <cell r="B19">
            <v>45121</v>
          </cell>
          <cell r="W19">
            <v>249744</v>
          </cell>
          <cell r="X19">
            <v>16010</v>
          </cell>
          <cell r="Y19">
            <v>76.94</v>
          </cell>
        </row>
        <row r="20">
          <cell r="B20">
            <v>45122</v>
          </cell>
          <cell r="W20">
            <v>264548</v>
          </cell>
          <cell r="X20">
            <v>15627</v>
          </cell>
          <cell r="Y20">
            <v>77.789999999999992</v>
          </cell>
        </row>
        <row r="21">
          <cell r="B21" t="str">
            <v>1 Weekly Total</v>
          </cell>
          <cell r="W21">
            <v>1364177</v>
          </cell>
          <cell r="X21">
            <v>86608</v>
          </cell>
          <cell r="Y21">
            <v>386.39</v>
          </cell>
        </row>
        <row r="22">
          <cell r="B22">
            <v>45123</v>
          </cell>
          <cell r="W22">
            <v>258249</v>
          </cell>
          <cell r="X22">
            <v>15560</v>
          </cell>
          <cell r="Y22">
            <v>76.508884999999992</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258249</v>
          </cell>
          <cell r="X29">
            <v>15560</v>
          </cell>
          <cell r="Y29">
            <v>76.508884999999992</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1622426</v>
          </cell>
          <cell r="X86">
            <v>102168</v>
          </cell>
          <cell r="Y86">
            <v>462.89888499999995</v>
          </cell>
        </row>
      </sheetData>
      <sheetData sheetId="3" refreshError="1">
        <row r="14">
          <cell r="B14">
            <v>45116</v>
          </cell>
          <cell r="W14">
            <v>0</v>
          </cell>
          <cell r="X14">
            <v>0</v>
          </cell>
          <cell r="Y14">
            <v>0</v>
          </cell>
        </row>
        <row r="15">
          <cell r="B15">
            <v>45117</v>
          </cell>
          <cell r="W15">
            <v>9</v>
          </cell>
          <cell r="X15">
            <v>0</v>
          </cell>
          <cell r="Y15">
            <v>0</v>
          </cell>
        </row>
        <row r="16">
          <cell r="B16">
            <v>45118</v>
          </cell>
          <cell r="W16">
            <v>3</v>
          </cell>
          <cell r="X16">
            <v>0</v>
          </cell>
          <cell r="Y16">
            <v>0</v>
          </cell>
        </row>
        <row r="17">
          <cell r="B17">
            <v>45119</v>
          </cell>
          <cell r="W17">
            <v>7</v>
          </cell>
          <cell r="X17">
            <v>0</v>
          </cell>
          <cell r="Y17">
            <v>0</v>
          </cell>
        </row>
        <row r="18">
          <cell r="B18">
            <v>45120</v>
          </cell>
          <cell r="W18">
            <v>7</v>
          </cell>
          <cell r="X18">
            <v>0</v>
          </cell>
          <cell r="Y18">
            <v>0</v>
          </cell>
        </row>
        <row r="19">
          <cell r="B19">
            <v>45121</v>
          </cell>
          <cell r="W19">
            <v>9</v>
          </cell>
          <cell r="X19">
            <v>0</v>
          </cell>
          <cell r="Y19">
            <v>0</v>
          </cell>
        </row>
        <row r="20">
          <cell r="B20">
            <v>45122</v>
          </cell>
          <cell r="W20">
            <v>8</v>
          </cell>
          <cell r="X20">
            <v>0</v>
          </cell>
          <cell r="Y20">
            <v>0</v>
          </cell>
        </row>
        <row r="21">
          <cell r="B21" t="str">
            <v>1 Weekly Total</v>
          </cell>
          <cell r="W21">
            <v>43</v>
          </cell>
          <cell r="X21">
            <v>0</v>
          </cell>
          <cell r="Y21">
            <v>0</v>
          </cell>
        </row>
        <row r="22">
          <cell r="B22">
            <v>45123</v>
          </cell>
          <cell r="W22">
            <v>20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20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63</v>
          </cell>
          <cell r="X86">
            <v>0</v>
          </cell>
          <cell r="Y86">
            <v>0</v>
          </cell>
        </row>
      </sheetData>
      <sheetData sheetId="4"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5"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6"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7"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8"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9"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10"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 sheetId="11" refreshError="1">
        <row r="14">
          <cell r="B14">
            <v>45116</v>
          </cell>
          <cell r="W14">
            <v>0</v>
          </cell>
          <cell r="X14">
            <v>0</v>
          </cell>
          <cell r="Y14">
            <v>0</v>
          </cell>
        </row>
        <row r="15">
          <cell r="B15">
            <v>45117</v>
          </cell>
          <cell r="W15">
            <v>0</v>
          </cell>
          <cell r="X15">
            <v>0</v>
          </cell>
          <cell r="Y15">
            <v>0</v>
          </cell>
        </row>
        <row r="16">
          <cell r="B16">
            <v>45118</v>
          </cell>
          <cell r="W16">
            <v>0</v>
          </cell>
          <cell r="X16">
            <v>0</v>
          </cell>
          <cell r="Y16">
            <v>0</v>
          </cell>
        </row>
        <row r="17">
          <cell r="B17">
            <v>45119</v>
          </cell>
          <cell r="W17">
            <v>0</v>
          </cell>
          <cell r="X17">
            <v>0</v>
          </cell>
          <cell r="Y17">
            <v>0</v>
          </cell>
        </row>
        <row r="18">
          <cell r="B18">
            <v>45120</v>
          </cell>
          <cell r="W18">
            <v>0</v>
          </cell>
          <cell r="X18">
            <v>0</v>
          </cell>
          <cell r="Y18">
            <v>0</v>
          </cell>
        </row>
        <row r="19">
          <cell r="B19">
            <v>45121</v>
          </cell>
          <cell r="W19">
            <v>0</v>
          </cell>
          <cell r="X19">
            <v>0</v>
          </cell>
          <cell r="Y19">
            <v>0</v>
          </cell>
        </row>
        <row r="20">
          <cell r="B20">
            <v>45122</v>
          </cell>
          <cell r="W20">
            <v>0</v>
          </cell>
          <cell r="X20">
            <v>0</v>
          </cell>
          <cell r="Y20">
            <v>0</v>
          </cell>
        </row>
        <row r="21">
          <cell r="B21" t="str">
            <v>1 Weekly Total</v>
          </cell>
          <cell r="W21">
            <v>0</v>
          </cell>
          <cell r="X21">
            <v>0</v>
          </cell>
          <cell r="Y21">
            <v>0</v>
          </cell>
        </row>
        <row r="22">
          <cell r="B22">
            <v>45123</v>
          </cell>
          <cell r="W22">
            <v>0</v>
          </cell>
          <cell r="X22">
            <v>0</v>
          </cell>
          <cell r="Y22">
            <v>0</v>
          </cell>
        </row>
        <row r="23">
          <cell r="B23">
            <v>45124</v>
          </cell>
          <cell r="W23">
            <v>0</v>
          </cell>
          <cell r="X23">
            <v>0</v>
          </cell>
          <cell r="Y23">
            <v>0</v>
          </cell>
        </row>
        <row r="24">
          <cell r="B24">
            <v>45125</v>
          </cell>
          <cell r="W24">
            <v>0</v>
          </cell>
          <cell r="X24">
            <v>0</v>
          </cell>
          <cell r="Y24">
            <v>0</v>
          </cell>
        </row>
        <row r="25">
          <cell r="B25">
            <v>45126</v>
          </cell>
          <cell r="W25">
            <v>0</v>
          </cell>
          <cell r="X25">
            <v>0</v>
          </cell>
          <cell r="Y25">
            <v>0</v>
          </cell>
        </row>
        <row r="26">
          <cell r="B26">
            <v>45127</v>
          </cell>
          <cell r="W26">
            <v>0</v>
          </cell>
          <cell r="X26">
            <v>0</v>
          </cell>
          <cell r="Y26">
            <v>0</v>
          </cell>
        </row>
        <row r="27">
          <cell r="B27">
            <v>45128</v>
          </cell>
          <cell r="W27">
            <v>0</v>
          </cell>
          <cell r="X27">
            <v>0</v>
          </cell>
          <cell r="Y27">
            <v>0</v>
          </cell>
        </row>
        <row r="28">
          <cell r="B28">
            <v>45129</v>
          </cell>
          <cell r="W28">
            <v>0</v>
          </cell>
          <cell r="X28">
            <v>0</v>
          </cell>
          <cell r="Y28">
            <v>0</v>
          </cell>
        </row>
        <row r="29">
          <cell r="B29" t="str">
            <v>2 Weekly Total</v>
          </cell>
          <cell r="W29">
            <v>0</v>
          </cell>
          <cell r="X29">
            <v>0</v>
          </cell>
          <cell r="Y29">
            <v>0</v>
          </cell>
        </row>
        <row r="30">
          <cell r="B30">
            <v>45130</v>
          </cell>
          <cell r="W30">
            <v>0</v>
          </cell>
          <cell r="X30">
            <v>0</v>
          </cell>
          <cell r="Y30">
            <v>0</v>
          </cell>
        </row>
        <row r="31">
          <cell r="B31">
            <v>45131</v>
          </cell>
          <cell r="W31">
            <v>0</v>
          </cell>
          <cell r="X31">
            <v>0</v>
          </cell>
          <cell r="Y31">
            <v>0</v>
          </cell>
        </row>
        <row r="32">
          <cell r="B32">
            <v>45132</v>
          </cell>
          <cell r="W32">
            <v>0</v>
          </cell>
          <cell r="X32">
            <v>0</v>
          </cell>
          <cell r="Y32">
            <v>0</v>
          </cell>
        </row>
        <row r="33">
          <cell r="B33">
            <v>45133</v>
          </cell>
          <cell r="W33">
            <v>0</v>
          </cell>
          <cell r="X33">
            <v>0</v>
          </cell>
          <cell r="Y33">
            <v>0</v>
          </cell>
        </row>
        <row r="34">
          <cell r="B34">
            <v>45134</v>
          </cell>
          <cell r="W34">
            <v>0</v>
          </cell>
          <cell r="X34">
            <v>0</v>
          </cell>
          <cell r="Y34">
            <v>0</v>
          </cell>
        </row>
        <row r="35">
          <cell r="B35">
            <v>45135</v>
          </cell>
          <cell r="W35">
            <v>0</v>
          </cell>
          <cell r="X35">
            <v>0</v>
          </cell>
          <cell r="Y35">
            <v>0</v>
          </cell>
        </row>
        <row r="36">
          <cell r="B36">
            <v>45136</v>
          </cell>
          <cell r="W36">
            <v>0</v>
          </cell>
          <cell r="X36">
            <v>0</v>
          </cell>
          <cell r="Y36">
            <v>0</v>
          </cell>
        </row>
        <row r="37">
          <cell r="B37" t="str">
            <v>3 Weekly Total</v>
          </cell>
          <cell r="W37">
            <v>0</v>
          </cell>
          <cell r="X37">
            <v>0</v>
          </cell>
          <cell r="Y37">
            <v>0</v>
          </cell>
        </row>
        <row r="38">
          <cell r="B38">
            <v>45137</v>
          </cell>
          <cell r="W38">
            <v>0</v>
          </cell>
          <cell r="X38">
            <v>0</v>
          </cell>
          <cell r="Y38">
            <v>0</v>
          </cell>
        </row>
        <row r="39">
          <cell r="B39">
            <v>45138</v>
          </cell>
          <cell r="W39">
            <v>0</v>
          </cell>
          <cell r="X39">
            <v>0</v>
          </cell>
          <cell r="Y39">
            <v>0</v>
          </cell>
        </row>
        <row r="40">
          <cell r="B40">
            <v>45139</v>
          </cell>
          <cell r="W40">
            <v>0</v>
          </cell>
          <cell r="X40">
            <v>0</v>
          </cell>
          <cell r="Y40">
            <v>0</v>
          </cell>
        </row>
        <row r="41">
          <cell r="B41">
            <v>45140</v>
          </cell>
          <cell r="W41">
            <v>0</v>
          </cell>
          <cell r="X41">
            <v>0</v>
          </cell>
          <cell r="Y41">
            <v>0</v>
          </cell>
        </row>
        <row r="42">
          <cell r="B42">
            <v>45141</v>
          </cell>
          <cell r="W42">
            <v>0</v>
          </cell>
          <cell r="X42">
            <v>0</v>
          </cell>
          <cell r="Y42">
            <v>0</v>
          </cell>
        </row>
        <row r="43">
          <cell r="B43">
            <v>45142</v>
          </cell>
          <cell r="W43">
            <v>0</v>
          </cell>
          <cell r="X43">
            <v>0</v>
          </cell>
          <cell r="Y43">
            <v>0</v>
          </cell>
        </row>
        <row r="44">
          <cell r="B44">
            <v>45143</v>
          </cell>
          <cell r="W44">
            <v>0</v>
          </cell>
          <cell r="X44">
            <v>0</v>
          </cell>
          <cell r="Y44">
            <v>0</v>
          </cell>
        </row>
        <row r="45">
          <cell r="B45" t="str">
            <v>4 Weekly Total</v>
          </cell>
          <cell r="W45">
            <v>0</v>
          </cell>
          <cell r="X45">
            <v>0</v>
          </cell>
          <cell r="Y45">
            <v>0</v>
          </cell>
        </row>
        <row r="46">
          <cell r="B46">
            <v>45144</v>
          </cell>
          <cell r="W46">
            <v>0</v>
          </cell>
          <cell r="X46">
            <v>0</v>
          </cell>
          <cell r="Y46">
            <v>0</v>
          </cell>
        </row>
        <row r="47">
          <cell r="B47">
            <v>45145</v>
          </cell>
          <cell r="W47">
            <v>0</v>
          </cell>
          <cell r="X47">
            <v>0</v>
          </cell>
          <cell r="Y47">
            <v>0</v>
          </cell>
        </row>
        <row r="48">
          <cell r="B48">
            <v>45146</v>
          </cell>
          <cell r="W48">
            <v>0</v>
          </cell>
          <cell r="X48">
            <v>0</v>
          </cell>
          <cell r="Y48">
            <v>0</v>
          </cell>
        </row>
        <row r="49">
          <cell r="B49">
            <v>45147</v>
          </cell>
          <cell r="W49">
            <v>0</v>
          </cell>
          <cell r="X49">
            <v>0</v>
          </cell>
          <cell r="Y49">
            <v>0</v>
          </cell>
        </row>
        <row r="50">
          <cell r="B50">
            <v>45148</v>
          </cell>
          <cell r="W50">
            <v>0</v>
          </cell>
          <cell r="X50">
            <v>0</v>
          </cell>
          <cell r="Y50">
            <v>0</v>
          </cell>
        </row>
        <row r="51">
          <cell r="B51">
            <v>45149</v>
          </cell>
          <cell r="W51">
            <v>0</v>
          </cell>
          <cell r="X51">
            <v>0</v>
          </cell>
          <cell r="Y51">
            <v>0</v>
          </cell>
        </row>
        <row r="52">
          <cell r="B52">
            <v>45150</v>
          </cell>
          <cell r="W52">
            <v>0</v>
          </cell>
          <cell r="X52">
            <v>0</v>
          </cell>
          <cell r="Y52">
            <v>0</v>
          </cell>
        </row>
        <row r="53">
          <cell r="B53" t="str">
            <v>5 Weekly Total</v>
          </cell>
          <cell r="W53">
            <v>0</v>
          </cell>
          <cell r="X53">
            <v>0</v>
          </cell>
          <cell r="Y53">
            <v>0</v>
          </cell>
        </row>
        <row r="54">
          <cell r="B54">
            <v>45151</v>
          </cell>
          <cell r="W54">
            <v>0</v>
          </cell>
          <cell r="X54">
            <v>0</v>
          </cell>
          <cell r="Y54">
            <v>0</v>
          </cell>
        </row>
        <row r="55">
          <cell r="B55">
            <v>45152</v>
          </cell>
          <cell r="W55">
            <v>0</v>
          </cell>
          <cell r="X55">
            <v>0</v>
          </cell>
          <cell r="Y55">
            <v>0</v>
          </cell>
        </row>
        <row r="56">
          <cell r="B56">
            <v>45153</v>
          </cell>
          <cell r="W56">
            <v>0</v>
          </cell>
          <cell r="X56">
            <v>0</v>
          </cell>
          <cell r="Y56">
            <v>0</v>
          </cell>
        </row>
        <row r="57">
          <cell r="B57">
            <v>45154</v>
          </cell>
          <cell r="W57">
            <v>0</v>
          </cell>
          <cell r="X57">
            <v>0</v>
          </cell>
          <cell r="Y57">
            <v>0</v>
          </cell>
        </row>
        <row r="58">
          <cell r="B58">
            <v>45155</v>
          </cell>
          <cell r="W58">
            <v>0</v>
          </cell>
          <cell r="X58">
            <v>0</v>
          </cell>
          <cell r="Y58">
            <v>0</v>
          </cell>
        </row>
        <row r="59">
          <cell r="B59">
            <v>45156</v>
          </cell>
          <cell r="W59">
            <v>0</v>
          </cell>
          <cell r="X59">
            <v>0</v>
          </cell>
          <cell r="Y59">
            <v>0</v>
          </cell>
        </row>
        <row r="60">
          <cell r="B60">
            <v>45157</v>
          </cell>
          <cell r="W60">
            <v>0</v>
          </cell>
          <cell r="X60">
            <v>0</v>
          </cell>
          <cell r="Y60">
            <v>0</v>
          </cell>
        </row>
        <row r="61">
          <cell r="B61" t="str">
            <v>6 Weekly Total</v>
          </cell>
          <cell r="W61">
            <v>0</v>
          </cell>
          <cell r="X61">
            <v>0</v>
          </cell>
          <cell r="Y61">
            <v>0</v>
          </cell>
        </row>
        <row r="62">
          <cell r="B62">
            <v>45158</v>
          </cell>
          <cell r="W62">
            <v>0</v>
          </cell>
          <cell r="X62">
            <v>0</v>
          </cell>
          <cell r="Y62">
            <v>0</v>
          </cell>
        </row>
        <row r="63">
          <cell r="B63">
            <v>45159</v>
          </cell>
          <cell r="W63">
            <v>0</v>
          </cell>
          <cell r="X63">
            <v>0</v>
          </cell>
          <cell r="Y63">
            <v>0</v>
          </cell>
        </row>
        <row r="64">
          <cell r="B64">
            <v>45160</v>
          </cell>
          <cell r="W64">
            <v>0</v>
          </cell>
          <cell r="X64">
            <v>0</v>
          </cell>
          <cell r="Y64">
            <v>0</v>
          </cell>
        </row>
        <row r="65">
          <cell r="B65">
            <v>45161</v>
          </cell>
          <cell r="W65">
            <v>0</v>
          </cell>
          <cell r="X65">
            <v>0</v>
          </cell>
          <cell r="Y65">
            <v>0</v>
          </cell>
        </row>
        <row r="66">
          <cell r="B66">
            <v>45162</v>
          </cell>
          <cell r="W66">
            <v>0</v>
          </cell>
          <cell r="X66">
            <v>0</v>
          </cell>
          <cell r="Y66">
            <v>0</v>
          </cell>
        </row>
        <row r="67">
          <cell r="B67">
            <v>45163</v>
          </cell>
          <cell r="W67">
            <v>0</v>
          </cell>
          <cell r="X67">
            <v>0</v>
          </cell>
          <cell r="Y67">
            <v>0</v>
          </cell>
        </row>
        <row r="68">
          <cell r="B68">
            <v>45164</v>
          </cell>
          <cell r="W68">
            <v>0</v>
          </cell>
          <cell r="X68">
            <v>0</v>
          </cell>
          <cell r="Y68">
            <v>0</v>
          </cell>
        </row>
        <row r="69">
          <cell r="B69" t="str">
            <v>7 Weekly Total</v>
          </cell>
          <cell r="W69">
            <v>0</v>
          </cell>
          <cell r="X69">
            <v>0</v>
          </cell>
          <cell r="Y69">
            <v>0</v>
          </cell>
        </row>
        <row r="70">
          <cell r="B70">
            <v>45165</v>
          </cell>
          <cell r="W70">
            <v>0</v>
          </cell>
          <cell r="X70">
            <v>0</v>
          </cell>
          <cell r="Y70">
            <v>0</v>
          </cell>
        </row>
        <row r="71">
          <cell r="B71">
            <v>45166</v>
          </cell>
          <cell r="W71">
            <v>0</v>
          </cell>
          <cell r="X71">
            <v>0</v>
          </cell>
          <cell r="Y71">
            <v>0</v>
          </cell>
        </row>
        <row r="72">
          <cell r="B72">
            <v>45167</v>
          </cell>
          <cell r="W72">
            <v>0</v>
          </cell>
          <cell r="X72">
            <v>0</v>
          </cell>
          <cell r="Y72">
            <v>0</v>
          </cell>
        </row>
        <row r="73">
          <cell r="B73">
            <v>45168</v>
          </cell>
          <cell r="W73">
            <v>0</v>
          </cell>
          <cell r="X73">
            <v>0</v>
          </cell>
          <cell r="Y73">
            <v>0</v>
          </cell>
        </row>
        <row r="74">
          <cell r="B74">
            <v>45169</v>
          </cell>
          <cell r="W74">
            <v>0</v>
          </cell>
          <cell r="X74">
            <v>0</v>
          </cell>
          <cell r="Y74">
            <v>0</v>
          </cell>
        </row>
        <row r="75">
          <cell r="B75">
            <v>45170</v>
          </cell>
          <cell r="W75">
            <v>0</v>
          </cell>
          <cell r="X75">
            <v>0</v>
          </cell>
          <cell r="Y75">
            <v>0</v>
          </cell>
        </row>
        <row r="76">
          <cell r="B76">
            <v>45171</v>
          </cell>
          <cell r="W76">
            <v>0</v>
          </cell>
          <cell r="X76">
            <v>0</v>
          </cell>
          <cell r="Y76">
            <v>0</v>
          </cell>
        </row>
        <row r="77">
          <cell r="B77" t="str">
            <v>8 Weekly Total</v>
          </cell>
          <cell r="W77">
            <v>0</v>
          </cell>
          <cell r="X77">
            <v>0</v>
          </cell>
          <cell r="Y77">
            <v>0</v>
          </cell>
        </row>
        <row r="78">
          <cell r="B78">
            <v>45172</v>
          </cell>
          <cell r="W78">
            <v>0</v>
          </cell>
          <cell r="X78">
            <v>0</v>
          </cell>
          <cell r="Y78">
            <v>0</v>
          </cell>
        </row>
        <row r="79">
          <cell r="B79">
            <v>45173</v>
          </cell>
          <cell r="W79">
            <v>0</v>
          </cell>
          <cell r="X79">
            <v>0</v>
          </cell>
          <cell r="Y79">
            <v>0</v>
          </cell>
        </row>
        <row r="80">
          <cell r="B80">
            <v>45174</v>
          </cell>
          <cell r="W80">
            <v>0</v>
          </cell>
          <cell r="X80">
            <v>0</v>
          </cell>
          <cell r="Y80">
            <v>0</v>
          </cell>
        </row>
        <row r="81">
          <cell r="B81">
            <v>45175</v>
          </cell>
          <cell r="W81">
            <v>0</v>
          </cell>
          <cell r="X81">
            <v>0</v>
          </cell>
          <cell r="Y81">
            <v>0</v>
          </cell>
        </row>
        <row r="82">
          <cell r="B82">
            <v>45176</v>
          </cell>
          <cell r="W82">
            <v>0</v>
          </cell>
          <cell r="X82">
            <v>0</v>
          </cell>
          <cell r="Y82">
            <v>0</v>
          </cell>
        </row>
        <row r="83">
          <cell r="B83">
            <v>45177</v>
          </cell>
          <cell r="W83">
            <v>0</v>
          </cell>
          <cell r="X83">
            <v>0</v>
          </cell>
          <cell r="Y83">
            <v>0</v>
          </cell>
        </row>
        <row r="84">
          <cell r="B84">
            <v>45178</v>
          </cell>
          <cell r="W84">
            <v>0</v>
          </cell>
          <cell r="X84">
            <v>0</v>
          </cell>
          <cell r="Y84">
            <v>0</v>
          </cell>
        </row>
        <row r="85">
          <cell r="B85" t="str">
            <v>9 Weekly Total</v>
          </cell>
          <cell r="W85">
            <v>0</v>
          </cell>
          <cell r="X85">
            <v>0</v>
          </cell>
          <cell r="Y85">
            <v>0</v>
          </cell>
        </row>
        <row r="86">
          <cell r="B86">
            <v>0</v>
          </cell>
          <cell r="W86">
            <v>0</v>
          </cell>
          <cell r="X86">
            <v>0</v>
          </cell>
          <cell r="Y86">
            <v>0</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AB0548"/>
    <pageSetUpPr autoPageBreaks="0" fitToPage="1"/>
  </sheetPr>
  <dimension ref="A1:U180"/>
  <sheetViews>
    <sheetView showGridLines="0" zoomScale="80" zoomScaleNormal="80" zoomScaleSheetLayoutView="50" workbookViewId="0">
      <selection activeCell="Y46" sqref="Y46"/>
    </sheetView>
  </sheetViews>
  <sheetFormatPr defaultColWidth="8.9140625" defaultRowHeight="13"/>
  <cols>
    <col min="1" max="1" width="2.1640625" style="21" customWidth="1"/>
    <col min="2" max="2" width="15.08203125" style="23" customWidth="1"/>
    <col min="3" max="3" width="18.1640625" style="33" customWidth="1"/>
    <col min="4" max="4" width="2.1640625" style="23" hidden="1" customWidth="1"/>
    <col min="5" max="5" width="18.83203125" style="33" customWidth="1"/>
    <col min="6" max="6" width="24.1640625" style="33" customWidth="1"/>
    <col min="7" max="7" width="13.08203125" style="44" customWidth="1"/>
    <col min="8" max="8" width="8.9140625" style="23" bestFit="1"/>
    <col min="9" max="9" width="10.1640625" style="23" customWidth="1"/>
    <col min="10" max="10" width="12.1640625" style="23" customWidth="1"/>
    <col min="11" max="11" width="15.1640625" style="44" customWidth="1"/>
    <col min="12" max="12" width="9.9140625" style="35" customWidth="1"/>
    <col min="13" max="13" width="11" style="35" customWidth="1"/>
    <col min="14" max="15" width="9.9140625" style="23" customWidth="1"/>
    <col min="16" max="16" width="9.83203125" style="23" bestFit="1" customWidth="1"/>
    <col min="17" max="18" width="9.9140625" style="23" customWidth="1"/>
    <col min="19" max="16384" width="8.9140625" style="23"/>
  </cols>
  <sheetData>
    <row r="1" spans="2:21" ht="13.5" thickBot="1"/>
    <row r="2" spans="2:21" ht="24" customHeight="1">
      <c r="B2" s="667" t="s">
        <v>0</v>
      </c>
      <c r="C2" s="668"/>
      <c r="D2" s="668"/>
      <c r="E2" s="669"/>
      <c r="F2" s="22"/>
      <c r="G2" s="22"/>
      <c r="H2" s="22"/>
      <c r="I2" s="22"/>
      <c r="J2" s="22"/>
      <c r="K2" s="22"/>
      <c r="L2" s="22"/>
      <c r="M2" s="22"/>
    </row>
    <row r="3" spans="2:21" ht="15.65" customHeight="1">
      <c r="B3" s="62" t="s">
        <v>1</v>
      </c>
      <c r="C3" s="608" t="s">
        <v>125</v>
      </c>
      <c r="D3" s="608"/>
      <c r="E3" s="670"/>
      <c r="F3" s="24"/>
      <c r="G3" s="24"/>
      <c r="H3" s="24"/>
      <c r="I3" s="24"/>
      <c r="J3" s="24"/>
      <c r="K3" s="24"/>
      <c r="L3" s="24"/>
      <c r="M3" s="24"/>
    </row>
    <row r="4" spans="2:21">
      <c r="B4" s="62" t="s">
        <v>2</v>
      </c>
      <c r="C4" s="671" t="s">
        <v>142</v>
      </c>
      <c r="D4" s="671"/>
      <c r="E4" s="672"/>
      <c r="F4" s="25"/>
      <c r="G4" s="25"/>
      <c r="H4" s="25"/>
      <c r="I4" s="25"/>
      <c r="J4" s="25"/>
      <c r="K4" s="25"/>
      <c r="L4" s="25"/>
      <c r="M4" s="25"/>
    </row>
    <row r="5" spans="2:21" ht="13.5" thickBot="1">
      <c r="B5" s="63" t="s">
        <v>3</v>
      </c>
      <c r="C5" s="673">
        <f>L20</f>
        <v>5340</v>
      </c>
      <c r="D5" s="673"/>
      <c r="E5" s="674"/>
      <c r="F5" s="26"/>
      <c r="G5" s="26"/>
      <c r="H5" s="299" t="s">
        <v>32</v>
      </c>
      <c r="I5" s="64"/>
      <c r="J5" s="64"/>
      <c r="K5" s="64"/>
      <c r="L5" s="64"/>
      <c r="M5" s="64"/>
      <c r="N5" s="64"/>
      <c r="O5" s="299" t="s">
        <v>7</v>
      </c>
      <c r="P5" s="64"/>
      <c r="Q5" s="64"/>
      <c r="R5" s="299" t="s">
        <v>9</v>
      </c>
      <c r="S5" s="27"/>
    </row>
    <row r="6" spans="2:21" ht="13.5" thickBot="1">
      <c r="B6" s="28"/>
      <c r="C6" s="29"/>
      <c r="D6" s="30"/>
      <c r="E6" s="29"/>
      <c r="F6" s="64"/>
      <c r="G6" s="65"/>
      <c r="H6" s="300">
        <v>1.4E-2</v>
      </c>
      <c r="I6" s="64"/>
      <c r="J6" s="64"/>
      <c r="K6" s="64"/>
      <c r="L6" s="64"/>
      <c r="M6" s="64"/>
      <c r="N6" s="64"/>
      <c r="O6" s="301">
        <v>7.8E-2</v>
      </c>
      <c r="P6" s="229"/>
      <c r="Q6" s="64"/>
      <c r="R6" s="301">
        <v>1.7000000000000001E-2</v>
      </c>
      <c r="S6" s="27"/>
    </row>
    <row r="7" spans="2:21" ht="25.75" customHeight="1" thickBot="1">
      <c r="B7" s="609" t="s">
        <v>62</v>
      </c>
      <c r="C7" s="610"/>
      <c r="D7" s="610"/>
      <c r="E7" s="610"/>
      <c r="F7" s="610"/>
      <c r="G7" s="610"/>
      <c r="H7" s="610"/>
      <c r="I7" s="610"/>
      <c r="J7" s="610"/>
      <c r="K7" s="610"/>
      <c r="L7" s="610"/>
      <c r="M7" s="610"/>
      <c r="N7" s="610"/>
      <c r="O7" s="610"/>
      <c r="P7" s="610"/>
      <c r="Q7" s="610"/>
      <c r="R7" s="610"/>
      <c r="S7" s="610"/>
      <c r="T7" s="610"/>
      <c r="U7" s="611"/>
    </row>
    <row r="8" spans="2:21" ht="13.5" customHeight="1">
      <c r="B8" s="675"/>
      <c r="C8" s="681" t="s">
        <v>13</v>
      </c>
      <c r="D8" s="682"/>
      <c r="E8" s="682"/>
      <c r="F8" s="685" t="s">
        <v>14</v>
      </c>
      <c r="G8" s="679" t="s">
        <v>15</v>
      </c>
      <c r="H8" s="679"/>
      <c r="I8" s="686" t="s">
        <v>42</v>
      </c>
      <c r="J8" s="686"/>
      <c r="K8" s="686"/>
      <c r="L8" s="679" t="s">
        <v>6</v>
      </c>
      <c r="M8" s="679" t="s">
        <v>30</v>
      </c>
      <c r="N8" s="687" t="s">
        <v>55</v>
      </c>
      <c r="O8" s="689" t="s">
        <v>7</v>
      </c>
      <c r="P8" s="687" t="s">
        <v>117</v>
      </c>
      <c r="Q8" s="687" t="s">
        <v>8</v>
      </c>
      <c r="R8" s="677" t="s">
        <v>9</v>
      </c>
      <c r="S8" s="605" t="s">
        <v>165</v>
      </c>
      <c r="T8" s="607" t="s">
        <v>166</v>
      </c>
      <c r="U8" s="607" t="s">
        <v>167</v>
      </c>
    </row>
    <row r="9" spans="2:21" ht="46.25" customHeight="1" thickBot="1">
      <c r="B9" s="676"/>
      <c r="C9" s="683"/>
      <c r="D9" s="684"/>
      <c r="E9" s="684"/>
      <c r="F9" s="625"/>
      <c r="G9" s="206" t="s">
        <v>16</v>
      </c>
      <c r="H9" s="302" t="s">
        <v>17</v>
      </c>
      <c r="I9" s="207" t="s">
        <v>61</v>
      </c>
      <c r="J9" s="208" t="s">
        <v>58</v>
      </c>
      <c r="K9" s="209" t="s">
        <v>59</v>
      </c>
      <c r="L9" s="688"/>
      <c r="M9" s="680"/>
      <c r="N9" s="688"/>
      <c r="O9" s="690"/>
      <c r="P9" s="688"/>
      <c r="Q9" s="684"/>
      <c r="R9" s="678"/>
      <c r="S9" s="606"/>
      <c r="T9" s="608"/>
      <c r="U9" s="608"/>
    </row>
    <row r="10" spans="2:21" ht="28.5" customHeight="1">
      <c r="B10" s="651" t="s">
        <v>133</v>
      </c>
      <c r="C10" s="649" t="s">
        <v>126</v>
      </c>
      <c r="D10" s="650"/>
      <c r="E10" s="650"/>
      <c r="F10" s="203" t="s">
        <v>142</v>
      </c>
      <c r="G10" s="328">
        <f>Facebook!$D$86</f>
        <v>99971</v>
      </c>
      <c r="H10" s="329">
        <f>Facebook!$L$86</f>
        <v>2.7831748365872055E-2</v>
      </c>
      <c r="I10" s="328">
        <f>Facebook!$O$86</f>
        <v>4706</v>
      </c>
      <c r="J10" s="330">
        <f>L10/$O$6</f>
        <v>27564.102564102563</v>
      </c>
      <c r="K10" s="331">
        <f t="shared" ref="K10:K19" si="0">I10/J10</f>
        <v>0.17072930232558139</v>
      </c>
      <c r="L10" s="332">
        <f>Facebook!$C$3</f>
        <v>2150</v>
      </c>
      <c r="M10" s="333">
        <f>Facebook!$J$86</f>
        <v>1865</v>
      </c>
      <c r="N10" s="204">
        <f t="shared" ref="N10:N19" si="1">M10/L10</f>
        <v>0.86744186046511629</v>
      </c>
      <c r="O10" s="352">
        <f t="shared" ref="O10:O19" si="2">M10/I10</f>
        <v>0.39630259243518912</v>
      </c>
      <c r="P10" s="205">
        <f t="shared" ref="P10:P19" si="3">I10/G10</f>
        <v>4.7073651358894082E-2</v>
      </c>
      <c r="Q10" s="306">
        <f>Facebook!$V$86</f>
        <v>0.77575690688144872</v>
      </c>
      <c r="R10" s="349">
        <f t="shared" ref="R10:R19" si="4">M10/G10</f>
        <v>1.8655410068919989E-2</v>
      </c>
      <c r="S10" s="439">
        <f>Facebook!T86</f>
        <v>52.928629404441274</v>
      </c>
      <c r="T10" s="440">
        <f>SUM(I10*(100%-Q10))</f>
        <v>1055.2879962159022</v>
      </c>
      <c r="U10" s="441">
        <f>L10/T10</f>
        <v>2.0373585293394445</v>
      </c>
    </row>
    <row r="11" spans="2:21" ht="28.5" customHeight="1">
      <c r="B11" s="651"/>
      <c r="C11" s="647" t="s">
        <v>127</v>
      </c>
      <c r="D11" s="648"/>
      <c r="E11" s="648"/>
      <c r="F11" s="203" t="s">
        <v>143</v>
      </c>
      <c r="G11" s="334">
        <f>YouTube!D86</f>
        <v>17694</v>
      </c>
      <c r="H11" s="335">
        <f>YouTube!$L$86</f>
        <v>6.401503886704886E-3</v>
      </c>
      <c r="I11" s="334">
        <f>YouTube!$O$86</f>
        <v>5609</v>
      </c>
      <c r="J11" s="330">
        <f t="shared" ref="J11:J19" si="5">L11/$O$6</f>
        <v>31923.076923076922</v>
      </c>
      <c r="K11" s="336">
        <f t="shared" si="0"/>
        <v>0.17570361445783134</v>
      </c>
      <c r="L11" s="337">
        <f>YouTube!$C$3</f>
        <v>2490</v>
      </c>
      <c r="M11" s="413">
        <f>YouTube!$J$86</f>
        <v>2287.6000000000004</v>
      </c>
      <c r="N11" s="56">
        <f t="shared" si="1"/>
        <v>0.91871485943775111</v>
      </c>
      <c r="O11" s="353">
        <f t="shared" si="2"/>
        <v>0.40784453556783745</v>
      </c>
      <c r="P11" s="201">
        <f t="shared" si="3"/>
        <v>0.31700011303266645</v>
      </c>
      <c r="Q11" s="312">
        <f>YouTube!$V$86</f>
        <v>0.76484380904020954</v>
      </c>
      <c r="R11" s="350">
        <f t="shared" si="4"/>
        <v>0.12928676387475982</v>
      </c>
      <c r="S11" s="439">
        <f>YouTube!T86</f>
        <v>50.97936370831858</v>
      </c>
      <c r="T11" s="440">
        <f t="shared" ref="T11:T12" si="6">SUM(I11*(100%-Q11))</f>
        <v>1318.9910750934646</v>
      </c>
      <c r="U11" s="441">
        <f t="shared" ref="U11:U20" si="7">L11/T11</f>
        <v>1.8878065568590423</v>
      </c>
    </row>
    <row r="12" spans="2:21" ht="15.65" customHeight="1" thickBot="1">
      <c r="B12" s="651"/>
      <c r="C12" s="649" t="str">
        <f>Snapchat!B$2</f>
        <v>Snapchat</v>
      </c>
      <c r="D12" s="650"/>
      <c r="E12" s="650"/>
      <c r="F12" s="55" t="s">
        <v>161</v>
      </c>
      <c r="G12" s="334">
        <f>Snapchat!D86</f>
        <v>21682</v>
      </c>
      <c r="H12" s="335">
        <f>Snapchat!$L$86</f>
        <v>1.6746943655749202E-2</v>
      </c>
      <c r="I12" s="334">
        <f>Snapchat!$O$86</f>
        <v>7455</v>
      </c>
      <c r="J12" s="330">
        <f t="shared" si="5"/>
        <v>8974.3589743589746</v>
      </c>
      <c r="K12" s="336">
        <f t="shared" si="0"/>
        <v>0.83069999999999999</v>
      </c>
      <c r="L12" s="337">
        <f>Snapchat!$C$3</f>
        <v>700</v>
      </c>
      <c r="M12" s="338">
        <f>Snapchat!$J$86</f>
        <v>490.01</v>
      </c>
      <c r="N12" s="56">
        <f t="shared" si="1"/>
        <v>0.7000142857142857</v>
      </c>
      <c r="O12" s="353">
        <f t="shared" si="2"/>
        <v>6.5729040912139505E-2</v>
      </c>
      <c r="P12" s="201">
        <f t="shared" si="3"/>
        <v>0.343833594686837</v>
      </c>
      <c r="Q12" s="414">
        <f>Snapchat!$V$86</f>
        <v>0.91500000000000004</v>
      </c>
      <c r="R12" s="350">
        <f t="shared" si="4"/>
        <v>2.2599852412139101E-2</v>
      </c>
      <c r="S12" s="439">
        <f>Snapchat!T86</f>
        <v>16.365764400887628</v>
      </c>
      <c r="T12" s="440">
        <f t="shared" si="6"/>
        <v>633.67499999999973</v>
      </c>
      <c r="U12" s="442">
        <f t="shared" si="7"/>
        <v>1.1046672190002766</v>
      </c>
    </row>
    <row r="13" spans="2:21" ht="15.65" hidden="1" customHeight="1">
      <c r="B13" s="651"/>
      <c r="C13" s="647" t="str">
        <f>Media4!B$2</f>
        <v>Media 4</v>
      </c>
      <c r="D13" s="648"/>
      <c r="E13" s="648"/>
      <c r="F13" s="55"/>
      <c r="G13" s="334">
        <f>Media4!D86</f>
        <v>0</v>
      </c>
      <c r="H13" s="335" t="e">
        <f>Media4!$L$86</f>
        <v>#DIV/0!</v>
      </c>
      <c r="I13" s="334">
        <f>Media4!$O$86</f>
        <v>0</v>
      </c>
      <c r="J13" s="330">
        <f t="shared" si="5"/>
        <v>0</v>
      </c>
      <c r="K13" s="336" t="e">
        <f t="shared" si="0"/>
        <v>#DIV/0!</v>
      </c>
      <c r="L13" s="337">
        <f>Media4!$C$3</f>
        <v>0</v>
      </c>
      <c r="M13" s="338">
        <f>Media4!$J$86</f>
        <v>0</v>
      </c>
      <c r="N13" s="56" t="e">
        <f t="shared" si="1"/>
        <v>#DIV/0!</v>
      </c>
      <c r="O13" s="353" t="e">
        <f t="shared" si="2"/>
        <v>#DIV/0!</v>
      </c>
      <c r="P13" s="201" t="e">
        <f t="shared" si="3"/>
        <v>#DIV/0!</v>
      </c>
      <c r="Q13" s="312">
        <f>Media4!$V$86</f>
        <v>1</v>
      </c>
      <c r="R13" s="350" t="e">
        <f t="shared" si="4"/>
        <v>#DIV/0!</v>
      </c>
      <c r="S13" s="439">
        <f>[3]Snapchat!R94</f>
        <v>6.690370715784566E-2</v>
      </c>
      <c r="T13" s="440" t="e">
        <f t="shared" ref="T13:T19" si="8">SUM(H13*(100%-P13))</f>
        <v>#DIV/0!</v>
      </c>
      <c r="U13" s="442" t="e">
        <f t="shared" si="7"/>
        <v>#DIV/0!</v>
      </c>
    </row>
    <row r="14" spans="2:21" ht="15.65" hidden="1" customHeight="1">
      <c r="B14" s="651"/>
      <c r="C14" s="649" t="str">
        <f>Media5!B$2</f>
        <v>Media 5</v>
      </c>
      <c r="D14" s="650"/>
      <c r="E14" s="650"/>
      <c r="F14" s="58"/>
      <c r="G14" s="334">
        <f>Media5!D86</f>
        <v>0</v>
      </c>
      <c r="H14" s="335" t="e">
        <f>Media5!$L$86</f>
        <v>#DIV/0!</v>
      </c>
      <c r="I14" s="334">
        <f>Media5!$O$86</f>
        <v>0</v>
      </c>
      <c r="J14" s="330">
        <f t="shared" si="5"/>
        <v>0</v>
      </c>
      <c r="K14" s="336" t="e">
        <f t="shared" si="0"/>
        <v>#DIV/0!</v>
      </c>
      <c r="L14" s="337">
        <f>Media5!$C$3</f>
        <v>0</v>
      </c>
      <c r="M14" s="338">
        <f>Media5!$J$86</f>
        <v>0</v>
      </c>
      <c r="N14" s="56" t="e">
        <f t="shared" si="1"/>
        <v>#DIV/0!</v>
      </c>
      <c r="O14" s="353" t="e">
        <f t="shared" si="2"/>
        <v>#DIV/0!</v>
      </c>
      <c r="P14" s="201" t="e">
        <f t="shared" si="3"/>
        <v>#DIV/0!</v>
      </c>
      <c r="Q14" s="312">
        <f>Media5!$V$86</f>
        <v>1</v>
      </c>
      <c r="R14" s="350" t="e">
        <f t="shared" si="4"/>
        <v>#DIV/0!</v>
      </c>
      <c r="S14" s="439">
        <f>[3]GDN!R94</f>
        <v>9.7040656080963197E-2</v>
      </c>
      <c r="T14" s="440" t="e">
        <f t="shared" si="8"/>
        <v>#DIV/0!</v>
      </c>
      <c r="U14" s="442" t="e">
        <f t="shared" si="7"/>
        <v>#DIV/0!</v>
      </c>
    </row>
    <row r="15" spans="2:21" ht="15.65" hidden="1" customHeight="1">
      <c r="B15" s="651"/>
      <c r="C15" s="647" t="str">
        <f>Media6!B$2</f>
        <v>Media 6</v>
      </c>
      <c r="D15" s="648"/>
      <c r="E15" s="648"/>
      <c r="F15" s="58"/>
      <c r="G15" s="334">
        <f>Media6!D86</f>
        <v>0</v>
      </c>
      <c r="H15" s="335" t="e">
        <f>Media6!$L$86</f>
        <v>#DIV/0!</v>
      </c>
      <c r="I15" s="334">
        <f>Media6!$O$86</f>
        <v>0</v>
      </c>
      <c r="J15" s="330">
        <f t="shared" si="5"/>
        <v>0</v>
      </c>
      <c r="K15" s="336" t="e">
        <f t="shared" si="0"/>
        <v>#DIV/0!</v>
      </c>
      <c r="L15" s="337">
        <f>Media6!$C$3</f>
        <v>0</v>
      </c>
      <c r="M15" s="338">
        <f>Media6!$J$86</f>
        <v>0</v>
      </c>
      <c r="N15" s="59" t="e">
        <f t="shared" si="1"/>
        <v>#DIV/0!</v>
      </c>
      <c r="O15" s="353" t="e">
        <f t="shared" si="2"/>
        <v>#DIV/0!</v>
      </c>
      <c r="P15" s="201" t="e">
        <f t="shared" si="3"/>
        <v>#DIV/0!</v>
      </c>
      <c r="Q15" s="312">
        <f>Media6!$V$86</f>
        <v>1</v>
      </c>
      <c r="R15" s="350" t="e">
        <f t="shared" si="4"/>
        <v>#DIV/0!</v>
      </c>
      <c r="S15" s="443"/>
      <c r="T15" s="440" t="e">
        <f t="shared" si="8"/>
        <v>#DIV/0!</v>
      </c>
      <c r="U15" s="441" t="e">
        <f t="shared" si="7"/>
        <v>#DIV/0!</v>
      </c>
    </row>
    <row r="16" spans="2:21" ht="15.65" hidden="1" customHeight="1">
      <c r="B16" s="651"/>
      <c r="C16" s="649" t="str">
        <f>Media7!B$2</f>
        <v>Media 7</v>
      </c>
      <c r="D16" s="650"/>
      <c r="E16" s="650"/>
      <c r="F16" s="58"/>
      <c r="G16" s="334">
        <f>Media7!D86</f>
        <v>0</v>
      </c>
      <c r="H16" s="335" t="e">
        <f>Media7!$L$86</f>
        <v>#DIV/0!</v>
      </c>
      <c r="I16" s="334">
        <f>Media7!$O$86</f>
        <v>0</v>
      </c>
      <c r="J16" s="330">
        <f t="shared" si="5"/>
        <v>0</v>
      </c>
      <c r="K16" s="336" t="e">
        <f t="shared" si="0"/>
        <v>#DIV/0!</v>
      </c>
      <c r="L16" s="337">
        <f>Media7!$C$3</f>
        <v>0</v>
      </c>
      <c r="M16" s="338">
        <f>Media7!$J$86</f>
        <v>0</v>
      </c>
      <c r="N16" s="59" t="e">
        <f t="shared" si="1"/>
        <v>#DIV/0!</v>
      </c>
      <c r="O16" s="353" t="e">
        <f t="shared" si="2"/>
        <v>#DIV/0!</v>
      </c>
      <c r="P16" s="201" t="e">
        <f t="shared" si="3"/>
        <v>#DIV/0!</v>
      </c>
      <c r="Q16" s="312">
        <f>Media7!$V$86</f>
        <v>1</v>
      </c>
      <c r="R16" s="350" t="e">
        <f t="shared" si="4"/>
        <v>#DIV/0!</v>
      </c>
      <c r="S16" s="443"/>
      <c r="T16" s="440" t="e">
        <f t="shared" si="8"/>
        <v>#DIV/0!</v>
      </c>
      <c r="U16" s="441" t="e">
        <f t="shared" si="7"/>
        <v>#DIV/0!</v>
      </c>
    </row>
    <row r="17" spans="2:21" ht="15.65" hidden="1" customHeight="1">
      <c r="B17" s="651"/>
      <c r="C17" s="647" t="str">
        <f>Media8!B$2</f>
        <v>Media 8</v>
      </c>
      <c r="D17" s="648"/>
      <c r="E17" s="648"/>
      <c r="F17" s="58"/>
      <c r="G17" s="334">
        <f>Media8!D86</f>
        <v>0</v>
      </c>
      <c r="H17" s="335" t="e">
        <f>Media8!$L$86</f>
        <v>#DIV/0!</v>
      </c>
      <c r="I17" s="334">
        <f>Media8!$O$86</f>
        <v>0</v>
      </c>
      <c r="J17" s="330">
        <f t="shared" si="5"/>
        <v>0</v>
      </c>
      <c r="K17" s="336" t="e">
        <f t="shared" si="0"/>
        <v>#DIV/0!</v>
      </c>
      <c r="L17" s="337">
        <f>Media8!$C$3</f>
        <v>0</v>
      </c>
      <c r="M17" s="338">
        <f>Media8!$J$86</f>
        <v>0</v>
      </c>
      <c r="N17" s="59" t="e">
        <f t="shared" si="1"/>
        <v>#DIV/0!</v>
      </c>
      <c r="O17" s="353" t="e">
        <f t="shared" si="2"/>
        <v>#DIV/0!</v>
      </c>
      <c r="P17" s="201" t="e">
        <f t="shared" si="3"/>
        <v>#DIV/0!</v>
      </c>
      <c r="Q17" s="312">
        <f>Media8!$V$86</f>
        <v>1</v>
      </c>
      <c r="R17" s="350" t="e">
        <f t="shared" si="4"/>
        <v>#DIV/0!</v>
      </c>
      <c r="S17" s="443"/>
      <c r="T17" s="440" t="e">
        <f t="shared" si="8"/>
        <v>#DIV/0!</v>
      </c>
      <c r="U17" s="441" t="e">
        <f t="shared" si="7"/>
        <v>#DIV/0!</v>
      </c>
    </row>
    <row r="18" spans="2:21" ht="15.65" hidden="1" customHeight="1">
      <c r="B18" s="651"/>
      <c r="C18" s="649" t="str">
        <f>Media9!B$2</f>
        <v>Media 9</v>
      </c>
      <c r="D18" s="650"/>
      <c r="E18" s="650"/>
      <c r="F18" s="58"/>
      <c r="G18" s="334">
        <f>Media9!D86</f>
        <v>0</v>
      </c>
      <c r="H18" s="335" t="e">
        <f>Media9!$L$86</f>
        <v>#DIV/0!</v>
      </c>
      <c r="I18" s="334">
        <f>Media9!$O$86</f>
        <v>0</v>
      </c>
      <c r="J18" s="330">
        <f t="shared" si="5"/>
        <v>0</v>
      </c>
      <c r="K18" s="336" t="e">
        <f t="shared" si="0"/>
        <v>#DIV/0!</v>
      </c>
      <c r="L18" s="337">
        <f>Media9!$C$3</f>
        <v>0</v>
      </c>
      <c r="M18" s="338">
        <f>Media9!$J$86</f>
        <v>0</v>
      </c>
      <c r="N18" s="59" t="e">
        <f t="shared" si="1"/>
        <v>#DIV/0!</v>
      </c>
      <c r="O18" s="353" t="e">
        <f t="shared" si="2"/>
        <v>#DIV/0!</v>
      </c>
      <c r="P18" s="201" t="e">
        <f t="shared" si="3"/>
        <v>#DIV/0!</v>
      </c>
      <c r="Q18" s="312">
        <f>Media9!$V$86</f>
        <v>1</v>
      </c>
      <c r="R18" s="350" t="e">
        <f t="shared" si="4"/>
        <v>#DIV/0!</v>
      </c>
      <c r="S18" s="443"/>
      <c r="T18" s="440" t="e">
        <f t="shared" si="8"/>
        <v>#DIV/0!</v>
      </c>
      <c r="U18" s="441" t="e">
        <f t="shared" si="7"/>
        <v>#DIV/0!</v>
      </c>
    </row>
    <row r="19" spans="2:21" ht="15.65" hidden="1" customHeight="1" thickBot="1">
      <c r="B19" s="651"/>
      <c r="C19" s="647" t="str">
        <f>Media10!B$2</f>
        <v>Media 10</v>
      </c>
      <c r="D19" s="648"/>
      <c r="E19" s="648"/>
      <c r="F19" s="210"/>
      <c r="G19" s="339">
        <f>Media10!D86</f>
        <v>0</v>
      </c>
      <c r="H19" s="340" t="e">
        <f>Media10!$L$86</f>
        <v>#DIV/0!</v>
      </c>
      <c r="I19" s="339">
        <f>Media10!$O$86</f>
        <v>0</v>
      </c>
      <c r="J19" s="330">
        <f t="shared" si="5"/>
        <v>0</v>
      </c>
      <c r="K19" s="341" t="e">
        <f t="shared" si="0"/>
        <v>#DIV/0!</v>
      </c>
      <c r="L19" s="342">
        <f>Media10!$C$3</f>
        <v>0</v>
      </c>
      <c r="M19" s="343">
        <f>Media10!$J$86</f>
        <v>0</v>
      </c>
      <c r="N19" s="211" t="e">
        <f t="shared" si="1"/>
        <v>#DIV/0!</v>
      </c>
      <c r="O19" s="354" t="e">
        <f t="shared" si="2"/>
        <v>#DIV/0!</v>
      </c>
      <c r="P19" s="212" t="e">
        <f t="shared" si="3"/>
        <v>#DIV/0!</v>
      </c>
      <c r="Q19" s="344">
        <f>Media10!$V$86</f>
        <v>1</v>
      </c>
      <c r="R19" s="351" t="e">
        <f t="shared" si="4"/>
        <v>#DIV/0!</v>
      </c>
      <c r="S19" s="443"/>
      <c r="T19" s="440" t="e">
        <f t="shared" si="8"/>
        <v>#DIV/0!</v>
      </c>
      <c r="U19" s="441" t="e">
        <f t="shared" si="7"/>
        <v>#DIV/0!</v>
      </c>
    </row>
    <row r="20" spans="2:21" s="32" customFormat="1" ht="19.25" customHeight="1" thickBot="1">
      <c r="B20" s="652" t="s">
        <v>18</v>
      </c>
      <c r="C20" s="653"/>
      <c r="D20" s="653"/>
      <c r="E20" s="653"/>
      <c r="F20" s="213"/>
      <c r="G20" s="345">
        <f>'Daily_Total '!D86</f>
        <v>139347</v>
      </c>
      <c r="H20" s="346">
        <f>'Daily_Total '!L86</f>
        <v>1.8213629891856941E-2</v>
      </c>
      <c r="I20" s="345">
        <f>'Daily_Total '!O86</f>
        <v>17770</v>
      </c>
      <c r="J20" s="345">
        <f>SUM(J10:J12)</f>
        <v>68461.538461538454</v>
      </c>
      <c r="K20" s="214">
        <f>'Daily_Total '!Q86</f>
        <v>0.25956179775280902</v>
      </c>
      <c r="L20" s="347">
        <f>SUM(L10:L19)</f>
        <v>5340</v>
      </c>
      <c r="M20" s="347">
        <f>'Daily_Total '!J86</f>
        <v>4642.6100000000006</v>
      </c>
      <c r="N20" s="214">
        <f>'Daily_Total '!K86</f>
        <v>0.86940262172284655</v>
      </c>
      <c r="O20" s="355">
        <f>M20/I20</f>
        <v>0.26126111423747894</v>
      </c>
      <c r="P20" s="215">
        <f>I20/SUM(G20)</f>
        <v>0.12752337689365398</v>
      </c>
      <c r="Q20" s="214">
        <f>'Daily_Total '!V86</f>
        <v>0.79751862495755899</v>
      </c>
      <c r="R20" s="327">
        <f>M20/G20</f>
        <v>3.3316899538562011E-2</v>
      </c>
      <c r="S20" s="444">
        <f>'Daily_Total '!T86</f>
        <v>43.809558793836011</v>
      </c>
      <c r="T20" s="445">
        <f>SUM(T10:T12)</f>
        <v>3007.9540713093666</v>
      </c>
      <c r="U20" s="446">
        <f t="shared" si="7"/>
        <v>1.7752930641243105</v>
      </c>
    </row>
    <row r="21" spans="2:21" ht="13.5" thickBot="1">
      <c r="B21" s="36"/>
      <c r="C21" s="21"/>
      <c r="D21" s="21"/>
      <c r="E21" s="21"/>
      <c r="F21" s="37"/>
      <c r="G21" s="38"/>
      <c r="H21" s="39"/>
      <c r="I21" s="38"/>
      <c r="J21" s="38"/>
      <c r="K21" s="40"/>
      <c r="L21" s="51"/>
      <c r="M21" s="41"/>
      <c r="N21" s="42"/>
      <c r="O21" s="43"/>
    </row>
    <row r="22" spans="2:21" ht="23.4" customHeight="1" thickBot="1">
      <c r="B22" s="621" t="s">
        <v>134</v>
      </c>
      <c r="C22" s="622"/>
      <c r="D22" s="622"/>
      <c r="E22" s="622"/>
      <c r="F22" s="622"/>
      <c r="G22" s="622"/>
      <c r="H22" s="622"/>
      <c r="I22" s="622"/>
      <c r="J22" s="622"/>
      <c r="K22" s="622"/>
      <c r="L22" s="622"/>
      <c r="M22" s="622"/>
      <c r="N22" s="622"/>
      <c r="O22" s="622"/>
      <c r="P22" s="622"/>
      <c r="Q22" s="622"/>
      <c r="R22" s="623"/>
    </row>
    <row r="23" spans="2:21" ht="13.75" customHeight="1">
      <c r="B23" s="665" t="s">
        <v>19</v>
      </c>
      <c r="C23" s="642" t="s">
        <v>20</v>
      </c>
      <c r="D23" s="643"/>
      <c r="E23" s="643"/>
      <c r="F23" s="624" t="s">
        <v>5</v>
      </c>
      <c r="G23" s="624" t="s">
        <v>10</v>
      </c>
      <c r="H23" s="624" t="s">
        <v>11</v>
      </c>
      <c r="I23" s="624" t="s">
        <v>12</v>
      </c>
      <c r="J23" s="624" t="s">
        <v>30</v>
      </c>
      <c r="K23" s="624" t="s">
        <v>55</v>
      </c>
      <c r="L23" s="616" t="s">
        <v>40</v>
      </c>
      <c r="M23" s="616"/>
      <c r="N23" s="616"/>
      <c r="O23" s="616"/>
      <c r="P23" s="624" t="s">
        <v>33</v>
      </c>
      <c r="Q23" s="624" t="s">
        <v>7</v>
      </c>
      <c r="R23" s="627" t="s">
        <v>9</v>
      </c>
      <c r="T23" s="50" t="s">
        <v>56</v>
      </c>
    </row>
    <row r="24" spans="2:21" ht="13.75" customHeight="1" thickBot="1">
      <c r="B24" s="666"/>
      <c r="C24" s="394" t="s">
        <v>21</v>
      </c>
      <c r="D24" s="395" t="s">
        <v>22</v>
      </c>
      <c r="E24" s="394" t="s">
        <v>23</v>
      </c>
      <c r="F24" s="629"/>
      <c r="G24" s="629"/>
      <c r="H24" s="629"/>
      <c r="I24" s="629"/>
      <c r="J24" s="641"/>
      <c r="K24" s="625"/>
      <c r="L24" s="217" t="s">
        <v>102</v>
      </c>
      <c r="M24" s="218" t="s">
        <v>103</v>
      </c>
      <c r="N24" s="218" t="s">
        <v>104</v>
      </c>
      <c r="O24" s="217" t="s">
        <v>105</v>
      </c>
      <c r="P24" s="625"/>
      <c r="Q24" s="626"/>
      <c r="R24" s="628"/>
      <c r="T24" s="27"/>
    </row>
    <row r="25" spans="2:21" ht="13.75" customHeight="1">
      <c r="B25" s="617" t="s">
        <v>126</v>
      </c>
      <c r="C25" s="399" t="s">
        <v>164</v>
      </c>
      <c r="D25" s="400"/>
      <c r="E25" s="644" t="s">
        <v>116</v>
      </c>
      <c r="F25" s="401" t="s">
        <v>140</v>
      </c>
      <c r="G25" s="402">
        <v>66053</v>
      </c>
      <c r="H25" s="403">
        <v>1.77E-2</v>
      </c>
      <c r="I25" s="402">
        <v>4704</v>
      </c>
      <c r="J25" s="404">
        <v>1200</v>
      </c>
      <c r="K25" s="392">
        <f>J25/$L$10</f>
        <v>0.55813953488372092</v>
      </c>
      <c r="L25" s="307">
        <v>431894</v>
      </c>
      <c r="M25" s="303">
        <v>241923</v>
      </c>
      <c r="N25" s="303">
        <v>181254</v>
      </c>
      <c r="O25" s="307">
        <v>145277</v>
      </c>
      <c r="P25" s="222">
        <f t="shared" ref="P25" si="9">I25/G25</f>
        <v>7.1215539036834058E-2</v>
      </c>
      <c r="Q25" s="308">
        <f>J25/I25</f>
        <v>0.25510204081632654</v>
      </c>
      <c r="R25" s="231">
        <f>J25/G25</f>
        <v>1.8167229346131138E-2</v>
      </c>
      <c r="T25" s="27"/>
    </row>
    <row r="26" spans="2:21" ht="13.75" customHeight="1">
      <c r="B26" s="618"/>
      <c r="C26" s="399" t="s">
        <v>144</v>
      </c>
      <c r="D26" s="400"/>
      <c r="E26" s="645"/>
      <c r="F26" s="405" t="s">
        <v>159</v>
      </c>
      <c r="G26" s="402">
        <f>Facebook!AB86</f>
        <v>4934</v>
      </c>
      <c r="H26" s="403">
        <f>Facebook!AH$86</f>
        <v>5.8889149835603567E-2</v>
      </c>
      <c r="I26" s="415">
        <v>0</v>
      </c>
      <c r="J26" s="404">
        <f>Facebook!AC86</f>
        <v>80.680000000000007</v>
      </c>
      <c r="K26" s="393">
        <f t="shared" ref="K26:K36" si="10">J26/$L$10</f>
        <v>3.7525581395348839E-2</v>
      </c>
      <c r="L26" s="313">
        <v>22829</v>
      </c>
      <c r="M26" s="309">
        <v>15028</v>
      </c>
      <c r="N26" s="309">
        <v>11947</v>
      </c>
      <c r="O26" s="313">
        <v>4086</v>
      </c>
      <c r="P26" s="57">
        <f t="shared" ref="P26:P37" si="11">I26/G26</f>
        <v>0</v>
      </c>
      <c r="Q26" s="417" t="e">
        <f t="shared" ref="Q26:Q35" si="12">J26/I26</f>
        <v>#DIV/0!</v>
      </c>
      <c r="R26" s="232">
        <f t="shared" ref="R26:R35" si="13">J26/G26</f>
        <v>1.6351844345358735E-2</v>
      </c>
      <c r="T26" s="27"/>
    </row>
    <row r="27" spans="2:21" ht="13.75" customHeight="1">
      <c r="B27" s="618"/>
      <c r="C27" s="399" t="s">
        <v>145</v>
      </c>
      <c r="D27" s="400"/>
      <c r="E27" s="645"/>
      <c r="F27" s="405" t="s">
        <v>159</v>
      </c>
      <c r="G27" s="402">
        <f>Facebook!AF86</f>
        <v>1003</v>
      </c>
      <c r="H27" s="403">
        <f>Facebook!AL$86</f>
        <v>5.948211015796552E-2</v>
      </c>
      <c r="I27" s="416">
        <v>1</v>
      </c>
      <c r="J27" s="404">
        <f>Facebook!AG86</f>
        <v>19.55</v>
      </c>
      <c r="K27" s="393">
        <f t="shared" si="10"/>
        <v>9.0930232558139538E-3</v>
      </c>
      <c r="L27" s="313">
        <v>6433</v>
      </c>
      <c r="M27" s="309">
        <v>4622</v>
      </c>
      <c r="N27" s="309">
        <v>3924</v>
      </c>
      <c r="O27" s="313">
        <v>254</v>
      </c>
      <c r="P27" s="57">
        <f t="shared" si="11"/>
        <v>9.9700897308075765E-4</v>
      </c>
      <c r="Q27" s="417">
        <f t="shared" si="12"/>
        <v>19.55</v>
      </c>
      <c r="R27" s="232">
        <f t="shared" si="13"/>
        <v>1.9491525423728815E-2</v>
      </c>
      <c r="T27" s="27"/>
    </row>
    <row r="28" spans="2:21" ht="13.75" customHeight="1">
      <c r="B28" s="618"/>
      <c r="C28" s="399" t="s">
        <v>146</v>
      </c>
      <c r="D28" s="400"/>
      <c r="E28" s="645"/>
      <c r="F28" s="405" t="s">
        <v>159</v>
      </c>
      <c r="G28" s="402">
        <f>Facebook!AJ86</f>
        <v>15657</v>
      </c>
      <c r="H28" s="403">
        <f>Facebook!AP$86</f>
        <v>6.4540225591992226E-2</v>
      </c>
      <c r="I28" s="416">
        <v>1</v>
      </c>
      <c r="J28" s="404">
        <f>Facebook!AK86</f>
        <v>328.23</v>
      </c>
      <c r="K28" s="393">
        <f t="shared" si="10"/>
        <v>0.15266511627906978</v>
      </c>
      <c r="L28" s="313">
        <v>106166</v>
      </c>
      <c r="M28" s="309">
        <v>70030</v>
      </c>
      <c r="N28" s="309">
        <v>59173</v>
      </c>
      <c r="O28" s="313">
        <v>5463</v>
      </c>
      <c r="P28" s="57">
        <f t="shared" si="11"/>
        <v>6.3869195886823778E-5</v>
      </c>
      <c r="Q28" s="417">
        <f t="shared" si="12"/>
        <v>328.23</v>
      </c>
      <c r="R28" s="232">
        <f t="shared" si="13"/>
        <v>2.0963786165932172E-2</v>
      </c>
      <c r="T28" s="27"/>
    </row>
    <row r="29" spans="2:21" ht="13.75" customHeight="1">
      <c r="B29" s="618"/>
      <c r="C29" s="399" t="s">
        <v>156</v>
      </c>
      <c r="D29" s="400"/>
      <c r="E29" s="645"/>
      <c r="F29" s="405" t="s">
        <v>159</v>
      </c>
      <c r="G29" s="402">
        <f>Facebook!AN86</f>
        <v>1728</v>
      </c>
      <c r="H29" s="403">
        <f>Facebook!AT$86</f>
        <v>7.0765447279434374E-2</v>
      </c>
      <c r="I29" s="416">
        <v>0</v>
      </c>
      <c r="J29" s="404">
        <f>Facebook!AO86</f>
        <v>29.340000000000003</v>
      </c>
      <c r="K29" s="393">
        <f t="shared" si="10"/>
        <v>1.3646511627906978E-2</v>
      </c>
      <c r="L29" s="313">
        <v>11499</v>
      </c>
      <c r="M29" s="309">
        <v>9133</v>
      </c>
      <c r="N29" s="309">
        <v>8237</v>
      </c>
      <c r="O29" s="313">
        <v>372</v>
      </c>
      <c r="P29" s="57">
        <f t="shared" si="11"/>
        <v>0</v>
      </c>
      <c r="Q29" s="417" t="e">
        <f t="shared" si="12"/>
        <v>#DIV/0!</v>
      </c>
      <c r="R29" s="232">
        <f t="shared" si="13"/>
        <v>1.697916666666667E-2</v>
      </c>
      <c r="T29" s="27"/>
    </row>
    <row r="30" spans="2:21" ht="13.75" customHeight="1">
      <c r="B30" s="618"/>
      <c r="C30" s="399" t="s">
        <v>157</v>
      </c>
      <c r="D30" s="400"/>
      <c r="E30" s="645"/>
      <c r="F30" s="405" t="s">
        <v>159</v>
      </c>
      <c r="G30" s="402">
        <f>Facebook!AR86</f>
        <v>1151</v>
      </c>
      <c r="H30" s="403">
        <f>Facebook!AX$86</f>
        <v>6.535947712418301E-2</v>
      </c>
      <c r="I30" s="416">
        <v>0</v>
      </c>
      <c r="J30" s="404">
        <f>Facebook!AS86</f>
        <v>21.759999999999998</v>
      </c>
      <c r="K30" s="393">
        <f t="shared" si="10"/>
        <v>1.0120930232558138E-2</v>
      </c>
      <c r="L30" s="313">
        <v>7224</v>
      </c>
      <c r="M30" s="309">
        <v>5792</v>
      </c>
      <c r="N30" s="309">
        <v>5228</v>
      </c>
      <c r="O30" s="313">
        <v>4912</v>
      </c>
      <c r="P30" s="57">
        <f t="shared" si="11"/>
        <v>0</v>
      </c>
      <c r="Q30" s="417" t="e">
        <f t="shared" si="12"/>
        <v>#DIV/0!</v>
      </c>
      <c r="R30" s="232">
        <f t="shared" si="13"/>
        <v>1.8905299739357079E-2</v>
      </c>
      <c r="T30" s="27"/>
    </row>
    <row r="31" spans="2:21" ht="13.75" customHeight="1">
      <c r="B31" s="618"/>
      <c r="C31" s="399" t="s">
        <v>149</v>
      </c>
      <c r="D31" s="400"/>
      <c r="E31" s="645"/>
      <c r="F31" s="405" t="s">
        <v>159</v>
      </c>
      <c r="G31" s="402">
        <f>Facebook!AV86</f>
        <v>520</v>
      </c>
      <c r="H31" s="403">
        <f>Facebook!BB$86</f>
        <v>8.869741510390268E-2</v>
      </c>
      <c r="I31" s="416">
        <v>0</v>
      </c>
      <c r="J31" s="404">
        <f>Facebook!AW86</f>
        <v>9.1999999999999993</v>
      </c>
      <c r="K31" s="393">
        <f t="shared" si="10"/>
        <v>4.27906976744186E-3</v>
      </c>
      <c r="L31" s="313">
        <v>1433</v>
      </c>
      <c r="M31" s="309">
        <v>969</v>
      </c>
      <c r="N31" s="309">
        <v>833</v>
      </c>
      <c r="O31" s="313">
        <v>240</v>
      </c>
      <c r="P31" s="57">
        <f t="shared" si="11"/>
        <v>0</v>
      </c>
      <c r="Q31" s="417" t="e">
        <f t="shared" si="12"/>
        <v>#DIV/0!</v>
      </c>
      <c r="R31" s="232">
        <f t="shared" si="13"/>
        <v>1.7692307692307691E-2</v>
      </c>
      <c r="T31" s="27"/>
    </row>
    <row r="32" spans="2:21" ht="13.75" customHeight="1">
      <c r="B32" s="618"/>
      <c r="C32" s="399" t="s">
        <v>150</v>
      </c>
      <c r="D32" s="400"/>
      <c r="E32" s="645"/>
      <c r="F32" s="405" t="s">
        <v>159</v>
      </c>
      <c r="G32" s="402">
        <f>Facebook!AZ86</f>
        <v>175</v>
      </c>
      <c r="H32" s="403">
        <f>Facebook!BF$86</f>
        <v>4.2140439197986289E-2</v>
      </c>
      <c r="I32" s="416">
        <v>0</v>
      </c>
      <c r="J32" s="404">
        <f>Facebook!BA86</f>
        <v>3.52</v>
      </c>
      <c r="K32" s="393">
        <f t="shared" si="10"/>
        <v>1.6372093023255814E-3</v>
      </c>
      <c r="L32" s="313">
        <v>796</v>
      </c>
      <c r="M32" s="309">
        <v>636</v>
      </c>
      <c r="N32" s="309">
        <v>234</v>
      </c>
      <c r="O32" s="313">
        <v>39</v>
      </c>
      <c r="P32" s="57">
        <f t="shared" si="11"/>
        <v>0</v>
      </c>
      <c r="Q32" s="417" t="e">
        <f t="shared" si="12"/>
        <v>#DIV/0!</v>
      </c>
      <c r="R32" s="232">
        <f t="shared" si="13"/>
        <v>2.0114285714285713E-2</v>
      </c>
      <c r="T32" s="27"/>
    </row>
    <row r="33" spans="2:20" ht="13.75" customHeight="1">
      <c r="B33" s="618"/>
      <c r="C33" s="399" t="s">
        <v>151</v>
      </c>
      <c r="D33" s="400"/>
      <c r="E33" s="645"/>
      <c r="F33" s="405" t="s">
        <v>159</v>
      </c>
      <c r="G33" s="402">
        <f>Facebook!BD86</f>
        <v>2913</v>
      </c>
      <c r="H33" s="403">
        <f>Facebook!BJ$86</f>
        <v>7.2963793487810957E-2</v>
      </c>
      <c r="I33" s="416">
        <v>0</v>
      </c>
      <c r="J33" s="404">
        <f>Facebook!BE86</f>
        <v>56.410000000000004</v>
      </c>
      <c r="K33" s="393">
        <f t="shared" si="10"/>
        <v>2.6237209302325582E-2</v>
      </c>
      <c r="L33" s="313">
        <v>22704</v>
      </c>
      <c r="M33" s="309">
        <v>16124</v>
      </c>
      <c r="N33" s="309">
        <v>13854</v>
      </c>
      <c r="O33" s="313">
        <v>11260</v>
      </c>
      <c r="P33" s="57">
        <f t="shared" si="11"/>
        <v>0</v>
      </c>
      <c r="Q33" s="417" t="e">
        <f t="shared" si="12"/>
        <v>#DIV/0!</v>
      </c>
      <c r="R33" s="232">
        <f t="shared" si="13"/>
        <v>1.936491589426708E-2</v>
      </c>
      <c r="T33" s="27"/>
    </row>
    <row r="34" spans="2:20" ht="13.75" customHeight="1">
      <c r="B34" s="619"/>
      <c r="C34" s="399" t="s">
        <v>158</v>
      </c>
      <c r="D34" s="400"/>
      <c r="E34" s="645"/>
      <c r="F34" s="405" t="s">
        <v>159</v>
      </c>
      <c r="G34" s="402">
        <f>Facebook!BH86</f>
        <v>5564</v>
      </c>
      <c r="H34" s="403">
        <f>Facebook!BJ86</f>
        <v>7.2963793487810957E-2</v>
      </c>
      <c r="I34" s="416">
        <v>0</v>
      </c>
      <c r="J34" s="404">
        <f>Facebook!BI86</f>
        <v>111.35</v>
      </c>
      <c r="K34" s="393">
        <f t="shared" si="10"/>
        <v>5.1790697674418601E-2</v>
      </c>
      <c r="L34" s="391">
        <v>40669</v>
      </c>
      <c r="M34" s="388">
        <v>26156</v>
      </c>
      <c r="N34" s="388">
        <v>19925</v>
      </c>
      <c r="O34" s="391">
        <v>16550</v>
      </c>
      <c r="P34" s="57">
        <f t="shared" si="11"/>
        <v>0</v>
      </c>
      <c r="Q34" s="417" t="e">
        <f t="shared" si="12"/>
        <v>#DIV/0!</v>
      </c>
      <c r="R34" s="232">
        <f t="shared" si="13"/>
        <v>2.0012580877066859E-2</v>
      </c>
      <c r="T34" s="27"/>
    </row>
    <row r="35" spans="2:20" ht="13.75" customHeight="1">
      <c r="B35" s="619"/>
      <c r="C35" s="399" t="s">
        <v>153</v>
      </c>
      <c r="D35" s="400"/>
      <c r="E35" s="646"/>
      <c r="F35" s="405" t="s">
        <v>159</v>
      </c>
      <c r="G35" s="402">
        <f>Facebook!BL86</f>
        <v>273</v>
      </c>
      <c r="H35" s="403">
        <f>Facebook!BN86</f>
        <v>5.0696378830083565E-2</v>
      </c>
      <c r="I35" s="416">
        <v>0</v>
      </c>
      <c r="J35" s="404">
        <f>Facebook!BM86</f>
        <v>4.96</v>
      </c>
      <c r="K35" s="393">
        <f t="shared" si="10"/>
        <v>2.3069767441860466E-3</v>
      </c>
      <c r="L35" s="391">
        <v>1358</v>
      </c>
      <c r="M35" s="388">
        <v>785</v>
      </c>
      <c r="N35" s="388">
        <v>598</v>
      </c>
      <c r="O35" s="391">
        <v>442</v>
      </c>
      <c r="P35" s="57">
        <f t="shared" si="11"/>
        <v>0</v>
      </c>
      <c r="Q35" s="417" t="e">
        <f t="shared" si="12"/>
        <v>#DIV/0!</v>
      </c>
      <c r="R35" s="232">
        <f t="shared" si="13"/>
        <v>1.8168498168498168E-2</v>
      </c>
      <c r="T35" s="27"/>
    </row>
    <row r="36" spans="2:20" ht="13.75" customHeight="1" thickBot="1">
      <c r="B36" s="620"/>
      <c r="C36" s="630" t="s">
        <v>36</v>
      </c>
      <c r="D36" s="631"/>
      <c r="E36" s="631"/>
      <c r="F36" s="632"/>
      <c r="G36" s="396">
        <f>SUM(G25:G35)</f>
        <v>99971</v>
      </c>
      <c r="H36" s="397">
        <f>H10</f>
        <v>2.7831748365872055E-2</v>
      </c>
      <c r="I36" s="396">
        <f>SUM(I25:I35)</f>
        <v>4706</v>
      </c>
      <c r="J36" s="398">
        <f>SUM(J25:J35)</f>
        <v>1865</v>
      </c>
      <c r="K36" s="319">
        <f t="shared" si="10"/>
        <v>0.86744186046511629</v>
      </c>
      <c r="L36" s="320">
        <f>SUM(L25:L35)</f>
        <v>653005</v>
      </c>
      <c r="M36" s="320">
        <f>SUM(M25:M35)</f>
        <v>391198</v>
      </c>
      <c r="N36" s="320">
        <f>SUM(N25:N35)</f>
        <v>305207</v>
      </c>
      <c r="O36" s="320">
        <f>SUM(O25:O35)</f>
        <v>188895</v>
      </c>
      <c r="P36" s="269">
        <f t="shared" si="11"/>
        <v>4.7073651358894082E-2</v>
      </c>
      <c r="Q36" s="321">
        <f>SUM(J36/I36)</f>
        <v>0.39630259243518912</v>
      </c>
      <c r="R36" s="322">
        <f>SUM(J36/G36)</f>
        <v>1.8655410068919989E-2</v>
      </c>
      <c r="T36" s="27"/>
    </row>
    <row r="37" spans="2:20" ht="13.75" customHeight="1">
      <c r="B37" s="661" t="s">
        <v>127</v>
      </c>
      <c r="C37" s="399" t="s">
        <v>128</v>
      </c>
      <c r="D37" s="400"/>
      <c r="E37" s="644" t="s">
        <v>116</v>
      </c>
      <c r="F37" s="401" t="s">
        <v>141</v>
      </c>
      <c r="G37" s="406">
        <f>YouTube!X86</f>
        <v>5345</v>
      </c>
      <c r="H37" s="304">
        <v>5.8999999999999999E-3</v>
      </c>
      <c r="I37" s="303">
        <v>2354</v>
      </c>
      <c r="J37" s="305">
        <f>YouTube!Y86</f>
        <v>1496.6000000000004</v>
      </c>
      <c r="K37" s="306">
        <f>J37/$L$11</f>
        <v>0.60104417670682742</v>
      </c>
      <c r="L37" s="307">
        <v>457661.5147</v>
      </c>
      <c r="M37" s="303">
        <v>236276.51670000001</v>
      </c>
      <c r="N37" s="303">
        <v>164088.01869999999</v>
      </c>
      <c r="O37" s="307">
        <v>87760.152300000002</v>
      </c>
      <c r="P37" s="222">
        <f t="shared" si="11"/>
        <v>0.4404115996258185</v>
      </c>
      <c r="Q37" s="308">
        <f t="shared" ref="Q37:Q47" si="14">J37/I37</f>
        <v>0.63576890399320318</v>
      </c>
      <c r="R37" s="231">
        <f t="shared" ref="R37:R47" si="15">J37/G37</f>
        <v>0.28000000000000008</v>
      </c>
      <c r="T37" s="27"/>
    </row>
    <row r="38" spans="2:20" ht="13.75" customHeight="1">
      <c r="B38" s="662"/>
      <c r="C38" s="399" t="s">
        <v>144</v>
      </c>
      <c r="D38" s="400"/>
      <c r="E38" s="645"/>
      <c r="F38" s="405" t="s">
        <v>160</v>
      </c>
      <c r="G38" s="407">
        <f>YouTube!AB86</f>
        <v>5207</v>
      </c>
      <c r="H38" s="315">
        <f>YouTube!AH$86</f>
        <v>5.0728779651328954E-3</v>
      </c>
      <c r="I38" s="310">
        <v>1406</v>
      </c>
      <c r="J38" s="311">
        <f>YouTube!AC86</f>
        <v>328.04100000000005</v>
      </c>
      <c r="K38" s="312">
        <f t="shared" ref="K38:K48" si="16">J38/$L$11</f>
        <v>0.13174337349397591</v>
      </c>
      <c r="L38" s="313">
        <v>411836.21840000001</v>
      </c>
      <c r="M38" s="309">
        <v>229157.55840000001</v>
      </c>
      <c r="N38" s="309">
        <v>167112.40779999999</v>
      </c>
      <c r="O38" s="313">
        <v>127775.99649999999</v>
      </c>
      <c r="P38" s="57">
        <f t="shared" ref="P38:P103" si="17">I38/G38</f>
        <v>0.27002112540810447</v>
      </c>
      <c r="Q38" s="314">
        <f t="shared" si="14"/>
        <v>0.2333150782361309</v>
      </c>
      <c r="R38" s="232">
        <f t="shared" si="15"/>
        <v>6.3000000000000014E-2</v>
      </c>
      <c r="T38" s="27"/>
    </row>
    <row r="39" spans="2:20" ht="13.75" customHeight="1">
      <c r="B39" s="662"/>
      <c r="C39" s="399" t="s">
        <v>145</v>
      </c>
      <c r="D39" s="400"/>
      <c r="E39" s="645"/>
      <c r="F39" s="405" t="s">
        <v>160</v>
      </c>
      <c r="G39" s="407">
        <f>YouTube!AF86</f>
        <v>71</v>
      </c>
      <c r="H39" s="315">
        <f>YouTube!AL$86</f>
        <v>9.5389088457446241E-3</v>
      </c>
      <c r="I39" s="309">
        <v>17</v>
      </c>
      <c r="J39" s="311">
        <f>YouTube!AG86</f>
        <v>4.4729999999999999</v>
      </c>
      <c r="K39" s="312">
        <f t="shared" si="16"/>
        <v>1.7963855421686747E-3</v>
      </c>
      <c r="L39" s="313">
        <v>4444.8894</v>
      </c>
      <c r="M39" s="309">
        <v>2184.8485000000001</v>
      </c>
      <c r="N39" s="309">
        <v>1666.9831999999999</v>
      </c>
      <c r="O39" s="313">
        <v>1158.3122000000001</v>
      </c>
      <c r="P39" s="57">
        <f t="shared" si="17"/>
        <v>0.23943661971830985</v>
      </c>
      <c r="Q39" s="314">
        <f t="shared" si="14"/>
        <v>0.26311764705882351</v>
      </c>
      <c r="R39" s="232">
        <f t="shared" si="15"/>
        <v>6.3E-2</v>
      </c>
      <c r="T39" s="27"/>
    </row>
    <row r="40" spans="2:20" ht="13.75" customHeight="1">
      <c r="B40" s="662"/>
      <c r="C40" s="399" t="s">
        <v>146</v>
      </c>
      <c r="D40" s="400"/>
      <c r="E40" s="645"/>
      <c r="F40" s="405" t="s">
        <v>160</v>
      </c>
      <c r="G40" s="407">
        <f>YouTube!AJ86</f>
        <v>1811</v>
      </c>
      <c r="H40" s="315">
        <f>YouTube!AP$86</f>
        <v>5.4430414721078658E-3</v>
      </c>
      <c r="I40" s="309">
        <v>468</v>
      </c>
      <c r="J40" s="311">
        <f>YouTube!AK86</f>
        <v>127.10600000000001</v>
      </c>
      <c r="K40" s="312">
        <f t="shared" si="16"/>
        <v>5.1046586345381527E-2</v>
      </c>
      <c r="L40" s="313">
        <v>124672.573</v>
      </c>
      <c r="M40" s="309">
        <v>65819.508500000011</v>
      </c>
      <c r="N40" s="309">
        <v>49828.155200000008</v>
      </c>
      <c r="O40" s="313">
        <v>34167.0317</v>
      </c>
      <c r="P40" s="57">
        <f t="shared" si="17"/>
        <v>0.25842076200993924</v>
      </c>
      <c r="Q40" s="314">
        <f t="shared" si="14"/>
        <v>0.27159401709401709</v>
      </c>
      <c r="R40" s="232">
        <f t="shared" si="15"/>
        <v>7.018553285477637E-2</v>
      </c>
      <c r="T40" s="27"/>
    </row>
    <row r="41" spans="2:20" ht="13.75" customHeight="1">
      <c r="B41" s="662"/>
      <c r="C41" s="399" t="s">
        <v>156</v>
      </c>
      <c r="D41" s="400"/>
      <c r="E41" s="645"/>
      <c r="F41" s="405" t="s">
        <v>160</v>
      </c>
      <c r="G41" s="407">
        <f>YouTube!AN86</f>
        <v>1576</v>
      </c>
      <c r="H41" s="315">
        <f>YouTube!AT$86</f>
        <v>6.1463585961215221E-3</v>
      </c>
      <c r="I41" s="309">
        <v>413</v>
      </c>
      <c r="J41" s="311">
        <f>YouTube!AO86</f>
        <v>99.287999999999982</v>
      </c>
      <c r="K41" s="312">
        <f t="shared" si="16"/>
        <v>3.9874698795180713E-2</v>
      </c>
      <c r="L41" s="313">
        <v>128671.8505</v>
      </c>
      <c r="M41" s="309">
        <v>66439.151700000002</v>
      </c>
      <c r="N41" s="309">
        <v>47223.362499999996</v>
      </c>
      <c r="O41" s="313">
        <v>31040.171399999999</v>
      </c>
      <c r="P41" s="57">
        <f t="shared" si="17"/>
        <v>0.2620558375634518</v>
      </c>
      <c r="Q41" s="314">
        <f t="shared" si="14"/>
        <v>0.2404067796610169</v>
      </c>
      <c r="R41" s="232">
        <f t="shared" si="15"/>
        <v>6.2999999999999987E-2</v>
      </c>
      <c r="T41" s="27"/>
    </row>
    <row r="42" spans="2:20" ht="13.75" customHeight="1">
      <c r="B42" s="662"/>
      <c r="C42" s="399" t="s">
        <v>157</v>
      </c>
      <c r="D42" s="400"/>
      <c r="E42" s="645"/>
      <c r="F42" s="405" t="s">
        <v>160</v>
      </c>
      <c r="G42" s="407">
        <f>YouTube!AR86</f>
        <v>245</v>
      </c>
      <c r="H42" s="315">
        <f>YouTube!AX$86</f>
        <v>9.8384330715768579E-3</v>
      </c>
      <c r="I42" s="418">
        <v>43</v>
      </c>
      <c r="J42" s="419">
        <f>YouTube!AS86</f>
        <v>15.434999999999997</v>
      </c>
      <c r="K42" s="420">
        <f t="shared" si="16"/>
        <v>6.1987951807228906E-3</v>
      </c>
      <c r="L42" s="421">
        <v>23590.836099999997</v>
      </c>
      <c r="M42" s="418">
        <v>13519.392600000001</v>
      </c>
      <c r="N42" s="418">
        <v>10159.182499999999</v>
      </c>
      <c r="O42" s="421">
        <v>7418.6373999999996</v>
      </c>
      <c r="P42" s="422">
        <f t="shared" si="17"/>
        <v>0.17551020408163265</v>
      </c>
      <c r="Q42" s="417">
        <f t="shared" si="14"/>
        <v>0.35895348837209295</v>
      </c>
      <c r="R42" s="232">
        <f t="shared" si="15"/>
        <v>6.2999999999999987E-2</v>
      </c>
      <c r="T42" s="27"/>
    </row>
    <row r="43" spans="2:20" ht="13.75" customHeight="1">
      <c r="B43" s="662"/>
      <c r="C43" s="399" t="s">
        <v>149</v>
      </c>
      <c r="D43" s="400"/>
      <c r="E43" s="645"/>
      <c r="F43" s="405" t="s">
        <v>160</v>
      </c>
      <c r="G43" s="407">
        <f>YouTube!AV86</f>
        <v>327</v>
      </c>
      <c r="H43" s="315">
        <f>YouTube!BB$86</f>
        <v>5.2788147456836213E-3</v>
      </c>
      <c r="I43" s="309">
        <v>96</v>
      </c>
      <c r="J43" s="311">
        <f>YouTube!AW86</f>
        <v>20.600999999999999</v>
      </c>
      <c r="K43" s="312">
        <f t="shared" si="16"/>
        <v>8.2734939759036147E-3</v>
      </c>
      <c r="L43" s="313">
        <v>13253.4609</v>
      </c>
      <c r="M43" s="309">
        <v>7018.2700999999997</v>
      </c>
      <c r="N43" s="309">
        <v>5682.4256000000005</v>
      </c>
      <c r="O43" s="313">
        <v>4439.6179000000002</v>
      </c>
      <c r="P43" s="57">
        <f t="shared" si="17"/>
        <v>0.29357798165137616</v>
      </c>
      <c r="Q43" s="314">
        <f t="shared" si="14"/>
        <v>0.21459375</v>
      </c>
      <c r="R43" s="232">
        <f t="shared" si="15"/>
        <v>6.3E-2</v>
      </c>
      <c r="T43" s="27"/>
    </row>
    <row r="44" spans="2:20" ht="13.75" customHeight="1">
      <c r="B44" s="662"/>
      <c r="C44" s="399" t="s">
        <v>150</v>
      </c>
      <c r="D44" s="400"/>
      <c r="E44" s="645"/>
      <c r="F44" s="405" t="s">
        <v>160</v>
      </c>
      <c r="G44" s="407">
        <f>YouTube!AZ86</f>
        <v>181</v>
      </c>
      <c r="H44" s="315">
        <f>YouTube!BF$86</f>
        <v>4.6597672797469031E-3</v>
      </c>
      <c r="I44" s="309">
        <v>48</v>
      </c>
      <c r="J44" s="311">
        <f>YouTube!BA86</f>
        <v>11.403000000000002</v>
      </c>
      <c r="K44" s="312">
        <f t="shared" si="16"/>
        <v>4.5795180722891576E-3</v>
      </c>
      <c r="L44" s="313">
        <v>12820.650100000001</v>
      </c>
      <c r="M44" s="309">
        <v>7275.6310999999996</v>
      </c>
      <c r="N44" s="309">
        <v>5963.3647000000001</v>
      </c>
      <c r="O44" s="313">
        <v>4469.8234000000002</v>
      </c>
      <c r="P44" s="57">
        <f t="shared" si="17"/>
        <v>0.26519337016574585</v>
      </c>
      <c r="Q44" s="314">
        <f t="shared" si="14"/>
        <v>0.23756250000000004</v>
      </c>
      <c r="R44" s="232">
        <f t="shared" si="15"/>
        <v>6.3000000000000014E-2</v>
      </c>
      <c r="T44" s="27"/>
    </row>
    <row r="45" spans="2:20" ht="13.75" customHeight="1">
      <c r="B45" s="662"/>
      <c r="C45" s="399" t="s">
        <v>151</v>
      </c>
      <c r="D45" s="400"/>
      <c r="E45" s="645"/>
      <c r="F45" s="405" t="s">
        <v>160</v>
      </c>
      <c r="G45" s="407">
        <f>YouTube!BD86</f>
        <v>869</v>
      </c>
      <c r="H45" s="315">
        <f>YouTube!BJ$86</f>
        <v>7.4528976866205581E-3</v>
      </c>
      <c r="I45" s="309">
        <v>232</v>
      </c>
      <c r="J45" s="311">
        <f>YouTube!BE86</f>
        <v>54.747</v>
      </c>
      <c r="K45" s="312">
        <f t="shared" si="16"/>
        <v>2.1986746987951809E-2</v>
      </c>
      <c r="L45" s="313">
        <v>119409.19180000002</v>
      </c>
      <c r="M45" s="309">
        <v>66121.662299999996</v>
      </c>
      <c r="N45" s="309">
        <v>49798.911899999999</v>
      </c>
      <c r="O45" s="313">
        <v>37162.042200000004</v>
      </c>
      <c r="P45" s="57">
        <f t="shared" si="17"/>
        <v>0.26697353279631758</v>
      </c>
      <c r="Q45" s="314">
        <f t="shared" si="14"/>
        <v>0.23597844827586206</v>
      </c>
      <c r="R45" s="232">
        <f t="shared" si="15"/>
        <v>6.3E-2</v>
      </c>
      <c r="T45" s="27"/>
    </row>
    <row r="46" spans="2:20" ht="13.75" customHeight="1">
      <c r="B46" s="663"/>
      <c r="C46" s="399" t="s">
        <v>158</v>
      </c>
      <c r="D46" s="400"/>
      <c r="E46" s="645"/>
      <c r="F46" s="405" t="s">
        <v>160</v>
      </c>
      <c r="G46" s="408">
        <f>YouTube!BH86</f>
        <v>125</v>
      </c>
      <c r="H46" s="389">
        <f>YouTube!BJ86</f>
        <v>7.4528976866205581E-3</v>
      </c>
      <c r="I46" s="388">
        <v>26</v>
      </c>
      <c r="J46" s="390">
        <f>YouTube!BI86</f>
        <v>7.875</v>
      </c>
      <c r="K46" s="344">
        <f>YouTube!BF86</f>
        <v>4.6597672797469031E-3</v>
      </c>
      <c r="L46" s="391">
        <v>10671.648000000001</v>
      </c>
      <c r="M46" s="388">
        <v>4723.9078999999992</v>
      </c>
      <c r="N46" s="388">
        <v>2899.4090000000001</v>
      </c>
      <c r="O46" s="391">
        <v>1877.7953</v>
      </c>
      <c r="P46" s="57">
        <f t="shared" si="17"/>
        <v>0.20799999999999999</v>
      </c>
      <c r="Q46" s="314">
        <f t="shared" si="14"/>
        <v>0.30288461538461536</v>
      </c>
      <c r="R46" s="232">
        <f t="shared" si="15"/>
        <v>6.3E-2</v>
      </c>
      <c r="T46" s="27"/>
    </row>
    <row r="47" spans="2:20" ht="13.75" customHeight="1">
      <c r="B47" s="663"/>
      <c r="C47" s="399" t="s">
        <v>153</v>
      </c>
      <c r="D47" s="400"/>
      <c r="E47" s="646"/>
      <c r="F47" s="405" t="s">
        <v>160</v>
      </c>
      <c r="G47" s="408">
        <f>YouTube!BL86</f>
        <v>1937</v>
      </c>
      <c r="H47" s="389">
        <f>YouTube!BN86</f>
        <v>7.6586692815005771E-3</v>
      </c>
      <c r="I47" s="388">
        <v>506</v>
      </c>
      <c r="J47" s="390">
        <f>YouTube!BM86</f>
        <v>122.03099999999999</v>
      </c>
      <c r="K47" s="344">
        <f>YouTube!BN86</f>
        <v>7.6586692815005771E-3</v>
      </c>
      <c r="L47" s="391">
        <v>117267.6833</v>
      </c>
      <c r="M47" s="388">
        <v>63691.94</v>
      </c>
      <c r="N47" s="388">
        <v>47473.008300000001</v>
      </c>
      <c r="O47" s="391">
        <v>34367.042499999996</v>
      </c>
      <c r="P47" s="57">
        <f t="shared" si="17"/>
        <v>0.26122870418172434</v>
      </c>
      <c r="Q47" s="314">
        <f t="shared" si="14"/>
        <v>0.24116798418972329</v>
      </c>
      <c r="R47" s="232">
        <f t="shared" si="15"/>
        <v>6.3E-2</v>
      </c>
      <c r="T47" s="27"/>
    </row>
    <row r="48" spans="2:20" ht="13.75" customHeight="1" thickBot="1">
      <c r="B48" s="664"/>
      <c r="C48" s="658" t="s">
        <v>36</v>
      </c>
      <c r="D48" s="659"/>
      <c r="E48" s="659"/>
      <c r="F48" s="660"/>
      <c r="G48" s="316">
        <f>SUM(G37:G47)</f>
        <v>17694</v>
      </c>
      <c r="H48" s="317">
        <f>H11</f>
        <v>6.401503886704886E-3</v>
      </c>
      <c r="I48" s="316">
        <f>SUM(I37:I47)</f>
        <v>5609</v>
      </c>
      <c r="J48" s="423">
        <f>SUM(J37:J47)</f>
        <v>2287.6</v>
      </c>
      <c r="K48" s="319">
        <f t="shared" si="16"/>
        <v>0.918714859437751</v>
      </c>
      <c r="L48" s="320">
        <f>SUM(L37:L47)</f>
        <v>1424300.5162</v>
      </c>
      <c r="M48" s="320">
        <f>SUM(M37:M47)</f>
        <v>762228.38780000014</v>
      </c>
      <c r="N48" s="320">
        <f>SUM(N37:N47)</f>
        <v>551895.22939999995</v>
      </c>
      <c r="O48" s="320">
        <f>SUM(O37:O47)</f>
        <v>371636.62280000001</v>
      </c>
      <c r="P48" s="269">
        <f t="shared" si="17"/>
        <v>0.31700011303266645</v>
      </c>
      <c r="Q48" s="321">
        <f t="shared" ref="Q48" si="18">SUM(J48/I48)</f>
        <v>0.4078445355678374</v>
      </c>
      <c r="R48" s="322">
        <f t="shared" ref="R48" si="19">SUM(J48/G48)</f>
        <v>0.12928676387475979</v>
      </c>
      <c r="T48" s="27"/>
    </row>
    <row r="49" spans="2:20" ht="13.75" hidden="1" customHeight="1">
      <c r="B49" s="656" t="s">
        <v>135</v>
      </c>
      <c r="C49" s="219" t="s">
        <v>128</v>
      </c>
      <c r="D49" s="220"/>
      <c r="E49" s="636" t="s">
        <v>116</v>
      </c>
      <c r="F49" s="411"/>
      <c r="G49" s="303">
        <f>Snapchat!X$86</f>
        <v>0</v>
      </c>
      <c r="H49" s="304" t="e">
        <f>Snapchat!Z$86</f>
        <v>#DIV/0!</v>
      </c>
      <c r="I49" s="303"/>
      <c r="J49" s="305">
        <f>Snapchat!Y$86</f>
        <v>0</v>
      </c>
      <c r="K49" s="306">
        <f>J49/$L$12</f>
        <v>0</v>
      </c>
      <c r="L49" s="307"/>
      <c r="M49" s="303"/>
      <c r="N49" s="303"/>
      <c r="O49" s="307"/>
      <c r="P49" s="222" t="e">
        <f t="shared" si="17"/>
        <v>#DIV/0!</v>
      </c>
      <c r="Q49" s="308" t="e">
        <f t="shared" ref="Q49:Q59" si="20">J49/I49</f>
        <v>#DIV/0!</v>
      </c>
      <c r="R49" s="231" t="e">
        <f t="shared" ref="R49:R59" si="21">J49/G49</f>
        <v>#DIV/0!</v>
      </c>
      <c r="T49" s="27"/>
    </row>
    <row r="50" spans="2:20" ht="13.75" customHeight="1">
      <c r="B50" s="640"/>
      <c r="C50" s="399" t="s">
        <v>144</v>
      </c>
      <c r="D50" s="199"/>
      <c r="E50" s="615"/>
      <c r="F50" s="268" t="s">
        <v>159</v>
      </c>
      <c r="G50" s="309">
        <f>Snapchat!AB$86</f>
        <v>307</v>
      </c>
      <c r="H50" s="315">
        <f>Snapchat!AD$86</f>
        <v>1.1837285521496047E-2</v>
      </c>
      <c r="I50" s="310">
        <v>141</v>
      </c>
      <c r="J50" s="311">
        <f>Snapchat!AC86</f>
        <v>9.02</v>
      </c>
      <c r="K50" s="312">
        <f t="shared" ref="K50:K60" si="22">J50/$L$12</f>
        <v>1.2885714285714285E-2</v>
      </c>
      <c r="L50" s="313">
        <v>3057</v>
      </c>
      <c r="M50" s="309">
        <v>2018</v>
      </c>
      <c r="N50" s="309">
        <v>1626</v>
      </c>
      <c r="O50" s="313">
        <v>1186</v>
      </c>
      <c r="P50" s="57">
        <f t="shared" si="17"/>
        <v>0.45928338762214982</v>
      </c>
      <c r="Q50" s="314">
        <f t="shared" si="20"/>
        <v>6.3971631205673757E-2</v>
      </c>
      <c r="R50" s="232">
        <f t="shared" si="21"/>
        <v>2.9381107491856677E-2</v>
      </c>
      <c r="T50" s="27"/>
    </row>
    <row r="51" spans="2:20" ht="13.75" customHeight="1">
      <c r="B51" s="640"/>
      <c r="C51" s="399" t="s">
        <v>145</v>
      </c>
      <c r="D51" s="199"/>
      <c r="E51" s="615"/>
      <c r="F51" s="268" t="s">
        <v>159</v>
      </c>
      <c r="G51" s="309">
        <f>Snapchat!AF$86</f>
        <v>2937</v>
      </c>
      <c r="H51" s="315">
        <f>Snapchat!AH$86</f>
        <v>1.3491228634294455E-2</v>
      </c>
      <c r="I51" s="310">
        <v>1407</v>
      </c>
      <c r="J51" s="311">
        <f>Snapchat!AG86</f>
        <v>74.8</v>
      </c>
      <c r="K51" s="312">
        <f t="shared" si="22"/>
        <v>0.10685714285714286</v>
      </c>
      <c r="L51" s="313">
        <v>7306</v>
      </c>
      <c r="M51" s="309">
        <v>3674</v>
      </c>
      <c r="N51" s="309">
        <v>2740</v>
      </c>
      <c r="O51" s="313">
        <v>2025</v>
      </c>
      <c r="P51" s="57">
        <f t="shared" si="17"/>
        <v>0.4790602655771195</v>
      </c>
      <c r="Q51" s="314">
        <f t="shared" si="20"/>
        <v>5.3162757640369582E-2</v>
      </c>
      <c r="R51" s="232">
        <f t="shared" si="21"/>
        <v>2.546816479400749E-2</v>
      </c>
      <c r="T51" s="27"/>
    </row>
    <row r="52" spans="2:20" ht="13.75" customHeight="1">
      <c r="B52" s="640"/>
      <c r="C52" s="399" t="s">
        <v>146</v>
      </c>
      <c r="D52" s="199"/>
      <c r="E52" s="615"/>
      <c r="F52" s="268" t="s">
        <v>159</v>
      </c>
      <c r="G52" s="309">
        <f>Snapchat!AJ$86</f>
        <v>2230</v>
      </c>
      <c r="H52" s="315">
        <f>Snapchat!AL$86</f>
        <v>1.8213746069342916E-2</v>
      </c>
      <c r="I52" s="309">
        <v>663</v>
      </c>
      <c r="J52" s="311">
        <f>Snapchat!AK86</f>
        <v>49.33</v>
      </c>
      <c r="K52" s="312">
        <f t="shared" si="22"/>
        <v>7.0471428571428574E-2</v>
      </c>
      <c r="L52" s="313">
        <v>10790</v>
      </c>
      <c r="M52" s="309">
        <v>5855</v>
      </c>
      <c r="N52" s="309">
        <v>4692</v>
      </c>
      <c r="O52" s="313">
        <v>3522</v>
      </c>
      <c r="P52" s="57">
        <f t="shared" si="17"/>
        <v>0.29730941704035874</v>
      </c>
      <c r="Q52" s="314">
        <f t="shared" si="20"/>
        <v>7.4404223227752642E-2</v>
      </c>
      <c r="R52" s="232">
        <f t="shared" si="21"/>
        <v>2.2121076233183854E-2</v>
      </c>
      <c r="T52" s="27"/>
    </row>
    <row r="53" spans="2:20" ht="13.75" customHeight="1">
      <c r="B53" s="640"/>
      <c r="C53" s="399" t="s">
        <v>156</v>
      </c>
      <c r="D53" s="199"/>
      <c r="E53" s="615"/>
      <c r="F53" s="268" t="s">
        <v>159</v>
      </c>
      <c r="G53" s="309">
        <f>Snapchat!AN$86</f>
        <v>1360</v>
      </c>
      <c r="H53" s="315">
        <f>Snapchat!AP$86</f>
        <v>1.6546219918728861E-2</v>
      </c>
      <c r="I53" s="309">
        <v>387</v>
      </c>
      <c r="J53" s="311">
        <f>Snapchat!AO86</f>
        <v>34.58</v>
      </c>
      <c r="K53" s="312">
        <f t="shared" si="22"/>
        <v>4.9399999999999999E-2</v>
      </c>
      <c r="L53" s="313">
        <v>5699</v>
      </c>
      <c r="M53" s="309">
        <v>3414</v>
      </c>
      <c r="N53" s="309">
        <v>2648</v>
      </c>
      <c r="O53" s="313">
        <v>2133</v>
      </c>
      <c r="P53" s="57">
        <f t="shared" si="17"/>
        <v>0.28455882352941175</v>
      </c>
      <c r="Q53" s="314">
        <f t="shared" si="20"/>
        <v>8.9354005167958647E-2</v>
      </c>
      <c r="R53" s="232">
        <f t="shared" si="21"/>
        <v>2.5426470588235293E-2</v>
      </c>
      <c r="T53" s="27"/>
    </row>
    <row r="54" spans="2:20" ht="13.75" customHeight="1">
      <c r="B54" s="640"/>
      <c r="C54" s="399" t="s">
        <v>157</v>
      </c>
      <c r="D54" s="199"/>
      <c r="E54" s="615"/>
      <c r="F54" s="268" t="s">
        <v>159</v>
      </c>
      <c r="G54" s="309">
        <f>Snapchat!AR$86</f>
        <v>1977</v>
      </c>
      <c r="H54" s="315">
        <f>Snapchat!AT$86</f>
        <v>1.4483410377945949E-2</v>
      </c>
      <c r="I54" s="309">
        <v>667</v>
      </c>
      <c r="J54" s="311">
        <f>Snapchat!AS86</f>
        <v>48.84</v>
      </c>
      <c r="K54" s="312">
        <f t="shared" si="22"/>
        <v>6.9771428571428581E-2</v>
      </c>
      <c r="L54" s="313">
        <v>10037</v>
      </c>
      <c r="M54" s="309">
        <v>6072</v>
      </c>
      <c r="N54" s="309">
        <v>5117</v>
      </c>
      <c r="O54" s="313">
        <v>3632</v>
      </c>
      <c r="P54" s="57">
        <f t="shared" si="17"/>
        <v>0.33737986848760748</v>
      </c>
      <c r="Q54" s="314">
        <f t="shared" si="20"/>
        <v>7.3223388305847084E-2</v>
      </c>
      <c r="R54" s="232">
        <f t="shared" si="21"/>
        <v>2.4704097116843703E-2</v>
      </c>
      <c r="T54" s="27"/>
    </row>
    <row r="55" spans="2:20" ht="13.75" customHeight="1">
      <c r="B55" s="640"/>
      <c r="C55" s="399" t="s">
        <v>149</v>
      </c>
      <c r="D55" s="199"/>
      <c r="E55" s="615"/>
      <c r="F55" s="268" t="s">
        <v>159</v>
      </c>
      <c r="G55" s="309">
        <f>Snapchat!AV$86</f>
        <v>3865</v>
      </c>
      <c r="H55" s="315">
        <f>Snapchat!AX$86</f>
        <v>1.9224360472924241E-2</v>
      </c>
      <c r="I55" s="309">
        <v>1073</v>
      </c>
      <c r="J55" s="311">
        <f>Snapchat!AW86</f>
        <v>69.069999999999993</v>
      </c>
      <c r="K55" s="312">
        <f t="shared" si="22"/>
        <v>9.8671428571428563E-2</v>
      </c>
      <c r="L55" s="313">
        <v>18870</v>
      </c>
      <c r="M55" s="309">
        <v>12776</v>
      </c>
      <c r="N55" s="309">
        <v>10988</v>
      </c>
      <c r="O55" s="313">
        <v>9289</v>
      </c>
      <c r="P55" s="57">
        <f t="shared" si="17"/>
        <v>0.27761966364812418</v>
      </c>
      <c r="Q55" s="314">
        <f t="shared" si="20"/>
        <v>6.4370922646784706E-2</v>
      </c>
      <c r="R55" s="232">
        <f t="shared" si="21"/>
        <v>1.7870633893919793E-2</v>
      </c>
      <c r="T55" s="27"/>
    </row>
    <row r="56" spans="2:20" ht="13.75" customHeight="1">
      <c r="B56" s="640"/>
      <c r="C56" s="399" t="s">
        <v>150</v>
      </c>
      <c r="D56" s="199"/>
      <c r="E56" s="615"/>
      <c r="F56" s="268" t="s">
        <v>159</v>
      </c>
      <c r="G56" s="309">
        <f>Snapchat!AZ$86</f>
        <v>1106</v>
      </c>
      <c r="H56" s="315">
        <f>Snapchat!BB$86</f>
        <v>1.5442613795029321E-2</v>
      </c>
      <c r="I56" s="309">
        <v>458</v>
      </c>
      <c r="J56" s="311">
        <f>Snapchat!BA86</f>
        <v>29.03</v>
      </c>
      <c r="K56" s="312">
        <f t="shared" si="22"/>
        <v>4.1471428571428576E-2</v>
      </c>
      <c r="L56" s="313">
        <v>5526</v>
      </c>
      <c r="M56" s="309">
        <v>3667</v>
      </c>
      <c r="N56" s="309">
        <v>3098</v>
      </c>
      <c r="O56" s="313">
        <v>2659</v>
      </c>
      <c r="P56" s="57">
        <f t="shared" si="17"/>
        <v>0.41410488245931282</v>
      </c>
      <c r="Q56" s="314">
        <f t="shared" si="20"/>
        <v>6.3384279475982533E-2</v>
      </c>
      <c r="R56" s="232">
        <f t="shared" si="21"/>
        <v>2.6247739602169983E-2</v>
      </c>
      <c r="T56" s="27"/>
    </row>
    <row r="57" spans="2:20" ht="13.75" customHeight="1">
      <c r="B57" s="640"/>
      <c r="C57" s="399" t="s">
        <v>151</v>
      </c>
      <c r="D57" s="199"/>
      <c r="E57" s="615"/>
      <c r="F57" s="268" t="s">
        <v>159</v>
      </c>
      <c r="G57" s="309">
        <f>Snapchat!BD$86</f>
        <v>3434</v>
      </c>
      <c r="H57" s="315">
        <f>Snapchat!BF$86</f>
        <v>2.3070359894927072E-2</v>
      </c>
      <c r="I57" s="309">
        <v>903</v>
      </c>
      <c r="J57" s="311">
        <f>Snapchat!BE86</f>
        <v>68</v>
      </c>
      <c r="K57" s="312">
        <f t="shared" si="22"/>
        <v>9.7142857142857142E-2</v>
      </c>
      <c r="L57" s="313">
        <v>16540</v>
      </c>
      <c r="M57" s="309">
        <v>10320</v>
      </c>
      <c r="N57" s="309">
        <v>8638</v>
      </c>
      <c r="O57" s="313">
        <v>7313</v>
      </c>
      <c r="P57" s="57">
        <f t="shared" si="17"/>
        <v>0.26295864880605707</v>
      </c>
      <c r="Q57" s="314">
        <f t="shared" si="20"/>
        <v>7.5304540420819494E-2</v>
      </c>
      <c r="R57" s="232">
        <f t="shared" si="21"/>
        <v>1.9801980198019802E-2</v>
      </c>
      <c r="T57" s="27"/>
    </row>
    <row r="58" spans="2:20" ht="13.75" customHeight="1">
      <c r="B58" s="640"/>
      <c r="C58" s="399" t="s">
        <v>158</v>
      </c>
      <c r="D58" s="199"/>
      <c r="E58" s="615"/>
      <c r="F58" s="268" t="s">
        <v>159</v>
      </c>
      <c r="G58" s="309">
        <f>Snapchat!BH$86</f>
        <v>471</v>
      </c>
      <c r="H58" s="315">
        <f>Snapchat!BJ$86</f>
        <v>1.2111082540498842E-2</v>
      </c>
      <c r="I58" s="309">
        <v>172</v>
      </c>
      <c r="J58" s="311">
        <f>Snapchat!BI86</f>
        <v>14.57</v>
      </c>
      <c r="K58" s="312">
        <f t="shared" si="22"/>
        <v>2.0814285714285716E-2</v>
      </c>
      <c r="L58" s="313">
        <v>3726</v>
      </c>
      <c r="M58" s="309">
        <v>2139</v>
      </c>
      <c r="N58" s="309">
        <v>1683</v>
      </c>
      <c r="O58" s="313">
        <v>993</v>
      </c>
      <c r="P58" s="57">
        <f t="shared" si="17"/>
        <v>0.36518046709129509</v>
      </c>
      <c r="Q58" s="314">
        <f t="shared" si="20"/>
        <v>8.4709302325581395E-2</v>
      </c>
      <c r="R58" s="232">
        <f t="shared" si="21"/>
        <v>3.0934182590233547E-2</v>
      </c>
      <c r="T58" s="27"/>
    </row>
    <row r="59" spans="2:20" ht="13.75" customHeight="1">
      <c r="B59" s="657"/>
      <c r="C59" s="399" t="s">
        <v>153</v>
      </c>
      <c r="D59" s="409"/>
      <c r="E59" s="367"/>
      <c r="F59" s="412" t="s">
        <v>159</v>
      </c>
      <c r="G59" s="388">
        <f>Snapchat!BL86</f>
        <v>3995</v>
      </c>
      <c r="H59" s="389">
        <f>Snapchat!BN86</f>
        <v>1.6010997290754902E-2</v>
      </c>
      <c r="I59" s="388">
        <v>1584</v>
      </c>
      <c r="J59" s="390">
        <f>Snapchat!BM86</f>
        <v>92.77000000000001</v>
      </c>
      <c r="K59" s="312">
        <f t="shared" si="22"/>
        <v>0.13252857142857144</v>
      </c>
      <c r="L59" s="391">
        <v>16673</v>
      </c>
      <c r="M59" s="388">
        <v>9404</v>
      </c>
      <c r="N59" s="388">
        <v>7203</v>
      </c>
      <c r="O59" s="391">
        <v>5493</v>
      </c>
      <c r="P59" s="57">
        <f t="shared" si="17"/>
        <v>0.39649561952440548</v>
      </c>
      <c r="Q59" s="314">
        <f t="shared" si="20"/>
        <v>5.8566919191919198E-2</v>
      </c>
      <c r="R59" s="232">
        <f t="shared" si="21"/>
        <v>2.3221526908635798E-2</v>
      </c>
      <c r="T59" s="27"/>
    </row>
    <row r="60" spans="2:20" ht="13.75" customHeight="1" thickBot="1">
      <c r="B60" s="620"/>
      <c r="C60" s="226" t="s">
        <v>36</v>
      </c>
      <c r="D60" s="226"/>
      <c r="E60" s="227"/>
      <c r="F60" s="223"/>
      <c r="G60" s="316">
        <f>SUM(G49:G59)</f>
        <v>21682</v>
      </c>
      <c r="H60" s="317">
        <f>Snapchat!L86</f>
        <v>1.6746943655749202E-2</v>
      </c>
      <c r="I60" s="316">
        <f>SUM(I49:I59)</f>
        <v>7455</v>
      </c>
      <c r="J60" s="318">
        <f>SUM(J49:J59)</f>
        <v>490.01</v>
      </c>
      <c r="K60" s="319">
        <f t="shared" si="22"/>
        <v>0.7000142857142857</v>
      </c>
      <c r="L60" s="320">
        <f>SUM(L50:L59)</f>
        <v>98224</v>
      </c>
      <c r="M60" s="320">
        <f t="shared" ref="M60:O60" si="23">SUM(M50:M59)</f>
        <v>59339</v>
      </c>
      <c r="N60" s="320">
        <f t="shared" si="23"/>
        <v>48433</v>
      </c>
      <c r="O60" s="320">
        <f t="shared" si="23"/>
        <v>38245</v>
      </c>
      <c r="P60" s="269">
        <f t="shared" si="17"/>
        <v>0.343833594686837</v>
      </c>
      <c r="Q60" s="321">
        <f t="shared" ref="Q60" si="24">SUM(J60/I60)</f>
        <v>6.5729040912139505E-2</v>
      </c>
      <c r="R60" s="322">
        <f t="shared" ref="R60" si="25">SUM(J60/G60)</f>
        <v>2.2599852412139101E-2</v>
      </c>
      <c r="T60" s="27"/>
    </row>
    <row r="61" spans="2:20" ht="13.75" hidden="1" customHeight="1">
      <c r="B61" s="612" t="s">
        <v>95</v>
      </c>
      <c r="C61" s="202" t="s">
        <v>106</v>
      </c>
      <c r="D61" s="216"/>
      <c r="E61" s="615" t="s">
        <v>116</v>
      </c>
      <c r="F61" s="221"/>
      <c r="G61" s="303">
        <f>Media4!X$86</f>
        <v>0</v>
      </c>
      <c r="H61" s="304" t="e">
        <f>Media4!Z$86</f>
        <v>#DIV/0!</v>
      </c>
      <c r="I61" s="303"/>
      <c r="J61" s="305">
        <f>Media4!Y$86</f>
        <v>0</v>
      </c>
      <c r="K61" s="306" t="e">
        <f>J61/$L$13</f>
        <v>#DIV/0!</v>
      </c>
      <c r="L61" s="307"/>
      <c r="M61" s="303"/>
      <c r="N61" s="303"/>
      <c r="O61" s="307"/>
      <c r="P61" s="222" t="e">
        <f t="shared" si="17"/>
        <v>#DIV/0!</v>
      </c>
      <c r="Q61" s="308" t="e">
        <f t="shared" ref="Q61:Q70" si="26">J61/I61</f>
        <v>#DIV/0!</v>
      </c>
      <c r="R61" s="231" t="e">
        <f t="shared" ref="R61:R70" si="27">J61/G61</f>
        <v>#DIV/0!</v>
      </c>
      <c r="T61" s="27"/>
    </row>
    <row r="62" spans="2:20" ht="13.75" hidden="1" customHeight="1">
      <c r="B62" s="637"/>
      <c r="C62" s="197" t="s">
        <v>107</v>
      </c>
      <c r="D62" s="199"/>
      <c r="E62" s="615"/>
      <c r="F62" s="200"/>
      <c r="G62" s="309">
        <f>Media4!AB$86</f>
        <v>0</v>
      </c>
      <c r="H62" s="315" t="e">
        <f>Media4!AD$86</f>
        <v>#DIV/0!</v>
      </c>
      <c r="I62" s="310"/>
      <c r="J62" s="311">
        <f>Media4!AC$86</f>
        <v>0</v>
      </c>
      <c r="K62" s="312" t="e">
        <f t="shared" ref="K62:K71" si="28">J62/$L$13</f>
        <v>#DIV/0!</v>
      </c>
      <c r="L62" s="313"/>
      <c r="M62" s="309"/>
      <c r="N62" s="309"/>
      <c r="O62" s="313"/>
      <c r="P62" s="57" t="e">
        <f t="shared" si="17"/>
        <v>#DIV/0!</v>
      </c>
      <c r="Q62" s="314" t="e">
        <f t="shared" si="26"/>
        <v>#DIV/0!</v>
      </c>
      <c r="R62" s="232" t="e">
        <f t="shared" si="27"/>
        <v>#DIV/0!</v>
      </c>
      <c r="T62" s="27"/>
    </row>
    <row r="63" spans="2:20" ht="13.75" hidden="1" customHeight="1">
      <c r="B63" s="637"/>
      <c r="C63" s="197" t="s">
        <v>108</v>
      </c>
      <c r="D63" s="199"/>
      <c r="E63" s="615"/>
      <c r="F63" s="200"/>
      <c r="G63" s="309">
        <f>Media4!AF$86</f>
        <v>0</v>
      </c>
      <c r="H63" s="315" t="e">
        <f>Media4!AH$86</f>
        <v>#DIV/0!</v>
      </c>
      <c r="I63" s="310"/>
      <c r="J63" s="311">
        <f>Media4!AG$86</f>
        <v>0</v>
      </c>
      <c r="K63" s="312" t="e">
        <f t="shared" si="28"/>
        <v>#DIV/0!</v>
      </c>
      <c r="L63" s="313"/>
      <c r="M63" s="309"/>
      <c r="N63" s="309"/>
      <c r="O63" s="313"/>
      <c r="P63" s="57" t="e">
        <f t="shared" si="17"/>
        <v>#DIV/0!</v>
      </c>
      <c r="Q63" s="314" t="e">
        <f t="shared" si="26"/>
        <v>#DIV/0!</v>
      </c>
      <c r="R63" s="232" t="e">
        <f t="shared" si="27"/>
        <v>#DIV/0!</v>
      </c>
      <c r="T63" s="27"/>
    </row>
    <row r="64" spans="2:20" ht="13.75" hidden="1" customHeight="1">
      <c r="B64" s="637"/>
      <c r="C64" s="197" t="s">
        <v>109</v>
      </c>
      <c r="D64" s="199"/>
      <c r="E64" s="615"/>
      <c r="F64" s="200"/>
      <c r="G64" s="309">
        <f>Media4!AJ$86</f>
        <v>0</v>
      </c>
      <c r="H64" s="315" t="e">
        <f>Media4!AL$86</f>
        <v>#DIV/0!</v>
      </c>
      <c r="I64" s="309"/>
      <c r="J64" s="311">
        <f>Media4!AK$86</f>
        <v>0</v>
      </c>
      <c r="K64" s="312" t="e">
        <f t="shared" si="28"/>
        <v>#DIV/0!</v>
      </c>
      <c r="L64" s="313"/>
      <c r="M64" s="309"/>
      <c r="N64" s="309"/>
      <c r="O64" s="313"/>
      <c r="P64" s="57" t="e">
        <f t="shared" si="17"/>
        <v>#DIV/0!</v>
      </c>
      <c r="Q64" s="314" t="e">
        <f t="shared" si="26"/>
        <v>#DIV/0!</v>
      </c>
      <c r="R64" s="232" t="e">
        <f t="shared" si="27"/>
        <v>#DIV/0!</v>
      </c>
      <c r="T64" s="27"/>
    </row>
    <row r="65" spans="2:20" ht="13.75" hidden="1" customHeight="1">
      <c r="B65" s="637"/>
      <c r="C65" s="197" t="s">
        <v>110</v>
      </c>
      <c r="D65" s="199"/>
      <c r="E65" s="615"/>
      <c r="F65" s="200"/>
      <c r="G65" s="309">
        <f>Media4!AN$86</f>
        <v>0</v>
      </c>
      <c r="H65" s="315" t="e">
        <f>Media4!AP$86</f>
        <v>#DIV/0!</v>
      </c>
      <c r="I65" s="309"/>
      <c r="J65" s="311">
        <f>Media4!AO$86</f>
        <v>0</v>
      </c>
      <c r="K65" s="312" t="e">
        <f t="shared" si="28"/>
        <v>#DIV/0!</v>
      </c>
      <c r="L65" s="313"/>
      <c r="M65" s="309"/>
      <c r="N65" s="309"/>
      <c r="O65" s="313"/>
      <c r="P65" s="57" t="e">
        <f t="shared" si="17"/>
        <v>#DIV/0!</v>
      </c>
      <c r="Q65" s="314" t="e">
        <f t="shared" si="26"/>
        <v>#DIV/0!</v>
      </c>
      <c r="R65" s="232" t="e">
        <f t="shared" si="27"/>
        <v>#DIV/0!</v>
      </c>
      <c r="T65" s="27"/>
    </row>
    <row r="66" spans="2:20" ht="13.75" hidden="1" customHeight="1">
      <c r="B66" s="637"/>
      <c r="C66" s="197" t="s">
        <v>111</v>
      </c>
      <c r="D66" s="199"/>
      <c r="E66" s="615"/>
      <c r="F66" s="200"/>
      <c r="G66" s="309">
        <f>Media4!AR$86</f>
        <v>0</v>
      </c>
      <c r="H66" s="315" t="e">
        <f>Media4!AT$86</f>
        <v>#DIV/0!</v>
      </c>
      <c r="I66" s="309"/>
      <c r="J66" s="311">
        <f>Media4!AS$86</f>
        <v>0</v>
      </c>
      <c r="K66" s="312" t="e">
        <f t="shared" si="28"/>
        <v>#DIV/0!</v>
      </c>
      <c r="L66" s="313"/>
      <c r="M66" s="309"/>
      <c r="N66" s="309"/>
      <c r="O66" s="313"/>
      <c r="P66" s="57" t="e">
        <f t="shared" si="17"/>
        <v>#DIV/0!</v>
      </c>
      <c r="Q66" s="314" t="e">
        <f t="shared" si="26"/>
        <v>#DIV/0!</v>
      </c>
      <c r="R66" s="232" t="e">
        <f t="shared" si="27"/>
        <v>#DIV/0!</v>
      </c>
      <c r="T66" s="27"/>
    </row>
    <row r="67" spans="2:20" ht="13.75" hidden="1" customHeight="1">
      <c r="B67" s="637"/>
      <c r="C67" s="197" t="s">
        <v>112</v>
      </c>
      <c r="D67" s="199"/>
      <c r="E67" s="615"/>
      <c r="F67" s="200"/>
      <c r="G67" s="309">
        <f>Media4!AV$86</f>
        <v>0</v>
      </c>
      <c r="H67" s="315" t="e">
        <f>Media4!AX$86</f>
        <v>#DIV/0!</v>
      </c>
      <c r="I67" s="309"/>
      <c r="J67" s="311">
        <f>Media4!AW$86</f>
        <v>0</v>
      </c>
      <c r="K67" s="312" t="e">
        <f t="shared" si="28"/>
        <v>#DIV/0!</v>
      </c>
      <c r="L67" s="313"/>
      <c r="M67" s="309"/>
      <c r="N67" s="309"/>
      <c r="O67" s="313"/>
      <c r="P67" s="57" t="e">
        <f t="shared" si="17"/>
        <v>#DIV/0!</v>
      </c>
      <c r="Q67" s="314" t="e">
        <f t="shared" si="26"/>
        <v>#DIV/0!</v>
      </c>
      <c r="R67" s="232" t="e">
        <f t="shared" si="27"/>
        <v>#DIV/0!</v>
      </c>
      <c r="T67" s="27"/>
    </row>
    <row r="68" spans="2:20" ht="13.75" hidden="1" customHeight="1">
      <c r="B68" s="637"/>
      <c r="C68" s="197" t="s">
        <v>113</v>
      </c>
      <c r="D68" s="199"/>
      <c r="E68" s="615"/>
      <c r="F68" s="200"/>
      <c r="G68" s="309">
        <f>Media4!AZ$86</f>
        <v>0</v>
      </c>
      <c r="H68" s="315" t="e">
        <f>Media4!BB$86</f>
        <v>#DIV/0!</v>
      </c>
      <c r="I68" s="309"/>
      <c r="J68" s="311">
        <f>Media4!BA$86</f>
        <v>0</v>
      </c>
      <c r="K68" s="312" t="e">
        <f t="shared" si="28"/>
        <v>#DIV/0!</v>
      </c>
      <c r="L68" s="313"/>
      <c r="M68" s="309"/>
      <c r="N68" s="309"/>
      <c r="O68" s="313"/>
      <c r="P68" s="57" t="e">
        <f t="shared" si="17"/>
        <v>#DIV/0!</v>
      </c>
      <c r="Q68" s="314" t="e">
        <f t="shared" si="26"/>
        <v>#DIV/0!</v>
      </c>
      <c r="R68" s="232" t="e">
        <f t="shared" si="27"/>
        <v>#DIV/0!</v>
      </c>
      <c r="T68" s="27"/>
    </row>
    <row r="69" spans="2:20" ht="13.75" hidden="1" customHeight="1">
      <c r="B69" s="637"/>
      <c r="C69" s="197" t="s">
        <v>114</v>
      </c>
      <c r="D69" s="199"/>
      <c r="E69" s="615"/>
      <c r="F69" s="200"/>
      <c r="G69" s="309">
        <f>Media4!BD$86</f>
        <v>0</v>
      </c>
      <c r="H69" s="315" t="e">
        <f>Media4!BF$86</f>
        <v>#DIV/0!</v>
      </c>
      <c r="I69" s="309"/>
      <c r="J69" s="311">
        <f>Media4!BE$86</f>
        <v>0</v>
      </c>
      <c r="K69" s="312" t="e">
        <f t="shared" si="28"/>
        <v>#DIV/0!</v>
      </c>
      <c r="L69" s="313"/>
      <c r="M69" s="309"/>
      <c r="N69" s="309"/>
      <c r="O69" s="313"/>
      <c r="P69" s="57" t="e">
        <f t="shared" si="17"/>
        <v>#DIV/0!</v>
      </c>
      <c r="Q69" s="314" t="e">
        <f t="shared" si="26"/>
        <v>#DIV/0!</v>
      </c>
      <c r="R69" s="232" t="e">
        <f t="shared" si="27"/>
        <v>#DIV/0!</v>
      </c>
      <c r="T69" s="27"/>
    </row>
    <row r="70" spans="2:20" ht="13.75" hidden="1" customHeight="1">
      <c r="B70" s="637"/>
      <c r="C70" s="197" t="s">
        <v>115</v>
      </c>
      <c r="D70" s="199"/>
      <c r="E70" s="615"/>
      <c r="F70" s="200"/>
      <c r="G70" s="309">
        <f>Media4!BH$86</f>
        <v>0</v>
      </c>
      <c r="H70" s="315" t="e">
        <f>Media4!BJ$86</f>
        <v>#DIV/0!</v>
      </c>
      <c r="I70" s="309"/>
      <c r="J70" s="311">
        <f>Media4!BI$86</f>
        <v>0</v>
      </c>
      <c r="K70" s="312" t="e">
        <f t="shared" si="28"/>
        <v>#DIV/0!</v>
      </c>
      <c r="L70" s="313"/>
      <c r="M70" s="309"/>
      <c r="N70" s="309"/>
      <c r="O70" s="313"/>
      <c r="P70" s="57" t="e">
        <f t="shared" si="17"/>
        <v>#DIV/0!</v>
      </c>
      <c r="Q70" s="314" t="e">
        <f t="shared" si="26"/>
        <v>#DIV/0!</v>
      </c>
      <c r="R70" s="232" t="e">
        <f t="shared" si="27"/>
        <v>#DIV/0!</v>
      </c>
      <c r="T70" s="27"/>
    </row>
    <row r="71" spans="2:20" ht="13.75" hidden="1" customHeight="1" thickBot="1">
      <c r="B71" s="638"/>
      <c r="C71" s="224" t="s">
        <v>36</v>
      </c>
      <c r="D71" s="224"/>
      <c r="E71" s="225"/>
      <c r="F71" s="223"/>
      <c r="G71" s="316">
        <f t="shared" ref="G71" si="29">SUM(G61:G70)</f>
        <v>0</v>
      </c>
      <c r="H71" s="323"/>
      <c r="I71" s="316">
        <f t="shared" ref="I71:J71" si="30">SUM(I61:I70)</f>
        <v>0</v>
      </c>
      <c r="J71" s="318">
        <f t="shared" si="30"/>
        <v>0</v>
      </c>
      <c r="K71" s="319" t="e">
        <f t="shared" si="28"/>
        <v>#DIV/0!</v>
      </c>
      <c r="L71" s="320">
        <f t="shared" ref="L71" si="31">SUM(L61:L70)</f>
        <v>0</v>
      </c>
      <c r="M71" s="320">
        <f t="shared" ref="M71" si="32">SUM(M61:M70)</f>
        <v>0</v>
      </c>
      <c r="N71" s="320">
        <f t="shared" ref="N71" si="33">SUM(N61:N70)</f>
        <v>0</v>
      </c>
      <c r="O71" s="320">
        <f t="shared" ref="O71" si="34">SUM(O61:O70)</f>
        <v>0</v>
      </c>
      <c r="P71" s="269" t="e">
        <f t="shared" si="17"/>
        <v>#DIV/0!</v>
      </c>
      <c r="Q71" s="321" t="e">
        <f t="shared" ref="Q71" si="35">SUM(J71/I71)</f>
        <v>#DIV/0!</v>
      </c>
      <c r="R71" s="322" t="e">
        <f t="shared" ref="R71" si="36">SUM(J71/G71)</f>
        <v>#DIV/0!</v>
      </c>
      <c r="T71" s="27"/>
    </row>
    <row r="72" spans="2:20" ht="13.75" hidden="1" customHeight="1">
      <c r="B72" s="639" t="s">
        <v>96</v>
      </c>
      <c r="C72" s="219" t="s">
        <v>106</v>
      </c>
      <c r="D72" s="220"/>
      <c r="E72" s="636" t="s">
        <v>116</v>
      </c>
      <c r="F72" s="221"/>
      <c r="G72" s="303">
        <f>Media5!X$86</f>
        <v>0</v>
      </c>
      <c r="H72" s="304" t="e">
        <f>Media5!Z$86</f>
        <v>#DIV/0!</v>
      </c>
      <c r="I72" s="303"/>
      <c r="J72" s="305">
        <f>Media5!Y$86</f>
        <v>0</v>
      </c>
      <c r="K72" s="306" t="e">
        <f>J72/$L$14</f>
        <v>#DIV/0!</v>
      </c>
      <c r="L72" s="307"/>
      <c r="M72" s="303"/>
      <c r="N72" s="303"/>
      <c r="O72" s="307"/>
      <c r="P72" s="222" t="e">
        <f t="shared" si="17"/>
        <v>#DIV/0!</v>
      </c>
      <c r="Q72" s="308" t="e">
        <f t="shared" ref="Q72:Q81" si="37">J72/I72</f>
        <v>#DIV/0!</v>
      </c>
      <c r="R72" s="231" t="e">
        <f t="shared" ref="R72:R81" si="38">J72/G72</f>
        <v>#DIV/0!</v>
      </c>
      <c r="T72" s="27"/>
    </row>
    <row r="73" spans="2:20" ht="13.75" hidden="1" customHeight="1">
      <c r="B73" s="640"/>
      <c r="C73" s="197" t="s">
        <v>107</v>
      </c>
      <c r="D73" s="199"/>
      <c r="E73" s="615"/>
      <c r="F73" s="200"/>
      <c r="G73" s="309">
        <f>Media5!AB$86</f>
        <v>0</v>
      </c>
      <c r="H73" s="315" t="e">
        <f>Media5!AD$86</f>
        <v>#DIV/0!</v>
      </c>
      <c r="I73" s="310"/>
      <c r="J73" s="311">
        <f>Media5!AC$86</f>
        <v>0</v>
      </c>
      <c r="K73" s="312" t="e">
        <f t="shared" ref="K73:K82" si="39">J73/$L$14</f>
        <v>#DIV/0!</v>
      </c>
      <c r="L73" s="313"/>
      <c r="M73" s="309"/>
      <c r="N73" s="309"/>
      <c r="O73" s="313"/>
      <c r="P73" s="57" t="e">
        <f t="shared" si="17"/>
        <v>#DIV/0!</v>
      </c>
      <c r="Q73" s="314" t="e">
        <f t="shared" si="37"/>
        <v>#DIV/0!</v>
      </c>
      <c r="R73" s="232" t="e">
        <f t="shared" si="38"/>
        <v>#DIV/0!</v>
      </c>
      <c r="T73" s="27"/>
    </row>
    <row r="74" spans="2:20" ht="13.75" hidden="1" customHeight="1">
      <c r="B74" s="640"/>
      <c r="C74" s="197" t="s">
        <v>108</v>
      </c>
      <c r="D74" s="199"/>
      <c r="E74" s="615"/>
      <c r="F74" s="200"/>
      <c r="G74" s="309">
        <f>Media5!AF$86</f>
        <v>0</v>
      </c>
      <c r="H74" s="315" t="e">
        <f>Media5!AH$86</f>
        <v>#DIV/0!</v>
      </c>
      <c r="I74" s="310"/>
      <c r="J74" s="311">
        <f>Media5!AG$86</f>
        <v>0</v>
      </c>
      <c r="K74" s="312" t="e">
        <f t="shared" si="39"/>
        <v>#DIV/0!</v>
      </c>
      <c r="L74" s="313"/>
      <c r="M74" s="309"/>
      <c r="N74" s="309"/>
      <c r="O74" s="313"/>
      <c r="P74" s="57" t="e">
        <f t="shared" si="17"/>
        <v>#DIV/0!</v>
      </c>
      <c r="Q74" s="314" t="e">
        <f t="shared" si="37"/>
        <v>#DIV/0!</v>
      </c>
      <c r="R74" s="232" t="e">
        <f t="shared" si="38"/>
        <v>#DIV/0!</v>
      </c>
      <c r="T74" s="27"/>
    </row>
    <row r="75" spans="2:20" ht="13.75" hidden="1" customHeight="1">
      <c r="B75" s="640"/>
      <c r="C75" s="197" t="s">
        <v>109</v>
      </c>
      <c r="D75" s="199"/>
      <c r="E75" s="615"/>
      <c r="F75" s="200"/>
      <c r="G75" s="309">
        <f>Media5!AJ$86</f>
        <v>0</v>
      </c>
      <c r="H75" s="315" t="e">
        <f>Media5!AL$86</f>
        <v>#DIV/0!</v>
      </c>
      <c r="I75" s="309"/>
      <c r="J75" s="311">
        <f>Media5!AK$86</f>
        <v>0</v>
      </c>
      <c r="K75" s="312" t="e">
        <f t="shared" si="39"/>
        <v>#DIV/0!</v>
      </c>
      <c r="L75" s="313"/>
      <c r="M75" s="309"/>
      <c r="N75" s="309"/>
      <c r="O75" s="313"/>
      <c r="P75" s="57" t="e">
        <f t="shared" si="17"/>
        <v>#DIV/0!</v>
      </c>
      <c r="Q75" s="314" t="e">
        <f t="shared" si="37"/>
        <v>#DIV/0!</v>
      </c>
      <c r="R75" s="232" t="e">
        <f t="shared" si="38"/>
        <v>#DIV/0!</v>
      </c>
      <c r="T75" s="27"/>
    </row>
    <row r="76" spans="2:20" ht="13.75" hidden="1" customHeight="1">
      <c r="B76" s="640"/>
      <c r="C76" s="197" t="s">
        <v>110</v>
      </c>
      <c r="D76" s="199"/>
      <c r="E76" s="615"/>
      <c r="F76" s="200"/>
      <c r="G76" s="309">
        <f>Media5!AN$86</f>
        <v>0</v>
      </c>
      <c r="H76" s="315" t="e">
        <f>Media5!AP$86</f>
        <v>#DIV/0!</v>
      </c>
      <c r="I76" s="309"/>
      <c r="J76" s="311">
        <f>Media5!AO$86</f>
        <v>0</v>
      </c>
      <c r="K76" s="312" t="e">
        <f t="shared" si="39"/>
        <v>#DIV/0!</v>
      </c>
      <c r="L76" s="313"/>
      <c r="M76" s="309"/>
      <c r="N76" s="309"/>
      <c r="O76" s="313"/>
      <c r="P76" s="57" t="e">
        <f t="shared" si="17"/>
        <v>#DIV/0!</v>
      </c>
      <c r="Q76" s="314" t="e">
        <f t="shared" si="37"/>
        <v>#DIV/0!</v>
      </c>
      <c r="R76" s="232" t="e">
        <f t="shared" si="38"/>
        <v>#DIV/0!</v>
      </c>
      <c r="T76" s="27"/>
    </row>
    <row r="77" spans="2:20" ht="13.75" hidden="1" customHeight="1">
      <c r="B77" s="640"/>
      <c r="C77" s="197" t="s">
        <v>111</v>
      </c>
      <c r="D77" s="199"/>
      <c r="E77" s="615"/>
      <c r="F77" s="200"/>
      <c r="G77" s="309">
        <f>Media5!AR$86</f>
        <v>0</v>
      </c>
      <c r="H77" s="315" t="e">
        <f>Media5!AT$86</f>
        <v>#DIV/0!</v>
      </c>
      <c r="I77" s="309"/>
      <c r="J77" s="311">
        <f>Media5!AS$86</f>
        <v>0</v>
      </c>
      <c r="K77" s="312" t="e">
        <f t="shared" si="39"/>
        <v>#DIV/0!</v>
      </c>
      <c r="L77" s="313"/>
      <c r="M77" s="309"/>
      <c r="N77" s="309"/>
      <c r="O77" s="313"/>
      <c r="P77" s="57" t="e">
        <f t="shared" si="17"/>
        <v>#DIV/0!</v>
      </c>
      <c r="Q77" s="314" t="e">
        <f t="shared" si="37"/>
        <v>#DIV/0!</v>
      </c>
      <c r="R77" s="232" t="e">
        <f t="shared" si="38"/>
        <v>#DIV/0!</v>
      </c>
      <c r="T77" s="27"/>
    </row>
    <row r="78" spans="2:20" ht="13.75" hidden="1" customHeight="1">
      <c r="B78" s="640"/>
      <c r="C78" s="197" t="s">
        <v>112</v>
      </c>
      <c r="D78" s="199"/>
      <c r="E78" s="615"/>
      <c r="F78" s="200"/>
      <c r="G78" s="309">
        <f>Media5!AV$86</f>
        <v>0</v>
      </c>
      <c r="H78" s="315" t="e">
        <f>Media5!AX$86</f>
        <v>#DIV/0!</v>
      </c>
      <c r="I78" s="309"/>
      <c r="J78" s="311">
        <f>Media5!AW$86</f>
        <v>0</v>
      </c>
      <c r="K78" s="312" t="e">
        <f t="shared" si="39"/>
        <v>#DIV/0!</v>
      </c>
      <c r="L78" s="313"/>
      <c r="M78" s="309"/>
      <c r="N78" s="309"/>
      <c r="O78" s="313"/>
      <c r="P78" s="57" t="e">
        <f t="shared" si="17"/>
        <v>#DIV/0!</v>
      </c>
      <c r="Q78" s="314" t="e">
        <f t="shared" si="37"/>
        <v>#DIV/0!</v>
      </c>
      <c r="R78" s="232" t="e">
        <f t="shared" si="38"/>
        <v>#DIV/0!</v>
      </c>
      <c r="T78" s="27"/>
    </row>
    <row r="79" spans="2:20" ht="13.75" hidden="1" customHeight="1">
      <c r="B79" s="640"/>
      <c r="C79" s="197" t="s">
        <v>113</v>
      </c>
      <c r="D79" s="199"/>
      <c r="E79" s="615"/>
      <c r="F79" s="200"/>
      <c r="G79" s="309">
        <f>Media5!AZ$86</f>
        <v>0</v>
      </c>
      <c r="H79" s="315" t="e">
        <f>Media5!BB$86</f>
        <v>#DIV/0!</v>
      </c>
      <c r="I79" s="309"/>
      <c r="J79" s="311">
        <f>Media5!BA$86</f>
        <v>0</v>
      </c>
      <c r="K79" s="312" t="e">
        <f t="shared" si="39"/>
        <v>#DIV/0!</v>
      </c>
      <c r="L79" s="313"/>
      <c r="M79" s="309"/>
      <c r="N79" s="309"/>
      <c r="O79" s="313"/>
      <c r="P79" s="57" t="e">
        <f t="shared" si="17"/>
        <v>#DIV/0!</v>
      </c>
      <c r="Q79" s="314" t="e">
        <f t="shared" si="37"/>
        <v>#DIV/0!</v>
      </c>
      <c r="R79" s="232" t="e">
        <f t="shared" si="38"/>
        <v>#DIV/0!</v>
      </c>
      <c r="T79" s="27"/>
    </row>
    <row r="80" spans="2:20" ht="13.75" hidden="1" customHeight="1">
      <c r="B80" s="640"/>
      <c r="C80" s="197" t="s">
        <v>114</v>
      </c>
      <c r="D80" s="199"/>
      <c r="E80" s="615"/>
      <c r="F80" s="200"/>
      <c r="G80" s="309">
        <f>Media5!BD$86</f>
        <v>0</v>
      </c>
      <c r="H80" s="315" t="e">
        <f>Media5!BF$86</f>
        <v>#DIV/0!</v>
      </c>
      <c r="I80" s="309"/>
      <c r="J80" s="311">
        <f>Media5!BE$86</f>
        <v>0</v>
      </c>
      <c r="K80" s="312" t="e">
        <f t="shared" si="39"/>
        <v>#DIV/0!</v>
      </c>
      <c r="L80" s="313"/>
      <c r="M80" s="309"/>
      <c r="N80" s="309"/>
      <c r="O80" s="313"/>
      <c r="P80" s="57" t="e">
        <f t="shared" si="17"/>
        <v>#DIV/0!</v>
      </c>
      <c r="Q80" s="314" t="e">
        <f t="shared" si="37"/>
        <v>#DIV/0!</v>
      </c>
      <c r="R80" s="232" t="e">
        <f t="shared" si="38"/>
        <v>#DIV/0!</v>
      </c>
      <c r="T80" s="27"/>
    </row>
    <row r="81" spans="2:20" ht="13.75" hidden="1" customHeight="1">
      <c r="B81" s="640"/>
      <c r="C81" s="197" t="s">
        <v>115</v>
      </c>
      <c r="D81" s="199"/>
      <c r="E81" s="615"/>
      <c r="F81" s="200"/>
      <c r="G81" s="309">
        <f>Media5!BH$86</f>
        <v>0</v>
      </c>
      <c r="H81" s="315" t="e">
        <f>Media5!BJ$86</f>
        <v>#DIV/0!</v>
      </c>
      <c r="I81" s="309"/>
      <c r="J81" s="311">
        <f>Media5!BI$86</f>
        <v>0</v>
      </c>
      <c r="K81" s="312" t="e">
        <f t="shared" si="39"/>
        <v>#DIV/0!</v>
      </c>
      <c r="L81" s="313"/>
      <c r="M81" s="309"/>
      <c r="N81" s="309"/>
      <c r="O81" s="313"/>
      <c r="P81" s="57" t="e">
        <f t="shared" si="17"/>
        <v>#DIV/0!</v>
      </c>
      <c r="Q81" s="314" t="e">
        <f t="shared" si="37"/>
        <v>#DIV/0!</v>
      </c>
      <c r="R81" s="232" t="e">
        <f t="shared" si="38"/>
        <v>#DIV/0!</v>
      </c>
      <c r="T81" s="27"/>
    </row>
    <row r="82" spans="2:20" ht="13.75" hidden="1" customHeight="1" thickBot="1">
      <c r="B82" s="620"/>
      <c r="C82" s="226" t="s">
        <v>36</v>
      </c>
      <c r="D82" s="226"/>
      <c r="E82" s="227"/>
      <c r="F82" s="223"/>
      <c r="G82" s="316">
        <f t="shared" ref="G82" si="40">SUM(G72:G81)</f>
        <v>0</v>
      </c>
      <c r="H82" s="323"/>
      <c r="I82" s="316">
        <f t="shared" ref="I82:J82" si="41">SUM(I72:I81)</f>
        <v>0</v>
      </c>
      <c r="J82" s="318">
        <f t="shared" si="41"/>
        <v>0</v>
      </c>
      <c r="K82" s="319" t="e">
        <f t="shared" si="39"/>
        <v>#DIV/0!</v>
      </c>
      <c r="L82" s="320">
        <f t="shared" ref="L82" si="42">SUM(L72:L81)</f>
        <v>0</v>
      </c>
      <c r="M82" s="320">
        <f t="shared" ref="M82" si="43">SUM(M72:M81)</f>
        <v>0</v>
      </c>
      <c r="N82" s="320">
        <f t="shared" ref="N82" si="44">SUM(N72:N81)</f>
        <v>0</v>
      </c>
      <c r="O82" s="320">
        <f t="shared" ref="O82" si="45">SUM(O72:O81)</f>
        <v>0</v>
      </c>
      <c r="P82" s="269" t="e">
        <f t="shared" si="17"/>
        <v>#DIV/0!</v>
      </c>
      <c r="Q82" s="321" t="e">
        <f t="shared" ref="Q82" si="46">SUM(J82/I82)</f>
        <v>#DIV/0!</v>
      </c>
      <c r="R82" s="322" t="e">
        <f t="shared" ref="R82" si="47">SUM(J82/G82)</f>
        <v>#DIV/0!</v>
      </c>
      <c r="T82" s="27"/>
    </row>
    <row r="83" spans="2:20" ht="13.75" hidden="1" customHeight="1">
      <c r="B83" s="612" t="s">
        <v>97</v>
      </c>
      <c r="C83" s="202" t="s">
        <v>106</v>
      </c>
      <c r="D83" s="216"/>
      <c r="E83" s="615" t="s">
        <v>116</v>
      </c>
      <c r="F83" s="221"/>
      <c r="G83" s="303">
        <f>Media6!X$86</f>
        <v>0</v>
      </c>
      <c r="H83" s="304" t="e">
        <f>Media6!Z$86</f>
        <v>#DIV/0!</v>
      </c>
      <c r="I83" s="303"/>
      <c r="J83" s="305">
        <f>Media6!Y$86</f>
        <v>0</v>
      </c>
      <c r="K83" s="306" t="e">
        <f>J83/$L$15</f>
        <v>#DIV/0!</v>
      </c>
      <c r="L83" s="307"/>
      <c r="M83" s="303"/>
      <c r="N83" s="303"/>
      <c r="O83" s="307"/>
      <c r="P83" s="222" t="e">
        <f t="shared" si="17"/>
        <v>#DIV/0!</v>
      </c>
      <c r="Q83" s="308" t="e">
        <f t="shared" ref="Q83:Q92" si="48">J83/I83</f>
        <v>#DIV/0!</v>
      </c>
      <c r="R83" s="231" t="e">
        <f t="shared" ref="R83:R92" si="49">J83/G83</f>
        <v>#DIV/0!</v>
      </c>
      <c r="T83" s="27"/>
    </row>
    <row r="84" spans="2:20" ht="13.75" hidden="1" customHeight="1">
      <c r="B84" s="637"/>
      <c r="C84" s="197" t="s">
        <v>107</v>
      </c>
      <c r="D84" s="199"/>
      <c r="E84" s="615"/>
      <c r="F84" s="200"/>
      <c r="G84" s="309">
        <f>Media6!AB$86</f>
        <v>0</v>
      </c>
      <c r="H84" s="315" t="e">
        <f>Media6!AD$86</f>
        <v>#DIV/0!</v>
      </c>
      <c r="I84" s="310"/>
      <c r="J84" s="311">
        <f>Media6!AC$86</f>
        <v>0</v>
      </c>
      <c r="K84" s="312" t="e">
        <f t="shared" ref="K84:K93" si="50">J84/$L$15</f>
        <v>#DIV/0!</v>
      </c>
      <c r="L84" s="313"/>
      <c r="M84" s="309"/>
      <c r="N84" s="309"/>
      <c r="O84" s="313"/>
      <c r="P84" s="57" t="e">
        <f t="shared" si="17"/>
        <v>#DIV/0!</v>
      </c>
      <c r="Q84" s="314" t="e">
        <f t="shared" si="48"/>
        <v>#DIV/0!</v>
      </c>
      <c r="R84" s="232" t="e">
        <f t="shared" si="49"/>
        <v>#DIV/0!</v>
      </c>
      <c r="T84" s="27"/>
    </row>
    <row r="85" spans="2:20" ht="13.75" hidden="1" customHeight="1">
      <c r="B85" s="637"/>
      <c r="C85" s="197" t="s">
        <v>108</v>
      </c>
      <c r="D85" s="199"/>
      <c r="E85" s="615"/>
      <c r="F85" s="200"/>
      <c r="G85" s="309">
        <f>Media6!AF$86</f>
        <v>0</v>
      </c>
      <c r="H85" s="315" t="e">
        <f>Media6!AH$86</f>
        <v>#DIV/0!</v>
      </c>
      <c r="I85" s="310"/>
      <c r="J85" s="311">
        <f>Media6!AG$86</f>
        <v>0</v>
      </c>
      <c r="K85" s="312" t="e">
        <f t="shared" si="50"/>
        <v>#DIV/0!</v>
      </c>
      <c r="L85" s="313"/>
      <c r="M85" s="309"/>
      <c r="N85" s="309"/>
      <c r="O85" s="313"/>
      <c r="P85" s="57" t="e">
        <f t="shared" si="17"/>
        <v>#DIV/0!</v>
      </c>
      <c r="Q85" s="314" t="e">
        <f t="shared" si="48"/>
        <v>#DIV/0!</v>
      </c>
      <c r="R85" s="232" t="e">
        <f t="shared" si="49"/>
        <v>#DIV/0!</v>
      </c>
      <c r="T85" s="27"/>
    </row>
    <row r="86" spans="2:20" ht="13.75" hidden="1" customHeight="1">
      <c r="B86" s="637"/>
      <c r="C86" s="197" t="s">
        <v>109</v>
      </c>
      <c r="D86" s="199"/>
      <c r="E86" s="615"/>
      <c r="F86" s="200"/>
      <c r="G86" s="309">
        <f>Media6!AJ$86</f>
        <v>0</v>
      </c>
      <c r="H86" s="315" t="e">
        <f>Media6!AL$86</f>
        <v>#DIV/0!</v>
      </c>
      <c r="I86" s="309"/>
      <c r="J86" s="311">
        <f>Media6!AK$86</f>
        <v>0</v>
      </c>
      <c r="K86" s="312" t="e">
        <f t="shared" si="50"/>
        <v>#DIV/0!</v>
      </c>
      <c r="L86" s="313"/>
      <c r="M86" s="309"/>
      <c r="N86" s="309"/>
      <c r="O86" s="313"/>
      <c r="P86" s="57" t="e">
        <f t="shared" si="17"/>
        <v>#DIV/0!</v>
      </c>
      <c r="Q86" s="314" t="e">
        <f t="shared" si="48"/>
        <v>#DIV/0!</v>
      </c>
      <c r="R86" s="232" t="e">
        <f t="shared" si="49"/>
        <v>#DIV/0!</v>
      </c>
      <c r="T86" s="27"/>
    </row>
    <row r="87" spans="2:20" ht="13.75" hidden="1" customHeight="1">
      <c r="B87" s="637"/>
      <c r="C87" s="197" t="s">
        <v>110</v>
      </c>
      <c r="D87" s="199"/>
      <c r="E87" s="615"/>
      <c r="F87" s="200"/>
      <c r="G87" s="309">
        <f>Media6!AN$86</f>
        <v>0</v>
      </c>
      <c r="H87" s="315" t="e">
        <f>Media6!AP$86</f>
        <v>#DIV/0!</v>
      </c>
      <c r="I87" s="309"/>
      <c r="J87" s="311">
        <f>Media6!AO$86</f>
        <v>0</v>
      </c>
      <c r="K87" s="312" t="e">
        <f t="shared" si="50"/>
        <v>#DIV/0!</v>
      </c>
      <c r="L87" s="313"/>
      <c r="M87" s="309"/>
      <c r="N87" s="309"/>
      <c r="O87" s="313"/>
      <c r="P87" s="57" t="e">
        <f t="shared" si="17"/>
        <v>#DIV/0!</v>
      </c>
      <c r="Q87" s="314" t="e">
        <f t="shared" si="48"/>
        <v>#DIV/0!</v>
      </c>
      <c r="R87" s="232" t="e">
        <f t="shared" si="49"/>
        <v>#DIV/0!</v>
      </c>
      <c r="T87" s="27"/>
    </row>
    <row r="88" spans="2:20" ht="13.75" hidden="1" customHeight="1">
      <c r="B88" s="637"/>
      <c r="C88" s="197" t="s">
        <v>111</v>
      </c>
      <c r="D88" s="199"/>
      <c r="E88" s="615"/>
      <c r="F88" s="200"/>
      <c r="G88" s="309">
        <f>Media6!AR$86</f>
        <v>0</v>
      </c>
      <c r="H88" s="315" t="e">
        <f>Media6!AT$86</f>
        <v>#DIV/0!</v>
      </c>
      <c r="I88" s="309"/>
      <c r="J88" s="311">
        <f>Media6!AS$86</f>
        <v>0</v>
      </c>
      <c r="K88" s="312" t="e">
        <f t="shared" si="50"/>
        <v>#DIV/0!</v>
      </c>
      <c r="L88" s="313"/>
      <c r="M88" s="309"/>
      <c r="N88" s="309"/>
      <c r="O88" s="313"/>
      <c r="P88" s="57" t="e">
        <f t="shared" si="17"/>
        <v>#DIV/0!</v>
      </c>
      <c r="Q88" s="314" t="e">
        <f t="shared" si="48"/>
        <v>#DIV/0!</v>
      </c>
      <c r="R88" s="232" t="e">
        <f t="shared" si="49"/>
        <v>#DIV/0!</v>
      </c>
      <c r="T88" s="27"/>
    </row>
    <row r="89" spans="2:20" ht="13.75" hidden="1" customHeight="1">
      <c r="B89" s="637"/>
      <c r="C89" s="197" t="s">
        <v>112</v>
      </c>
      <c r="D89" s="199"/>
      <c r="E89" s="615"/>
      <c r="F89" s="200"/>
      <c r="G89" s="309">
        <f>Media6!AV$86</f>
        <v>0</v>
      </c>
      <c r="H89" s="315" t="e">
        <f>Media6!AX$86</f>
        <v>#DIV/0!</v>
      </c>
      <c r="I89" s="309"/>
      <c r="J89" s="311">
        <f>Media6!AW$86</f>
        <v>0</v>
      </c>
      <c r="K89" s="312" t="e">
        <f t="shared" si="50"/>
        <v>#DIV/0!</v>
      </c>
      <c r="L89" s="313"/>
      <c r="M89" s="309"/>
      <c r="N89" s="309"/>
      <c r="O89" s="313"/>
      <c r="P89" s="57" t="e">
        <f t="shared" si="17"/>
        <v>#DIV/0!</v>
      </c>
      <c r="Q89" s="314" t="e">
        <f t="shared" si="48"/>
        <v>#DIV/0!</v>
      </c>
      <c r="R89" s="232" t="e">
        <f t="shared" si="49"/>
        <v>#DIV/0!</v>
      </c>
      <c r="T89" s="27"/>
    </row>
    <row r="90" spans="2:20" ht="13.75" hidden="1" customHeight="1">
      <c r="B90" s="637"/>
      <c r="C90" s="197" t="s">
        <v>113</v>
      </c>
      <c r="D90" s="199"/>
      <c r="E90" s="615"/>
      <c r="F90" s="200"/>
      <c r="G90" s="309">
        <f>Media6!AZ$86</f>
        <v>0</v>
      </c>
      <c r="H90" s="315" t="e">
        <f>Media6!BB$86</f>
        <v>#DIV/0!</v>
      </c>
      <c r="I90" s="309"/>
      <c r="J90" s="311">
        <f>Media6!BA$86</f>
        <v>0</v>
      </c>
      <c r="K90" s="312" t="e">
        <f t="shared" si="50"/>
        <v>#DIV/0!</v>
      </c>
      <c r="L90" s="313"/>
      <c r="M90" s="309"/>
      <c r="N90" s="309"/>
      <c r="O90" s="313"/>
      <c r="P90" s="57" t="e">
        <f t="shared" si="17"/>
        <v>#DIV/0!</v>
      </c>
      <c r="Q90" s="314" t="e">
        <f t="shared" si="48"/>
        <v>#DIV/0!</v>
      </c>
      <c r="R90" s="232" t="e">
        <f t="shared" si="49"/>
        <v>#DIV/0!</v>
      </c>
      <c r="T90" s="27"/>
    </row>
    <row r="91" spans="2:20" ht="13.75" hidden="1" customHeight="1">
      <c r="B91" s="637"/>
      <c r="C91" s="197" t="s">
        <v>114</v>
      </c>
      <c r="D91" s="199"/>
      <c r="E91" s="615"/>
      <c r="F91" s="200"/>
      <c r="G91" s="309">
        <f>Media6!BD$86</f>
        <v>0</v>
      </c>
      <c r="H91" s="315" t="e">
        <f>Media6!BF$86</f>
        <v>#DIV/0!</v>
      </c>
      <c r="I91" s="309"/>
      <c r="J91" s="311">
        <f>Media6!BE$86</f>
        <v>0</v>
      </c>
      <c r="K91" s="312" t="e">
        <f t="shared" si="50"/>
        <v>#DIV/0!</v>
      </c>
      <c r="L91" s="313"/>
      <c r="M91" s="309"/>
      <c r="N91" s="309"/>
      <c r="O91" s="313"/>
      <c r="P91" s="57" t="e">
        <f t="shared" si="17"/>
        <v>#DIV/0!</v>
      </c>
      <c r="Q91" s="314" t="e">
        <f t="shared" si="48"/>
        <v>#DIV/0!</v>
      </c>
      <c r="R91" s="232" t="e">
        <f t="shared" si="49"/>
        <v>#DIV/0!</v>
      </c>
      <c r="T91" s="27"/>
    </row>
    <row r="92" spans="2:20" ht="13.75" hidden="1" customHeight="1">
      <c r="B92" s="637"/>
      <c r="C92" s="197" t="s">
        <v>115</v>
      </c>
      <c r="D92" s="199"/>
      <c r="E92" s="615"/>
      <c r="F92" s="200"/>
      <c r="G92" s="309">
        <f>Media6!BH$86</f>
        <v>0</v>
      </c>
      <c r="H92" s="315" t="e">
        <f>Media6!BJ$86</f>
        <v>#DIV/0!</v>
      </c>
      <c r="I92" s="309"/>
      <c r="J92" s="311">
        <f>Media6!BI$86</f>
        <v>0</v>
      </c>
      <c r="K92" s="312" t="e">
        <f t="shared" si="50"/>
        <v>#DIV/0!</v>
      </c>
      <c r="L92" s="313"/>
      <c r="M92" s="309"/>
      <c r="N92" s="309"/>
      <c r="O92" s="313"/>
      <c r="P92" s="57" t="e">
        <f t="shared" si="17"/>
        <v>#DIV/0!</v>
      </c>
      <c r="Q92" s="314" t="e">
        <f t="shared" si="48"/>
        <v>#DIV/0!</v>
      </c>
      <c r="R92" s="232" t="e">
        <f t="shared" si="49"/>
        <v>#DIV/0!</v>
      </c>
      <c r="T92" s="27"/>
    </row>
    <row r="93" spans="2:20" ht="13.75" hidden="1" customHeight="1" thickBot="1">
      <c r="B93" s="638"/>
      <c r="C93" s="224" t="s">
        <v>36</v>
      </c>
      <c r="D93" s="224"/>
      <c r="E93" s="225"/>
      <c r="F93" s="223"/>
      <c r="G93" s="316">
        <f t="shared" ref="G93" si="51">SUM(G83:G92)</f>
        <v>0</v>
      </c>
      <c r="H93" s="323"/>
      <c r="I93" s="316">
        <f t="shared" ref="I93:J93" si="52">SUM(I83:I92)</f>
        <v>0</v>
      </c>
      <c r="J93" s="318">
        <f t="shared" si="52"/>
        <v>0</v>
      </c>
      <c r="K93" s="319" t="e">
        <f t="shared" si="50"/>
        <v>#DIV/0!</v>
      </c>
      <c r="L93" s="320">
        <f t="shared" ref="L93" si="53">SUM(L83:L92)</f>
        <v>0</v>
      </c>
      <c r="M93" s="320">
        <f t="shared" ref="M93" si="54">SUM(M83:M92)</f>
        <v>0</v>
      </c>
      <c r="N93" s="320">
        <f t="shared" ref="N93" si="55">SUM(N83:N92)</f>
        <v>0</v>
      </c>
      <c r="O93" s="320">
        <f t="shared" ref="O93" si="56">SUM(O83:O92)</f>
        <v>0</v>
      </c>
      <c r="P93" s="269" t="e">
        <f t="shared" si="17"/>
        <v>#DIV/0!</v>
      </c>
      <c r="Q93" s="321" t="e">
        <f t="shared" ref="Q93" si="57">SUM(J93/I93)</f>
        <v>#DIV/0!</v>
      </c>
      <c r="R93" s="322" t="e">
        <f t="shared" ref="R93" si="58">SUM(J93/G93)</f>
        <v>#DIV/0!</v>
      </c>
      <c r="T93" s="27"/>
    </row>
    <row r="94" spans="2:20" ht="13.75" hidden="1" customHeight="1">
      <c r="B94" s="639" t="s">
        <v>98</v>
      </c>
      <c r="C94" s="219" t="s">
        <v>106</v>
      </c>
      <c r="D94" s="220"/>
      <c r="E94" s="636" t="s">
        <v>116</v>
      </c>
      <c r="F94" s="221"/>
      <c r="G94" s="303">
        <f>Media7!X$86</f>
        <v>0</v>
      </c>
      <c r="H94" s="304" t="e">
        <f>Media7!Z$86</f>
        <v>#DIV/0!</v>
      </c>
      <c r="I94" s="303"/>
      <c r="J94" s="305">
        <f>Media7!Y$86</f>
        <v>0</v>
      </c>
      <c r="K94" s="306" t="e">
        <f>J94/$L$16</f>
        <v>#DIV/0!</v>
      </c>
      <c r="L94" s="307"/>
      <c r="M94" s="303"/>
      <c r="N94" s="303"/>
      <c r="O94" s="307"/>
      <c r="P94" s="222" t="e">
        <f t="shared" si="17"/>
        <v>#DIV/0!</v>
      </c>
      <c r="Q94" s="308" t="e">
        <f t="shared" ref="Q94:Q103" si="59">J94/I94</f>
        <v>#DIV/0!</v>
      </c>
      <c r="R94" s="231" t="e">
        <f t="shared" ref="R94:R103" si="60">J94/G94</f>
        <v>#DIV/0!</v>
      </c>
      <c r="T94" s="27"/>
    </row>
    <row r="95" spans="2:20" ht="13.75" hidden="1" customHeight="1">
      <c r="B95" s="640"/>
      <c r="C95" s="197" t="s">
        <v>107</v>
      </c>
      <c r="D95" s="199"/>
      <c r="E95" s="615"/>
      <c r="F95" s="200"/>
      <c r="G95" s="309">
        <f>Media7!AB$86</f>
        <v>0</v>
      </c>
      <c r="H95" s="315" t="e">
        <f>Media7!AD$86</f>
        <v>#DIV/0!</v>
      </c>
      <c r="I95" s="310"/>
      <c r="J95" s="311">
        <f>Media7!AC$86</f>
        <v>0</v>
      </c>
      <c r="K95" s="312" t="e">
        <f t="shared" ref="K95:K104" si="61">J95/$L$16</f>
        <v>#DIV/0!</v>
      </c>
      <c r="L95" s="313"/>
      <c r="M95" s="309"/>
      <c r="N95" s="309"/>
      <c r="O95" s="313"/>
      <c r="P95" s="57" t="e">
        <f t="shared" si="17"/>
        <v>#DIV/0!</v>
      </c>
      <c r="Q95" s="314" t="e">
        <f t="shared" si="59"/>
        <v>#DIV/0!</v>
      </c>
      <c r="R95" s="232" t="e">
        <f t="shared" si="60"/>
        <v>#DIV/0!</v>
      </c>
      <c r="T95" s="27"/>
    </row>
    <row r="96" spans="2:20" ht="13.75" hidden="1" customHeight="1">
      <c r="B96" s="640"/>
      <c r="C96" s="197" t="s">
        <v>108</v>
      </c>
      <c r="D96" s="199"/>
      <c r="E96" s="615"/>
      <c r="F96" s="200"/>
      <c r="G96" s="309">
        <f>Media7!AF$86</f>
        <v>0</v>
      </c>
      <c r="H96" s="315" t="e">
        <f>Media7!AH$86</f>
        <v>#DIV/0!</v>
      </c>
      <c r="I96" s="310"/>
      <c r="J96" s="311">
        <f>Media7!AG$86</f>
        <v>0</v>
      </c>
      <c r="K96" s="312" t="e">
        <f t="shared" si="61"/>
        <v>#DIV/0!</v>
      </c>
      <c r="L96" s="313"/>
      <c r="M96" s="309"/>
      <c r="N96" s="309"/>
      <c r="O96" s="313"/>
      <c r="P96" s="57" t="e">
        <f t="shared" si="17"/>
        <v>#DIV/0!</v>
      </c>
      <c r="Q96" s="314" t="e">
        <f t="shared" si="59"/>
        <v>#DIV/0!</v>
      </c>
      <c r="R96" s="232" t="e">
        <f t="shared" si="60"/>
        <v>#DIV/0!</v>
      </c>
      <c r="T96" s="27"/>
    </row>
    <row r="97" spans="2:20" ht="13.75" hidden="1" customHeight="1">
      <c r="B97" s="640"/>
      <c r="C97" s="197" t="s">
        <v>109</v>
      </c>
      <c r="D97" s="199"/>
      <c r="E97" s="615"/>
      <c r="F97" s="200"/>
      <c r="G97" s="309">
        <f>Media7!AJ$86</f>
        <v>0</v>
      </c>
      <c r="H97" s="315" t="e">
        <f>Media7!AL$86</f>
        <v>#DIV/0!</v>
      </c>
      <c r="I97" s="309"/>
      <c r="J97" s="311">
        <f>Media7!AK$86</f>
        <v>0</v>
      </c>
      <c r="K97" s="312" t="e">
        <f t="shared" si="61"/>
        <v>#DIV/0!</v>
      </c>
      <c r="L97" s="313"/>
      <c r="M97" s="309"/>
      <c r="N97" s="309"/>
      <c r="O97" s="313"/>
      <c r="P97" s="57" t="e">
        <f t="shared" si="17"/>
        <v>#DIV/0!</v>
      </c>
      <c r="Q97" s="314" t="e">
        <f t="shared" si="59"/>
        <v>#DIV/0!</v>
      </c>
      <c r="R97" s="232" t="e">
        <f t="shared" si="60"/>
        <v>#DIV/0!</v>
      </c>
      <c r="T97" s="27"/>
    </row>
    <row r="98" spans="2:20" ht="13.75" hidden="1" customHeight="1">
      <c r="B98" s="640"/>
      <c r="C98" s="197" t="s">
        <v>110</v>
      </c>
      <c r="D98" s="199"/>
      <c r="E98" s="615"/>
      <c r="F98" s="200"/>
      <c r="G98" s="309">
        <f>Media7!AN$86</f>
        <v>0</v>
      </c>
      <c r="H98" s="315" t="e">
        <f>Media7!AP$86</f>
        <v>#DIV/0!</v>
      </c>
      <c r="I98" s="309"/>
      <c r="J98" s="311">
        <f>Media7!AO$86</f>
        <v>0</v>
      </c>
      <c r="K98" s="312" t="e">
        <f t="shared" si="61"/>
        <v>#DIV/0!</v>
      </c>
      <c r="L98" s="313"/>
      <c r="M98" s="309"/>
      <c r="N98" s="309"/>
      <c r="O98" s="313"/>
      <c r="P98" s="57" t="e">
        <f t="shared" si="17"/>
        <v>#DIV/0!</v>
      </c>
      <c r="Q98" s="314" t="e">
        <f t="shared" si="59"/>
        <v>#DIV/0!</v>
      </c>
      <c r="R98" s="232" t="e">
        <f t="shared" si="60"/>
        <v>#DIV/0!</v>
      </c>
      <c r="T98" s="27"/>
    </row>
    <row r="99" spans="2:20" ht="13.75" hidden="1" customHeight="1">
      <c r="B99" s="640"/>
      <c r="C99" s="197" t="s">
        <v>111</v>
      </c>
      <c r="D99" s="199"/>
      <c r="E99" s="615"/>
      <c r="F99" s="200"/>
      <c r="G99" s="309">
        <f>Media7!AR$86</f>
        <v>0</v>
      </c>
      <c r="H99" s="315" t="e">
        <f>Media7!AT$86</f>
        <v>#DIV/0!</v>
      </c>
      <c r="I99" s="309"/>
      <c r="J99" s="311">
        <f>Media7!AS$86</f>
        <v>0</v>
      </c>
      <c r="K99" s="312" t="e">
        <f t="shared" si="61"/>
        <v>#DIV/0!</v>
      </c>
      <c r="L99" s="313"/>
      <c r="M99" s="309"/>
      <c r="N99" s="309"/>
      <c r="O99" s="313"/>
      <c r="P99" s="57" t="e">
        <f t="shared" si="17"/>
        <v>#DIV/0!</v>
      </c>
      <c r="Q99" s="314" t="e">
        <f t="shared" si="59"/>
        <v>#DIV/0!</v>
      </c>
      <c r="R99" s="232" t="e">
        <f t="shared" si="60"/>
        <v>#DIV/0!</v>
      </c>
      <c r="T99" s="27"/>
    </row>
    <row r="100" spans="2:20" ht="13.75" hidden="1" customHeight="1">
      <c r="B100" s="640"/>
      <c r="C100" s="197" t="s">
        <v>112</v>
      </c>
      <c r="D100" s="199"/>
      <c r="E100" s="615"/>
      <c r="F100" s="200"/>
      <c r="G100" s="309">
        <f>Media7!AV$86</f>
        <v>0</v>
      </c>
      <c r="H100" s="315" t="e">
        <f>Media7!AX$86</f>
        <v>#DIV/0!</v>
      </c>
      <c r="I100" s="309"/>
      <c r="J100" s="311">
        <f>Media7!AW$86</f>
        <v>0</v>
      </c>
      <c r="K100" s="312" t="e">
        <f t="shared" si="61"/>
        <v>#DIV/0!</v>
      </c>
      <c r="L100" s="313"/>
      <c r="M100" s="309"/>
      <c r="N100" s="309"/>
      <c r="O100" s="313"/>
      <c r="P100" s="57" t="e">
        <f t="shared" si="17"/>
        <v>#DIV/0!</v>
      </c>
      <c r="Q100" s="314" t="e">
        <f t="shared" si="59"/>
        <v>#DIV/0!</v>
      </c>
      <c r="R100" s="232" t="e">
        <f t="shared" si="60"/>
        <v>#DIV/0!</v>
      </c>
      <c r="T100" s="27"/>
    </row>
    <row r="101" spans="2:20" ht="13.75" hidden="1" customHeight="1">
      <c r="B101" s="640"/>
      <c r="C101" s="197" t="s">
        <v>113</v>
      </c>
      <c r="D101" s="199"/>
      <c r="E101" s="615"/>
      <c r="F101" s="200"/>
      <c r="G101" s="309">
        <f>Media7!AZ$86</f>
        <v>0</v>
      </c>
      <c r="H101" s="315" t="e">
        <f>Media7!BB$86</f>
        <v>#DIV/0!</v>
      </c>
      <c r="I101" s="309"/>
      <c r="J101" s="311">
        <f>Media7!BA$86</f>
        <v>0</v>
      </c>
      <c r="K101" s="312" t="e">
        <f t="shared" si="61"/>
        <v>#DIV/0!</v>
      </c>
      <c r="L101" s="313"/>
      <c r="M101" s="309"/>
      <c r="N101" s="309"/>
      <c r="O101" s="313"/>
      <c r="P101" s="57" t="e">
        <f t="shared" si="17"/>
        <v>#DIV/0!</v>
      </c>
      <c r="Q101" s="314" t="e">
        <f t="shared" si="59"/>
        <v>#DIV/0!</v>
      </c>
      <c r="R101" s="232" t="e">
        <f t="shared" si="60"/>
        <v>#DIV/0!</v>
      </c>
      <c r="T101" s="27"/>
    </row>
    <row r="102" spans="2:20" ht="13.75" hidden="1" customHeight="1">
      <c r="B102" s="640"/>
      <c r="C102" s="197" t="s">
        <v>114</v>
      </c>
      <c r="D102" s="199"/>
      <c r="E102" s="615"/>
      <c r="F102" s="200"/>
      <c r="G102" s="309">
        <f>Media7!BD$86</f>
        <v>0</v>
      </c>
      <c r="H102" s="315" t="e">
        <f>Media7!BF$86</f>
        <v>#DIV/0!</v>
      </c>
      <c r="I102" s="309"/>
      <c r="J102" s="311">
        <f>Media7!BE$86</f>
        <v>0</v>
      </c>
      <c r="K102" s="312" t="e">
        <f t="shared" si="61"/>
        <v>#DIV/0!</v>
      </c>
      <c r="L102" s="313"/>
      <c r="M102" s="309"/>
      <c r="N102" s="309"/>
      <c r="O102" s="313"/>
      <c r="P102" s="57" t="e">
        <f t="shared" si="17"/>
        <v>#DIV/0!</v>
      </c>
      <c r="Q102" s="314" t="e">
        <f t="shared" si="59"/>
        <v>#DIV/0!</v>
      </c>
      <c r="R102" s="232" t="e">
        <f t="shared" si="60"/>
        <v>#DIV/0!</v>
      </c>
      <c r="T102" s="27"/>
    </row>
    <row r="103" spans="2:20" ht="13.75" hidden="1" customHeight="1">
      <c r="B103" s="640"/>
      <c r="C103" s="197" t="s">
        <v>115</v>
      </c>
      <c r="D103" s="199"/>
      <c r="E103" s="615"/>
      <c r="F103" s="200"/>
      <c r="G103" s="309">
        <f>Media7!BH$86</f>
        <v>0</v>
      </c>
      <c r="H103" s="315" t="e">
        <f>Media7!BJ$86</f>
        <v>#DIV/0!</v>
      </c>
      <c r="I103" s="309"/>
      <c r="J103" s="311">
        <f>Media7!BI$86</f>
        <v>0</v>
      </c>
      <c r="K103" s="312" t="e">
        <f t="shared" si="61"/>
        <v>#DIV/0!</v>
      </c>
      <c r="L103" s="313"/>
      <c r="M103" s="309"/>
      <c r="N103" s="309"/>
      <c r="O103" s="313"/>
      <c r="P103" s="57" t="e">
        <f t="shared" si="17"/>
        <v>#DIV/0!</v>
      </c>
      <c r="Q103" s="314" t="e">
        <f t="shared" si="59"/>
        <v>#DIV/0!</v>
      </c>
      <c r="R103" s="232" t="e">
        <f t="shared" si="60"/>
        <v>#DIV/0!</v>
      </c>
      <c r="T103" s="27"/>
    </row>
    <row r="104" spans="2:20" ht="13.75" hidden="1" customHeight="1" thickBot="1">
      <c r="B104" s="620"/>
      <c r="C104" s="226" t="s">
        <v>36</v>
      </c>
      <c r="D104" s="226"/>
      <c r="E104" s="227"/>
      <c r="F104" s="223"/>
      <c r="G104" s="316">
        <f t="shared" ref="G104" si="62">SUM(G94:G103)</f>
        <v>0</v>
      </c>
      <c r="H104" s="323"/>
      <c r="I104" s="316">
        <f t="shared" ref="I104:J104" si="63">SUM(I94:I103)</f>
        <v>0</v>
      </c>
      <c r="J104" s="318">
        <f t="shared" si="63"/>
        <v>0</v>
      </c>
      <c r="K104" s="319" t="e">
        <f t="shared" si="61"/>
        <v>#DIV/0!</v>
      </c>
      <c r="L104" s="320">
        <f t="shared" ref="L104" si="64">SUM(L94:L103)</f>
        <v>0</v>
      </c>
      <c r="M104" s="320">
        <f t="shared" ref="M104" si="65">SUM(M94:M103)</f>
        <v>0</v>
      </c>
      <c r="N104" s="320">
        <f t="shared" ref="N104" si="66">SUM(N94:N103)</f>
        <v>0</v>
      </c>
      <c r="O104" s="320">
        <f t="shared" ref="O104" si="67">SUM(O94:O103)</f>
        <v>0</v>
      </c>
      <c r="P104" s="269" t="e">
        <f t="shared" ref="P104:P137" si="68">I104/G104</f>
        <v>#DIV/0!</v>
      </c>
      <c r="Q104" s="321" t="e">
        <f t="shared" ref="Q104" si="69">SUM(J104/I104)</f>
        <v>#DIV/0!</v>
      </c>
      <c r="R104" s="322" t="e">
        <f t="shared" ref="R104" si="70">SUM(J104/G104)</f>
        <v>#DIV/0!</v>
      </c>
      <c r="T104" s="27"/>
    </row>
    <row r="105" spans="2:20" ht="13.75" hidden="1" customHeight="1">
      <c r="B105" s="612" t="s">
        <v>99</v>
      </c>
      <c r="C105" s="202" t="s">
        <v>106</v>
      </c>
      <c r="D105" s="216"/>
      <c r="E105" s="615" t="s">
        <v>116</v>
      </c>
      <c r="F105" s="221"/>
      <c r="G105" s="303">
        <f>Media8!X$86</f>
        <v>0</v>
      </c>
      <c r="H105" s="304" t="e">
        <f>Media8!Z$86</f>
        <v>#DIV/0!</v>
      </c>
      <c r="I105" s="303"/>
      <c r="J105" s="305">
        <f>Media8!Y$86</f>
        <v>0</v>
      </c>
      <c r="K105" s="306" t="e">
        <f>J105/$L$17</f>
        <v>#DIV/0!</v>
      </c>
      <c r="L105" s="307"/>
      <c r="M105" s="303"/>
      <c r="N105" s="303"/>
      <c r="O105" s="307"/>
      <c r="P105" s="222" t="e">
        <f t="shared" si="68"/>
        <v>#DIV/0!</v>
      </c>
      <c r="Q105" s="308" t="e">
        <f t="shared" ref="Q105:Q114" si="71">J105/I105</f>
        <v>#DIV/0!</v>
      </c>
      <c r="R105" s="231" t="e">
        <f t="shared" ref="R105:R114" si="72">J105/G105</f>
        <v>#DIV/0!</v>
      </c>
      <c r="T105" s="27"/>
    </row>
    <row r="106" spans="2:20" ht="13.75" hidden="1" customHeight="1">
      <c r="B106" s="637"/>
      <c r="C106" s="197" t="s">
        <v>107</v>
      </c>
      <c r="D106" s="199"/>
      <c r="E106" s="615"/>
      <c r="F106" s="200"/>
      <c r="G106" s="309">
        <f>Media8!AB$86</f>
        <v>0</v>
      </c>
      <c r="H106" s="315" t="e">
        <f>Media8!AD$86</f>
        <v>#DIV/0!</v>
      </c>
      <c r="I106" s="310"/>
      <c r="J106" s="311">
        <f>Media8!AC$86</f>
        <v>0</v>
      </c>
      <c r="K106" s="312" t="e">
        <f t="shared" ref="K106:K126" si="73">J106/$L$17</f>
        <v>#DIV/0!</v>
      </c>
      <c r="L106" s="313"/>
      <c r="M106" s="309"/>
      <c r="N106" s="309"/>
      <c r="O106" s="313"/>
      <c r="P106" s="57" t="e">
        <f t="shared" si="68"/>
        <v>#DIV/0!</v>
      </c>
      <c r="Q106" s="314" t="e">
        <f t="shared" si="71"/>
        <v>#DIV/0!</v>
      </c>
      <c r="R106" s="232" t="e">
        <f t="shared" si="72"/>
        <v>#DIV/0!</v>
      </c>
      <c r="T106" s="27"/>
    </row>
    <row r="107" spans="2:20" ht="13.75" hidden="1" customHeight="1">
      <c r="B107" s="637"/>
      <c r="C107" s="197" t="s">
        <v>108</v>
      </c>
      <c r="D107" s="199"/>
      <c r="E107" s="615"/>
      <c r="F107" s="200"/>
      <c r="G107" s="309">
        <f>Media8!AF$86</f>
        <v>0</v>
      </c>
      <c r="H107" s="315" t="e">
        <f>Media8!AH$86</f>
        <v>#DIV/0!</v>
      </c>
      <c r="I107" s="310"/>
      <c r="J107" s="311">
        <f>Media8!AG$86</f>
        <v>0</v>
      </c>
      <c r="K107" s="312" t="e">
        <f t="shared" si="73"/>
        <v>#DIV/0!</v>
      </c>
      <c r="L107" s="313"/>
      <c r="M107" s="309"/>
      <c r="N107" s="309"/>
      <c r="O107" s="313"/>
      <c r="P107" s="57" t="e">
        <f t="shared" si="68"/>
        <v>#DIV/0!</v>
      </c>
      <c r="Q107" s="314" t="e">
        <f t="shared" si="71"/>
        <v>#DIV/0!</v>
      </c>
      <c r="R107" s="232" t="e">
        <f t="shared" si="72"/>
        <v>#DIV/0!</v>
      </c>
      <c r="T107" s="27"/>
    </row>
    <row r="108" spans="2:20" ht="13.75" hidden="1" customHeight="1">
      <c r="B108" s="637"/>
      <c r="C108" s="197" t="s">
        <v>109</v>
      </c>
      <c r="D108" s="199"/>
      <c r="E108" s="615"/>
      <c r="F108" s="200"/>
      <c r="G108" s="309">
        <f>Media8!AJ$86</f>
        <v>0</v>
      </c>
      <c r="H108" s="315" t="e">
        <f>Media8!AL$86</f>
        <v>#DIV/0!</v>
      </c>
      <c r="I108" s="309"/>
      <c r="J108" s="311">
        <f>Media8!AK$86</f>
        <v>0</v>
      </c>
      <c r="K108" s="312" t="e">
        <f t="shared" si="73"/>
        <v>#DIV/0!</v>
      </c>
      <c r="L108" s="313"/>
      <c r="M108" s="309"/>
      <c r="N108" s="309"/>
      <c r="O108" s="313"/>
      <c r="P108" s="57" t="e">
        <f t="shared" si="68"/>
        <v>#DIV/0!</v>
      </c>
      <c r="Q108" s="314" t="e">
        <f t="shared" si="71"/>
        <v>#DIV/0!</v>
      </c>
      <c r="R108" s="232" t="e">
        <f t="shared" si="72"/>
        <v>#DIV/0!</v>
      </c>
      <c r="T108" s="27"/>
    </row>
    <row r="109" spans="2:20" ht="13.75" hidden="1" customHeight="1">
      <c r="B109" s="637"/>
      <c r="C109" s="197" t="s">
        <v>110</v>
      </c>
      <c r="D109" s="199"/>
      <c r="E109" s="615"/>
      <c r="F109" s="200"/>
      <c r="G109" s="309">
        <f>Media8!AN$86</f>
        <v>0</v>
      </c>
      <c r="H109" s="315" t="e">
        <f>Media8!AP$86</f>
        <v>#DIV/0!</v>
      </c>
      <c r="I109" s="309"/>
      <c r="J109" s="311">
        <f>Media8!AO$86</f>
        <v>0</v>
      </c>
      <c r="K109" s="312" t="e">
        <f t="shared" si="73"/>
        <v>#DIV/0!</v>
      </c>
      <c r="L109" s="313"/>
      <c r="M109" s="309"/>
      <c r="N109" s="309"/>
      <c r="O109" s="313"/>
      <c r="P109" s="57" t="e">
        <f t="shared" si="68"/>
        <v>#DIV/0!</v>
      </c>
      <c r="Q109" s="314" t="e">
        <f t="shared" si="71"/>
        <v>#DIV/0!</v>
      </c>
      <c r="R109" s="232" t="e">
        <f t="shared" si="72"/>
        <v>#DIV/0!</v>
      </c>
      <c r="T109" s="27"/>
    </row>
    <row r="110" spans="2:20" ht="13.75" hidden="1" customHeight="1">
      <c r="B110" s="637"/>
      <c r="C110" s="197" t="s">
        <v>111</v>
      </c>
      <c r="D110" s="199"/>
      <c r="E110" s="615"/>
      <c r="F110" s="200"/>
      <c r="G110" s="309">
        <f>Media8!AR$86</f>
        <v>0</v>
      </c>
      <c r="H110" s="315" t="e">
        <f>Media8!AT$86</f>
        <v>#DIV/0!</v>
      </c>
      <c r="I110" s="309"/>
      <c r="J110" s="311">
        <f>Media8!AS$86</f>
        <v>0</v>
      </c>
      <c r="K110" s="312" t="e">
        <f t="shared" si="73"/>
        <v>#DIV/0!</v>
      </c>
      <c r="L110" s="313"/>
      <c r="M110" s="309"/>
      <c r="N110" s="309"/>
      <c r="O110" s="313"/>
      <c r="P110" s="57" t="e">
        <f t="shared" si="68"/>
        <v>#DIV/0!</v>
      </c>
      <c r="Q110" s="314" t="e">
        <f t="shared" si="71"/>
        <v>#DIV/0!</v>
      </c>
      <c r="R110" s="232" t="e">
        <f t="shared" si="72"/>
        <v>#DIV/0!</v>
      </c>
      <c r="T110" s="27"/>
    </row>
    <row r="111" spans="2:20" ht="13.75" hidden="1" customHeight="1">
      <c r="B111" s="637"/>
      <c r="C111" s="197" t="s">
        <v>112</v>
      </c>
      <c r="D111" s="199"/>
      <c r="E111" s="615"/>
      <c r="F111" s="200"/>
      <c r="G111" s="309">
        <f>Media8!AV$86</f>
        <v>0</v>
      </c>
      <c r="H111" s="315" t="e">
        <f>Media8!AX$86</f>
        <v>#DIV/0!</v>
      </c>
      <c r="I111" s="309"/>
      <c r="J111" s="311">
        <f>Media8!AW$86</f>
        <v>0</v>
      </c>
      <c r="K111" s="312" t="e">
        <f t="shared" si="73"/>
        <v>#DIV/0!</v>
      </c>
      <c r="L111" s="313"/>
      <c r="M111" s="309"/>
      <c r="N111" s="309"/>
      <c r="O111" s="313"/>
      <c r="P111" s="57" t="e">
        <f t="shared" si="68"/>
        <v>#DIV/0!</v>
      </c>
      <c r="Q111" s="314" t="e">
        <f t="shared" si="71"/>
        <v>#DIV/0!</v>
      </c>
      <c r="R111" s="232" t="e">
        <f t="shared" si="72"/>
        <v>#DIV/0!</v>
      </c>
      <c r="T111" s="27"/>
    </row>
    <row r="112" spans="2:20" ht="13.75" hidden="1" customHeight="1">
      <c r="B112" s="637"/>
      <c r="C112" s="197" t="s">
        <v>113</v>
      </c>
      <c r="D112" s="199"/>
      <c r="E112" s="615"/>
      <c r="F112" s="200"/>
      <c r="G112" s="309">
        <f>Media8!AZ$86</f>
        <v>0</v>
      </c>
      <c r="H112" s="315" t="e">
        <f>Media8!BB$86</f>
        <v>#DIV/0!</v>
      </c>
      <c r="I112" s="309"/>
      <c r="J112" s="311">
        <f>Media8!BA$86</f>
        <v>0</v>
      </c>
      <c r="K112" s="312" t="e">
        <f t="shared" si="73"/>
        <v>#DIV/0!</v>
      </c>
      <c r="L112" s="313"/>
      <c r="M112" s="309"/>
      <c r="N112" s="309"/>
      <c r="O112" s="313"/>
      <c r="P112" s="57" t="e">
        <f t="shared" si="68"/>
        <v>#DIV/0!</v>
      </c>
      <c r="Q112" s="314" t="e">
        <f t="shared" si="71"/>
        <v>#DIV/0!</v>
      </c>
      <c r="R112" s="232" t="e">
        <f t="shared" si="72"/>
        <v>#DIV/0!</v>
      </c>
      <c r="T112" s="27"/>
    </row>
    <row r="113" spans="2:20" ht="13.75" hidden="1" customHeight="1">
      <c r="B113" s="637"/>
      <c r="C113" s="197" t="s">
        <v>114</v>
      </c>
      <c r="D113" s="199"/>
      <c r="E113" s="615"/>
      <c r="F113" s="200"/>
      <c r="G113" s="309">
        <f>Media8!BD$86</f>
        <v>0</v>
      </c>
      <c r="H113" s="315" t="e">
        <f>Media8!BF$86</f>
        <v>#DIV/0!</v>
      </c>
      <c r="I113" s="309"/>
      <c r="J113" s="311">
        <f>Media8!BE$86</f>
        <v>0</v>
      </c>
      <c r="K113" s="312" t="e">
        <f t="shared" si="73"/>
        <v>#DIV/0!</v>
      </c>
      <c r="L113" s="313"/>
      <c r="M113" s="309"/>
      <c r="N113" s="309"/>
      <c r="O113" s="313"/>
      <c r="P113" s="57" t="e">
        <f t="shared" si="68"/>
        <v>#DIV/0!</v>
      </c>
      <c r="Q113" s="314" t="e">
        <f t="shared" si="71"/>
        <v>#DIV/0!</v>
      </c>
      <c r="R113" s="232" t="e">
        <f t="shared" si="72"/>
        <v>#DIV/0!</v>
      </c>
      <c r="T113" s="27"/>
    </row>
    <row r="114" spans="2:20" ht="13.75" hidden="1" customHeight="1">
      <c r="B114" s="637"/>
      <c r="C114" s="197" t="s">
        <v>115</v>
      </c>
      <c r="D114" s="199"/>
      <c r="E114" s="615"/>
      <c r="F114" s="200"/>
      <c r="G114" s="309">
        <f>Media8!BH$86</f>
        <v>0</v>
      </c>
      <c r="H114" s="315" t="e">
        <f>Media8!BJ$86</f>
        <v>#DIV/0!</v>
      </c>
      <c r="I114" s="309"/>
      <c r="J114" s="311">
        <f>Media8!BI$86</f>
        <v>0</v>
      </c>
      <c r="K114" s="312" t="e">
        <f t="shared" si="73"/>
        <v>#DIV/0!</v>
      </c>
      <c r="L114" s="313"/>
      <c r="M114" s="309"/>
      <c r="N114" s="309"/>
      <c r="O114" s="313"/>
      <c r="P114" s="57" t="e">
        <f t="shared" si="68"/>
        <v>#DIV/0!</v>
      </c>
      <c r="Q114" s="314" t="e">
        <f t="shared" si="71"/>
        <v>#DIV/0!</v>
      </c>
      <c r="R114" s="232" t="e">
        <f t="shared" si="72"/>
        <v>#DIV/0!</v>
      </c>
      <c r="T114" s="27"/>
    </row>
    <row r="115" spans="2:20" ht="13.75" hidden="1" customHeight="1" thickBot="1">
      <c r="B115" s="638"/>
      <c r="C115" s="224" t="s">
        <v>36</v>
      </c>
      <c r="D115" s="224"/>
      <c r="E115" s="225"/>
      <c r="F115" s="223"/>
      <c r="G115" s="316">
        <f t="shared" ref="G115" si="74">SUM(G105:G114)</f>
        <v>0</v>
      </c>
      <c r="H115" s="323"/>
      <c r="I115" s="316">
        <f t="shared" ref="I115:J115" si="75">SUM(I105:I114)</f>
        <v>0</v>
      </c>
      <c r="J115" s="318">
        <f t="shared" si="75"/>
        <v>0</v>
      </c>
      <c r="K115" s="319" t="e">
        <f t="shared" si="73"/>
        <v>#DIV/0!</v>
      </c>
      <c r="L115" s="320">
        <f t="shared" ref="L115" si="76">SUM(L105:L114)</f>
        <v>0</v>
      </c>
      <c r="M115" s="320">
        <f t="shared" ref="M115" si="77">SUM(M105:M114)</f>
        <v>0</v>
      </c>
      <c r="N115" s="320">
        <f t="shared" ref="N115" si="78">SUM(N105:N114)</f>
        <v>0</v>
      </c>
      <c r="O115" s="320">
        <f t="shared" ref="O115" si="79">SUM(O105:O114)</f>
        <v>0</v>
      </c>
      <c r="P115" s="269" t="e">
        <f t="shared" si="68"/>
        <v>#DIV/0!</v>
      </c>
      <c r="Q115" s="321" t="e">
        <f t="shared" ref="Q115" si="80">SUM(J115/I115)</f>
        <v>#DIV/0!</v>
      </c>
      <c r="R115" s="322" t="e">
        <f t="shared" ref="R115" si="81">SUM(J115/G115)</f>
        <v>#DIV/0!</v>
      </c>
      <c r="T115" s="27"/>
    </row>
    <row r="116" spans="2:20" ht="13.75" hidden="1" customHeight="1">
      <c r="B116" s="639" t="s">
        <v>100</v>
      </c>
      <c r="C116" s="219" t="s">
        <v>106</v>
      </c>
      <c r="D116" s="220"/>
      <c r="E116" s="636" t="s">
        <v>116</v>
      </c>
      <c r="F116" s="221"/>
      <c r="G116" s="303">
        <f>Media9!X$86</f>
        <v>0</v>
      </c>
      <c r="H116" s="304" t="e">
        <f>Media9!Z$86</f>
        <v>#DIV/0!</v>
      </c>
      <c r="I116" s="303"/>
      <c r="J116" s="305">
        <f>Media9!Y$86</f>
        <v>0</v>
      </c>
      <c r="K116" s="306" t="e">
        <f t="shared" si="73"/>
        <v>#DIV/0!</v>
      </c>
      <c r="L116" s="307"/>
      <c r="M116" s="303"/>
      <c r="N116" s="303"/>
      <c r="O116" s="307"/>
      <c r="P116" s="222" t="e">
        <f t="shared" si="68"/>
        <v>#DIV/0!</v>
      </c>
      <c r="Q116" s="308" t="e">
        <f t="shared" ref="Q116:Q125" si="82">J116/I116</f>
        <v>#DIV/0!</v>
      </c>
      <c r="R116" s="231" t="e">
        <f t="shared" ref="R116:R125" si="83">J116/G116</f>
        <v>#DIV/0!</v>
      </c>
      <c r="T116" s="27"/>
    </row>
    <row r="117" spans="2:20" ht="13.75" hidden="1" customHeight="1">
      <c r="B117" s="640"/>
      <c r="C117" s="197" t="s">
        <v>107</v>
      </c>
      <c r="D117" s="199"/>
      <c r="E117" s="615"/>
      <c r="F117" s="200"/>
      <c r="G117" s="309">
        <f>Media9!AB$86</f>
        <v>0</v>
      </c>
      <c r="H117" s="315" t="e">
        <f>Media9!AD$86</f>
        <v>#DIV/0!</v>
      </c>
      <c r="I117" s="310"/>
      <c r="J117" s="311">
        <f>Media9!AC$86</f>
        <v>0</v>
      </c>
      <c r="K117" s="312" t="e">
        <f t="shared" si="73"/>
        <v>#DIV/0!</v>
      </c>
      <c r="L117" s="313"/>
      <c r="M117" s="309"/>
      <c r="N117" s="309"/>
      <c r="O117" s="313"/>
      <c r="P117" s="57" t="e">
        <f t="shared" si="68"/>
        <v>#DIV/0!</v>
      </c>
      <c r="Q117" s="314" t="e">
        <f t="shared" si="82"/>
        <v>#DIV/0!</v>
      </c>
      <c r="R117" s="232" t="e">
        <f t="shared" si="83"/>
        <v>#DIV/0!</v>
      </c>
      <c r="T117" s="27"/>
    </row>
    <row r="118" spans="2:20" ht="13.75" hidden="1" customHeight="1">
      <c r="B118" s="640"/>
      <c r="C118" s="197" t="s">
        <v>108</v>
      </c>
      <c r="D118" s="199"/>
      <c r="E118" s="615"/>
      <c r="F118" s="200"/>
      <c r="G118" s="309">
        <f>Media9!AF$86</f>
        <v>0</v>
      </c>
      <c r="H118" s="315" t="e">
        <f>Media9!AH$86</f>
        <v>#DIV/0!</v>
      </c>
      <c r="I118" s="310"/>
      <c r="J118" s="311">
        <f>Media9!AG$86</f>
        <v>0</v>
      </c>
      <c r="K118" s="312" t="e">
        <f t="shared" si="73"/>
        <v>#DIV/0!</v>
      </c>
      <c r="L118" s="313"/>
      <c r="M118" s="309"/>
      <c r="N118" s="309"/>
      <c r="O118" s="313"/>
      <c r="P118" s="57" t="e">
        <f t="shared" si="68"/>
        <v>#DIV/0!</v>
      </c>
      <c r="Q118" s="314" t="e">
        <f t="shared" si="82"/>
        <v>#DIV/0!</v>
      </c>
      <c r="R118" s="232" t="e">
        <f t="shared" si="83"/>
        <v>#DIV/0!</v>
      </c>
      <c r="T118" s="27"/>
    </row>
    <row r="119" spans="2:20" ht="13.75" hidden="1" customHeight="1">
      <c r="B119" s="640"/>
      <c r="C119" s="197" t="s">
        <v>109</v>
      </c>
      <c r="D119" s="199"/>
      <c r="E119" s="615"/>
      <c r="F119" s="200"/>
      <c r="G119" s="309">
        <f>Media9!AJ$86</f>
        <v>0</v>
      </c>
      <c r="H119" s="315" t="e">
        <f>Media9!AL$86</f>
        <v>#DIV/0!</v>
      </c>
      <c r="I119" s="309"/>
      <c r="J119" s="311">
        <f>Media9!AK$86</f>
        <v>0</v>
      </c>
      <c r="K119" s="312" t="e">
        <f t="shared" si="73"/>
        <v>#DIV/0!</v>
      </c>
      <c r="L119" s="313"/>
      <c r="M119" s="309"/>
      <c r="N119" s="309"/>
      <c r="O119" s="313"/>
      <c r="P119" s="57" t="e">
        <f t="shared" si="68"/>
        <v>#DIV/0!</v>
      </c>
      <c r="Q119" s="314" t="e">
        <f t="shared" si="82"/>
        <v>#DIV/0!</v>
      </c>
      <c r="R119" s="232" t="e">
        <f t="shared" si="83"/>
        <v>#DIV/0!</v>
      </c>
      <c r="T119" s="27"/>
    </row>
    <row r="120" spans="2:20" ht="13.75" hidden="1" customHeight="1">
      <c r="B120" s="640"/>
      <c r="C120" s="197" t="s">
        <v>110</v>
      </c>
      <c r="D120" s="199"/>
      <c r="E120" s="615"/>
      <c r="F120" s="200"/>
      <c r="G120" s="309">
        <f>Media9!AN$86</f>
        <v>0</v>
      </c>
      <c r="H120" s="315" t="e">
        <f>Media9!AP$86</f>
        <v>#DIV/0!</v>
      </c>
      <c r="I120" s="309"/>
      <c r="J120" s="311">
        <f>Media9!AO$86</f>
        <v>0</v>
      </c>
      <c r="K120" s="312" t="e">
        <f t="shared" si="73"/>
        <v>#DIV/0!</v>
      </c>
      <c r="L120" s="313"/>
      <c r="M120" s="309"/>
      <c r="N120" s="309"/>
      <c r="O120" s="313"/>
      <c r="P120" s="57" t="e">
        <f t="shared" si="68"/>
        <v>#DIV/0!</v>
      </c>
      <c r="Q120" s="314" t="e">
        <f t="shared" si="82"/>
        <v>#DIV/0!</v>
      </c>
      <c r="R120" s="232" t="e">
        <f t="shared" si="83"/>
        <v>#DIV/0!</v>
      </c>
      <c r="T120" s="27"/>
    </row>
    <row r="121" spans="2:20" ht="13.75" hidden="1" customHeight="1">
      <c r="B121" s="640"/>
      <c r="C121" s="197" t="s">
        <v>111</v>
      </c>
      <c r="D121" s="199"/>
      <c r="E121" s="615"/>
      <c r="F121" s="200"/>
      <c r="G121" s="309">
        <f>Media9!AR$86</f>
        <v>0</v>
      </c>
      <c r="H121" s="315" t="e">
        <f>Media9!AT$86</f>
        <v>#DIV/0!</v>
      </c>
      <c r="I121" s="309"/>
      <c r="J121" s="311">
        <f>Media9!AS$86</f>
        <v>0</v>
      </c>
      <c r="K121" s="312" t="e">
        <f t="shared" si="73"/>
        <v>#DIV/0!</v>
      </c>
      <c r="L121" s="313"/>
      <c r="M121" s="309"/>
      <c r="N121" s="309"/>
      <c r="O121" s="313"/>
      <c r="P121" s="57" t="e">
        <f t="shared" si="68"/>
        <v>#DIV/0!</v>
      </c>
      <c r="Q121" s="314" t="e">
        <f t="shared" si="82"/>
        <v>#DIV/0!</v>
      </c>
      <c r="R121" s="232" t="e">
        <f t="shared" si="83"/>
        <v>#DIV/0!</v>
      </c>
      <c r="T121" s="27"/>
    </row>
    <row r="122" spans="2:20" ht="13.75" hidden="1" customHeight="1">
      <c r="B122" s="640"/>
      <c r="C122" s="197" t="s">
        <v>112</v>
      </c>
      <c r="D122" s="199"/>
      <c r="E122" s="615"/>
      <c r="F122" s="200"/>
      <c r="G122" s="309">
        <f>Media9!AV$86</f>
        <v>0</v>
      </c>
      <c r="H122" s="315" t="e">
        <f>Media9!AX$86</f>
        <v>#DIV/0!</v>
      </c>
      <c r="I122" s="309"/>
      <c r="J122" s="311">
        <f>Media9!AW$86</f>
        <v>0</v>
      </c>
      <c r="K122" s="312" t="e">
        <f t="shared" si="73"/>
        <v>#DIV/0!</v>
      </c>
      <c r="L122" s="313"/>
      <c r="M122" s="309"/>
      <c r="N122" s="309"/>
      <c r="O122" s="313"/>
      <c r="P122" s="57" t="e">
        <f t="shared" si="68"/>
        <v>#DIV/0!</v>
      </c>
      <c r="Q122" s="314" t="e">
        <f t="shared" si="82"/>
        <v>#DIV/0!</v>
      </c>
      <c r="R122" s="232" t="e">
        <f t="shared" si="83"/>
        <v>#DIV/0!</v>
      </c>
      <c r="T122" s="27"/>
    </row>
    <row r="123" spans="2:20" ht="13.75" hidden="1" customHeight="1">
      <c r="B123" s="640"/>
      <c r="C123" s="197" t="s">
        <v>113</v>
      </c>
      <c r="D123" s="199"/>
      <c r="E123" s="615"/>
      <c r="F123" s="200"/>
      <c r="G123" s="309">
        <f>Media9!AZ$86</f>
        <v>0</v>
      </c>
      <c r="H123" s="315" t="e">
        <f>Media9!BB$86</f>
        <v>#DIV/0!</v>
      </c>
      <c r="I123" s="309"/>
      <c r="J123" s="311">
        <f>Media9!BA$86</f>
        <v>0</v>
      </c>
      <c r="K123" s="312" t="e">
        <f t="shared" si="73"/>
        <v>#DIV/0!</v>
      </c>
      <c r="L123" s="313"/>
      <c r="M123" s="309"/>
      <c r="N123" s="309"/>
      <c r="O123" s="313"/>
      <c r="P123" s="57" t="e">
        <f t="shared" si="68"/>
        <v>#DIV/0!</v>
      </c>
      <c r="Q123" s="314" t="e">
        <f t="shared" si="82"/>
        <v>#DIV/0!</v>
      </c>
      <c r="R123" s="232" t="e">
        <f t="shared" si="83"/>
        <v>#DIV/0!</v>
      </c>
      <c r="T123" s="27"/>
    </row>
    <row r="124" spans="2:20" ht="13.75" hidden="1" customHeight="1">
      <c r="B124" s="640"/>
      <c r="C124" s="197" t="s">
        <v>114</v>
      </c>
      <c r="D124" s="199"/>
      <c r="E124" s="615"/>
      <c r="F124" s="200"/>
      <c r="G124" s="309">
        <f>Media9!BD$86</f>
        <v>0</v>
      </c>
      <c r="H124" s="315" t="e">
        <f>Media9!BF$86</f>
        <v>#DIV/0!</v>
      </c>
      <c r="I124" s="309"/>
      <c r="J124" s="311">
        <f>Media9!BE$86</f>
        <v>0</v>
      </c>
      <c r="K124" s="312" t="e">
        <f t="shared" si="73"/>
        <v>#DIV/0!</v>
      </c>
      <c r="L124" s="313"/>
      <c r="M124" s="309"/>
      <c r="N124" s="309"/>
      <c r="O124" s="313"/>
      <c r="P124" s="57" t="e">
        <f t="shared" si="68"/>
        <v>#DIV/0!</v>
      </c>
      <c r="Q124" s="314" t="e">
        <f t="shared" si="82"/>
        <v>#DIV/0!</v>
      </c>
      <c r="R124" s="232" t="e">
        <f t="shared" si="83"/>
        <v>#DIV/0!</v>
      </c>
      <c r="T124" s="27"/>
    </row>
    <row r="125" spans="2:20" ht="13.75" hidden="1" customHeight="1">
      <c r="B125" s="640"/>
      <c r="C125" s="197" t="s">
        <v>115</v>
      </c>
      <c r="D125" s="199"/>
      <c r="E125" s="615"/>
      <c r="F125" s="200"/>
      <c r="G125" s="309">
        <f>Media9!BH$86</f>
        <v>0</v>
      </c>
      <c r="H125" s="315" t="e">
        <f>Media9!BJ$86</f>
        <v>#DIV/0!</v>
      </c>
      <c r="I125" s="309"/>
      <c r="J125" s="311">
        <f>Media9!BI$86</f>
        <v>0</v>
      </c>
      <c r="K125" s="312" t="e">
        <f t="shared" si="73"/>
        <v>#DIV/0!</v>
      </c>
      <c r="L125" s="313"/>
      <c r="M125" s="309"/>
      <c r="N125" s="309"/>
      <c r="O125" s="313"/>
      <c r="P125" s="57" t="e">
        <f t="shared" si="68"/>
        <v>#DIV/0!</v>
      </c>
      <c r="Q125" s="314" t="e">
        <f t="shared" si="82"/>
        <v>#DIV/0!</v>
      </c>
      <c r="R125" s="232" t="e">
        <f t="shared" si="83"/>
        <v>#DIV/0!</v>
      </c>
      <c r="T125" s="27"/>
    </row>
    <row r="126" spans="2:20" ht="13.75" hidden="1" customHeight="1" thickBot="1">
      <c r="B126" s="620"/>
      <c r="C126" s="226" t="s">
        <v>36</v>
      </c>
      <c r="D126" s="226"/>
      <c r="E126" s="227"/>
      <c r="F126" s="223"/>
      <c r="G126" s="316">
        <f t="shared" ref="G126" si="84">SUM(G116:G125)</f>
        <v>0</v>
      </c>
      <c r="H126" s="323"/>
      <c r="I126" s="316">
        <f t="shared" ref="I126:J126" si="85">SUM(I116:I125)</f>
        <v>0</v>
      </c>
      <c r="J126" s="318">
        <f t="shared" si="85"/>
        <v>0</v>
      </c>
      <c r="K126" s="319" t="e">
        <f t="shared" si="73"/>
        <v>#DIV/0!</v>
      </c>
      <c r="L126" s="320">
        <f t="shared" ref="L126" si="86">SUM(L116:L125)</f>
        <v>0</v>
      </c>
      <c r="M126" s="320">
        <f t="shared" ref="M126" si="87">SUM(M116:M125)</f>
        <v>0</v>
      </c>
      <c r="N126" s="320">
        <f t="shared" ref="N126" si="88">SUM(N116:N125)</f>
        <v>0</v>
      </c>
      <c r="O126" s="320">
        <f t="shared" ref="O126" si="89">SUM(O116:O125)</f>
        <v>0</v>
      </c>
      <c r="P126" s="269" t="e">
        <f t="shared" si="68"/>
        <v>#DIV/0!</v>
      </c>
      <c r="Q126" s="321" t="e">
        <f t="shared" ref="Q126" si="90">SUM(J126/I126)</f>
        <v>#DIV/0!</v>
      </c>
      <c r="R126" s="322" t="e">
        <f t="shared" ref="R126" si="91">SUM(J126/G126)</f>
        <v>#DIV/0!</v>
      </c>
      <c r="T126" s="27"/>
    </row>
    <row r="127" spans="2:20" ht="13.75" hidden="1" customHeight="1">
      <c r="B127" s="612" t="s">
        <v>101</v>
      </c>
      <c r="C127" s="202" t="s">
        <v>106</v>
      </c>
      <c r="D127" s="216"/>
      <c r="E127" s="615" t="s">
        <v>116</v>
      </c>
      <c r="F127" s="221"/>
      <c r="G127" s="303">
        <f>Media10!X$86</f>
        <v>0</v>
      </c>
      <c r="H127" s="304" t="e">
        <f>Media10!Z$86</f>
        <v>#DIV/0!</v>
      </c>
      <c r="I127" s="303"/>
      <c r="J127" s="305">
        <f>Media10!Y$86</f>
        <v>0</v>
      </c>
      <c r="K127" s="306" t="e">
        <f>J127/$L$18</f>
        <v>#DIV/0!</v>
      </c>
      <c r="L127" s="307"/>
      <c r="M127" s="303"/>
      <c r="N127" s="303"/>
      <c r="O127" s="307"/>
      <c r="P127" s="222" t="e">
        <f t="shared" si="68"/>
        <v>#DIV/0!</v>
      </c>
      <c r="Q127" s="308" t="e">
        <f t="shared" ref="Q127:Q136" si="92">J127/I127</f>
        <v>#DIV/0!</v>
      </c>
      <c r="R127" s="231" t="e">
        <f t="shared" ref="R127:R136" si="93">J127/G127</f>
        <v>#DIV/0!</v>
      </c>
      <c r="T127" s="27"/>
    </row>
    <row r="128" spans="2:20" ht="13.75" hidden="1" customHeight="1">
      <c r="B128" s="613"/>
      <c r="C128" s="197" t="s">
        <v>107</v>
      </c>
      <c r="D128" s="199"/>
      <c r="E128" s="615"/>
      <c r="F128" s="200"/>
      <c r="G128" s="309">
        <f>Media10!AB$86</f>
        <v>0</v>
      </c>
      <c r="H128" s="315" t="e">
        <f>Media10!AD$86</f>
        <v>#DIV/0!</v>
      </c>
      <c r="I128" s="310"/>
      <c r="J128" s="311">
        <f>Media10!AC$86</f>
        <v>0</v>
      </c>
      <c r="K128" s="312" t="e">
        <f t="shared" ref="K128:K137" si="94">J128/$L$18</f>
        <v>#DIV/0!</v>
      </c>
      <c r="L128" s="313"/>
      <c r="M128" s="309"/>
      <c r="N128" s="309"/>
      <c r="O128" s="313"/>
      <c r="P128" s="57" t="e">
        <f t="shared" si="68"/>
        <v>#DIV/0!</v>
      </c>
      <c r="Q128" s="314" t="e">
        <f t="shared" si="92"/>
        <v>#DIV/0!</v>
      </c>
      <c r="R128" s="232" t="e">
        <f t="shared" si="93"/>
        <v>#DIV/0!</v>
      </c>
      <c r="T128" s="27"/>
    </row>
    <row r="129" spans="1:20" ht="13.75" hidden="1" customHeight="1">
      <c r="B129" s="613"/>
      <c r="C129" s="197" t="s">
        <v>108</v>
      </c>
      <c r="D129" s="199"/>
      <c r="E129" s="615"/>
      <c r="F129" s="200"/>
      <c r="G129" s="309">
        <f>Media10!AF$86</f>
        <v>0</v>
      </c>
      <c r="H129" s="315" t="e">
        <f>Media10!AH$86</f>
        <v>#DIV/0!</v>
      </c>
      <c r="I129" s="310"/>
      <c r="J129" s="311">
        <f>Media10!AG$86</f>
        <v>0</v>
      </c>
      <c r="K129" s="312" t="e">
        <f t="shared" si="94"/>
        <v>#DIV/0!</v>
      </c>
      <c r="L129" s="313"/>
      <c r="M129" s="309"/>
      <c r="N129" s="309"/>
      <c r="O129" s="313"/>
      <c r="P129" s="57" t="e">
        <f t="shared" si="68"/>
        <v>#DIV/0!</v>
      </c>
      <c r="Q129" s="314" t="e">
        <f t="shared" si="92"/>
        <v>#DIV/0!</v>
      </c>
      <c r="R129" s="232" t="e">
        <f t="shared" si="93"/>
        <v>#DIV/0!</v>
      </c>
      <c r="T129" s="27"/>
    </row>
    <row r="130" spans="1:20" ht="13.75" hidden="1" customHeight="1">
      <c r="B130" s="613"/>
      <c r="C130" s="197" t="s">
        <v>109</v>
      </c>
      <c r="D130" s="199"/>
      <c r="E130" s="615"/>
      <c r="F130" s="200"/>
      <c r="G130" s="309">
        <f>Media10!AJ$86</f>
        <v>0</v>
      </c>
      <c r="H130" s="315" t="e">
        <f>Media10!AL$86</f>
        <v>#DIV/0!</v>
      </c>
      <c r="I130" s="309"/>
      <c r="J130" s="311">
        <f>Media10!AK$86</f>
        <v>0</v>
      </c>
      <c r="K130" s="312" t="e">
        <f t="shared" si="94"/>
        <v>#DIV/0!</v>
      </c>
      <c r="L130" s="313"/>
      <c r="M130" s="309"/>
      <c r="N130" s="309"/>
      <c r="O130" s="313"/>
      <c r="P130" s="57" t="e">
        <f t="shared" si="68"/>
        <v>#DIV/0!</v>
      </c>
      <c r="Q130" s="314" t="e">
        <f t="shared" si="92"/>
        <v>#DIV/0!</v>
      </c>
      <c r="R130" s="232" t="e">
        <f t="shared" si="93"/>
        <v>#DIV/0!</v>
      </c>
      <c r="T130" s="27"/>
    </row>
    <row r="131" spans="1:20" ht="13.75" hidden="1" customHeight="1">
      <c r="B131" s="613"/>
      <c r="C131" s="197" t="s">
        <v>110</v>
      </c>
      <c r="D131" s="199"/>
      <c r="E131" s="615"/>
      <c r="F131" s="200"/>
      <c r="G131" s="309">
        <f>Media10!AN$86</f>
        <v>0</v>
      </c>
      <c r="H131" s="315" t="e">
        <f>Media10!AP$86</f>
        <v>#DIV/0!</v>
      </c>
      <c r="I131" s="309"/>
      <c r="J131" s="311">
        <f>Media10!AO$86</f>
        <v>0</v>
      </c>
      <c r="K131" s="312" t="e">
        <f t="shared" si="94"/>
        <v>#DIV/0!</v>
      </c>
      <c r="L131" s="313"/>
      <c r="M131" s="309"/>
      <c r="N131" s="309"/>
      <c r="O131" s="313"/>
      <c r="P131" s="57" t="e">
        <f t="shared" si="68"/>
        <v>#DIV/0!</v>
      </c>
      <c r="Q131" s="314" t="e">
        <f t="shared" si="92"/>
        <v>#DIV/0!</v>
      </c>
      <c r="R131" s="232" t="e">
        <f t="shared" si="93"/>
        <v>#DIV/0!</v>
      </c>
      <c r="T131" s="27"/>
    </row>
    <row r="132" spans="1:20" ht="13.75" hidden="1" customHeight="1">
      <c r="B132" s="613"/>
      <c r="C132" s="197" t="s">
        <v>111</v>
      </c>
      <c r="D132" s="199"/>
      <c r="E132" s="615"/>
      <c r="F132" s="200"/>
      <c r="G132" s="309">
        <f>Media10!AR$86</f>
        <v>0</v>
      </c>
      <c r="H132" s="315" t="e">
        <f>Media10!AT$86</f>
        <v>#DIV/0!</v>
      </c>
      <c r="I132" s="309"/>
      <c r="J132" s="311">
        <f>Media10!AS$86</f>
        <v>0</v>
      </c>
      <c r="K132" s="312" t="e">
        <f t="shared" si="94"/>
        <v>#DIV/0!</v>
      </c>
      <c r="L132" s="313"/>
      <c r="M132" s="309"/>
      <c r="N132" s="309"/>
      <c r="O132" s="313"/>
      <c r="P132" s="57" t="e">
        <f t="shared" si="68"/>
        <v>#DIV/0!</v>
      </c>
      <c r="Q132" s="314" t="e">
        <f t="shared" si="92"/>
        <v>#DIV/0!</v>
      </c>
      <c r="R132" s="232" t="e">
        <f t="shared" si="93"/>
        <v>#DIV/0!</v>
      </c>
      <c r="T132" s="27"/>
    </row>
    <row r="133" spans="1:20" ht="13.75" hidden="1" customHeight="1">
      <c r="B133" s="613"/>
      <c r="C133" s="197" t="s">
        <v>112</v>
      </c>
      <c r="D133" s="199"/>
      <c r="E133" s="615"/>
      <c r="F133" s="200"/>
      <c r="G133" s="309">
        <f>Media10!AV$86</f>
        <v>0</v>
      </c>
      <c r="H133" s="315" t="e">
        <f>Media10!AX$86</f>
        <v>#DIV/0!</v>
      </c>
      <c r="I133" s="309"/>
      <c r="J133" s="311">
        <f>Media10!AW$86</f>
        <v>0</v>
      </c>
      <c r="K133" s="312" t="e">
        <f t="shared" si="94"/>
        <v>#DIV/0!</v>
      </c>
      <c r="L133" s="313"/>
      <c r="M133" s="309"/>
      <c r="N133" s="309"/>
      <c r="O133" s="313"/>
      <c r="P133" s="57" t="e">
        <f t="shared" si="68"/>
        <v>#DIV/0!</v>
      </c>
      <c r="Q133" s="314" t="e">
        <f t="shared" si="92"/>
        <v>#DIV/0!</v>
      </c>
      <c r="R133" s="232" t="e">
        <f t="shared" si="93"/>
        <v>#DIV/0!</v>
      </c>
      <c r="T133" s="27"/>
    </row>
    <row r="134" spans="1:20" ht="13.75" hidden="1" customHeight="1">
      <c r="B134" s="613"/>
      <c r="C134" s="197" t="s">
        <v>113</v>
      </c>
      <c r="D134" s="199"/>
      <c r="E134" s="615"/>
      <c r="F134" s="200"/>
      <c r="G134" s="309">
        <f>Media10!AZ$86</f>
        <v>0</v>
      </c>
      <c r="H134" s="315" t="e">
        <f>Media10!BB$86</f>
        <v>#DIV/0!</v>
      </c>
      <c r="I134" s="309"/>
      <c r="J134" s="311">
        <f>Media10!BA$86</f>
        <v>0</v>
      </c>
      <c r="K134" s="312" t="e">
        <f t="shared" si="94"/>
        <v>#DIV/0!</v>
      </c>
      <c r="L134" s="313"/>
      <c r="M134" s="309"/>
      <c r="N134" s="309"/>
      <c r="O134" s="313"/>
      <c r="P134" s="57" t="e">
        <f t="shared" si="68"/>
        <v>#DIV/0!</v>
      </c>
      <c r="Q134" s="314" t="e">
        <f t="shared" si="92"/>
        <v>#DIV/0!</v>
      </c>
      <c r="R134" s="232" t="e">
        <f t="shared" si="93"/>
        <v>#DIV/0!</v>
      </c>
      <c r="T134" s="27"/>
    </row>
    <row r="135" spans="1:20" ht="13.75" hidden="1" customHeight="1">
      <c r="B135" s="613"/>
      <c r="C135" s="197" t="s">
        <v>114</v>
      </c>
      <c r="D135" s="199"/>
      <c r="E135" s="615"/>
      <c r="F135" s="200"/>
      <c r="G135" s="309">
        <f>Media10!BD$86</f>
        <v>0</v>
      </c>
      <c r="H135" s="315" t="e">
        <f>Media10!BF$86</f>
        <v>#DIV/0!</v>
      </c>
      <c r="I135" s="309"/>
      <c r="J135" s="311">
        <f>Media10!BE$86</f>
        <v>0</v>
      </c>
      <c r="K135" s="312" t="e">
        <f t="shared" si="94"/>
        <v>#DIV/0!</v>
      </c>
      <c r="L135" s="313"/>
      <c r="M135" s="309"/>
      <c r="N135" s="309"/>
      <c r="O135" s="313"/>
      <c r="P135" s="57" t="e">
        <f t="shared" si="68"/>
        <v>#DIV/0!</v>
      </c>
      <c r="Q135" s="314" t="e">
        <f t="shared" si="92"/>
        <v>#DIV/0!</v>
      </c>
      <c r="R135" s="232" t="e">
        <f t="shared" si="93"/>
        <v>#DIV/0!</v>
      </c>
      <c r="T135" s="27"/>
    </row>
    <row r="136" spans="1:20" ht="13.75" hidden="1" customHeight="1">
      <c r="B136" s="613"/>
      <c r="C136" s="197" t="s">
        <v>115</v>
      </c>
      <c r="D136" s="199"/>
      <c r="E136" s="615"/>
      <c r="F136" s="200"/>
      <c r="G136" s="309">
        <f>Media10!BH$86</f>
        <v>0</v>
      </c>
      <c r="H136" s="315" t="e">
        <f>Media10!BJ$86</f>
        <v>#DIV/0!</v>
      </c>
      <c r="I136" s="309"/>
      <c r="J136" s="311">
        <f>Media10!BI$86</f>
        <v>0</v>
      </c>
      <c r="K136" s="312" t="e">
        <f t="shared" si="94"/>
        <v>#DIV/0!</v>
      </c>
      <c r="L136" s="313"/>
      <c r="M136" s="309"/>
      <c r="N136" s="309"/>
      <c r="O136" s="313"/>
      <c r="P136" s="57" t="e">
        <f t="shared" si="68"/>
        <v>#DIV/0!</v>
      </c>
      <c r="Q136" s="314" t="e">
        <f t="shared" si="92"/>
        <v>#DIV/0!</v>
      </c>
      <c r="R136" s="232" t="e">
        <f t="shared" si="93"/>
        <v>#DIV/0!</v>
      </c>
      <c r="T136" s="27"/>
    </row>
    <row r="137" spans="1:20" ht="13.75" hidden="1" customHeight="1" thickBot="1">
      <c r="B137" s="614"/>
      <c r="C137" s="224" t="s">
        <v>36</v>
      </c>
      <c r="D137" s="224"/>
      <c r="E137" s="225"/>
      <c r="F137" s="223"/>
      <c r="G137" s="316">
        <f t="shared" ref="G137" si="95">SUM(G127:G136)</f>
        <v>0</v>
      </c>
      <c r="H137" s="323"/>
      <c r="I137" s="316">
        <f t="shared" ref="I137:J137" si="96">SUM(I127:I136)</f>
        <v>0</v>
      </c>
      <c r="J137" s="318">
        <f t="shared" si="96"/>
        <v>0</v>
      </c>
      <c r="K137" s="319" t="e">
        <f t="shared" si="94"/>
        <v>#DIV/0!</v>
      </c>
      <c r="L137" s="320">
        <f t="shared" ref="L137" si="97">SUM(L127:L136)</f>
        <v>0</v>
      </c>
      <c r="M137" s="320">
        <f t="shared" ref="M137" si="98">SUM(M127:M136)</f>
        <v>0</v>
      </c>
      <c r="N137" s="320">
        <f t="shared" ref="N137" si="99">SUM(N127:N136)</f>
        <v>0</v>
      </c>
      <c r="O137" s="320">
        <f t="shared" ref="O137" si="100">SUM(O127:O136)</f>
        <v>0</v>
      </c>
      <c r="P137" s="269" t="e">
        <f t="shared" si="68"/>
        <v>#DIV/0!</v>
      </c>
      <c r="Q137" s="321" t="e">
        <f t="shared" ref="Q137" si="101">SUM(J137/I137)</f>
        <v>#DIV/0!</v>
      </c>
      <c r="R137" s="322" t="e">
        <f t="shared" ref="R137" si="102">SUM(J137/G137)</f>
        <v>#DIV/0!</v>
      </c>
      <c r="T137" s="27"/>
    </row>
    <row r="138" spans="1:20" ht="21.65" customHeight="1" thickBot="1">
      <c r="B138" s="633" t="s">
        <v>36</v>
      </c>
      <c r="C138" s="634"/>
      <c r="D138" s="634"/>
      <c r="E138" s="634"/>
      <c r="F138" s="635"/>
      <c r="G138" s="324">
        <f>SUM(G36,G48,G60,G71,G82,G93,G104,G115,G126,G137)</f>
        <v>139347</v>
      </c>
      <c r="H138" s="325">
        <f>H20</f>
        <v>1.8213629891856941E-2</v>
      </c>
      <c r="I138" s="324">
        <f>SUM(I36,I48,I60,I71,I82,I93,I104,I115,I126,I137)</f>
        <v>17770</v>
      </c>
      <c r="J138" s="424">
        <f>SUM(J36,J48,J60,J71,J82,J93,J104,J115,J126,J137)</f>
        <v>4642.6100000000006</v>
      </c>
      <c r="K138" s="214">
        <f>J138/$L$20</f>
        <v>0.86940262172284655</v>
      </c>
      <c r="L138" s="324">
        <f>SUM(L36,L48,L60,L71,L82,L93,L104,L115,L126,L137)</f>
        <v>2175529.5162</v>
      </c>
      <c r="M138" s="324">
        <f>SUM(M36,M48,M60,M71,M82,M93,M104,M115,M126,M137)</f>
        <v>1212765.3878000001</v>
      </c>
      <c r="N138" s="324">
        <f>SUM(N36,N48,N60,N71,N82,N93,N104,N115,N126,N137)</f>
        <v>905535.22939999995</v>
      </c>
      <c r="O138" s="324">
        <f>SUM(O36,O48,O60,O71,O82,O93,O104,O115,O126,O137)</f>
        <v>598776.62280000001</v>
      </c>
      <c r="P138" s="348">
        <f t="shared" ref="P138" si="103">I138/G138</f>
        <v>0.12752337689365398</v>
      </c>
      <c r="Q138" s="326">
        <f t="shared" ref="Q138" si="104">SUM(J138/I138)</f>
        <v>0.26126111423747894</v>
      </c>
      <c r="R138" s="327">
        <f t="shared" ref="R138" si="105">SUM(J138/G138)</f>
        <v>3.3316899538562011E-2</v>
      </c>
      <c r="T138" s="27"/>
    </row>
    <row r="139" spans="1:20">
      <c r="B139" s="36"/>
      <c r="C139" s="21"/>
      <c r="D139" s="21"/>
      <c r="E139" s="21"/>
      <c r="F139" s="37"/>
      <c r="G139" s="38"/>
      <c r="H139" s="39"/>
      <c r="K139" s="34"/>
    </row>
    <row r="140" spans="1:20">
      <c r="B140" s="36"/>
      <c r="C140" s="21"/>
      <c r="D140" s="21"/>
      <c r="E140" s="21"/>
      <c r="F140" s="37"/>
      <c r="G140" s="38"/>
      <c r="H140" s="39"/>
      <c r="K140" s="34"/>
    </row>
    <row r="141" spans="1:20" ht="23.4" customHeight="1">
      <c r="B141" s="655" t="s">
        <v>63</v>
      </c>
      <c r="C141" s="655"/>
      <c r="D141" s="655"/>
      <c r="E141" s="655"/>
      <c r="F141" s="655"/>
      <c r="G141" s="655"/>
      <c r="H141" s="45"/>
      <c r="K141" s="34"/>
    </row>
    <row r="142" spans="1:20" s="27" customFormat="1" ht="30" customHeight="1">
      <c r="A142" s="21"/>
      <c r="B142" s="654"/>
      <c r="C142" s="654"/>
      <c r="D142" s="654"/>
      <c r="E142" s="654"/>
      <c r="F142" s="654"/>
      <c r="G142" s="654"/>
      <c r="H142" s="46"/>
      <c r="I142" s="23"/>
      <c r="J142" s="23"/>
      <c r="K142" s="34"/>
      <c r="L142" s="35"/>
      <c r="M142" s="35"/>
      <c r="N142" s="23"/>
      <c r="O142" s="23"/>
      <c r="P142" s="23"/>
      <c r="Q142" s="23"/>
      <c r="R142" s="23"/>
    </row>
    <row r="143" spans="1:20" ht="15.5">
      <c r="B143" s="654"/>
      <c r="C143" s="654"/>
      <c r="D143" s="654"/>
      <c r="E143" s="654"/>
      <c r="F143" s="654"/>
      <c r="G143" s="654"/>
      <c r="I143" s="45"/>
      <c r="K143" s="34"/>
    </row>
    <row r="144" spans="1:20" ht="15.5">
      <c r="B144" s="654"/>
      <c r="C144" s="654"/>
      <c r="D144" s="654"/>
      <c r="E144" s="654"/>
      <c r="F144" s="654"/>
      <c r="G144" s="654"/>
      <c r="I144" s="45"/>
      <c r="K144" s="34"/>
    </row>
    <row r="145" spans="2:11" ht="14.4" customHeight="1">
      <c r="B145" s="654"/>
      <c r="C145" s="654"/>
      <c r="D145" s="654"/>
      <c r="E145" s="654"/>
      <c r="F145" s="654"/>
      <c r="G145" s="654"/>
      <c r="K145" s="34"/>
    </row>
    <row r="146" spans="2:11" ht="14.4" customHeight="1">
      <c r="B146" s="654"/>
      <c r="C146" s="654"/>
      <c r="D146" s="654"/>
      <c r="E146" s="654"/>
      <c r="F146" s="654"/>
      <c r="G146" s="654"/>
      <c r="K146" s="34"/>
    </row>
    <row r="147" spans="2:11" ht="14.4" customHeight="1">
      <c r="B147" s="654"/>
      <c r="C147" s="654"/>
      <c r="D147" s="654"/>
      <c r="E147" s="654"/>
      <c r="F147" s="654"/>
      <c r="G147" s="654"/>
      <c r="K147" s="34"/>
    </row>
    <row r="148" spans="2:11" ht="14.4" customHeight="1">
      <c r="B148" s="654"/>
      <c r="C148" s="654"/>
      <c r="D148" s="654"/>
      <c r="E148" s="654"/>
      <c r="F148" s="654"/>
      <c r="G148" s="654"/>
      <c r="K148" s="34"/>
    </row>
    <row r="149" spans="2:11" ht="14.4" customHeight="1">
      <c r="B149" s="654"/>
      <c r="C149" s="654"/>
      <c r="D149" s="654"/>
      <c r="E149" s="654"/>
      <c r="F149" s="654"/>
      <c r="G149" s="654"/>
    </row>
    <row r="150" spans="2:11" ht="14.4" customHeight="1">
      <c r="B150" s="654"/>
      <c r="C150" s="654"/>
      <c r="D150" s="654"/>
      <c r="E150" s="654"/>
      <c r="F150" s="654"/>
      <c r="G150" s="654"/>
    </row>
    <row r="151" spans="2:11" ht="14.4" customHeight="1">
      <c r="B151" s="654"/>
      <c r="C151" s="654"/>
      <c r="D151" s="654"/>
      <c r="E151" s="654"/>
      <c r="F151" s="654"/>
      <c r="G151" s="654"/>
    </row>
    <row r="152" spans="2:11" ht="14.4" customHeight="1">
      <c r="B152" s="654"/>
      <c r="C152" s="654"/>
      <c r="D152" s="654"/>
      <c r="E152" s="654"/>
      <c r="F152" s="654"/>
      <c r="G152" s="654"/>
    </row>
    <row r="153" spans="2:11" ht="14.4" customHeight="1">
      <c r="B153" s="654"/>
      <c r="C153" s="654"/>
      <c r="D153" s="654"/>
      <c r="E153" s="654"/>
      <c r="F153" s="654"/>
      <c r="G153" s="654"/>
    </row>
    <row r="154" spans="2:11" ht="14.4" customHeight="1">
      <c r="B154" s="654"/>
      <c r="C154" s="654"/>
      <c r="D154" s="654"/>
      <c r="E154" s="654"/>
      <c r="F154" s="654"/>
      <c r="G154" s="654"/>
    </row>
    <row r="155" spans="2:11" ht="14.4" customHeight="1">
      <c r="B155" s="654"/>
      <c r="C155" s="654"/>
      <c r="D155" s="654"/>
      <c r="E155" s="654"/>
      <c r="F155" s="654"/>
      <c r="G155" s="654"/>
    </row>
    <row r="156" spans="2:11" ht="14.4" customHeight="1">
      <c r="B156" s="654"/>
      <c r="C156" s="654"/>
      <c r="D156" s="654"/>
      <c r="E156" s="654"/>
      <c r="F156" s="654"/>
      <c r="G156" s="654"/>
    </row>
    <row r="157" spans="2:11" ht="14.4" customHeight="1">
      <c r="B157" s="654"/>
      <c r="C157" s="654"/>
      <c r="D157" s="654"/>
      <c r="E157" s="654"/>
      <c r="F157" s="654"/>
      <c r="G157" s="654"/>
    </row>
    <row r="158" spans="2:11" ht="14.4" customHeight="1">
      <c r="B158" s="654"/>
      <c r="C158" s="654"/>
      <c r="D158" s="654"/>
      <c r="E158" s="654"/>
      <c r="F158" s="654"/>
      <c r="G158" s="654"/>
    </row>
    <row r="159" spans="2:11" ht="14.4" customHeight="1">
      <c r="B159" s="654"/>
      <c r="C159" s="654"/>
      <c r="D159" s="654"/>
      <c r="E159" s="654"/>
      <c r="F159" s="654"/>
      <c r="G159" s="654"/>
    </row>
    <row r="160" spans="2:11" ht="14.4" customHeight="1">
      <c r="B160" s="654"/>
      <c r="C160" s="654"/>
      <c r="D160" s="654"/>
      <c r="E160" s="654"/>
      <c r="F160" s="654"/>
      <c r="G160" s="654"/>
    </row>
    <row r="161" spans="2:7" ht="14.4" customHeight="1">
      <c r="B161" s="654"/>
      <c r="C161" s="654"/>
      <c r="D161" s="654"/>
      <c r="E161" s="654"/>
      <c r="F161" s="654"/>
      <c r="G161" s="654"/>
    </row>
    <row r="162" spans="2:7" ht="14.4" customHeight="1">
      <c r="B162" s="654"/>
      <c r="C162" s="654"/>
      <c r="D162" s="654"/>
      <c r="E162" s="654"/>
      <c r="F162" s="654"/>
      <c r="G162" s="654"/>
    </row>
    <row r="163" spans="2:7" ht="14.4" customHeight="1">
      <c r="B163" s="654"/>
      <c r="C163" s="654"/>
      <c r="D163" s="654"/>
      <c r="E163" s="654"/>
      <c r="F163" s="654"/>
      <c r="G163" s="654"/>
    </row>
    <row r="164" spans="2:7" ht="14.4" customHeight="1">
      <c r="B164" s="654"/>
      <c r="C164" s="654"/>
      <c r="D164" s="654"/>
      <c r="E164" s="654"/>
      <c r="F164" s="654"/>
      <c r="G164" s="654"/>
    </row>
    <row r="165" spans="2:7" ht="14.4" customHeight="1">
      <c r="B165" s="654"/>
      <c r="C165" s="654"/>
      <c r="D165" s="654"/>
      <c r="E165" s="654"/>
      <c r="F165" s="654"/>
      <c r="G165" s="654"/>
    </row>
    <row r="166" spans="2:7" ht="14.4" customHeight="1">
      <c r="B166" s="654"/>
      <c r="C166" s="654"/>
      <c r="D166" s="654"/>
      <c r="E166" s="654"/>
      <c r="F166" s="654"/>
      <c r="G166" s="654"/>
    </row>
    <row r="167" spans="2:7" ht="14.4" customHeight="1">
      <c r="B167" s="654"/>
      <c r="C167" s="654"/>
      <c r="D167" s="654"/>
      <c r="E167" s="654"/>
      <c r="F167" s="654"/>
      <c r="G167" s="654"/>
    </row>
    <row r="168" spans="2:7" ht="14.4" customHeight="1">
      <c r="B168" s="654"/>
      <c r="C168" s="654"/>
      <c r="D168" s="654"/>
      <c r="E168" s="654"/>
      <c r="F168" s="654"/>
      <c r="G168" s="654"/>
    </row>
    <row r="169" spans="2:7" ht="14.4" customHeight="1">
      <c r="B169" s="654"/>
      <c r="C169" s="654"/>
      <c r="D169" s="654"/>
      <c r="E169" s="654"/>
      <c r="F169" s="654"/>
      <c r="G169" s="654"/>
    </row>
    <row r="170" spans="2:7" ht="15.65" customHeight="1">
      <c r="B170" s="654"/>
      <c r="C170" s="654"/>
      <c r="D170" s="654"/>
      <c r="E170" s="654"/>
      <c r="F170" s="654"/>
      <c r="G170" s="654"/>
    </row>
    <row r="171" spans="2:7" ht="14.4" customHeight="1">
      <c r="B171" s="654"/>
      <c r="C171" s="654"/>
      <c r="D171" s="654"/>
      <c r="E171" s="654"/>
      <c r="F171" s="654"/>
      <c r="G171" s="654"/>
    </row>
    <row r="172" spans="2:7" ht="14.4" customHeight="1">
      <c r="B172" s="654"/>
      <c r="C172" s="654"/>
      <c r="D172" s="654"/>
      <c r="E172" s="654"/>
      <c r="F172" s="654"/>
      <c r="G172" s="654"/>
    </row>
    <row r="173" spans="2:7" ht="14.4" customHeight="1">
      <c r="B173" s="654"/>
      <c r="C173" s="654"/>
      <c r="D173" s="654"/>
      <c r="E173" s="654"/>
      <c r="F173" s="654"/>
      <c r="G173" s="654"/>
    </row>
    <row r="174" spans="2:7" ht="14.4" customHeight="1">
      <c r="B174" s="654"/>
      <c r="C174" s="654"/>
      <c r="D174" s="654"/>
      <c r="E174" s="654"/>
      <c r="F174" s="654"/>
      <c r="G174" s="654"/>
    </row>
    <row r="175" spans="2:7" ht="12" customHeight="1">
      <c r="B175" s="654"/>
      <c r="C175" s="654"/>
      <c r="D175" s="654"/>
      <c r="E175" s="654"/>
      <c r="F175" s="654"/>
      <c r="G175" s="654"/>
    </row>
    <row r="176" spans="2:7" ht="14.4" customHeight="1">
      <c r="B176" s="654"/>
      <c r="C176" s="654"/>
      <c r="D176" s="654"/>
      <c r="E176" s="654"/>
      <c r="F176" s="654"/>
      <c r="G176" s="654"/>
    </row>
    <row r="177" spans="2:7" ht="14.4" customHeight="1">
      <c r="B177" s="654"/>
      <c r="C177" s="654"/>
      <c r="D177" s="654"/>
      <c r="E177" s="654"/>
      <c r="F177" s="654"/>
      <c r="G177" s="654"/>
    </row>
    <row r="178" spans="2:7" ht="14.4" customHeight="1"/>
    <row r="179" spans="2:7" ht="14.4" customHeight="1"/>
    <row r="180" spans="2:7" ht="14.4" customHeight="1"/>
  </sheetData>
  <mergeCells count="70">
    <mergeCell ref="R8:R9"/>
    <mergeCell ref="M8:M9"/>
    <mergeCell ref="C8:E9"/>
    <mergeCell ref="F8:F9"/>
    <mergeCell ref="G8:H8"/>
    <mergeCell ref="I8:K8"/>
    <mergeCell ref="N8:N9"/>
    <mergeCell ref="O8:O9"/>
    <mergeCell ref="L8:L9"/>
    <mergeCell ref="P8:P9"/>
    <mergeCell ref="Q8:Q9"/>
    <mergeCell ref="B2:E2"/>
    <mergeCell ref="C3:E3"/>
    <mergeCell ref="C4:E4"/>
    <mergeCell ref="C5:E5"/>
    <mergeCell ref="B8:B9"/>
    <mergeCell ref="B142:G177"/>
    <mergeCell ref="F23:F24"/>
    <mergeCell ref="B141:G141"/>
    <mergeCell ref="B49:B60"/>
    <mergeCell ref="E49:E58"/>
    <mergeCell ref="B61:B71"/>
    <mergeCell ref="E61:E70"/>
    <mergeCell ref="B72:B82"/>
    <mergeCell ref="E72:E81"/>
    <mergeCell ref="B83:B93"/>
    <mergeCell ref="E83:E92"/>
    <mergeCell ref="B94:B104"/>
    <mergeCell ref="C48:F48"/>
    <mergeCell ref="B37:B48"/>
    <mergeCell ref="B23:B24"/>
    <mergeCell ref="E37:E47"/>
    <mergeCell ref="B10:B19"/>
    <mergeCell ref="B20:E20"/>
    <mergeCell ref="C13:E13"/>
    <mergeCell ref="C14:E14"/>
    <mergeCell ref="C15:E15"/>
    <mergeCell ref="C10:E10"/>
    <mergeCell ref="C12:E12"/>
    <mergeCell ref="C11:E11"/>
    <mergeCell ref="C16:E16"/>
    <mergeCell ref="J23:J24"/>
    <mergeCell ref="I23:I24"/>
    <mergeCell ref="C23:E23"/>
    <mergeCell ref="E25:E35"/>
    <mergeCell ref="C17:E17"/>
    <mergeCell ref="C18:E18"/>
    <mergeCell ref="C19:E19"/>
    <mergeCell ref="B138:F138"/>
    <mergeCell ref="E94:E103"/>
    <mergeCell ref="B105:B115"/>
    <mergeCell ref="E105:E114"/>
    <mergeCell ref="B116:B126"/>
    <mergeCell ref="E116:E125"/>
    <mergeCell ref="S8:S9"/>
    <mergeCell ref="T8:T9"/>
    <mergeCell ref="U8:U9"/>
    <mergeCell ref="B7:U7"/>
    <mergeCell ref="B127:B137"/>
    <mergeCell ref="E127:E136"/>
    <mergeCell ref="L23:O23"/>
    <mergeCell ref="B25:B36"/>
    <mergeCell ref="B22:R22"/>
    <mergeCell ref="P23:P24"/>
    <mergeCell ref="Q23:Q24"/>
    <mergeCell ref="R23:R24"/>
    <mergeCell ref="G23:G24"/>
    <mergeCell ref="H23:H24"/>
    <mergeCell ref="K23:K24"/>
    <mergeCell ref="C36:F36"/>
  </mergeCells>
  <phoneticPr fontId="9" type="noConversion"/>
  <printOptions horizontalCentered="1" verticalCentered="1"/>
  <pageMargins left="0" right="0" top="0" bottom="0" header="0" footer="0"/>
  <pageSetup paperSize="9" orientation="landscape" r:id="rId1"/>
  <headerFooter alignWithMargins="0"/>
  <colBreaks count="1" manualBreakCount="1">
    <brk id="13" max="1048575" man="1"/>
  </colBreaks>
  <ignoredErrors>
    <ignoredError sqref="G10:R19 G20:I20 K20:R20" unlockedFormula="1"/>
    <ignoredError sqref="H36 H61:R137 H37 H38 H49:R49 K45 K36 K37 H48 K48 H58 H50 P50:R50 H51 P51:R51 H52 P52:R52 H53 P53:R53 H54 P54:R54 H55 P55:R55 H56 P56:R56 H57 P57:R57 P58:R58 K60 P36:R36 P48:R48 K38 P38:R38 K39 P39:R39 K40 P40:R40 K41 P41:R41 K42 P42:R42 K43 P43:R43 K44 P44:R44 P45:R45 H42 H39 H40 H41 H45 H43 H44 K50 K51 K52 K53 K54 K55 K56 K57 K58 P60:R60 P37:R37 H138:K138 M138:R138"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pageSetUpPr autoPageBreaks="0"/>
  </sheetPr>
  <dimension ref="A1:Y88"/>
  <sheetViews>
    <sheetView showGridLines="0" topLeftCell="A9" zoomScale="85" zoomScaleNormal="85" workbookViewId="0">
      <selection activeCell="K87" sqref="K87"/>
    </sheetView>
  </sheetViews>
  <sheetFormatPr defaultColWidth="8.9140625" defaultRowHeight="16"/>
  <cols>
    <col min="1" max="1" width="37.1640625" style="2" customWidth="1"/>
    <col min="2" max="2" width="17.1640625" style="2" customWidth="1"/>
    <col min="3" max="10" width="13.6640625" style="2"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5" width="13.6640625" style="2" hidden="1" customWidth="1"/>
    <col min="26" max="35" width="13.6640625" style="2" customWidth="1"/>
    <col min="36" max="16384" width="8.9140625" style="2"/>
  </cols>
  <sheetData>
    <row r="1" spans="1:25" s="1" customFormat="1" ht="16.5" thickBot="1">
      <c r="B1" s="5"/>
      <c r="C1" s="5"/>
      <c r="D1" s="5"/>
      <c r="E1" s="3"/>
      <c r="F1" s="3"/>
      <c r="G1" s="3"/>
      <c r="H1" s="3"/>
      <c r="I1" s="3"/>
      <c r="J1" s="3"/>
      <c r="K1" s="6"/>
      <c r="M1" s="47"/>
      <c r="N1" s="47"/>
    </row>
    <row r="2" spans="1:25" s="1" customFormat="1">
      <c r="B2" s="693" t="s">
        <v>24</v>
      </c>
      <c r="C2" s="694"/>
      <c r="D2" s="695"/>
      <c r="E2" s="125"/>
      <c r="F2" s="125"/>
      <c r="G2" s="125"/>
      <c r="H2" s="125"/>
      <c r="I2" s="125"/>
      <c r="J2" s="3"/>
      <c r="K2" s="6"/>
      <c r="M2" s="47"/>
      <c r="N2" s="47"/>
    </row>
    <row r="3" spans="1:25" s="1" customFormat="1" ht="16.5" thickBot="1">
      <c r="B3" s="87" t="s">
        <v>25</v>
      </c>
      <c r="C3" s="696">
        <f>Summary!C5</f>
        <v>5340</v>
      </c>
      <c r="D3" s="697"/>
      <c r="E3" s="18"/>
      <c r="F3" s="18"/>
      <c r="G3" s="18"/>
      <c r="H3" s="18"/>
      <c r="I3" s="18"/>
      <c r="J3" s="3"/>
      <c r="K3" s="6"/>
      <c r="M3" s="47"/>
      <c r="N3" s="47"/>
    </row>
    <row r="4" spans="1:25" s="1" customFormat="1" ht="16.5" thickBot="1">
      <c r="B4" s="5"/>
      <c r="C4" s="5"/>
      <c r="D4" s="5"/>
      <c r="E4" s="3"/>
      <c r="F4" s="3"/>
      <c r="G4" s="3"/>
      <c r="H4" s="3"/>
      <c r="I4" s="3"/>
      <c r="J4" s="3"/>
      <c r="K4" s="6"/>
      <c r="M4" s="47"/>
      <c r="N4" s="47"/>
    </row>
    <row r="5" spans="1:25" s="1" customFormat="1">
      <c r="B5" s="693" t="s">
        <v>64</v>
      </c>
      <c r="C5" s="694"/>
      <c r="D5" s="695"/>
      <c r="E5" s="125"/>
      <c r="F5" s="125"/>
      <c r="G5" s="125"/>
      <c r="H5" s="125"/>
      <c r="I5" s="125"/>
      <c r="J5" s="3"/>
      <c r="K5" s="6"/>
      <c r="M5" s="47"/>
      <c r="N5" s="47"/>
    </row>
    <row r="6" spans="1:25" s="1" customFormat="1" ht="29.5" customHeight="1">
      <c r="B6" s="84" t="s">
        <v>12</v>
      </c>
      <c r="C6" s="85" t="s">
        <v>44</v>
      </c>
      <c r="D6" s="86" t="s">
        <v>35</v>
      </c>
      <c r="E6" s="126"/>
      <c r="F6" s="126"/>
      <c r="G6" s="126"/>
      <c r="H6" s="126"/>
      <c r="I6" s="126"/>
      <c r="J6" s="3"/>
      <c r="K6" s="6"/>
      <c r="M6" s="47"/>
      <c r="N6" s="47"/>
    </row>
    <row r="7" spans="1:25" s="1" customFormat="1" ht="23.5" customHeight="1" thickBot="1">
      <c r="B7" s="52">
        <f>O86</f>
        <v>17770</v>
      </c>
      <c r="C7" s="53">
        <f>Summary!J20</f>
        <v>68461.538461538454</v>
      </c>
      <c r="D7" s="54">
        <f>B7/C7</f>
        <v>0.25956179775280902</v>
      </c>
      <c r="E7" s="19"/>
      <c r="F7" s="19"/>
      <c r="G7" s="267"/>
      <c r="H7" s="19"/>
      <c r="I7" s="19"/>
      <c r="J7" s="3"/>
      <c r="K7" s="6"/>
      <c r="M7" s="47"/>
      <c r="N7" s="47"/>
    </row>
    <row r="8" spans="1:25" s="1" customFormat="1" ht="20.399999999999999" customHeight="1">
      <c r="B8" s="9"/>
      <c r="C8" s="9"/>
      <c r="D8" s="9"/>
      <c r="E8" s="9"/>
      <c r="F8" s="9"/>
      <c r="G8" s="9"/>
      <c r="H8" s="9"/>
      <c r="I8" s="9"/>
      <c r="K8" s="6"/>
      <c r="M8" s="47"/>
      <c r="N8" s="47"/>
    </row>
    <row r="9" spans="1:25" customFormat="1" ht="23">
      <c r="B9" s="10"/>
      <c r="C9" s="11"/>
      <c r="D9" s="11"/>
      <c r="E9" s="11"/>
      <c r="F9" s="11"/>
      <c r="G9" s="11"/>
      <c r="H9" s="11"/>
      <c r="I9" s="361" t="s">
        <v>136</v>
      </c>
      <c r="J9" s="12"/>
      <c r="K9" s="13"/>
      <c r="L9" s="8"/>
      <c r="M9" s="49"/>
      <c r="N9" s="49"/>
      <c r="O9" s="11"/>
      <c r="P9" s="11"/>
      <c r="Q9" s="14"/>
      <c r="R9" s="15"/>
      <c r="S9" s="16"/>
      <c r="T9" s="17"/>
      <c r="U9" s="17"/>
      <c r="V9" s="14"/>
      <c r="W9" s="3"/>
    </row>
    <row r="10" spans="1:25" s="71" customFormat="1" ht="16.5" thickBot="1">
      <c r="A10" s="69"/>
      <c r="B10" s="64"/>
      <c r="C10" s="69"/>
      <c r="D10" s="69"/>
      <c r="E10" s="69"/>
      <c r="F10" s="69"/>
      <c r="G10" s="69"/>
      <c r="H10" s="69"/>
      <c r="I10" s="362">
        <f>I86/E86</f>
        <v>0.46150230166688377</v>
      </c>
      <c r="J10" s="69"/>
      <c r="K10" s="65"/>
      <c r="L10" s="64"/>
      <c r="M10" s="64"/>
      <c r="N10" s="64"/>
      <c r="O10" s="66"/>
      <c r="P10" s="67"/>
      <c r="Q10" s="67"/>
      <c r="R10" s="64"/>
      <c r="S10" s="64"/>
      <c r="T10" s="70"/>
      <c r="U10" s="68"/>
      <c r="V10" s="70"/>
      <c r="W10" s="70"/>
      <c r="X10" s="64"/>
    </row>
    <row r="11" spans="1:25" ht="25.25" customHeight="1">
      <c r="A11" s="701" t="s">
        <v>36</v>
      </c>
      <c r="B11" s="702"/>
      <c r="C11" s="702"/>
      <c r="D11" s="702"/>
      <c r="E11" s="702"/>
      <c r="F11" s="702"/>
      <c r="G11" s="702"/>
      <c r="H11" s="702"/>
      <c r="I11" s="702"/>
      <c r="J11" s="702"/>
      <c r="K11" s="702"/>
      <c r="L11" s="702"/>
      <c r="M11" s="702"/>
      <c r="N11" s="702"/>
      <c r="O11" s="702"/>
      <c r="P11" s="702"/>
      <c r="Q11" s="702"/>
      <c r="R11" s="702"/>
      <c r="S11" s="702"/>
      <c r="T11" s="702"/>
      <c r="U11" s="702"/>
      <c r="V11" s="702"/>
      <c r="W11" s="702"/>
      <c r="X11" s="702"/>
      <c r="Y11" s="703"/>
    </row>
    <row r="12" spans="1:25">
      <c r="A12" s="280"/>
      <c r="B12" s="124"/>
      <c r="C12" s="698" t="s">
        <v>4</v>
      </c>
      <c r="D12" s="699"/>
      <c r="E12" s="699"/>
      <c r="F12" s="699"/>
      <c r="G12" s="699"/>
      <c r="H12" s="699"/>
      <c r="I12" s="699"/>
      <c r="J12" s="699"/>
      <c r="K12" s="699"/>
      <c r="L12" s="699"/>
      <c r="M12" s="699"/>
      <c r="N12" s="700"/>
      <c r="O12" s="704" t="s">
        <v>26</v>
      </c>
      <c r="P12" s="705"/>
      <c r="Q12" s="705"/>
      <c r="R12" s="705"/>
      <c r="S12" s="705"/>
      <c r="T12" s="705"/>
      <c r="U12" s="705"/>
      <c r="V12" s="705"/>
      <c r="W12" s="705"/>
      <c r="X12" s="705"/>
      <c r="Y12" s="706"/>
    </row>
    <row r="13" spans="1:25" ht="26.5" thickBot="1">
      <c r="A13" s="281" t="s">
        <v>48</v>
      </c>
      <c r="B13" s="115" t="s">
        <v>27</v>
      </c>
      <c r="C13" s="116" t="s">
        <v>28</v>
      </c>
      <c r="D13" s="117" t="s">
        <v>68</v>
      </c>
      <c r="E13" s="198" t="s">
        <v>34</v>
      </c>
      <c r="F13" s="198" t="s">
        <v>80</v>
      </c>
      <c r="G13" s="198" t="s">
        <v>81</v>
      </c>
      <c r="H13" s="198" t="s">
        <v>82</v>
      </c>
      <c r="I13" s="198" t="s">
        <v>83</v>
      </c>
      <c r="J13" s="117" t="s">
        <v>30</v>
      </c>
      <c r="K13" s="118" t="s">
        <v>31</v>
      </c>
      <c r="L13" s="117" t="s">
        <v>32</v>
      </c>
      <c r="M13" s="117" t="s">
        <v>9</v>
      </c>
      <c r="N13" s="119" t="s">
        <v>79</v>
      </c>
      <c r="O13" s="120" t="s">
        <v>60</v>
      </c>
      <c r="P13" s="121" t="s">
        <v>37</v>
      </c>
      <c r="Q13" s="122" t="s">
        <v>38</v>
      </c>
      <c r="R13" s="121" t="s">
        <v>7</v>
      </c>
      <c r="S13" s="121" t="s">
        <v>33</v>
      </c>
      <c r="T13" s="122" t="s">
        <v>39</v>
      </c>
      <c r="U13" s="122" t="s">
        <v>57</v>
      </c>
      <c r="V13" s="296" t="s">
        <v>8</v>
      </c>
      <c r="W13" s="270" t="s">
        <v>130</v>
      </c>
      <c r="X13" s="270" t="s">
        <v>131</v>
      </c>
      <c r="Y13" s="271" t="s">
        <v>132</v>
      </c>
    </row>
    <row r="14" spans="1:25" s="4" customFormat="1" ht="16.25" customHeight="1">
      <c r="A14" s="282"/>
      <c r="B14" s="265">
        <v>45116</v>
      </c>
      <c r="C14" s="235">
        <f>SUMIF(Facebook!$B$14:$B$155,'Daily_Total '!$B14,Facebook!C$14:C$155)+SUMIF(YouTube!$B$14:$B$125,'Daily_Total '!$B14,YouTube!C$14:C$125)+SUMIF(Snapchat!$B$14:$B$123,'Daily_Total '!$B14,Snapchat!C$14:C$123)+SUMIF(Media4!$B$14:$B$122,'Daily_Total '!$B14,Media4!C$14:C$122)+SUMIF(Media5!$B$14:$B$129,'Daily_Total '!$B14,Media5!C$14:C$129)+SUMIF(Media6!$B$14:$B$129,'Daily_Total '!$B14,Media6!C$14:C$129)+SUMIF(Media7!$B$14:$B$129,'Daily_Total '!$B14,Media7!C$14:C$129)+SUMIF(Media8!$B$14:$B$129,'Daily_Total '!$B14,Media8!C$14:C$129)+SUMIF(Media9!$B$14:$B$129,'Daily_Total '!$B14,Media9!C$14:C$129)+SUMIF(Media10!$B$14:$B$129,'Daily_Total '!$B14,Media10!C$14:C$129)</f>
        <v>0</v>
      </c>
      <c r="D14" s="251">
        <f>SUMIF(Facebook!$B$14:$B$155,'Daily_Total '!$B14,Facebook!D$14:D$155)+SUMIF(YouTube!$B$14:$B$125,'Daily_Total '!$B14,YouTube!D$14:D$125)+SUMIF(Snapchat!$B$14:$B$123,'Daily_Total '!$B14,Snapchat!D$14:D$123)+SUMIF(Media4!$B$14:$B$122,'Daily_Total '!$B14,Media4!D$14:D$122)+SUMIF(Media5!$B$14:$B$129,'Daily_Total '!$B14,Media5!D$14:D$129)+SUMIF(Media6!$B$14:$B$129,'Daily_Total '!$B14,Media6!D$14:D$129)+SUMIF(Media7!$B$14:$B$129,'Daily_Total '!$B14,Media7!D$14:D$129)+SUMIF(Media8!$B$14:$B$129,'Daily_Total '!$B14,Media8!D$14:D$129)+SUMIF(Media9!$B$14:$B$129,'Daily_Total '!$B14,Media9!D$14:D$129)+SUMIF(Media10!$B$14:$B$129,'Daily_Total '!$B14,Media10!D$14:D$129)</f>
        <v>0</v>
      </c>
      <c r="E14" s="251">
        <f>SUMIF(Facebook!$B$14:$B$155,'Daily_Total '!$B14,Facebook!E$14:E$155)+SUMIF(YouTube!$B$14:$B$125,'Daily_Total '!$B14,YouTube!E$14:E$125)+SUMIF(Snapchat!$B$14:$B$123,'Daily_Total '!$B14,Snapchat!E$14:E$123)+SUMIF(Media4!$B$14:$B$122,'Daily_Total '!$B14,Media4!E$14:E$122)+SUMIF(Media5!$B$14:$B$129,'Daily_Total '!$B14,Media5!E$14:E$129)+SUMIF(Media6!$B$14:$B$129,'Daily_Total '!$B14,Media6!E$14:E$129)+SUMIF(Media7!$B$14:$B$129,'Daily_Total '!$B14,Media7!E$14:E$129)+SUMIF(Media8!$B$14:$B$129,'Daily_Total '!$B14,Media8!E$14:E$129)+SUMIF(Media9!$B$14:$B$129,'Daily_Total '!$B14,Media9!E$14:E$129)+SUMIF(Media10!$B$14:$B$129,'Daily_Total '!$B14,Media10!E$14:E$129)</f>
        <v>0</v>
      </c>
      <c r="F14" s="251">
        <f>SUMIF(Facebook!$B$14:$B$155,'Daily_Total '!$B14,Facebook!F$14:F$155)+SUMIF(YouTube!$B$14:$B$125,'Daily_Total '!$B14,YouTube!F$14:F$125)+SUMIF(Snapchat!$B$14:$B$123,'Daily_Total '!$B14,Snapchat!F$14:F$123)+SUMIF(Media4!$B$14:$B$122,'Daily_Total '!$B14,Media4!F$14:F$122)+SUMIF(Media5!$B$14:$B$129,'Daily_Total '!$B14,Media5!F$14:F$129)+SUMIF(Media6!$B$14:$B$129,'Daily_Total '!$B14,Media6!F$14:F$129)+SUMIF(Media7!$B$14:$B$129,'Daily_Total '!$B14,Media7!F$14:F$129)+SUMIF(Media8!$B$14:$B$129,'Daily_Total '!$B14,Media8!F$14:F$129)+SUMIF(Media9!$B$14:$B$129,'Daily_Total '!$B14,Media9!F$14:F$129)+SUMIF(Media10!$B$14:$B$129,'Daily_Total '!$B14,Media10!F$14:F$129)</f>
        <v>0</v>
      </c>
      <c r="G14" s="251">
        <f>SUMIF(Facebook!$B$14:$B$155,'Daily_Total '!$B14,Facebook!G$14:G$155)+SUMIF(YouTube!$B$14:$B$125,'Daily_Total '!$B14,YouTube!G$14:G$125)+SUMIF(Snapchat!$B$14:$B$123,'Daily_Total '!$B14,Snapchat!G$14:G$123)+SUMIF(Media4!$B$14:$B$122,'Daily_Total '!$B14,Media4!G$14:G$122)+SUMIF(Media5!$B$14:$B$129,'Daily_Total '!$B14,Media5!G$14:G$129)+SUMIF(Media6!$B$14:$B$129,'Daily_Total '!$B14,Media6!G$14:G$129)+SUMIF(Media7!$B$14:$B$129,'Daily_Total '!$B14,Media7!G$14:G$129)+SUMIF(Media8!$B$14:$B$129,'Daily_Total '!$B14,Media8!G$14:G$129)+SUMIF(Media9!$B$14:$B$129,'Daily_Total '!$B14,Media9!G$14:G$129)+SUMIF(Media10!$B$14:$B$129,'Daily_Total '!$B14,Media10!G$14:G$129)</f>
        <v>0</v>
      </c>
      <c r="H14" s="251">
        <f>SUMIF(Facebook!$B$14:$B$155,'Daily_Total '!$B14,Facebook!H$14:H$155)+SUMIF(YouTube!$B$14:$B$125,'Daily_Total '!$B14,YouTube!H$14:H$125)+SUMIF(Snapchat!$B$14:$B$123,'Daily_Total '!$B14,Snapchat!H$14:H$123)+SUMIF(Media4!$B$14:$B$122,'Daily_Total '!$B14,Media4!H$14:H$122)+SUMIF(Media5!$B$14:$B$129,'Daily_Total '!$B14,Media5!H$14:H$129)+SUMIF(Media6!$B$14:$B$129,'Daily_Total '!$B14,Media6!H$14:H$129)+SUMIF(Media7!$B$14:$B$129,'Daily_Total '!$B14,Media7!H$14:H$129)+SUMIF(Media8!$B$14:$B$129,'Daily_Total '!$B14,Media8!H$14:H$129)+SUMIF(Media9!$B$14:$B$129,'Daily_Total '!$B14,Media9!H$14:H$129)+SUMIF(Media10!$B$14:$B$129,'Daily_Total '!$B14,Media10!H$14:H$129)</f>
        <v>0</v>
      </c>
      <c r="I14" s="251">
        <f>SUMIF(Facebook!$B$14:$B$155,'Daily_Total '!$B14,Facebook!I$14:I$155)+SUMIF(YouTube!$B$14:$B$125,'Daily_Total '!$B14,YouTube!I$14:I$125)+SUMIF(Snapchat!$B$14:$B$123,'Daily_Total '!$B14,Snapchat!I$14:I$123)+SUMIF(Media4!$B$14:$B$122,'Daily_Total '!$B14,Media4!I$14:I$122)+SUMIF(Media5!$B$14:$B$129,'Daily_Total '!$B14,Media5!I$14:I$129)+SUMIF(Media6!$B$14:$B$129,'Daily_Total '!$B14,Media6!I$14:I$129)+SUMIF(Media7!$B$14:$B$129,'Daily_Total '!$B14,Media7!I$14:I$129)+SUMIF(Media8!$B$14:$B$129,'Daily_Total '!$B14,Media8!I$14:I$129)+SUMIF(Media9!$B$14:$B$129,'Daily_Total '!$B14,Media9!I$14:I$129)+SUMIF(Media10!$B$14:$B$129,'Daily_Total '!$B14,Media10!I$14:I$129)</f>
        <v>0</v>
      </c>
      <c r="J14" s="253">
        <f>SUMIF(Facebook!$B$14:$B$155,'Daily_Total '!$B14,Facebook!J$14:J$155)+SUMIF(YouTube!$B$14:$B$125,'Daily_Total '!$B14,YouTube!J$14:J$125)+SUMIF(Snapchat!$B$14:$B$123,'Daily_Total '!$B14,Snapchat!J$14:J$123)+SUMIF(Media4!$B$14:$B$122,'Daily_Total '!$B14,Media4!J$14:J$122)+SUMIF(Media5!$B$14:$B$129,'Daily_Total '!$B14,Media5!J$14:J$129)+SUMIF(Media6!$B$14:$B$129,'Daily_Total '!$B14,Media6!J$14:J$129)+SUMIF(Media7!$B$14:$B$129,'Daily_Total '!$B14,Media7!J$14:J$129)+SUMIF(Media8!$B$14:$B$129,'Daily_Total '!$B14,Media8!J$14:J$129)+SUMIF(Media9!$B$14:$B$129,'Daily_Total '!$B14,Media9!J$14:J$129)+SUMIF(Media10!$B$14:$B$129,'Daily_Total '!$B14,Media10!J$14:J$129)</f>
        <v>0</v>
      </c>
      <c r="K14" s="239">
        <f>SUM($J14:J$14)/$C$3</f>
        <v>0</v>
      </c>
      <c r="L14" s="240" t="e">
        <f t="shared" ref="L14:L45" si="0">D14/C14</f>
        <v>#DIV/0!</v>
      </c>
      <c r="M14" s="241" t="e">
        <f t="shared" ref="M14:M45" si="1">J14/D14</f>
        <v>#DIV/0!</v>
      </c>
      <c r="N14" s="242" t="e">
        <f>J14/E14</f>
        <v>#DIV/0!</v>
      </c>
      <c r="O14" s="235">
        <f>SUMIF(Facebook!$B$14:$B$155,'Daily_Total '!$B14,Facebook!O$14:O$155)+SUMIF(YouTube!$B$14:$B$125,'Daily_Total '!$B14,YouTube!O$14:O$125)+SUMIF(Snapchat!$B$14:$B$123,'Daily_Total '!$B14,Snapchat!O$14:O$123)+SUMIF(Media4!$B$14:$B$122,'Daily_Total '!$B14,Media4!O$14:O$122)+SUMIF(Media5!$B$14:$B$129,'Daily_Total '!$B14,Media5!O$14:O$129)+SUMIF(Media6!$B$14:$B$129,'Daily_Total '!$B14,Media6!O$14:O$129)+SUMIF(Media7!$B$14:$B$129,'Daily_Total '!$B14,Media7!O$14:O$129)+SUMIF(Media8!$B$14:$B$129,'Daily_Total '!$B14,Media8!O$14:O$129)+SUMIF(Media9!$B$14:$B$129,'Daily_Total '!$B14,Media9!O$14:O$129)+SUMIF(Media10!$B$14:$B$129,'Daily_Total '!$B14,Media10!O$14:O$129)</f>
        <v>0</v>
      </c>
      <c r="P14" s="235">
        <f>SUMIF(Facebook!$B$14:$B$155,'Daily_Total '!$B14,Facebook!P$14:P$155)+SUMIF(YouTube!$B$14:$B$125,'Daily_Total '!$B14,YouTube!P$14:P$125)+SUMIF(Snapchat!$B$14:$B$123,'Daily_Total '!$B14,Snapchat!P$14:P$123)+SUMIF(Media4!$B$14:$B$122,'Daily_Total '!$B14,Media4!P$14:P$122)+SUMIF(Media5!$B$14:$B$129,'Daily_Total '!$B14,Media5!P$14:P$129)+SUMIF(Media6!$B$14:$B$129,'Daily_Total '!$B14,Media6!P$14:P$129)+SUMIF(Media7!$B$14:$B$129,'Daily_Total '!$B14,Media7!P$14:P$129)+SUMIF(Media8!$B$14:$B$129,'Daily_Total '!$B14,Media8!P$14:P$129)+SUMIF(Media9!$B$14:$B$129,'Daily_Total '!$B14,Media9!P$14:P$129)+SUMIF(Media10!$B$14:$B$129,'Daily_Total '!$B14,Media10!P$14:P$129)</f>
        <v>0</v>
      </c>
      <c r="Q14" s="239" t="e">
        <f t="shared" ref="Q14:Q68" si="2">O14/P14</f>
        <v>#DIV/0!</v>
      </c>
      <c r="R14" s="244" t="e">
        <f t="shared" ref="R14:R54" si="3">J14/O14</f>
        <v>#DIV/0!</v>
      </c>
      <c r="S14" s="239" t="e">
        <f t="shared" ref="S14:S45" si="4">O14/D14</f>
        <v>#DIV/0!</v>
      </c>
      <c r="T14" s="236"/>
      <c r="U14" s="243" t="e">
        <f>SUMIF(Facebook!$B$14:$B$155,'Daily_Total '!$B14,Facebook!U$14:U$155)+SUMIF(YouTube!$B$14:$B$125,'Daily_Total '!$B14,YouTube!N$14:N$125)+SUMIF(Snapchat!$B$14:$B$123,'Daily_Total '!$B14,Snapchat!N$14:N$123)+SUMIF(Media4!$B$14:$B$122,'Daily_Total '!$B14,Media4!N$14:N$122)+SUMIF(Media5!$B$14:$B$129,'Daily_Total '!$B14,Media5!N$14:N$129)+SUMIF(Media6!$B$14:$B$129,'Daily_Total '!$B14,Media6!N$14:N$129)+SUMIF(Media7!$B$14:$B$129,'Daily_Total '!$B14,Media7!N$14:N$129)+SUMIF(Media8!$B$14:$B$129,'Daily_Total '!$B14,Media8!N$14:N$129)+SUMIF(Media9!$B$14:$B$129,'Daily_Total '!$B14,Media9!N$14:N$129)+SUMIF(Media10!$B$14:$B$129,'Daily_Total '!$B14,Media10!N$14:N$129)</f>
        <v>#DIV/0!</v>
      </c>
      <c r="V14" s="254"/>
      <c r="W14" s="272"/>
      <c r="X14" s="272"/>
      <c r="Y14" s="273"/>
    </row>
    <row r="15" spans="1:25">
      <c r="A15" s="283"/>
      <c r="B15" s="266">
        <f>B$14+1</f>
        <v>45117</v>
      </c>
      <c r="C15" s="235">
        <f>SUMIF(Facebook!$B$14:$B$155,'Daily_Total '!$B15,Facebook!C$14:C$155)+SUMIF(YouTube!$B$14:$B$125,'Daily_Total '!$B15,YouTube!C$14:C$125)+SUMIF(Snapchat!$B$14:$B$123,'Daily_Total '!$B15,Snapchat!C$14:C$123)+SUMIF(Media4!$B$14:$B$122,'Daily_Total '!$B15,Media4!C$14:C$122)+SUMIF(Media5!$B$14:$B$129,'Daily_Total '!$B15,Media5!C$14:C$129)+SUMIF(Media6!$B$14:$B$129,'Daily_Total '!$B15,Media6!C$14:C$129)+SUMIF(Media7!$B$14:$B$129,'Daily_Total '!$B15,Media7!C$14:C$129)+SUMIF(Media8!$B$14:$B$129,'Daily_Total '!$B15,Media8!C$14:C$129)+SUMIF(Media9!$B$14:$B$129,'Daily_Total '!$B15,Media9!C$14:C$129)+SUMIF(Media10!$B$14:$B$129,'Daily_Total '!$B15,Media10!C$14:C$129)</f>
        <v>0</v>
      </c>
      <c r="D15" s="251">
        <f>SUMIF(Facebook!$B$14:$B$155,'Daily_Total '!$B15,Facebook!D$14:D$155)+SUMIF(YouTube!$B$14:$B$125,'Daily_Total '!$B15,YouTube!D$14:D$125)+SUMIF(Snapchat!$B$14:$B$123,'Daily_Total '!$B15,Snapchat!D$14:D$123)+SUMIF(Media4!$B$14:$B$122,'Daily_Total '!$B15,Media4!D$14:D$122)+SUMIF(Media5!$B$14:$B$129,'Daily_Total '!$B15,Media5!D$14:D$129)+SUMIF(Media6!$B$14:$B$129,'Daily_Total '!$B15,Media6!D$14:D$129)+SUMIF(Media7!$B$14:$B$129,'Daily_Total '!$B15,Media7!D$14:D$129)+SUMIF(Media8!$B$14:$B$129,'Daily_Total '!$B15,Media8!D$14:D$129)+SUMIF(Media9!$B$14:$B$129,'Daily_Total '!$B15,Media9!D$14:D$129)+SUMIF(Media10!$B$14:$B$129,'Daily_Total '!$B15,Media10!D$14:D$129)</f>
        <v>0</v>
      </c>
      <c r="E15" s="251">
        <f>SUMIF(Facebook!$B$14:$B$155,'Daily_Total '!$B15,Facebook!E$14:E$155)+SUMIF(YouTube!$B$14:$B$125,'Daily_Total '!$B15,YouTube!E$14:E$125)+SUMIF(Snapchat!$B$14:$B$123,'Daily_Total '!$B15,Snapchat!E$14:E$123)+SUMIF(Media4!$B$14:$B$122,'Daily_Total '!$B15,Media4!E$14:E$122)+SUMIF(Media5!$B$14:$B$129,'Daily_Total '!$B15,Media5!E$14:E$129)+SUMIF(Media6!$B$14:$B$129,'Daily_Total '!$B15,Media6!E$14:E$129)+SUMIF(Media7!$B$14:$B$129,'Daily_Total '!$B15,Media7!E$14:E$129)+SUMIF(Media8!$B$14:$B$129,'Daily_Total '!$B15,Media8!E$14:E$129)+SUMIF(Media9!$B$14:$B$129,'Daily_Total '!$B15,Media9!E$14:E$129)+SUMIF(Media10!$B$14:$B$129,'Daily_Total '!$B15,Media10!E$14:E$129)</f>
        <v>0</v>
      </c>
      <c r="F15" s="251">
        <f>SUMIF(Facebook!$B$14:$B$155,'Daily_Total '!$B15,Facebook!F$14:F$155)+SUMIF(YouTube!$B$14:$B$125,'Daily_Total '!$B15,YouTube!F$14:F$125)+SUMIF(Snapchat!$B$14:$B$123,'Daily_Total '!$B15,Snapchat!F$14:F$123)+SUMIF(Media4!$B$14:$B$122,'Daily_Total '!$B15,Media4!F$14:F$122)+SUMIF(Media5!$B$14:$B$129,'Daily_Total '!$B15,Media5!F$14:F$129)+SUMIF(Media6!$B$14:$B$129,'Daily_Total '!$B15,Media6!F$14:F$129)+SUMIF(Media7!$B$14:$B$129,'Daily_Total '!$B15,Media7!F$14:F$129)+SUMIF(Media8!$B$14:$B$129,'Daily_Total '!$B15,Media8!F$14:F$129)+SUMIF(Media9!$B$14:$B$129,'Daily_Total '!$B15,Media9!F$14:F$129)+SUMIF(Media10!$B$14:$B$129,'Daily_Total '!$B15,Media10!F$14:F$129)</f>
        <v>0</v>
      </c>
      <c r="G15" s="251">
        <f>SUMIF(Facebook!$B$14:$B$155,'Daily_Total '!$B15,Facebook!G$14:G$155)+SUMIF(YouTube!$B$14:$B$125,'Daily_Total '!$B15,YouTube!G$14:G$125)+SUMIF(Snapchat!$B$14:$B$123,'Daily_Total '!$B15,Snapchat!G$14:G$123)+SUMIF(Media4!$B$14:$B$122,'Daily_Total '!$B15,Media4!G$14:G$122)+SUMIF(Media5!$B$14:$B$129,'Daily_Total '!$B15,Media5!G$14:G$129)+SUMIF(Media6!$B$14:$B$129,'Daily_Total '!$B15,Media6!G$14:G$129)+SUMIF(Media7!$B$14:$B$129,'Daily_Total '!$B15,Media7!G$14:G$129)+SUMIF(Media8!$B$14:$B$129,'Daily_Total '!$B15,Media8!G$14:G$129)+SUMIF(Media9!$B$14:$B$129,'Daily_Total '!$B15,Media9!G$14:G$129)+SUMIF(Media10!$B$14:$B$129,'Daily_Total '!$B15,Media10!G$14:G$129)</f>
        <v>0</v>
      </c>
      <c r="H15" s="251">
        <f>SUMIF(Facebook!$B$14:$B$155,'Daily_Total '!$B15,Facebook!H$14:H$155)+SUMIF(YouTube!$B$14:$B$125,'Daily_Total '!$B15,YouTube!H$14:H$125)+SUMIF(Snapchat!$B$14:$B$123,'Daily_Total '!$B15,Snapchat!H$14:H$123)+SUMIF(Media4!$B$14:$B$122,'Daily_Total '!$B15,Media4!H$14:H$122)+SUMIF(Media5!$B$14:$B$129,'Daily_Total '!$B15,Media5!H$14:H$129)+SUMIF(Media6!$B$14:$B$129,'Daily_Total '!$B15,Media6!H$14:H$129)+SUMIF(Media7!$B$14:$B$129,'Daily_Total '!$B15,Media7!H$14:H$129)+SUMIF(Media8!$B$14:$B$129,'Daily_Total '!$B15,Media8!H$14:H$129)+SUMIF(Media9!$B$14:$B$129,'Daily_Total '!$B15,Media9!H$14:H$129)+SUMIF(Media10!$B$14:$B$129,'Daily_Total '!$B15,Media10!H$14:H$129)</f>
        <v>0</v>
      </c>
      <c r="I15" s="251">
        <f>SUMIF(Facebook!$B$14:$B$155,'Daily_Total '!$B15,Facebook!I$14:I$155)+SUMIF(YouTube!$B$14:$B$125,'Daily_Total '!$B15,YouTube!I$14:I$125)+SUMIF(Snapchat!$B$14:$B$123,'Daily_Total '!$B15,Snapchat!I$14:I$123)+SUMIF(Media4!$B$14:$B$122,'Daily_Total '!$B15,Media4!I$14:I$122)+SUMIF(Media5!$B$14:$B$129,'Daily_Total '!$B15,Media5!I$14:I$129)+SUMIF(Media6!$B$14:$B$129,'Daily_Total '!$B15,Media6!I$14:I$129)+SUMIF(Media7!$B$14:$B$129,'Daily_Total '!$B15,Media7!I$14:I$129)+SUMIF(Media8!$B$14:$B$129,'Daily_Total '!$B15,Media8!I$14:I$129)+SUMIF(Media9!$B$14:$B$129,'Daily_Total '!$B15,Media9!I$14:I$129)+SUMIF(Media10!$B$14:$B$129,'Daily_Total '!$B15,Media10!I$14:I$129)</f>
        <v>0</v>
      </c>
      <c r="J15" s="253">
        <f>SUMIF(Facebook!$B$14:$B$155,'Daily_Total '!$B15,Facebook!J$14:J$155)+SUMIF(YouTube!$B$14:$B$125,'Daily_Total '!$B15,YouTube!J$14:J$125)+SUMIF(Snapchat!$B$14:$B$123,'Daily_Total '!$B15,Snapchat!J$14:J$123)+SUMIF(Media4!$B$14:$B$122,'Daily_Total '!$B15,Media4!J$14:J$122)+SUMIF(Media5!$B$14:$B$129,'Daily_Total '!$B15,Media5!J$14:J$129)+SUMIF(Media6!$B$14:$B$129,'Daily_Total '!$B15,Media6!J$14:J$129)+SUMIF(Media7!$B$14:$B$129,'Daily_Total '!$B15,Media7!J$14:J$129)+SUMIF(Media8!$B$14:$B$129,'Daily_Total '!$B15,Media8!J$14:J$129)+SUMIF(Media9!$B$14:$B$129,'Daily_Total '!$B15,Media9!J$14:J$129)+SUMIF(Media10!$B$14:$B$129,'Daily_Total '!$B15,Media10!J$14:J$129)</f>
        <v>0</v>
      </c>
      <c r="K15" s="254">
        <f>SUM($J$14:J15)/$C$3</f>
        <v>0</v>
      </c>
      <c r="L15" s="255" t="e">
        <f t="shared" si="0"/>
        <v>#DIV/0!</v>
      </c>
      <c r="M15" s="256" t="e">
        <f t="shared" si="1"/>
        <v>#DIV/0!</v>
      </c>
      <c r="N15" s="257" t="e">
        <f t="shared" ref="N15:N78" si="5">J15/E15</f>
        <v>#DIV/0!</v>
      </c>
      <c r="O15" s="235">
        <f>SUMIF(Facebook!$B$14:$B$155,'Daily_Total '!$B15,Facebook!O$14:O$155)+SUMIF(YouTube!$B$14:$B$125,'Daily_Total '!$B15,YouTube!O$14:O$125)+SUMIF(Snapchat!$B$14:$B$123,'Daily_Total '!$B15,Snapchat!O$14:O$123)+SUMIF(Media4!$B$14:$B$122,'Daily_Total '!$B15,Media4!O$14:O$122)+SUMIF(Media5!$B$14:$B$129,'Daily_Total '!$B15,Media5!O$14:O$129)+SUMIF(Media6!$B$14:$B$129,'Daily_Total '!$B15,Media6!O$14:O$129)+SUMIF(Media7!$B$14:$B$129,'Daily_Total '!$B15,Media7!O$14:O$129)+SUMIF(Media8!$B$14:$B$129,'Daily_Total '!$B15,Media8!O$14:O$129)+SUMIF(Media9!$B$14:$B$129,'Daily_Total '!$B15,Media9!O$14:O$129)+SUMIF(Media10!$B$14:$B$129,'Daily_Total '!$B15,Media10!O$14:O$129)</f>
        <v>0</v>
      </c>
      <c r="P15" s="235">
        <f>SUMIF(Facebook!$B$14:$B$155,'Daily_Total '!$B15,Facebook!P$14:P$155)+SUMIF(YouTube!$B$14:$B$125,'Daily_Total '!$B15,YouTube!P$14:P$125)+SUMIF(Snapchat!$B$14:$B$123,'Daily_Total '!$B15,Snapchat!P$14:P$123)+SUMIF(Media4!$B$14:$B$122,'Daily_Total '!$B15,Media4!P$14:P$122)+SUMIF(Media5!$B$14:$B$129,'Daily_Total '!$B15,Media5!P$14:P$129)+SUMIF(Media6!$B$14:$B$129,'Daily_Total '!$B15,Media6!P$14:P$129)+SUMIF(Media7!$B$14:$B$129,'Daily_Total '!$B15,Media7!P$14:P$129)+SUMIF(Media8!$B$14:$B$129,'Daily_Total '!$B15,Media8!P$14:P$129)+SUMIF(Media9!$B$14:$B$129,'Daily_Total '!$B15,Media9!P$14:P$129)+SUMIF(Media10!$B$14:$B$129,'Daily_Total '!$B15,Media10!P$14:P$129)</f>
        <v>0</v>
      </c>
      <c r="Q15" s="254" t="e">
        <f t="shared" si="2"/>
        <v>#DIV/0!</v>
      </c>
      <c r="R15" s="259" t="e">
        <f t="shared" si="3"/>
        <v>#DIV/0!</v>
      </c>
      <c r="S15" s="254" t="e">
        <f t="shared" si="4"/>
        <v>#DIV/0!</v>
      </c>
      <c r="T15" s="236"/>
      <c r="U15" s="243" t="e">
        <f>SUMIF(Facebook!$B$14:$B$155,'Daily_Total '!$B15,Facebook!U$14:U$155)+SUMIF(YouTube!$B$14:$B$125,'Daily_Total '!$B15,YouTube!N$14:N$125)+SUMIF(Snapchat!$B$14:$B$123,'Daily_Total '!$B15,Snapchat!N$14:N$123)+SUMIF(Media4!$B$14:$B$122,'Daily_Total '!$B15,Media4!N$14:N$122)+SUMIF(Media5!$B$14:$B$129,'Daily_Total '!$B15,Media5!N$14:N$129)+SUMIF(Media6!$B$14:$B$129,'Daily_Total '!$B15,Media6!N$14:N$129)+SUMIF(Media7!$B$14:$B$129,'Daily_Total '!$B15,Media7!N$14:N$129)+SUMIF(Media8!$B$14:$B$129,'Daily_Total '!$B15,Media8!N$14:N$129)+SUMIF(Media9!$B$14:$B$129,'Daily_Total '!$B15,Media9!N$14:N$129)+SUMIF(Media10!$B$14:$B$129,'Daily_Total '!$B15,Media10!N$14:N$129)</f>
        <v>#DIV/0!</v>
      </c>
      <c r="V15" s="254"/>
      <c r="W15" s="274"/>
      <c r="X15" s="274"/>
      <c r="Y15" s="275"/>
    </row>
    <row r="16" spans="1:25">
      <c r="A16" s="283"/>
      <c r="B16" s="266">
        <f>B$14+2</f>
        <v>45118</v>
      </c>
      <c r="C16" s="235">
        <f>SUMIF(Facebook!$B$14:$B$155,'Daily_Total '!$B16,Facebook!C$14:C$155)+SUMIF(YouTube!$B$14:$B$125,'Daily_Total '!$B16,YouTube!C$14:C$125)+SUMIF(Snapchat!$B$14:$B$123,'Daily_Total '!$B16,Snapchat!C$14:C$123)+SUMIF(Media4!$B$14:$B$122,'Daily_Total '!$B16,Media4!C$14:C$122)+SUMIF(Media5!$B$14:$B$129,'Daily_Total '!$B16,Media5!C$14:C$129)+SUMIF(Media6!$B$14:$B$129,'Daily_Total '!$B16,Media6!C$14:C$129)+SUMIF(Media7!$B$14:$B$129,'Daily_Total '!$B16,Media7!C$14:C$129)+SUMIF(Media8!$B$14:$B$129,'Daily_Total '!$B16,Media8!C$14:C$129)+SUMIF(Media9!$B$14:$B$129,'Daily_Total '!$B16,Media9!C$14:C$129)+SUMIF(Media10!$B$14:$B$129,'Daily_Total '!$B16,Media10!C$14:C$129)</f>
        <v>0</v>
      </c>
      <c r="D16" s="251">
        <f>SUMIF(Facebook!$B$14:$B$155,'Daily_Total '!$B16,Facebook!D$14:D$155)+SUMIF(YouTube!$B$14:$B$125,'Daily_Total '!$B16,YouTube!D$14:D$125)+SUMIF(Snapchat!$B$14:$B$123,'Daily_Total '!$B16,Snapchat!D$14:D$123)+SUMIF(Media4!$B$14:$B$122,'Daily_Total '!$B16,Media4!D$14:D$122)+SUMIF(Media5!$B$14:$B$129,'Daily_Total '!$B16,Media5!D$14:D$129)+SUMIF(Media6!$B$14:$B$129,'Daily_Total '!$B16,Media6!D$14:D$129)+SUMIF(Media7!$B$14:$B$129,'Daily_Total '!$B16,Media7!D$14:D$129)+SUMIF(Media8!$B$14:$B$129,'Daily_Total '!$B16,Media8!D$14:D$129)+SUMIF(Media9!$B$14:$B$129,'Daily_Total '!$B16,Media9!D$14:D$129)+SUMIF(Media10!$B$14:$B$129,'Daily_Total '!$B16,Media10!D$14:D$129)</f>
        <v>0</v>
      </c>
      <c r="E16" s="251">
        <f>SUMIF(Facebook!$B$14:$B$155,'Daily_Total '!$B16,Facebook!E$14:E$155)+SUMIF(YouTube!$B$14:$B$125,'Daily_Total '!$B16,YouTube!E$14:E$125)+SUMIF(Snapchat!$B$14:$B$123,'Daily_Total '!$B16,Snapchat!E$14:E$123)+SUMIF(Media4!$B$14:$B$122,'Daily_Total '!$B16,Media4!E$14:E$122)+SUMIF(Media5!$B$14:$B$129,'Daily_Total '!$B16,Media5!E$14:E$129)+SUMIF(Media6!$B$14:$B$129,'Daily_Total '!$B16,Media6!E$14:E$129)+SUMIF(Media7!$B$14:$B$129,'Daily_Total '!$B16,Media7!E$14:E$129)+SUMIF(Media8!$B$14:$B$129,'Daily_Total '!$B16,Media8!E$14:E$129)+SUMIF(Media9!$B$14:$B$129,'Daily_Total '!$B16,Media9!E$14:E$129)+SUMIF(Media10!$B$14:$B$129,'Daily_Total '!$B16,Media10!E$14:E$129)</f>
        <v>0</v>
      </c>
      <c r="F16" s="251">
        <f>SUMIF(Facebook!$B$14:$B$155,'Daily_Total '!$B16,Facebook!F$14:F$155)+SUMIF(YouTube!$B$14:$B$125,'Daily_Total '!$B16,YouTube!F$14:F$125)+SUMIF(Snapchat!$B$14:$B$123,'Daily_Total '!$B16,Snapchat!F$14:F$123)+SUMIF(Media4!$B$14:$B$122,'Daily_Total '!$B16,Media4!F$14:F$122)+SUMIF(Media5!$B$14:$B$129,'Daily_Total '!$B16,Media5!F$14:F$129)+SUMIF(Media6!$B$14:$B$129,'Daily_Total '!$B16,Media6!F$14:F$129)+SUMIF(Media7!$B$14:$B$129,'Daily_Total '!$B16,Media7!F$14:F$129)+SUMIF(Media8!$B$14:$B$129,'Daily_Total '!$B16,Media8!F$14:F$129)+SUMIF(Media9!$B$14:$B$129,'Daily_Total '!$B16,Media9!F$14:F$129)+SUMIF(Media10!$B$14:$B$129,'Daily_Total '!$B16,Media10!F$14:F$129)</f>
        <v>0</v>
      </c>
      <c r="G16" s="251">
        <f>SUMIF(Facebook!$B$14:$B$155,'Daily_Total '!$B16,Facebook!G$14:G$155)+SUMIF(YouTube!$B$14:$B$125,'Daily_Total '!$B16,YouTube!G$14:G$125)+SUMIF(Snapchat!$B$14:$B$123,'Daily_Total '!$B16,Snapchat!G$14:G$123)+SUMIF(Media4!$B$14:$B$122,'Daily_Total '!$B16,Media4!G$14:G$122)+SUMIF(Media5!$B$14:$B$129,'Daily_Total '!$B16,Media5!G$14:G$129)+SUMIF(Media6!$B$14:$B$129,'Daily_Total '!$B16,Media6!G$14:G$129)+SUMIF(Media7!$B$14:$B$129,'Daily_Total '!$B16,Media7!G$14:G$129)+SUMIF(Media8!$B$14:$B$129,'Daily_Total '!$B16,Media8!G$14:G$129)+SUMIF(Media9!$B$14:$B$129,'Daily_Total '!$B16,Media9!G$14:G$129)+SUMIF(Media10!$B$14:$B$129,'Daily_Total '!$B16,Media10!G$14:G$129)</f>
        <v>0</v>
      </c>
      <c r="H16" s="251">
        <f>SUMIF(Facebook!$B$14:$B$155,'Daily_Total '!$B16,Facebook!H$14:H$155)+SUMIF(YouTube!$B$14:$B$125,'Daily_Total '!$B16,YouTube!H$14:H$125)+SUMIF(Snapchat!$B$14:$B$123,'Daily_Total '!$B16,Snapchat!H$14:H$123)+SUMIF(Media4!$B$14:$B$122,'Daily_Total '!$B16,Media4!H$14:H$122)+SUMIF(Media5!$B$14:$B$129,'Daily_Total '!$B16,Media5!H$14:H$129)+SUMIF(Media6!$B$14:$B$129,'Daily_Total '!$B16,Media6!H$14:H$129)+SUMIF(Media7!$B$14:$B$129,'Daily_Total '!$B16,Media7!H$14:H$129)+SUMIF(Media8!$B$14:$B$129,'Daily_Total '!$B16,Media8!H$14:H$129)+SUMIF(Media9!$B$14:$B$129,'Daily_Total '!$B16,Media9!H$14:H$129)+SUMIF(Media10!$B$14:$B$129,'Daily_Total '!$B16,Media10!H$14:H$129)</f>
        <v>0</v>
      </c>
      <c r="I16" s="251">
        <f>SUMIF(Facebook!$B$14:$B$155,'Daily_Total '!$B16,Facebook!I$14:I$155)+SUMIF(YouTube!$B$14:$B$125,'Daily_Total '!$B16,YouTube!I$14:I$125)+SUMIF(Snapchat!$B$14:$B$123,'Daily_Total '!$B16,Snapchat!I$14:I$123)+SUMIF(Media4!$B$14:$B$122,'Daily_Total '!$B16,Media4!I$14:I$122)+SUMIF(Media5!$B$14:$B$129,'Daily_Total '!$B16,Media5!I$14:I$129)+SUMIF(Media6!$B$14:$B$129,'Daily_Total '!$B16,Media6!I$14:I$129)+SUMIF(Media7!$B$14:$B$129,'Daily_Total '!$B16,Media7!I$14:I$129)+SUMIF(Media8!$B$14:$B$129,'Daily_Total '!$B16,Media8!I$14:I$129)+SUMIF(Media9!$B$14:$B$129,'Daily_Total '!$B16,Media9!I$14:I$129)+SUMIF(Media10!$B$14:$B$129,'Daily_Total '!$B16,Media10!I$14:I$129)</f>
        <v>0</v>
      </c>
      <c r="J16" s="253">
        <f>SUMIF(Facebook!$B$14:$B$155,'Daily_Total '!$B16,Facebook!J$14:J$155)+SUMIF(YouTube!$B$14:$B$125,'Daily_Total '!$B16,YouTube!J$14:J$125)+SUMIF(Snapchat!$B$14:$B$123,'Daily_Total '!$B16,Snapchat!J$14:J$123)+SUMIF(Media4!$B$14:$B$122,'Daily_Total '!$B16,Media4!J$14:J$122)+SUMIF(Media5!$B$14:$B$129,'Daily_Total '!$B16,Media5!J$14:J$129)+SUMIF(Media6!$B$14:$B$129,'Daily_Total '!$B16,Media6!J$14:J$129)+SUMIF(Media7!$B$14:$B$129,'Daily_Total '!$B16,Media7!J$14:J$129)+SUMIF(Media8!$B$14:$B$129,'Daily_Total '!$B16,Media8!J$14:J$129)+SUMIF(Media9!$B$14:$B$129,'Daily_Total '!$B16,Media9!J$14:J$129)+SUMIF(Media10!$B$14:$B$129,'Daily_Total '!$B16,Media10!J$14:J$129)</f>
        <v>0</v>
      </c>
      <c r="K16" s="254">
        <f>SUM($J$14:J16)/$C$3</f>
        <v>0</v>
      </c>
      <c r="L16" s="255" t="e">
        <f t="shared" si="0"/>
        <v>#DIV/0!</v>
      </c>
      <c r="M16" s="256" t="e">
        <f t="shared" si="1"/>
        <v>#DIV/0!</v>
      </c>
      <c r="N16" s="257" t="e">
        <f t="shared" si="5"/>
        <v>#DIV/0!</v>
      </c>
      <c r="O16" s="235">
        <f>SUMIF(Facebook!$B$14:$B$155,'Daily_Total '!$B16,Facebook!O$14:O$155)+SUMIF(YouTube!$B$14:$B$125,'Daily_Total '!$B16,YouTube!O$14:O$125)+SUMIF(Snapchat!$B$14:$B$123,'Daily_Total '!$B16,Snapchat!O$14:O$123)+SUMIF(Media4!$B$14:$B$122,'Daily_Total '!$B16,Media4!O$14:O$122)+SUMIF(Media5!$B$14:$B$129,'Daily_Total '!$B16,Media5!O$14:O$129)+SUMIF(Media6!$B$14:$B$129,'Daily_Total '!$B16,Media6!O$14:O$129)+SUMIF(Media7!$B$14:$B$129,'Daily_Total '!$B16,Media7!O$14:O$129)+SUMIF(Media8!$B$14:$B$129,'Daily_Total '!$B16,Media8!O$14:O$129)+SUMIF(Media9!$B$14:$B$129,'Daily_Total '!$B16,Media9!O$14:O$129)+SUMIF(Media10!$B$14:$B$129,'Daily_Total '!$B16,Media10!O$14:O$129)</f>
        <v>0</v>
      </c>
      <c r="P16" s="235">
        <f>SUMIF(Facebook!$B$14:$B$155,'Daily_Total '!$B16,Facebook!P$14:P$155)+SUMIF(YouTube!$B$14:$B$125,'Daily_Total '!$B16,YouTube!P$14:P$125)+SUMIF(Snapchat!$B$14:$B$123,'Daily_Total '!$B16,Snapchat!P$14:P$123)+SUMIF(Media4!$B$14:$B$122,'Daily_Total '!$B16,Media4!P$14:P$122)+SUMIF(Media5!$B$14:$B$129,'Daily_Total '!$B16,Media5!P$14:P$129)+SUMIF(Media6!$B$14:$B$129,'Daily_Total '!$B16,Media6!P$14:P$129)+SUMIF(Media7!$B$14:$B$129,'Daily_Total '!$B16,Media7!P$14:P$129)+SUMIF(Media8!$B$14:$B$129,'Daily_Total '!$B16,Media8!P$14:P$129)+SUMIF(Media9!$B$14:$B$129,'Daily_Total '!$B16,Media9!P$14:P$129)+SUMIF(Media10!$B$14:$B$129,'Daily_Total '!$B16,Media10!P$14:P$129)</f>
        <v>0</v>
      </c>
      <c r="Q16" s="254" t="e">
        <f t="shared" si="2"/>
        <v>#DIV/0!</v>
      </c>
      <c r="R16" s="259" t="e">
        <f t="shared" si="3"/>
        <v>#DIV/0!</v>
      </c>
      <c r="S16" s="254" t="e">
        <f t="shared" si="4"/>
        <v>#DIV/0!</v>
      </c>
      <c r="T16" s="236"/>
      <c r="U16" s="243" t="e">
        <f>SUMIF(Facebook!$B$14:$B$155,'Daily_Total '!$B16,Facebook!U$14:U$155)+SUMIF(YouTube!$B$14:$B$125,'Daily_Total '!$B16,YouTube!N$14:N$125)+SUMIF(Snapchat!$B$14:$B$123,'Daily_Total '!$B16,Snapchat!N$14:N$123)+SUMIF(Media4!$B$14:$B$122,'Daily_Total '!$B16,Media4!N$14:N$122)+SUMIF(Media5!$B$14:$B$129,'Daily_Total '!$B16,Media5!N$14:N$129)+SUMIF(Media6!$B$14:$B$129,'Daily_Total '!$B16,Media6!N$14:N$129)+SUMIF(Media7!$B$14:$B$129,'Daily_Total '!$B16,Media7!N$14:N$129)+SUMIF(Media8!$B$14:$B$129,'Daily_Total '!$B16,Media8!N$14:N$129)+SUMIF(Media9!$B$14:$B$129,'Daily_Total '!$B16,Media9!N$14:N$129)+SUMIF(Media10!$B$14:$B$129,'Daily_Total '!$B16,Media10!N$14:N$129)</f>
        <v>#DIV/0!</v>
      </c>
      <c r="V16" s="254"/>
      <c r="W16" s="274"/>
      <c r="X16" s="274"/>
      <c r="Y16" s="275"/>
    </row>
    <row r="17" spans="1:25">
      <c r="A17" s="284" t="s">
        <v>137</v>
      </c>
      <c r="B17" s="95">
        <f>B$14+3</f>
        <v>45119</v>
      </c>
      <c r="C17" s="103">
        <f>SUMIF(Facebook!$B$14:$B$155,'Daily_Total '!$B17,Facebook!C$14:C$155)+SUMIF(YouTube!$B$14:$B$125,'Daily_Total '!$B17,YouTube!C$14:C$125)+SUMIF(Snapchat!$B$14:$B$123,'Daily_Total '!$B17,Snapchat!C$14:C$123)+SUMIF(Media4!$B$14:$B$122,'Daily_Total '!$B17,Media4!C$14:C$122)+SUMIF(Media5!$B$14:$B$129,'Daily_Total '!$B17,Media5!C$14:C$129)+SUMIF(Media6!$B$14:$B$129,'Daily_Total '!$B17,Media6!C$14:C$129)+SUMIF(Media7!$B$14:$B$129,'Daily_Total '!$B17,Media7!C$14:C$129)+SUMIF(Media8!$B$14:$B$129,'Daily_Total '!$B17,Media8!C$14:C$129)+SUMIF(Media9!$B$14:$B$129,'Daily_Total '!$B17,Media9!C$14:C$129)+SUMIF(Media10!$B$14:$B$129,'Daily_Total '!$B17,Media10!C$14:C$129)</f>
        <v>335679</v>
      </c>
      <c r="D17" s="72">
        <f>SUMIF(Facebook!$B$14:$B$155,'Daily_Total '!$B17,Facebook!D$14:D$155)+SUMIF(YouTube!$B$14:$B$125,'Daily_Total '!$B17,YouTube!D$14:D$125)+SUMIF(Snapchat!$B$14:$B$123,'Daily_Total '!$B17,Snapchat!D$14:D$123)+SUMIF(Media4!$B$14:$B$122,'Daily_Total '!$B17,Media4!D$14:D$122)+SUMIF(Media5!$B$14:$B$129,'Daily_Total '!$B17,Media5!D$14:D$129)+SUMIF(Media6!$B$14:$B$129,'Daily_Total '!$B17,Media6!D$14:D$129)+SUMIF(Media7!$B$14:$B$129,'Daily_Total '!$B17,Media7!D$14:D$129)+SUMIF(Media8!$B$14:$B$129,'Daily_Total '!$B17,Media8!D$14:D$129)+SUMIF(Media9!$B$14:$B$129,'Daily_Total '!$B17,Media9!D$14:D$129)+SUMIF(Media10!$B$14:$B$129,'Daily_Total '!$B17,Media10!D$14:D$129)</f>
        <v>1484</v>
      </c>
      <c r="E17" s="72">
        <f>SUMIF(Facebook!$B$14:$B$155,'Daily_Total '!$B17,Facebook!E$14:E$155)+SUMIF(YouTube!$B$14:$B$125,'Daily_Total '!$B17,YouTube!E$14:E$125)+SUMIF(Snapchat!$B$14:$B$123,'Daily_Total '!$B17,Snapchat!E$14:E$123)+SUMIF(Media4!$B$14:$B$122,'Daily_Total '!$B17,Media4!E$14:E$122)+SUMIF(Media5!$B$14:$B$129,'Daily_Total '!$B17,Media5!E$14:E$129)+SUMIF(Media6!$B$14:$B$129,'Daily_Total '!$B17,Media6!E$14:E$129)+SUMIF(Media7!$B$14:$B$129,'Daily_Total '!$B17,Media7!E$14:E$129)+SUMIF(Media8!$B$14:$B$129,'Daily_Total '!$B17,Media8!E$14:E$129)+SUMIF(Media9!$B$14:$B$129,'Daily_Total '!$B17,Media9!E$14:E$129)+SUMIF(Media10!$B$14:$B$129,'Daily_Total '!$B17,Media10!E$14:E$129)</f>
        <v>2089</v>
      </c>
      <c r="F17" s="72">
        <f>SUMIF(Facebook!$B$14:$B$155,'Daily_Total '!$B17,Facebook!F$14:F$155)+SUMIF(YouTube!$B$14:$B$125,'Daily_Total '!$B17,YouTube!F$14:F$125)+SUMIF(Snapchat!$B$14:$B$123,'Daily_Total '!$B17,Snapchat!F$14:F$123)+SUMIF(Media4!$B$14:$B$122,'Daily_Total '!$B17,Media4!F$14:F$122)+SUMIF(Media5!$B$14:$B$129,'Daily_Total '!$B17,Media5!F$14:F$129)+SUMIF(Media6!$B$14:$B$129,'Daily_Total '!$B17,Media6!F$14:F$129)+SUMIF(Media7!$B$14:$B$129,'Daily_Total '!$B17,Media7!F$14:F$129)+SUMIF(Media8!$B$14:$B$129,'Daily_Total '!$B17,Media8!F$14:F$129)+SUMIF(Media9!$B$14:$B$129,'Daily_Total '!$B17,Media9!F$14:F$129)+SUMIF(Media10!$B$14:$B$129,'Daily_Total '!$B17,Media10!F$14:F$129)</f>
        <v>1731</v>
      </c>
      <c r="G17" s="72">
        <f>SUMIF(Facebook!$B$14:$B$155,'Daily_Total '!$B17,Facebook!G$14:G$155)+SUMIF(YouTube!$B$14:$B$125,'Daily_Total '!$B17,YouTube!G$14:G$125)+SUMIF(Snapchat!$B$14:$B$123,'Daily_Total '!$B17,Snapchat!G$14:G$123)+SUMIF(Media4!$B$14:$B$122,'Daily_Total '!$B17,Media4!G$14:G$122)+SUMIF(Media5!$B$14:$B$129,'Daily_Total '!$B17,Media5!G$14:G$129)+SUMIF(Media6!$B$14:$B$129,'Daily_Total '!$B17,Media6!G$14:G$129)+SUMIF(Media7!$B$14:$B$129,'Daily_Total '!$B17,Media7!G$14:G$129)+SUMIF(Media8!$B$14:$B$129,'Daily_Total '!$B17,Media8!G$14:G$129)+SUMIF(Media9!$B$14:$B$129,'Daily_Total '!$B17,Media9!G$14:G$129)+SUMIF(Media10!$B$14:$B$129,'Daily_Total '!$B17,Media10!G$14:G$129)</f>
        <v>1091</v>
      </c>
      <c r="H17" s="72">
        <f>SUMIF(Facebook!$B$14:$B$155,'Daily_Total '!$B17,Facebook!H$14:H$155)+SUMIF(YouTube!$B$14:$B$125,'Daily_Total '!$B17,YouTube!H$14:H$125)+SUMIF(Snapchat!$B$14:$B$123,'Daily_Total '!$B17,Snapchat!H$14:H$123)+SUMIF(Media4!$B$14:$B$122,'Daily_Total '!$B17,Media4!H$14:H$122)+SUMIF(Media5!$B$14:$B$129,'Daily_Total '!$B17,Media5!H$14:H$129)+SUMIF(Media6!$B$14:$B$129,'Daily_Total '!$B17,Media6!H$14:H$129)+SUMIF(Media7!$B$14:$B$129,'Daily_Total '!$B17,Media7!H$14:H$129)+SUMIF(Media8!$B$14:$B$129,'Daily_Total '!$B17,Media8!H$14:H$129)+SUMIF(Media9!$B$14:$B$129,'Daily_Total '!$B17,Media9!H$14:H$129)+SUMIF(Media10!$B$14:$B$129,'Daily_Total '!$B17,Media10!H$14:H$129)</f>
        <v>868</v>
      </c>
      <c r="I17" s="72">
        <f>SUMIF(Facebook!$B$14:$B$155,'Daily_Total '!$B17,Facebook!I$14:I$155)+SUMIF(YouTube!$B$14:$B$125,'Daily_Total '!$B17,YouTube!I$14:I$125)+SUMIF(Snapchat!$B$14:$B$123,'Daily_Total '!$B17,Snapchat!I$14:I$123)+SUMIF(Media4!$B$14:$B$122,'Daily_Total '!$B17,Media4!I$14:I$122)+SUMIF(Media5!$B$14:$B$129,'Daily_Total '!$B17,Media5!I$14:I$129)+SUMIF(Media6!$B$14:$B$129,'Daily_Total '!$B17,Media6!I$14:I$129)+SUMIF(Media7!$B$14:$B$129,'Daily_Total '!$B17,Media7!I$14:I$129)+SUMIF(Media8!$B$14:$B$129,'Daily_Total '!$B17,Media8!I$14:I$129)+SUMIF(Media9!$B$14:$B$129,'Daily_Total '!$B17,Media9!I$14:I$129)+SUMIF(Media10!$B$14:$B$129,'Daily_Total '!$B17,Media10!I$14:I$129)</f>
        <v>745</v>
      </c>
      <c r="J17" s="61">
        <f>SUMIF(Facebook!$B$14:$B$155,'Daily_Total '!$B17,Facebook!J$14:J$155)+SUMIF(YouTube!$B$14:$B$125,'Daily_Total '!$B17,YouTube!J$14:J$125)+SUMIF(Snapchat!$B$14:$B$123,'Daily_Total '!$B17,Snapchat!J$14:J$123)+SUMIF(Media4!$B$14:$B$122,'Daily_Total '!$B17,Media4!J$14:J$122)+SUMIF(Media5!$B$14:$B$129,'Daily_Total '!$B17,Media5!J$14:J$129)+SUMIF(Media6!$B$14:$B$129,'Daily_Total '!$B17,Media6!J$14:J$129)+SUMIF(Media7!$B$14:$B$129,'Daily_Total '!$B17,Media7!J$14:J$129)+SUMIF(Media8!$B$14:$B$129,'Daily_Total '!$B17,Media8!J$14:J$129)+SUMIF(Media9!$B$14:$B$129,'Daily_Total '!$B17,Media9!J$14:J$129)+SUMIF(Media10!$B$14:$B$129,'Daily_Total '!$B17,Media10!J$14:J$129)</f>
        <v>46.68</v>
      </c>
      <c r="K17" s="59">
        <f>SUM($J$14:J17)/$C$3</f>
        <v>8.7415730337078654E-3</v>
      </c>
      <c r="L17" s="60">
        <f t="shared" si="0"/>
        <v>4.4208901956929092E-3</v>
      </c>
      <c r="M17" s="73">
        <f t="shared" si="1"/>
        <v>3.1455525606469005E-2</v>
      </c>
      <c r="N17" s="356">
        <f t="shared" si="5"/>
        <v>2.234561991383437E-2</v>
      </c>
      <c r="O17" s="103">
        <f>SUMIF(Facebook!$B$14:$B$155,'Daily_Total '!$B17,Facebook!O$14:O$155)+SUMIF(YouTube!$B$14:$B$125,'Daily_Total '!$B17,YouTube!O$14:O$125)+SUMIF(Snapchat!$B$14:$B$123,'Daily_Total '!$B17,Snapchat!O$14:O$123)+SUMIF(Media4!$B$14:$B$122,'Daily_Total '!$B17,Media4!O$14:O$122)+SUMIF(Media5!$B$14:$B$129,'Daily_Total '!$B17,Media5!O$14:O$129)+SUMIF(Media6!$B$14:$B$129,'Daily_Total '!$B17,Media6!O$14:O$129)+SUMIF(Media7!$B$14:$B$129,'Daily_Total '!$B17,Media7!O$14:O$129)+SUMIF(Media8!$B$14:$B$129,'Daily_Total '!$B17,Media8!O$14:O$129)+SUMIF(Media9!$B$14:$B$129,'Daily_Total '!$B17,Media9!O$14:O$129)+SUMIF(Media10!$B$14:$B$129,'Daily_Total '!$B17,Media10!O$14:O$129)</f>
        <v>3</v>
      </c>
      <c r="P17" s="103">
        <f>SUMIF(Facebook!$B$14:$B$155,'Daily_Total '!$B17,Facebook!P$14:P$155)+SUMIF(YouTube!$B$14:$B$125,'Daily_Total '!$B17,YouTube!P$14:P$125)+SUMIF(Snapchat!$B$14:$B$123,'Daily_Total '!$B17,Snapchat!P$14:P$123)+SUMIF(Media4!$B$14:$B$122,'Daily_Total '!$B17,Media4!P$14:P$122)+SUMIF(Media5!$B$14:$B$129,'Daily_Total '!$B17,Media5!P$14:P$129)+SUMIF(Media6!$B$14:$B$129,'Daily_Total '!$B17,Media6!P$14:P$129)+SUMIF(Media7!$B$14:$B$129,'Daily_Total '!$B17,Media7!P$14:P$129)+SUMIF(Media8!$B$14:$B$129,'Daily_Total '!$B17,Media8!P$14:P$129)+SUMIF(Media9!$B$14:$B$129,'Daily_Total '!$B17,Media9!P$14:P$129)+SUMIF(Media10!$B$14:$B$129,'Daily_Total '!$B17,Media10!P$14:P$129)</f>
        <v>1378.2051282051282</v>
      </c>
      <c r="Q17" s="74">
        <f t="shared" si="2"/>
        <v>2.1767441860465115E-3</v>
      </c>
      <c r="R17" s="75">
        <f t="shared" si="3"/>
        <v>15.56</v>
      </c>
      <c r="S17" s="59">
        <f t="shared" si="4"/>
        <v>2.0215633423180594E-3</v>
      </c>
      <c r="T17" s="104"/>
      <c r="U17" s="110" t="e">
        <f>SUMIF(Facebook!$B$14:$B$155,'Daily_Total '!$B17,Facebook!U$14:U$155)+SUMIF(YouTube!$B$14:$B$125,'Daily_Total '!$B17,YouTube!N$14:N$125)+SUMIF(Snapchat!$B$14:$B$123,'Daily_Total '!$B17,Snapchat!N$14:N$123)+SUMIF(Media4!$B$14:$B$122,'Daily_Total '!$B17,Media4!N$14:N$122)+SUMIF(Media5!$B$14:$B$129,'Daily_Total '!$B17,Media5!N$14:N$129)+SUMIF(Media6!$B$14:$B$129,'Daily_Total '!$B17,Media6!N$14:N$129)+SUMIF(Media7!$B$14:$B$129,'Daily_Total '!$B17,Media7!N$14:N$129)+SUMIF(Media8!$B$14:$B$129,'Daily_Total '!$B17,Media8!N$14:N$129)+SUMIF(Media9!$B$14:$B$129,'Daily_Total '!$B17,Media9!N$14:N$129)+SUMIF(Media10!$B$14:$B$129,'Daily_Total '!$B17,Media10!N$14:N$129)</f>
        <v>#DIV/0!</v>
      </c>
      <c r="V17" s="74">
        <v>1</v>
      </c>
      <c r="W17" s="274"/>
      <c r="X17" s="274"/>
      <c r="Y17" s="275"/>
    </row>
    <row r="18" spans="1:25">
      <c r="A18" s="285"/>
      <c r="B18" s="95">
        <f>B$14+4</f>
        <v>45120</v>
      </c>
      <c r="C18" s="103">
        <f>SUMIF(Facebook!$B$14:$B$155,'Daily_Total '!$B18,Facebook!C$14:C$155)+SUMIF(YouTube!$B$14:$B$125,'Daily_Total '!$B18,YouTube!C$14:C$125)+SUMIF(Snapchat!$B$14:$B$123,'Daily_Total '!$B18,Snapchat!C$14:C$123)+SUMIF(Media4!$B$14:$B$122,'Daily_Total '!$B18,Media4!C$14:C$122)+SUMIF(Media5!$B$14:$B$129,'Daily_Total '!$B18,Media5!C$14:C$129)+SUMIF(Media6!$B$14:$B$129,'Daily_Total '!$B18,Media6!C$14:C$129)+SUMIF(Media7!$B$14:$B$129,'Daily_Total '!$B18,Media7!C$14:C$129)+SUMIF(Media8!$B$14:$B$129,'Daily_Total '!$B18,Media8!C$14:C$129)+SUMIF(Media9!$B$14:$B$129,'Daily_Total '!$B18,Media9!C$14:C$129)+SUMIF(Media10!$B$14:$B$129,'Daily_Total '!$B18,Media10!C$14:C$129)</f>
        <v>500758</v>
      </c>
      <c r="D18" s="72">
        <f>SUMIF(Facebook!$B$14:$B$155,'Daily_Total '!$B18,Facebook!D$14:D$155)+SUMIF(YouTube!$B$14:$B$125,'Daily_Total '!$B18,YouTube!D$14:D$125)+SUMIF(Snapchat!$B$14:$B$123,'Daily_Total '!$B18,Snapchat!D$14:D$123)+SUMIF(Media4!$B$14:$B$122,'Daily_Total '!$B18,Media4!D$14:D$122)+SUMIF(Media5!$B$14:$B$129,'Daily_Total '!$B18,Media5!D$14:D$129)+SUMIF(Media6!$B$14:$B$129,'Daily_Total '!$B18,Media6!D$14:D$129)+SUMIF(Media7!$B$14:$B$129,'Daily_Total '!$B18,Media7!D$14:D$129)+SUMIF(Media8!$B$14:$B$129,'Daily_Total '!$B18,Media8!D$14:D$129)+SUMIF(Media9!$B$14:$B$129,'Daily_Total '!$B18,Media9!D$14:D$129)+SUMIF(Media10!$B$14:$B$129,'Daily_Total '!$B18,Media10!D$14:D$129)</f>
        <v>12335</v>
      </c>
      <c r="E18" s="72">
        <f>SUMIF(Facebook!$B$14:$B$155,'Daily_Total '!$B18,Facebook!E$14:E$155)+SUMIF(YouTube!$B$14:$B$125,'Daily_Total '!$B18,YouTube!E$14:E$125)+SUMIF(Snapchat!$B$14:$B$123,'Daily_Total '!$B18,Snapchat!E$14:E$123)+SUMIF(Media4!$B$14:$B$122,'Daily_Total '!$B18,Media4!E$14:E$122)+SUMIF(Media5!$B$14:$B$129,'Daily_Total '!$B18,Media5!E$14:E$129)+SUMIF(Media6!$B$14:$B$129,'Daily_Total '!$B18,Media6!E$14:E$129)+SUMIF(Media7!$B$14:$B$129,'Daily_Total '!$B18,Media7!E$14:E$129)+SUMIF(Media8!$B$14:$B$129,'Daily_Total '!$B18,Media8!E$14:E$129)+SUMIF(Media9!$B$14:$B$129,'Daily_Total '!$B18,Media9!E$14:E$129)+SUMIF(Media10!$B$14:$B$129,'Daily_Total '!$B18,Media10!E$14:E$129)</f>
        <v>62474</v>
      </c>
      <c r="F18" s="72">
        <f>SUMIF(Facebook!$B$14:$B$155,'Daily_Total '!$B18,Facebook!F$14:F$155)+SUMIF(YouTube!$B$14:$B$125,'Daily_Total '!$B18,YouTube!F$14:F$125)+SUMIF(Snapchat!$B$14:$B$123,'Daily_Total '!$B18,Snapchat!F$14:F$123)+SUMIF(Media4!$B$14:$B$122,'Daily_Total '!$B18,Media4!F$14:F$122)+SUMIF(Media5!$B$14:$B$129,'Daily_Total '!$B18,Media5!F$14:F$129)+SUMIF(Media6!$B$14:$B$129,'Daily_Total '!$B18,Media6!F$14:F$129)+SUMIF(Media7!$B$14:$B$129,'Daily_Total '!$B18,Media7!F$14:F$129)+SUMIF(Media8!$B$14:$B$129,'Daily_Total '!$B18,Media8!F$14:F$129)+SUMIF(Media9!$B$14:$B$129,'Daily_Total '!$B18,Media9!F$14:F$129)+SUMIF(Media10!$B$14:$B$129,'Daily_Total '!$B18,Media10!F$14:F$129)</f>
        <v>54113</v>
      </c>
      <c r="G18" s="72">
        <f>SUMIF(Facebook!$B$14:$B$155,'Daily_Total '!$B18,Facebook!G$14:G$155)+SUMIF(YouTube!$B$14:$B$125,'Daily_Total '!$B18,YouTube!G$14:G$125)+SUMIF(Snapchat!$B$14:$B$123,'Daily_Total '!$B18,Snapchat!G$14:G$123)+SUMIF(Media4!$B$14:$B$122,'Daily_Total '!$B18,Media4!G$14:G$122)+SUMIF(Media5!$B$14:$B$129,'Daily_Total '!$B18,Media5!G$14:G$129)+SUMIF(Media6!$B$14:$B$129,'Daily_Total '!$B18,Media6!G$14:G$129)+SUMIF(Media7!$B$14:$B$129,'Daily_Total '!$B18,Media7!G$14:G$129)+SUMIF(Media8!$B$14:$B$129,'Daily_Total '!$B18,Media8!G$14:G$129)+SUMIF(Media9!$B$14:$B$129,'Daily_Total '!$B18,Media9!G$14:G$129)+SUMIF(Media10!$B$14:$B$129,'Daily_Total '!$B18,Media10!G$14:G$129)</f>
        <v>36121</v>
      </c>
      <c r="H18" s="72">
        <f>SUMIF(Facebook!$B$14:$B$155,'Daily_Total '!$B18,Facebook!H$14:H$155)+SUMIF(YouTube!$B$14:$B$125,'Daily_Total '!$B18,YouTube!H$14:H$125)+SUMIF(Snapchat!$B$14:$B$123,'Daily_Total '!$B18,Snapchat!H$14:H$123)+SUMIF(Media4!$B$14:$B$122,'Daily_Total '!$B18,Media4!H$14:H$122)+SUMIF(Media5!$B$14:$B$129,'Daily_Total '!$B18,Media5!H$14:H$129)+SUMIF(Media6!$B$14:$B$129,'Daily_Total '!$B18,Media6!H$14:H$129)+SUMIF(Media7!$B$14:$B$129,'Daily_Total '!$B18,Media7!H$14:H$129)+SUMIF(Media8!$B$14:$B$129,'Daily_Total '!$B18,Media8!H$14:H$129)+SUMIF(Media9!$B$14:$B$129,'Daily_Total '!$B18,Media9!H$14:H$129)+SUMIF(Media10!$B$14:$B$129,'Daily_Total '!$B18,Media10!H$14:H$129)</f>
        <v>30010</v>
      </c>
      <c r="I18" s="72">
        <f>SUMIF(Facebook!$B$14:$B$155,'Daily_Total '!$B18,Facebook!I$14:I$155)+SUMIF(YouTube!$B$14:$B$125,'Daily_Total '!$B18,YouTube!I$14:I$125)+SUMIF(Snapchat!$B$14:$B$123,'Daily_Total '!$B18,Snapchat!I$14:I$123)+SUMIF(Media4!$B$14:$B$122,'Daily_Total '!$B18,Media4!I$14:I$122)+SUMIF(Media5!$B$14:$B$129,'Daily_Total '!$B18,Media5!I$14:I$129)+SUMIF(Media6!$B$14:$B$129,'Daily_Total '!$B18,Media6!I$14:I$129)+SUMIF(Media7!$B$14:$B$129,'Daily_Total '!$B18,Media7!I$14:I$129)+SUMIF(Media8!$B$14:$B$129,'Daily_Total '!$B18,Media8!I$14:I$129)+SUMIF(Media9!$B$14:$B$129,'Daily_Total '!$B18,Media9!I$14:I$129)+SUMIF(Media10!$B$14:$B$129,'Daily_Total '!$B18,Media10!I$14:I$129)</f>
        <v>26798</v>
      </c>
      <c r="J18" s="61">
        <f>SUMIF(Facebook!$B$14:$B$155,'Daily_Total '!$B18,Facebook!J$14:J$155)+SUMIF(YouTube!$B$14:$B$125,'Daily_Total '!$B18,YouTube!J$14:J$125)+SUMIF(Snapchat!$B$14:$B$123,'Daily_Total '!$B18,Snapchat!J$14:J$123)+SUMIF(Media4!$B$14:$B$122,'Daily_Total '!$B18,Media4!J$14:J$122)+SUMIF(Media5!$B$14:$B$129,'Daily_Total '!$B18,Media5!J$14:J$129)+SUMIF(Media6!$B$14:$B$129,'Daily_Total '!$B18,Media6!J$14:J$129)+SUMIF(Media7!$B$14:$B$129,'Daily_Total '!$B18,Media7!J$14:J$129)+SUMIF(Media8!$B$14:$B$129,'Daily_Total '!$B18,Media8!J$14:J$129)+SUMIF(Media9!$B$14:$B$129,'Daily_Total '!$B18,Media9!J$14:J$129)+SUMIF(Media10!$B$14:$B$129,'Daily_Total '!$B18,Media10!J$14:J$129)</f>
        <v>165.39000000000001</v>
      </c>
      <c r="K18" s="59">
        <f>SUM($J$14:J18)/$C$3</f>
        <v>3.9713483146067423E-2</v>
      </c>
      <c r="L18" s="60">
        <f t="shared" si="0"/>
        <v>2.4632656892151498E-2</v>
      </c>
      <c r="M18" s="73">
        <f t="shared" si="1"/>
        <v>1.3408188082691529E-2</v>
      </c>
      <c r="N18" s="356">
        <f t="shared" si="5"/>
        <v>2.6473412939782954E-3</v>
      </c>
      <c r="O18" s="103">
        <f>SUMIF(Facebook!$B$14:$B$155,'Daily_Total '!$B18,Facebook!O$14:O$155)+SUMIF(YouTube!$B$14:$B$125,'Daily_Total '!$B18,YouTube!O$14:O$125)+SUMIF(Snapchat!$B$14:$B$123,'Daily_Total '!$B18,Snapchat!O$14:O$123)+SUMIF(Media4!$B$14:$B$122,'Daily_Total '!$B18,Media4!O$14:O$122)+SUMIF(Media5!$B$14:$B$129,'Daily_Total '!$B18,Media5!O$14:O$129)+SUMIF(Media6!$B$14:$B$129,'Daily_Total '!$B18,Media6!O$14:O$129)+SUMIF(Media7!$B$14:$B$129,'Daily_Total '!$B18,Media7!O$14:O$129)+SUMIF(Media8!$B$14:$B$129,'Daily_Total '!$B18,Media8!O$14:O$129)+SUMIF(Media9!$B$14:$B$129,'Daily_Total '!$B18,Media9!O$14:O$129)+SUMIF(Media10!$B$14:$B$129,'Daily_Total '!$B18,Media10!O$14:O$129)</f>
        <v>819</v>
      </c>
      <c r="P18" s="103">
        <f>SUMIF(Facebook!$B$14:$B$155,'Daily_Total '!$B18,Facebook!P$14:P$155)+SUMIF(YouTube!$B$14:$B$125,'Daily_Total '!$B18,YouTube!P$14:P$125)+SUMIF(Snapchat!$B$14:$B$123,'Daily_Total '!$B18,Snapchat!P$14:P$123)+SUMIF(Media4!$B$14:$B$122,'Daily_Total '!$B18,Media4!P$14:P$122)+SUMIF(Media5!$B$14:$B$129,'Daily_Total '!$B18,Media5!P$14:P$129)+SUMIF(Media6!$B$14:$B$129,'Daily_Total '!$B18,Media6!P$14:P$129)+SUMIF(Media7!$B$14:$B$129,'Daily_Total '!$B18,Media7!P$14:P$129)+SUMIF(Media8!$B$14:$B$129,'Daily_Total '!$B18,Media8!P$14:P$129)+SUMIF(Media9!$B$14:$B$129,'Daily_Total '!$B18,Media9!P$14:P$129)+SUMIF(Media10!$B$14:$B$129,'Daily_Total '!$B18,Media10!P$14:P$129)</f>
        <v>1378.2051282051282</v>
      </c>
      <c r="Q18" s="74">
        <f t="shared" si="2"/>
        <v>0.59425116279069767</v>
      </c>
      <c r="R18" s="75">
        <f t="shared" si="3"/>
        <v>0.20194139194139196</v>
      </c>
      <c r="S18" s="59">
        <f t="shared" si="4"/>
        <v>6.6396432914471018E-2</v>
      </c>
      <c r="T18" s="104">
        <f>AVERAGE(Facebook!T18,YouTube!T18,Snapchat!T18,Media4!T18,Media5!T18,Media6!T18,Media7!T18,Media8!T18,Media9!T18,Media10!T18)</f>
        <v>6.7415642837837755</v>
      </c>
      <c r="U18" s="110" t="e">
        <f>SUMIF(Facebook!$B$14:$B$155,'Daily_Total '!$B18,Facebook!U$14:U$155)+SUMIF(YouTube!$B$14:$B$125,'Daily_Total '!$B18,YouTube!N$14:N$125)+SUMIF(Snapchat!$B$14:$B$123,'Daily_Total '!$B18,Snapchat!N$14:N$123)+SUMIF(Media4!$B$14:$B$122,'Daily_Total '!$B18,Media4!N$14:N$122)+SUMIF(Media5!$B$14:$B$129,'Daily_Total '!$B18,Media5!N$14:N$129)+SUMIF(Media6!$B$14:$B$129,'Daily_Total '!$B18,Media6!N$14:N$129)+SUMIF(Media7!$B$14:$B$129,'Daily_Total '!$B18,Media7!N$14:N$129)+SUMIF(Media8!$B$14:$B$129,'Daily_Total '!$B18,Media8!N$14:N$129)+SUMIF(Media9!$B$14:$B$129,'Daily_Total '!$B18,Media9!N$14:N$129)+SUMIF(Media10!$B$14:$B$129,'Daily_Total '!$B18,Media10!N$14:N$129)</f>
        <v>#DIV/0!</v>
      </c>
      <c r="V18" s="74">
        <v>0.96162338809397596</v>
      </c>
      <c r="W18" s="274"/>
      <c r="X18" s="274"/>
      <c r="Y18" s="275"/>
    </row>
    <row r="19" spans="1:25">
      <c r="A19" s="284" t="s">
        <v>138</v>
      </c>
      <c r="B19" s="95">
        <f>B$14+5</f>
        <v>45121</v>
      </c>
      <c r="C19" s="103">
        <f>SUMIF(Facebook!$B$14:$B$155,'Daily_Total '!$B19,Facebook!C$14:C$155)+SUMIF(YouTube!$B$14:$B$125,'Daily_Total '!$B19,YouTube!C$14:C$125)+SUMIF(Snapchat!$B$14:$B$123,'Daily_Total '!$B19,Snapchat!C$14:C$123)+SUMIF(Media4!$B$14:$B$122,'Daily_Total '!$B19,Media4!C$14:C$122)+SUMIF(Media5!$B$14:$B$129,'Daily_Total '!$B19,Media5!C$14:C$129)+SUMIF(Media6!$B$14:$B$129,'Daily_Total '!$B19,Media6!C$14:C$129)+SUMIF(Media7!$B$14:$B$129,'Daily_Total '!$B19,Media7!C$14:C$129)+SUMIF(Media8!$B$14:$B$129,'Daily_Total '!$B19,Media8!C$14:C$129)+SUMIF(Media9!$B$14:$B$129,'Daily_Total '!$B19,Media9!C$14:C$129)+SUMIF(Media10!$B$14:$B$129,'Daily_Total '!$B19,Media10!C$14:C$129)</f>
        <v>490557</v>
      </c>
      <c r="D19" s="72">
        <f>SUMIF(Facebook!$B$14:$B$155,'Daily_Total '!$B19,Facebook!D$14:D$155)+SUMIF(YouTube!$B$14:$B$125,'Daily_Total '!$B19,YouTube!D$14:D$125)+SUMIF(Snapchat!$B$14:$B$123,'Daily_Total '!$B19,Snapchat!D$14:D$123)+SUMIF(Media4!$B$14:$B$122,'Daily_Total '!$B19,Media4!D$14:D$122)+SUMIF(Media5!$B$14:$B$129,'Daily_Total '!$B19,Media5!D$14:D$129)+SUMIF(Media6!$B$14:$B$129,'Daily_Total '!$B19,Media6!D$14:D$129)+SUMIF(Media7!$B$14:$B$129,'Daily_Total '!$B19,Media7!D$14:D$129)+SUMIF(Media8!$B$14:$B$129,'Daily_Total '!$B19,Media8!D$14:D$129)+SUMIF(Media9!$B$14:$B$129,'Daily_Total '!$B19,Media9!D$14:D$129)+SUMIF(Media10!$B$14:$B$129,'Daily_Total '!$B19,Media10!D$14:D$129)</f>
        <v>9720</v>
      </c>
      <c r="E19" s="72">
        <f>SUMIF(Facebook!$B$14:$B$155,'Daily_Total '!$B19,Facebook!E$14:E$155)+SUMIF(YouTube!$B$14:$B$125,'Daily_Total '!$B19,YouTube!E$14:E$125)+SUMIF(Snapchat!$B$14:$B$123,'Daily_Total '!$B19,Snapchat!E$14:E$123)+SUMIF(Media4!$B$14:$B$122,'Daily_Total '!$B19,Media4!E$14:E$122)+SUMIF(Media5!$B$14:$B$129,'Daily_Total '!$B19,Media5!E$14:E$129)+SUMIF(Media6!$B$14:$B$129,'Daily_Total '!$B19,Media6!E$14:E$129)+SUMIF(Media7!$B$14:$B$129,'Daily_Total '!$B19,Media7!E$14:E$129)+SUMIF(Media8!$B$14:$B$129,'Daily_Total '!$B19,Media8!E$14:E$129)+SUMIF(Media9!$B$14:$B$129,'Daily_Total '!$B19,Media9!E$14:E$129)+SUMIF(Media10!$B$14:$B$129,'Daily_Total '!$B19,Media10!E$14:E$129)</f>
        <v>99334</v>
      </c>
      <c r="F19" s="72">
        <f>SUMIF(Facebook!$B$14:$B$155,'Daily_Total '!$B19,Facebook!F$14:F$155)+SUMIF(YouTube!$B$14:$B$125,'Daily_Total '!$B19,YouTube!F$14:F$125)+SUMIF(Snapchat!$B$14:$B$123,'Daily_Total '!$B19,Snapchat!F$14:F$123)+SUMIF(Media4!$B$14:$B$122,'Daily_Total '!$B19,Media4!F$14:F$122)+SUMIF(Media5!$B$14:$B$129,'Daily_Total '!$B19,Media5!F$14:F$129)+SUMIF(Media6!$B$14:$B$129,'Daily_Total '!$B19,Media6!F$14:F$129)+SUMIF(Media7!$B$14:$B$129,'Daily_Total '!$B19,Media7!F$14:F$129)+SUMIF(Media8!$B$14:$B$129,'Daily_Total '!$B19,Media8!F$14:F$129)+SUMIF(Media9!$B$14:$B$129,'Daily_Total '!$B19,Media9!F$14:F$129)+SUMIF(Media10!$B$14:$B$129,'Daily_Total '!$B19,Media10!F$14:F$129)</f>
        <v>93318.366699999999</v>
      </c>
      <c r="G19" s="72">
        <f>SUMIF(Facebook!$B$14:$B$155,'Daily_Total '!$B19,Facebook!G$14:G$155)+SUMIF(YouTube!$B$14:$B$125,'Daily_Total '!$B19,YouTube!G$14:G$125)+SUMIF(Snapchat!$B$14:$B$123,'Daily_Total '!$B19,Snapchat!G$14:G$123)+SUMIF(Media4!$B$14:$B$122,'Daily_Total '!$B19,Media4!G$14:G$122)+SUMIF(Media5!$B$14:$B$129,'Daily_Total '!$B19,Media5!G$14:G$129)+SUMIF(Media6!$B$14:$B$129,'Daily_Total '!$B19,Media6!G$14:G$129)+SUMIF(Media7!$B$14:$B$129,'Daily_Total '!$B19,Media7!G$14:G$129)+SUMIF(Media8!$B$14:$B$129,'Daily_Total '!$B19,Media8!G$14:G$129)+SUMIF(Media9!$B$14:$B$129,'Daily_Total '!$B19,Media9!G$14:G$129)+SUMIF(Media10!$B$14:$B$129,'Daily_Total '!$B19,Media10!G$14:G$129)</f>
        <v>46098.899299999997</v>
      </c>
      <c r="H19" s="72">
        <f>SUMIF(Facebook!$B$14:$B$155,'Daily_Total '!$B19,Facebook!H$14:H$155)+SUMIF(YouTube!$B$14:$B$125,'Daily_Total '!$B19,YouTube!H$14:H$125)+SUMIF(Snapchat!$B$14:$B$123,'Daily_Total '!$B19,Snapchat!H$14:H$123)+SUMIF(Media4!$B$14:$B$122,'Daily_Total '!$B19,Media4!H$14:H$122)+SUMIF(Media5!$B$14:$B$129,'Daily_Total '!$B19,Media5!H$14:H$129)+SUMIF(Media6!$B$14:$B$129,'Daily_Total '!$B19,Media6!H$14:H$129)+SUMIF(Media7!$B$14:$B$129,'Daily_Total '!$B19,Media7!H$14:H$129)+SUMIF(Media8!$B$14:$B$129,'Daily_Total '!$B19,Media8!H$14:H$129)+SUMIF(Media9!$B$14:$B$129,'Daily_Total '!$B19,Media9!H$14:H$129)+SUMIF(Media10!$B$14:$B$129,'Daily_Total '!$B19,Media10!H$14:H$129)</f>
        <v>31608.682500000003</v>
      </c>
      <c r="I19" s="72">
        <f>SUMIF(Facebook!$B$14:$B$155,'Daily_Total '!$B19,Facebook!I$14:I$155)+SUMIF(YouTube!$B$14:$B$125,'Daily_Total '!$B19,YouTube!I$14:I$125)+SUMIF(Snapchat!$B$14:$B$123,'Daily_Total '!$B19,Snapchat!I$14:I$123)+SUMIF(Media4!$B$14:$B$122,'Daily_Total '!$B19,Media4!I$14:I$122)+SUMIF(Media5!$B$14:$B$129,'Daily_Total '!$B19,Media5!I$14:I$129)+SUMIF(Media6!$B$14:$B$129,'Daily_Total '!$B19,Media6!I$14:I$129)+SUMIF(Media7!$B$14:$B$129,'Daily_Total '!$B19,Media7!I$14:I$129)+SUMIF(Media8!$B$14:$B$129,'Daily_Total '!$B19,Media8!I$14:I$129)+SUMIF(Media9!$B$14:$B$129,'Daily_Total '!$B19,Media9!I$14:I$129)+SUMIF(Media10!$B$14:$B$129,'Daily_Total '!$B19,Media10!I$14:I$129)</f>
        <v>21134.380700000002</v>
      </c>
      <c r="J19" s="61">
        <f>SUMIF(Facebook!$B$14:$B$155,'Daily_Total '!$B19,Facebook!J$14:J$155)+SUMIF(YouTube!$B$14:$B$125,'Daily_Total '!$B19,YouTube!J$14:J$125)+SUMIF(Snapchat!$B$14:$B$123,'Daily_Total '!$B19,Snapchat!J$14:J$123)+SUMIF(Media4!$B$14:$B$122,'Daily_Total '!$B19,Media4!J$14:J$122)+SUMIF(Media5!$B$14:$B$129,'Daily_Total '!$B19,Media5!J$14:J$129)+SUMIF(Media6!$B$14:$B$129,'Daily_Total '!$B19,Media6!J$14:J$129)+SUMIF(Media7!$B$14:$B$129,'Daily_Total '!$B19,Media7!J$14:J$129)+SUMIF(Media8!$B$14:$B$129,'Daily_Total '!$B19,Media8!J$14:J$129)+SUMIF(Media9!$B$14:$B$129,'Daily_Total '!$B19,Media9!J$14:J$129)+SUMIF(Media10!$B$14:$B$129,'Daily_Total '!$B19,Media10!J$14:J$129)</f>
        <v>223.10999999999999</v>
      </c>
      <c r="K19" s="59">
        <f>SUM($J$14:J19)/$C$3</f>
        <v>8.1494382022471917E-2</v>
      </c>
      <c r="L19" s="60">
        <f t="shared" si="0"/>
        <v>1.9814211192583125E-2</v>
      </c>
      <c r="M19" s="73">
        <f t="shared" si="1"/>
        <v>2.2953703703703702E-2</v>
      </c>
      <c r="N19" s="356">
        <f t="shared" si="5"/>
        <v>2.2460587512835484E-3</v>
      </c>
      <c r="O19" s="103">
        <f>SUMIF(Facebook!$B$14:$B$155,'Daily_Total '!$B19,Facebook!O$14:O$155)+SUMIF(YouTube!$B$14:$B$125,'Daily_Total '!$B19,YouTube!O$14:O$125)+SUMIF(Snapchat!$B$14:$B$123,'Daily_Total '!$B19,Snapchat!O$14:O$123)+SUMIF(Media4!$B$14:$B$122,'Daily_Total '!$B19,Media4!O$14:O$122)+SUMIF(Media5!$B$14:$B$129,'Daily_Total '!$B19,Media5!O$14:O$129)+SUMIF(Media6!$B$14:$B$129,'Daily_Total '!$B19,Media6!O$14:O$129)+SUMIF(Media7!$B$14:$B$129,'Daily_Total '!$B19,Media7!O$14:O$129)+SUMIF(Media8!$B$14:$B$129,'Daily_Total '!$B19,Media8!O$14:O$129)+SUMIF(Media9!$B$14:$B$129,'Daily_Total '!$B19,Media9!O$14:O$129)+SUMIF(Media10!$B$14:$B$129,'Daily_Total '!$B19,Media10!O$14:O$129)</f>
        <v>603</v>
      </c>
      <c r="P19" s="103">
        <f>SUMIF(Facebook!$B$14:$B$155,'Daily_Total '!$B19,Facebook!P$14:P$155)+SUMIF(YouTube!$B$14:$B$125,'Daily_Total '!$B19,YouTube!P$14:P$125)+SUMIF(Snapchat!$B$14:$B$123,'Daily_Total '!$B19,Snapchat!P$14:P$123)+SUMIF(Media4!$B$14:$B$122,'Daily_Total '!$B19,Media4!P$14:P$122)+SUMIF(Media5!$B$14:$B$129,'Daily_Total '!$B19,Media5!P$14:P$129)+SUMIF(Media6!$B$14:$B$129,'Daily_Total '!$B19,Media6!P$14:P$129)+SUMIF(Media7!$B$14:$B$129,'Daily_Total '!$B19,Media7!P$14:P$129)+SUMIF(Media8!$B$14:$B$129,'Daily_Total '!$B19,Media8!P$14:P$129)+SUMIF(Media9!$B$14:$B$129,'Daily_Total '!$B19,Media9!P$14:P$129)+SUMIF(Media10!$B$14:$B$129,'Daily_Total '!$B19,Media10!P$14:P$129)</f>
        <v>3151.7094017094014</v>
      </c>
      <c r="Q19" s="74">
        <f t="shared" si="2"/>
        <v>0.19132474576271188</v>
      </c>
      <c r="R19" s="75">
        <f t="shared" si="3"/>
        <v>0.37</v>
      </c>
      <c r="S19" s="59">
        <f t="shared" si="4"/>
        <v>6.2037037037037036E-2</v>
      </c>
      <c r="T19" s="104">
        <f>AVERAGE(Facebook!T19,YouTube!T19,Snapchat!T19,Media4!T19,Media5!T19,Media6!T19,Media7!T19,Media8!T19,Media9!T19,Media10!T19)</f>
        <v>50.22402701366002</v>
      </c>
      <c r="U19" s="110" t="e">
        <f>SUMIF(Facebook!$B$14:$B$155,'Daily_Total '!$B19,Facebook!U$14:U$155)+SUMIF(YouTube!$B$14:$B$125,'Daily_Total '!$B19,YouTube!N$14:N$125)+SUMIF(Snapchat!$B$14:$B$123,'Daily_Total '!$B19,Snapchat!N$14:N$123)+SUMIF(Media4!$B$14:$B$122,'Daily_Total '!$B19,Media4!N$14:N$122)+SUMIF(Media5!$B$14:$B$129,'Daily_Total '!$B19,Media5!N$14:N$129)+SUMIF(Media6!$B$14:$B$129,'Daily_Total '!$B19,Media6!N$14:N$129)+SUMIF(Media7!$B$14:$B$129,'Daily_Total '!$B19,Media7!N$14:N$129)+SUMIF(Media8!$B$14:$B$129,'Daily_Total '!$B19,Media8!N$14:N$129)+SUMIF(Media9!$B$14:$B$129,'Daily_Total '!$B19,Media9!N$14:N$129)+SUMIF(Media10!$B$14:$B$129,'Daily_Total '!$B19,Media10!N$14:N$129)</f>
        <v>#DIV/0!</v>
      </c>
      <c r="V19" s="74">
        <v>0.73256431439604941</v>
      </c>
      <c r="W19" s="274"/>
      <c r="X19" s="274"/>
      <c r="Y19" s="275"/>
    </row>
    <row r="20" spans="1:25">
      <c r="A20" s="284"/>
      <c r="B20" s="95">
        <f>B$14+6</f>
        <v>45122</v>
      </c>
      <c r="C20" s="103">
        <f>SUMIF(Facebook!$B$14:$B$155,'Daily_Total '!$B20,Facebook!C$14:C$155)+SUMIF(YouTube!$B$14:$B$125,'Daily_Total '!$B20,YouTube!C$14:C$125)+SUMIF(Snapchat!$B$14:$B$123,'Daily_Total '!$B20,Snapchat!C$14:C$123)+SUMIF(Media4!$B$14:$B$122,'Daily_Total '!$B20,Media4!C$14:C$122)+SUMIF(Media5!$B$14:$B$129,'Daily_Total '!$B20,Media5!C$14:C$129)+SUMIF(Media6!$B$14:$B$129,'Daily_Total '!$B20,Media6!C$14:C$129)+SUMIF(Media7!$B$14:$B$129,'Daily_Total '!$B20,Media7!C$14:C$129)+SUMIF(Media8!$B$14:$B$129,'Daily_Total '!$B20,Media8!C$14:C$129)+SUMIF(Media9!$B$14:$B$129,'Daily_Total '!$B20,Media9!C$14:C$129)+SUMIF(Media10!$B$14:$B$129,'Daily_Total '!$B20,Media10!C$14:C$129)</f>
        <v>670206</v>
      </c>
      <c r="D20" s="72">
        <f>SUMIF(Facebook!$B$14:$B$155,'Daily_Total '!$B20,Facebook!D$14:D$155)+SUMIF(YouTube!$B$14:$B$125,'Daily_Total '!$B20,YouTube!D$14:D$125)+SUMIF(Snapchat!$B$14:$B$123,'Daily_Total '!$B20,Snapchat!D$14:D$123)+SUMIF(Media4!$B$14:$B$122,'Daily_Total '!$B20,Media4!D$14:D$122)+SUMIF(Media5!$B$14:$B$129,'Daily_Total '!$B20,Media5!D$14:D$129)+SUMIF(Media6!$B$14:$B$129,'Daily_Total '!$B20,Media6!D$14:D$129)+SUMIF(Media7!$B$14:$B$129,'Daily_Total '!$B20,Media7!D$14:D$129)+SUMIF(Media8!$B$14:$B$129,'Daily_Total '!$B20,Media8!D$14:D$129)+SUMIF(Media9!$B$14:$B$129,'Daily_Total '!$B20,Media9!D$14:D$129)+SUMIF(Media10!$B$14:$B$129,'Daily_Total '!$B20,Media10!D$14:D$129)</f>
        <v>10202</v>
      </c>
      <c r="E20" s="72">
        <f>SUMIF(Facebook!$B$14:$B$155,'Daily_Total '!$B20,Facebook!E$14:E$155)+SUMIF(YouTube!$B$14:$B$125,'Daily_Total '!$B20,YouTube!E$14:E$125)+SUMIF(Snapchat!$B$14:$B$123,'Daily_Total '!$B20,Snapchat!E$14:E$123)+SUMIF(Media4!$B$14:$B$122,'Daily_Total '!$B20,Media4!E$14:E$122)+SUMIF(Media5!$B$14:$B$129,'Daily_Total '!$B20,Media5!E$14:E$129)+SUMIF(Media6!$B$14:$B$129,'Daily_Total '!$B20,Media6!E$14:E$129)+SUMIF(Media7!$B$14:$B$129,'Daily_Total '!$B20,Media7!E$14:E$129)+SUMIF(Media8!$B$14:$B$129,'Daily_Total '!$B20,Media8!E$14:E$129)+SUMIF(Media9!$B$14:$B$129,'Daily_Total '!$B20,Media9!E$14:E$129)+SUMIF(Media10!$B$14:$B$129,'Daily_Total '!$B20,Media10!E$14:E$129)</f>
        <v>114161</v>
      </c>
      <c r="F20" s="72">
        <f>SUMIF(Facebook!$B$14:$B$155,'Daily_Total '!$B20,Facebook!F$14:F$155)+SUMIF(YouTube!$B$14:$B$125,'Daily_Total '!$B20,YouTube!F$14:F$125)+SUMIF(Snapchat!$B$14:$B$123,'Daily_Total '!$B20,Snapchat!F$14:F$123)+SUMIF(Media4!$B$14:$B$122,'Daily_Total '!$B20,Media4!F$14:F$122)+SUMIF(Media5!$B$14:$B$129,'Daily_Total '!$B20,Media5!F$14:F$129)+SUMIF(Media6!$B$14:$B$129,'Daily_Total '!$B20,Media6!F$14:F$129)+SUMIF(Media7!$B$14:$B$129,'Daily_Total '!$B20,Media7!F$14:F$129)+SUMIF(Media8!$B$14:$B$129,'Daily_Total '!$B20,Media8!F$14:F$129)+SUMIF(Media9!$B$14:$B$129,'Daily_Total '!$B20,Media9!F$14:F$129)+SUMIF(Media10!$B$14:$B$129,'Daily_Total '!$B20,Media10!F$14:F$129)</f>
        <v>162029.90159999998</v>
      </c>
      <c r="G20" s="72">
        <f>SUMIF(Facebook!$B$14:$B$155,'Daily_Total '!$B20,Facebook!G$14:G$155)+SUMIF(YouTube!$B$14:$B$125,'Daily_Total '!$B20,YouTube!G$14:G$125)+SUMIF(Snapchat!$B$14:$B$123,'Daily_Total '!$B20,Snapchat!G$14:G$123)+SUMIF(Media4!$B$14:$B$122,'Daily_Total '!$B20,Media4!G$14:G$122)+SUMIF(Media5!$B$14:$B$129,'Daily_Total '!$B20,Media5!G$14:G$129)+SUMIF(Media6!$B$14:$B$129,'Daily_Total '!$B20,Media6!G$14:G$129)+SUMIF(Media7!$B$14:$B$129,'Daily_Total '!$B20,Media7!G$14:G$129)+SUMIF(Media8!$B$14:$B$129,'Daily_Total '!$B20,Media8!G$14:G$129)+SUMIF(Media9!$B$14:$B$129,'Daily_Total '!$B20,Media9!G$14:G$129)+SUMIF(Media10!$B$14:$B$129,'Daily_Total '!$B20,Media10!G$14:G$129)</f>
        <v>79206.42</v>
      </c>
      <c r="H20" s="72">
        <f>SUMIF(Facebook!$B$14:$B$155,'Daily_Total '!$B20,Facebook!H$14:H$155)+SUMIF(YouTube!$B$14:$B$125,'Daily_Total '!$B20,YouTube!H$14:H$125)+SUMIF(Snapchat!$B$14:$B$123,'Daily_Total '!$B20,Snapchat!H$14:H$123)+SUMIF(Media4!$B$14:$B$122,'Daily_Total '!$B20,Media4!H$14:H$122)+SUMIF(Media5!$B$14:$B$129,'Daily_Total '!$B20,Media5!H$14:H$129)+SUMIF(Media6!$B$14:$B$129,'Daily_Total '!$B20,Media6!H$14:H$129)+SUMIF(Media7!$B$14:$B$129,'Daily_Total '!$B20,Media7!H$14:H$129)+SUMIF(Media8!$B$14:$B$129,'Daily_Total '!$B20,Media8!H$14:H$129)+SUMIF(Media9!$B$14:$B$129,'Daily_Total '!$B20,Media9!H$14:H$129)+SUMIF(Media10!$B$14:$B$129,'Daily_Total '!$B20,Media10!H$14:H$129)</f>
        <v>51883.282299999999</v>
      </c>
      <c r="I20" s="72">
        <f>SUMIF(Facebook!$B$14:$B$155,'Daily_Total '!$B20,Facebook!I$14:I$155)+SUMIF(YouTube!$B$14:$B$125,'Daily_Total '!$B20,YouTube!I$14:I$125)+SUMIF(Snapchat!$B$14:$B$123,'Daily_Total '!$B20,Snapchat!I$14:I$123)+SUMIF(Media4!$B$14:$B$122,'Daily_Total '!$B20,Media4!I$14:I$122)+SUMIF(Media5!$B$14:$B$129,'Daily_Total '!$B20,Media5!I$14:I$129)+SUMIF(Media6!$B$14:$B$129,'Daily_Total '!$B20,Media6!I$14:I$129)+SUMIF(Media7!$B$14:$B$129,'Daily_Total '!$B20,Media7!I$14:I$129)+SUMIF(Media8!$B$14:$B$129,'Daily_Total '!$B20,Media8!I$14:I$129)+SUMIF(Media9!$B$14:$B$129,'Daily_Total '!$B20,Media9!I$14:I$129)+SUMIF(Media10!$B$14:$B$129,'Daily_Total '!$B20,Media10!I$14:I$129)</f>
        <v>30345.166700000002</v>
      </c>
      <c r="J20" s="61">
        <f>SUMIF(Facebook!$B$14:$B$155,'Daily_Total '!$B20,Facebook!J$14:J$155)+SUMIF(YouTube!$B$14:$B$125,'Daily_Total '!$B20,YouTube!J$14:J$125)+SUMIF(Snapchat!$B$14:$B$123,'Daily_Total '!$B20,Snapchat!J$14:J$123)+SUMIF(Media4!$B$14:$B$122,'Daily_Total '!$B20,Media4!J$14:J$122)+SUMIF(Media5!$B$14:$B$129,'Daily_Total '!$B20,Media5!J$14:J$129)+SUMIF(Media6!$B$14:$B$129,'Daily_Total '!$B20,Media6!J$14:J$129)+SUMIF(Media7!$B$14:$B$129,'Daily_Total '!$B20,Media7!J$14:J$129)+SUMIF(Media8!$B$14:$B$129,'Daily_Total '!$B20,Media8!J$14:J$129)+SUMIF(Media9!$B$14:$B$129,'Daily_Total '!$B20,Media9!J$14:J$129)+SUMIF(Media10!$B$14:$B$129,'Daily_Total '!$B20,Media10!J$14:J$129)</f>
        <v>544.77</v>
      </c>
      <c r="K20" s="59">
        <f>SUM($J$14:J20)/$C$3</f>
        <v>0.1835112359550562</v>
      </c>
      <c r="L20" s="60">
        <f t="shared" si="0"/>
        <v>1.5222185417617867E-2</v>
      </c>
      <c r="M20" s="73">
        <f t="shared" si="1"/>
        <v>5.3398353264065869E-2</v>
      </c>
      <c r="N20" s="356">
        <f t="shared" si="5"/>
        <v>4.7719448848555987E-3</v>
      </c>
      <c r="O20" s="103">
        <f>SUMIF(Facebook!$B$14:$B$155,'Daily_Total '!$B20,Facebook!O$14:O$155)+SUMIF(YouTube!$B$14:$B$125,'Daily_Total '!$B20,YouTube!O$14:O$125)+SUMIF(Snapchat!$B$14:$B$123,'Daily_Total '!$B20,Snapchat!O$14:O$123)+SUMIF(Media4!$B$14:$B$122,'Daily_Total '!$B20,Media4!O$14:O$122)+SUMIF(Media5!$B$14:$B$129,'Daily_Total '!$B20,Media5!O$14:O$129)+SUMIF(Media6!$B$14:$B$129,'Daily_Total '!$B20,Media6!O$14:O$129)+SUMIF(Media7!$B$14:$B$129,'Daily_Total '!$B20,Media7!O$14:O$129)+SUMIF(Media8!$B$14:$B$129,'Daily_Total '!$B20,Media8!O$14:O$129)+SUMIF(Media9!$B$14:$B$129,'Daily_Total '!$B20,Media9!O$14:O$129)+SUMIF(Media10!$B$14:$B$129,'Daily_Total '!$B20,Media10!O$14:O$129)</f>
        <v>956</v>
      </c>
      <c r="P20" s="103">
        <f>SUMIF(Facebook!$B$14:$B$155,'Daily_Total '!$B20,Facebook!P$14:P$155)+SUMIF(YouTube!$B$14:$B$125,'Daily_Total '!$B20,YouTube!P$14:P$125)+SUMIF(Snapchat!$B$14:$B$123,'Daily_Total '!$B20,Snapchat!P$14:P$123)+SUMIF(Media4!$B$14:$B$122,'Daily_Total '!$B20,Media4!P$14:P$122)+SUMIF(Media5!$B$14:$B$129,'Daily_Total '!$B20,Media5!P$14:P$129)+SUMIF(Media6!$B$14:$B$129,'Daily_Total '!$B20,Media6!P$14:P$129)+SUMIF(Media7!$B$14:$B$129,'Daily_Total '!$B20,Media7!P$14:P$129)+SUMIF(Media8!$B$14:$B$129,'Daily_Total '!$B20,Media8!P$14:P$129)+SUMIF(Media9!$B$14:$B$129,'Daily_Total '!$B20,Media9!P$14:P$129)+SUMIF(Media10!$B$14:$B$129,'Daily_Total '!$B20,Media10!P$14:P$129)</f>
        <v>3151.7094017094014</v>
      </c>
      <c r="Q20" s="74">
        <f t="shared" si="2"/>
        <v>0.30332745762711866</v>
      </c>
      <c r="R20" s="75">
        <f t="shared" si="3"/>
        <v>0.56984309623430962</v>
      </c>
      <c r="S20" s="59">
        <f t="shared" si="4"/>
        <v>9.370711625171535E-2</v>
      </c>
      <c r="T20" s="104">
        <f>AVERAGE(Facebook!T20,YouTube!T20,Snapchat!T20,Media4!T20,Media5!T20,Media6!T20,Media7!T20,Media8!T20,Media9!T20,Media10!T20)</f>
        <v>51.301118633978184</v>
      </c>
      <c r="U20" s="110" t="e">
        <f>SUMIF(Facebook!$B$14:$B$155,'Daily_Total '!$B20,Facebook!U$14:U$155)+SUMIF(YouTube!$B$14:$B$125,'Daily_Total '!$B20,YouTube!N$14:N$125)+SUMIF(Snapchat!$B$14:$B$123,'Daily_Total '!$B20,Snapchat!N$14:N$123)+SUMIF(Media4!$B$14:$B$122,'Daily_Total '!$B20,Media4!N$14:N$122)+SUMIF(Media5!$B$14:$B$129,'Daily_Total '!$B20,Media5!N$14:N$129)+SUMIF(Media6!$B$14:$B$129,'Daily_Total '!$B20,Media6!N$14:N$129)+SUMIF(Media7!$B$14:$B$129,'Daily_Total '!$B20,Media7!N$14:N$129)+SUMIF(Media8!$B$14:$B$129,'Daily_Total '!$B20,Media8!N$14:N$129)+SUMIF(Media9!$B$14:$B$129,'Daily_Total '!$B20,Media9!N$14:N$129)+SUMIF(Media10!$B$14:$B$129,'Daily_Total '!$B20,Media10!N$14:N$129)</f>
        <v>#DIV/0!</v>
      </c>
      <c r="V20" s="74">
        <v>0.78693289391323917</v>
      </c>
      <c r="W20" s="274"/>
      <c r="X20" s="274"/>
      <c r="Y20" s="275"/>
    </row>
    <row r="21" spans="1:25">
      <c r="A21" s="286"/>
      <c r="B21" s="96" t="s">
        <v>49</v>
      </c>
      <c r="C21" s="91">
        <f>SUM(C14:C20)</f>
        <v>1997200</v>
      </c>
      <c r="D21" s="76">
        <f>SUM(D14:D20)</f>
        <v>33741</v>
      </c>
      <c r="E21" s="76">
        <f t="shared" ref="E21:I21" si="6">SUM(E14:E20)</f>
        <v>278058</v>
      </c>
      <c r="F21" s="76">
        <f t="shared" si="6"/>
        <v>311192.2683</v>
      </c>
      <c r="G21" s="76">
        <f t="shared" si="6"/>
        <v>162517.31929999997</v>
      </c>
      <c r="H21" s="76">
        <f t="shared" si="6"/>
        <v>114369.9648</v>
      </c>
      <c r="I21" s="76">
        <f t="shared" si="6"/>
        <v>79022.54740000001</v>
      </c>
      <c r="J21" s="77">
        <f>SUM(J14:J20)</f>
        <v>979.95</v>
      </c>
      <c r="K21" s="78">
        <f>SUM($J$21:J21)/$C$3</f>
        <v>0.1835112359550562</v>
      </c>
      <c r="L21" s="79">
        <f t="shared" si="0"/>
        <v>1.6894151812537554E-2</v>
      </c>
      <c r="M21" s="80">
        <f t="shared" si="1"/>
        <v>2.9043300435671736E-2</v>
      </c>
      <c r="N21" s="357">
        <f t="shared" si="5"/>
        <v>3.5242647217486999E-3</v>
      </c>
      <c r="O21" s="91">
        <f>SUM(O14:O20)</f>
        <v>2381</v>
      </c>
      <c r="P21" s="91">
        <f>SUM(P14:P20)</f>
        <v>9059.8290598290587</v>
      </c>
      <c r="Q21" s="78">
        <f t="shared" si="2"/>
        <v>0.26280849056603778</v>
      </c>
      <c r="R21" s="82">
        <f t="shared" si="3"/>
        <v>0.41157076858462832</v>
      </c>
      <c r="S21" s="78">
        <f t="shared" si="4"/>
        <v>7.0566966005749687E-2</v>
      </c>
      <c r="T21" s="83">
        <f>AVERAGE(T14:T20)</f>
        <v>36.088903310473995</v>
      </c>
      <c r="U21" s="76" t="e">
        <f>SUM(U14:U20)</f>
        <v>#DIV/0!</v>
      </c>
      <c r="V21" s="78">
        <f>AVERAGE(V17:V20)</f>
        <v>0.87028014910081619</v>
      </c>
      <c r="W21" s="276">
        <f>SUM(W14:W20)</f>
        <v>0</v>
      </c>
      <c r="X21" s="276">
        <f>SUM(X14:X20)</f>
        <v>0</v>
      </c>
      <c r="Y21" s="277">
        <f>SUM(Y14:Y20)</f>
        <v>0</v>
      </c>
    </row>
    <row r="22" spans="1:25">
      <c r="A22" s="284"/>
      <c r="B22" s="95">
        <f>B$14+7</f>
        <v>45123</v>
      </c>
      <c r="C22" s="103">
        <f>SUMIF(Facebook!$B$14:$B$155,'Daily_Total '!$B22,Facebook!C$14:C$155)+SUMIF(YouTube!$B$14:$B$125,'Daily_Total '!$B22,YouTube!C$14:C$125)+SUMIF(Snapchat!$B$14:$B$123,'Daily_Total '!$B22,Snapchat!C$14:C$123)+SUMIF(Media4!$B$14:$B$122,'Daily_Total '!$B22,Media4!C$14:C$122)+SUMIF(Media5!$B$14:$B$129,'Daily_Total '!$B22,Media5!C$14:C$129)+SUMIF(Media6!$B$14:$B$129,'Daily_Total '!$B22,Media6!C$14:C$129)+SUMIF(Media7!$B$14:$B$129,'Daily_Total '!$B22,Media7!C$14:C$129)+SUMIF(Media8!$B$14:$B$129,'Daily_Total '!$B22,Media8!C$14:C$129)+SUMIF(Media9!$B$14:$B$129,'Daily_Total '!$B22,Media9!C$14:C$129)+SUMIF(Media10!$B$14:$B$129,'Daily_Total '!$B22,Media10!C$14:C$129)</f>
        <v>908071</v>
      </c>
      <c r="D22" s="72">
        <f>SUMIF(Facebook!$B$14:$B$155,'Daily_Total '!$B22,Facebook!D$14:D$155)+SUMIF(YouTube!$B$14:$B$125,'Daily_Total '!$B22,YouTube!D$14:D$125)+SUMIF(Snapchat!$B$14:$B$123,'Daily_Total '!$B22,Snapchat!D$14:D$123)+SUMIF(Media4!$B$14:$B$122,'Daily_Total '!$B22,Media4!D$14:D$122)+SUMIF(Media5!$B$14:$B$129,'Daily_Total '!$B22,Media5!D$14:D$129)+SUMIF(Media6!$B$14:$B$129,'Daily_Total '!$B22,Media6!D$14:D$129)+SUMIF(Media7!$B$14:$B$129,'Daily_Total '!$B22,Media7!D$14:D$129)+SUMIF(Media8!$B$14:$B$129,'Daily_Total '!$B22,Media8!D$14:D$129)+SUMIF(Media9!$B$14:$B$129,'Daily_Total '!$B22,Media9!D$14:D$129)+SUMIF(Media10!$B$14:$B$129,'Daily_Total '!$B22,Media10!D$14:D$129)</f>
        <v>10029</v>
      </c>
      <c r="E22" s="72">
        <f>SUMIF(Facebook!$B$14:$B$155,'Daily_Total '!$B22,Facebook!E$14:E$155)+SUMIF(YouTube!$B$14:$B$125,'Daily_Total '!$B22,YouTube!E$14:E$125)+SUMIF(Snapchat!$B$14:$B$123,'Daily_Total '!$B22,Snapchat!E$14:E$123)+SUMIF(Media4!$B$14:$B$122,'Daily_Total '!$B22,Media4!E$14:E$122)+SUMIF(Media5!$B$14:$B$129,'Daily_Total '!$B22,Media5!E$14:E$129)+SUMIF(Media6!$B$14:$B$129,'Daily_Total '!$B22,Media6!E$14:E$129)+SUMIF(Media7!$B$14:$B$129,'Daily_Total '!$B22,Media7!E$14:E$129)+SUMIF(Media8!$B$14:$B$129,'Daily_Total '!$B22,Media8!E$14:E$129)+SUMIF(Media9!$B$14:$B$129,'Daily_Total '!$B22,Media9!E$14:E$129)+SUMIF(Media10!$B$14:$B$129,'Daily_Total '!$B22,Media10!E$14:E$129)</f>
        <v>196725</v>
      </c>
      <c r="F22" s="72">
        <f>SUMIF(Facebook!$B$14:$B$155,'Daily_Total '!$B22,Facebook!F$14:F$155)+SUMIF(YouTube!$B$14:$B$125,'Daily_Total '!$B22,YouTube!F$14:F$125)+SUMIF(Snapchat!$B$14:$B$123,'Daily_Total '!$B22,Snapchat!F$14:F$123)+SUMIF(Media4!$B$14:$B$122,'Daily_Total '!$B22,Media4!F$14:F$122)+SUMIF(Media5!$B$14:$B$129,'Daily_Total '!$B22,Media5!F$14:F$129)+SUMIF(Media6!$B$14:$B$129,'Daily_Total '!$B22,Media6!F$14:F$129)+SUMIF(Media7!$B$14:$B$129,'Daily_Total '!$B22,Media7!F$14:F$129)+SUMIF(Media8!$B$14:$B$129,'Daily_Total '!$B22,Media8!F$14:F$129)+SUMIF(Media9!$B$14:$B$129,'Daily_Total '!$B22,Media9!F$14:F$129)+SUMIF(Media10!$B$14:$B$129,'Daily_Total '!$B22,Media10!F$14:F$129)</f>
        <v>246831.01240000001</v>
      </c>
      <c r="G22" s="72">
        <f>SUMIF(Facebook!$B$14:$B$155,'Daily_Total '!$B22,Facebook!G$14:G$155)+SUMIF(YouTube!$B$14:$B$125,'Daily_Total '!$B22,YouTube!G$14:G$125)+SUMIF(Snapchat!$B$14:$B$123,'Daily_Total '!$B22,Snapchat!G$14:G$123)+SUMIF(Media4!$B$14:$B$122,'Daily_Total '!$B22,Media4!G$14:G$122)+SUMIF(Media5!$B$14:$B$129,'Daily_Total '!$B22,Media5!G$14:G$129)+SUMIF(Media6!$B$14:$B$129,'Daily_Total '!$B22,Media6!G$14:G$129)+SUMIF(Media7!$B$14:$B$129,'Daily_Total '!$B22,Media7!G$14:G$129)+SUMIF(Media8!$B$14:$B$129,'Daily_Total '!$B22,Media8!G$14:G$129)+SUMIF(Media9!$B$14:$B$129,'Daily_Total '!$B22,Media9!G$14:G$129)+SUMIF(Media10!$B$14:$B$129,'Daily_Total '!$B22,Media10!G$14:G$129)</f>
        <v>126868.1072</v>
      </c>
      <c r="H22" s="72">
        <f>SUMIF(Facebook!$B$14:$B$155,'Daily_Total '!$B22,Facebook!H$14:H$155)+SUMIF(YouTube!$B$14:$B$125,'Daily_Total '!$B22,YouTube!H$14:H$125)+SUMIF(Snapchat!$B$14:$B$123,'Daily_Total '!$B22,Snapchat!H$14:H$123)+SUMIF(Media4!$B$14:$B$122,'Daily_Total '!$B22,Media4!H$14:H$122)+SUMIF(Media5!$B$14:$B$129,'Daily_Total '!$B22,Media5!H$14:H$129)+SUMIF(Media6!$B$14:$B$129,'Daily_Total '!$B22,Media6!H$14:H$129)+SUMIF(Media7!$B$14:$B$129,'Daily_Total '!$B22,Media7!H$14:H$129)+SUMIF(Media8!$B$14:$B$129,'Daily_Total '!$B22,Media8!H$14:H$129)+SUMIF(Media9!$B$14:$B$129,'Daily_Total '!$B22,Media9!H$14:H$129)+SUMIF(Media10!$B$14:$B$129,'Daily_Total '!$B22,Media10!H$14:H$129)</f>
        <v>89872.675000000003</v>
      </c>
      <c r="I22" s="72">
        <f>SUMIF(Facebook!$B$14:$B$155,'Daily_Total '!$B22,Facebook!I$14:I$155)+SUMIF(YouTube!$B$14:$B$125,'Daily_Total '!$B22,YouTube!I$14:I$125)+SUMIF(Snapchat!$B$14:$B$123,'Daily_Total '!$B22,Snapchat!I$14:I$123)+SUMIF(Media4!$B$14:$B$122,'Daily_Total '!$B22,Media4!I$14:I$122)+SUMIF(Media5!$B$14:$B$129,'Daily_Total '!$B22,Media5!I$14:I$129)+SUMIF(Media6!$B$14:$B$129,'Daily_Total '!$B22,Media6!I$14:I$129)+SUMIF(Media7!$B$14:$B$129,'Daily_Total '!$B22,Media7!I$14:I$129)+SUMIF(Media8!$B$14:$B$129,'Daily_Total '!$B22,Media8!I$14:I$129)+SUMIF(Media9!$B$14:$B$129,'Daily_Total '!$B22,Media9!I$14:I$129)+SUMIF(Media10!$B$14:$B$129,'Daily_Total '!$B22,Media10!I$14:I$129)</f>
        <v>50135.550999999999</v>
      </c>
      <c r="J22" s="61">
        <f>SUMIF(Facebook!$B$14:$B$155,'Daily_Total '!$B22,Facebook!J$14:J$155)+SUMIF(YouTube!$B$14:$B$125,'Daily_Total '!$B22,YouTube!J$14:J$125)+SUMIF(Snapchat!$B$14:$B$123,'Daily_Total '!$B22,Snapchat!J$14:J$123)+SUMIF(Media4!$B$14:$B$122,'Daily_Total '!$B22,Media4!J$14:J$122)+SUMIF(Media5!$B$14:$B$129,'Daily_Total '!$B22,Media5!J$14:J$129)+SUMIF(Media6!$B$14:$B$129,'Daily_Total '!$B22,Media6!J$14:J$129)+SUMIF(Media7!$B$14:$B$129,'Daily_Total '!$B22,Media7!J$14:J$129)+SUMIF(Media8!$B$14:$B$129,'Daily_Total '!$B22,Media8!J$14:J$129)+SUMIF(Media9!$B$14:$B$129,'Daily_Total '!$B22,Media9!J$14:J$129)+SUMIF(Media10!$B$14:$B$129,'Daily_Total '!$B22,Media10!J$14:J$129)</f>
        <v>597.25</v>
      </c>
      <c r="K22" s="59">
        <f>SUM($J$21:J22)/$C$3</f>
        <v>0.29535580524344568</v>
      </c>
      <c r="L22" s="60">
        <f t="shared" si="0"/>
        <v>1.1044290589612486E-2</v>
      </c>
      <c r="M22" s="73">
        <f t="shared" si="1"/>
        <v>5.9552298334828994E-2</v>
      </c>
      <c r="N22" s="356">
        <f t="shared" si="5"/>
        <v>3.0359639090100396E-3</v>
      </c>
      <c r="O22" s="103">
        <f>SUMIF(Facebook!$B$14:$B$155,'Daily_Total '!$B22,Facebook!O$14:O$155)+SUMIF(YouTube!$B$14:$B$125,'Daily_Total '!$B22,YouTube!O$14:O$125)+SUMIF(Snapchat!$B$14:$B$123,'Daily_Total '!$B22,Snapchat!O$14:O$123)+SUMIF(Media4!$B$14:$B$122,'Daily_Total '!$B22,Media4!O$14:O$122)+SUMIF(Media5!$B$14:$B$129,'Daily_Total '!$B22,Media5!O$14:O$129)+SUMIF(Media6!$B$14:$B$129,'Daily_Total '!$B22,Media6!O$14:O$129)+SUMIF(Media7!$B$14:$B$129,'Daily_Total '!$B22,Media7!O$14:O$129)+SUMIF(Media8!$B$14:$B$129,'Daily_Total '!$B22,Media8!O$14:O$129)+SUMIF(Media9!$B$14:$B$129,'Daily_Total '!$B22,Media9!O$14:O$129)+SUMIF(Media10!$B$14:$B$129,'Daily_Total '!$B22,Media10!O$14:O$129)</f>
        <v>1137</v>
      </c>
      <c r="P22" s="103">
        <f>SUMIF(Facebook!$B$14:$B$155,'Daily_Total '!$B22,Facebook!P$14:P$155)+SUMIF(YouTube!$B$14:$B$125,'Daily_Total '!$B22,YouTube!P$14:P$125)+SUMIF(Snapchat!$B$14:$B$123,'Daily_Total '!$B22,Snapchat!P$14:P$123)+SUMIF(Media4!$B$14:$B$122,'Daily_Total '!$B22,Media4!P$14:P$122)+SUMIF(Media5!$B$14:$B$129,'Daily_Total '!$B22,Media5!P$14:P$129)+SUMIF(Media6!$B$14:$B$129,'Daily_Total '!$B22,Media6!P$14:P$129)+SUMIF(Media7!$B$14:$B$129,'Daily_Total '!$B22,Media7!P$14:P$129)+SUMIF(Media8!$B$14:$B$129,'Daily_Total '!$B22,Media8!P$14:P$129)+SUMIF(Media9!$B$14:$B$129,'Daily_Total '!$B22,Media9!P$14:P$129)+SUMIF(Media10!$B$14:$B$129,'Daily_Total '!$B22,Media10!P$14:P$129)</f>
        <v>3151.7094017094014</v>
      </c>
      <c r="Q22" s="74">
        <f t="shared" si="2"/>
        <v>0.36075661016949157</v>
      </c>
      <c r="R22" s="75">
        <f t="shared" si="3"/>
        <v>0.5252858399296394</v>
      </c>
      <c r="S22" s="59">
        <f t="shared" si="4"/>
        <v>0.11337122345198923</v>
      </c>
      <c r="T22" s="104">
        <f>AVERAGE(Facebook!T22,YouTube!T22,Snapchat!T22,Media4!T22,Media5!T22,Media6!T22,Media7!T22,Media8!T22,Media9!T22,Media10!T22)</f>
        <v>178.34262468353754</v>
      </c>
      <c r="U22" s="110" t="e">
        <f>SUMIF(Facebook!$B$14:$B$155,'Daily_Total '!$B22,Facebook!U$14:U$155)+SUMIF(YouTube!$B$14:$B$125,'Daily_Total '!$B22,YouTube!N$14:N$125)+SUMIF(Snapchat!$B$14:$B$123,'Daily_Total '!$B22,Snapchat!N$14:N$123)+SUMIF(Media4!$B$14:$B$122,'Daily_Total '!$B22,Media4!N$14:N$122)+SUMIF(Media5!$B$14:$B$129,'Daily_Total '!$B22,Media5!N$14:N$129)+SUMIF(Media6!$B$14:$B$129,'Daily_Total '!$B22,Media6!N$14:N$129)+SUMIF(Media7!$B$14:$B$129,'Daily_Total '!$B22,Media7!N$14:N$129)+SUMIF(Media8!$B$14:$B$129,'Daily_Total '!$B22,Media8!N$14:N$129)+SUMIF(Media9!$B$14:$B$129,'Daily_Total '!$B22,Media9!N$14:N$129)+SUMIF(Media10!$B$14:$B$129,'Daily_Total '!$B22,Media10!N$14:N$129)</f>
        <v>#DIV/0!</v>
      </c>
      <c r="V22" s="74">
        <v>0.67728497046711544</v>
      </c>
      <c r="W22" s="274"/>
      <c r="X22" s="274"/>
      <c r="Y22" s="275"/>
    </row>
    <row r="23" spans="1:25" ht="15.65" customHeight="1">
      <c r="A23" s="284"/>
      <c r="B23" s="95">
        <f>B$14+8</f>
        <v>45124</v>
      </c>
      <c r="C23" s="103">
        <f>SUMIF(Facebook!$B$14:$B$155,'Daily_Total '!$B23,Facebook!C$14:C$155)+SUMIF(YouTube!$B$14:$B$125,'Daily_Total '!$B23,YouTube!C$14:C$125)+SUMIF(Snapchat!$B$14:$B$123,'Daily_Total '!$B23,Snapchat!C$14:C$123)+SUMIF(Media4!$B$14:$B$122,'Daily_Total '!$B23,Media4!C$14:C$122)+SUMIF(Media5!$B$14:$B$129,'Daily_Total '!$B23,Media5!C$14:C$129)+SUMIF(Media6!$B$14:$B$129,'Daily_Total '!$B23,Media6!C$14:C$129)+SUMIF(Media7!$B$14:$B$129,'Daily_Total '!$B23,Media7!C$14:C$129)+SUMIF(Media8!$B$14:$B$129,'Daily_Total '!$B23,Media8!C$14:C$129)+SUMIF(Media9!$B$14:$B$129,'Daily_Total '!$B23,Media9!C$14:C$129)+SUMIF(Media10!$B$14:$B$129,'Daily_Total '!$B23,Media10!C$14:C$129)</f>
        <v>452458</v>
      </c>
      <c r="D23" s="72">
        <f>SUMIF(Facebook!$B$14:$B$155,'Daily_Total '!$B23,Facebook!D$14:D$155)+SUMIF(YouTube!$B$14:$B$125,'Daily_Total '!$B23,YouTube!D$14:D$125)+SUMIF(Snapchat!$B$14:$B$123,'Daily_Total '!$B23,Snapchat!D$14:D$123)+SUMIF(Media4!$B$14:$B$122,'Daily_Total '!$B23,Media4!D$14:D$122)+SUMIF(Media5!$B$14:$B$129,'Daily_Total '!$B23,Media5!D$14:D$129)+SUMIF(Media6!$B$14:$B$129,'Daily_Total '!$B23,Media6!D$14:D$129)+SUMIF(Media7!$B$14:$B$129,'Daily_Total '!$B23,Media7!D$14:D$129)+SUMIF(Media8!$B$14:$B$129,'Daily_Total '!$B23,Media8!D$14:D$129)+SUMIF(Media9!$B$14:$B$129,'Daily_Total '!$B23,Media9!D$14:D$129)+SUMIF(Media10!$B$14:$B$129,'Daily_Total '!$B23,Media10!D$14:D$129)</f>
        <v>7349</v>
      </c>
      <c r="E23" s="72">
        <f>SUMIF(Facebook!$B$14:$B$155,'Daily_Total '!$B23,Facebook!E$14:E$155)+SUMIF(YouTube!$B$14:$B$125,'Daily_Total '!$B23,YouTube!E$14:E$125)+SUMIF(Snapchat!$B$14:$B$123,'Daily_Total '!$B23,Snapchat!E$14:E$123)+SUMIF(Media4!$B$14:$B$122,'Daily_Total '!$B23,Media4!E$14:E$122)+SUMIF(Media5!$B$14:$B$129,'Daily_Total '!$B23,Media5!E$14:E$129)+SUMIF(Media6!$B$14:$B$129,'Daily_Total '!$B23,Media6!E$14:E$129)+SUMIF(Media7!$B$14:$B$129,'Daily_Total '!$B23,Media7!E$14:E$129)+SUMIF(Media8!$B$14:$B$129,'Daily_Total '!$B23,Media8!E$14:E$129)+SUMIF(Media9!$B$14:$B$129,'Daily_Total '!$B23,Media9!E$14:E$129)+SUMIF(Media10!$B$14:$B$129,'Daily_Total '!$B23,Media10!E$14:E$129)</f>
        <v>98712</v>
      </c>
      <c r="F23" s="72">
        <f>SUMIF(Facebook!$B$14:$B$155,'Daily_Total '!$B23,Facebook!F$14:F$155)+SUMIF(YouTube!$B$14:$B$125,'Daily_Total '!$B23,YouTube!F$14:F$125)+SUMIF(Snapchat!$B$14:$B$123,'Daily_Total '!$B23,Snapchat!F$14:F$123)+SUMIF(Media4!$B$14:$B$122,'Daily_Total '!$B23,Media4!F$14:F$122)+SUMIF(Media5!$B$14:$B$129,'Daily_Total '!$B23,Media5!F$14:F$129)+SUMIF(Media6!$B$14:$B$129,'Daily_Total '!$B23,Media6!F$14:F$129)+SUMIF(Media7!$B$14:$B$129,'Daily_Total '!$B23,Media7!F$14:F$129)+SUMIF(Media8!$B$14:$B$129,'Daily_Total '!$B23,Media8!F$14:F$129)+SUMIF(Media9!$B$14:$B$129,'Daily_Total '!$B23,Media9!F$14:F$129)+SUMIF(Media10!$B$14:$B$129,'Daily_Total '!$B23,Media10!F$14:F$129)</f>
        <v>140140.3389</v>
      </c>
      <c r="G23" s="72">
        <f>SUMIF(Facebook!$B$14:$B$155,'Daily_Total '!$B23,Facebook!G$14:G$155)+SUMIF(YouTube!$B$14:$B$125,'Daily_Total '!$B23,YouTube!G$14:G$125)+SUMIF(Snapchat!$B$14:$B$123,'Daily_Total '!$B23,Snapchat!G$14:G$123)+SUMIF(Media4!$B$14:$B$122,'Daily_Total '!$B23,Media4!G$14:G$122)+SUMIF(Media5!$B$14:$B$129,'Daily_Total '!$B23,Media5!G$14:G$129)+SUMIF(Media6!$B$14:$B$129,'Daily_Total '!$B23,Media6!G$14:G$129)+SUMIF(Media7!$B$14:$B$129,'Daily_Total '!$B23,Media7!G$14:G$129)+SUMIF(Media8!$B$14:$B$129,'Daily_Total '!$B23,Media8!G$14:G$129)+SUMIF(Media9!$B$14:$B$129,'Daily_Total '!$B23,Media9!G$14:G$129)+SUMIF(Media10!$B$14:$B$129,'Daily_Total '!$B23,Media10!G$14:G$129)</f>
        <v>76560.688900000008</v>
      </c>
      <c r="H23" s="72">
        <f>SUMIF(Facebook!$B$14:$B$155,'Daily_Total '!$B23,Facebook!H$14:H$155)+SUMIF(YouTube!$B$14:$B$125,'Daily_Total '!$B23,YouTube!H$14:H$125)+SUMIF(Snapchat!$B$14:$B$123,'Daily_Total '!$B23,Snapchat!H$14:H$123)+SUMIF(Media4!$B$14:$B$122,'Daily_Total '!$B23,Media4!H$14:H$122)+SUMIF(Media5!$B$14:$B$129,'Daily_Total '!$B23,Media5!H$14:H$129)+SUMIF(Media6!$B$14:$B$129,'Daily_Total '!$B23,Media6!H$14:H$129)+SUMIF(Media7!$B$14:$B$129,'Daily_Total '!$B23,Media7!H$14:H$129)+SUMIF(Media8!$B$14:$B$129,'Daily_Total '!$B23,Media8!H$14:H$129)+SUMIF(Media9!$B$14:$B$129,'Daily_Total '!$B23,Media9!H$14:H$129)+SUMIF(Media10!$B$14:$B$129,'Daily_Total '!$B23,Media10!H$14:H$129)</f>
        <v>56091.386899999998</v>
      </c>
      <c r="I23" s="72">
        <f>SUMIF(Facebook!$B$14:$B$155,'Daily_Total '!$B23,Facebook!I$14:I$155)+SUMIF(YouTube!$B$14:$B$125,'Daily_Total '!$B23,YouTube!I$14:I$125)+SUMIF(Snapchat!$B$14:$B$123,'Daily_Total '!$B23,Snapchat!I$14:I$123)+SUMIF(Media4!$B$14:$B$122,'Daily_Total '!$B23,Media4!I$14:I$122)+SUMIF(Media5!$B$14:$B$129,'Daily_Total '!$B23,Media5!I$14:I$129)+SUMIF(Media6!$B$14:$B$129,'Daily_Total '!$B23,Media6!I$14:I$129)+SUMIF(Media7!$B$14:$B$129,'Daily_Total '!$B23,Media7!I$14:I$129)+SUMIF(Media8!$B$14:$B$129,'Daily_Total '!$B23,Media8!I$14:I$129)+SUMIF(Media9!$B$14:$B$129,'Daily_Total '!$B23,Media9!I$14:I$129)+SUMIF(Media10!$B$14:$B$129,'Daily_Total '!$B23,Media10!I$14:I$129)</f>
        <v>36751.674800000001</v>
      </c>
      <c r="J23" s="61">
        <f>SUMIF(Facebook!$B$14:$B$155,'Daily_Total '!$B23,Facebook!J$14:J$155)+SUMIF(YouTube!$B$14:$B$125,'Daily_Total '!$B23,YouTube!J$14:J$125)+SUMIF(Snapchat!$B$14:$B$123,'Daily_Total '!$B23,Snapchat!J$14:J$123)+SUMIF(Media4!$B$14:$B$122,'Daily_Total '!$B23,Media4!J$14:J$122)+SUMIF(Media5!$B$14:$B$129,'Daily_Total '!$B23,Media5!J$14:J$129)+SUMIF(Media6!$B$14:$B$129,'Daily_Total '!$B23,Media6!J$14:J$129)+SUMIF(Media7!$B$14:$B$129,'Daily_Total '!$B23,Media7!J$14:J$129)+SUMIF(Media8!$B$14:$B$129,'Daily_Total '!$B23,Media8!J$14:J$129)+SUMIF(Media9!$B$14:$B$129,'Daily_Total '!$B23,Media9!J$14:J$129)+SUMIF(Media10!$B$14:$B$129,'Daily_Total '!$B23,Media10!J$14:J$129)</f>
        <v>405.79000000000008</v>
      </c>
      <c r="K23" s="59">
        <f>SUM($J$21:J23)/$C$3</f>
        <v>0.37134644194756561</v>
      </c>
      <c r="L23" s="60">
        <f t="shared" si="0"/>
        <v>1.6242391558995532E-2</v>
      </c>
      <c r="M23" s="73">
        <f t="shared" si="1"/>
        <v>5.5217036331473679E-2</v>
      </c>
      <c r="N23" s="356">
        <f t="shared" si="5"/>
        <v>4.1108477186157719E-3</v>
      </c>
      <c r="O23" s="103">
        <f>SUMIF(Facebook!$B$14:$B$155,'Daily_Total '!$B23,Facebook!O$14:O$155)+SUMIF(YouTube!$B$14:$B$125,'Daily_Total '!$B23,YouTube!O$14:O$125)+SUMIF(Snapchat!$B$14:$B$123,'Daily_Total '!$B23,Snapchat!O$14:O$123)+SUMIF(Media4!$B$14:$B$122,'Daily_Total '!$B23,Media4!O$14:O$122)+SUMIF(Media5!$B$14:$B$129,'Daily_Total '!$B23,Media5!O$14:O$129)+SUMIF(Media6!$B$14:$B$129,'Daily_Total '!$B23,Media6!O$14:O$129)+SUMIF(Media7!$B$14:$B$129,'Daily_Total '!$B23,Media7!O$14:O$129)+SUMIF(Media8!$B$14:$B$129,'Daily_Total '!$B23,Media8!O$14:O$129)+SUMIF(Media9!$B$14:$B$129,'Daily_Total '!$B23,Media9!O$14:O$129)+SUMIF(Media10!$B$14:$B$129,'Daily_Total '!$B23,Media10!O$14:O$129)</f>
        <v>903</v>
      </c>
      <c r="P23" s="103">
        <f>SUMIF(Facebook!$B$14:$B$155,'Daily_Total '!$B23,Facebook!P$14:P$155)+SUMIF(YouTube!$B$14:$B$125,'Daily_Total '!$B23,YouTube!P$14:P$125)+SUMIF(Snapchat!$B$14:$B$123,'Daily_Total '!$B23,Snapchat!P$14:P$123)+SUMIF(Media4!$B$14:$B$122,'Daily_Total '!$B23,Media4!P$14:P$122)+SUMIF(Media5!$B$14:$B$129,'Daily_Total '!$B23,Media5!P$14:P$129)+SUMIF(Media6!$B$14:$B$129,'Daily_Total '!$B23,Media6!P$14:P$129)+SUMIF(Media7!$B$14:$B$129,'Daily_Total '!$B23,Media7!P$14:P$129)+SUMIF(Media8!$B$14:$B$129,'Daily_Total '!$B23,Media8!P$14:P$129)+SUMIF(Media9!$B$14:$B$129,'Daily_Total '!$B23,Media9!P$14:P$129)+SUMIF(Media10!$B$14:$B$129,'Daily_Total '!$B23,Media10!P$14:P$129)</f>
        <v>3151.7094017094014</v>
      </c>
      <c r="Q23" s="74">
        <f t="shared" si="2"/>
        <v>0.28651118644067797</v>
      </c>
      <c r="R23" s="75">
        <f t="shared" si="3"/>
        <v>0.44937984496124039</v>
      </c>
      <c r="S23" s="59">
        <f t="shared" si="4"/>
        <v>0.12287386038916859</v>
      </c>
      <c r="T23" s="104">
        <f>AVERAGE(Facebook!T23,YouTube!T23,Snapchat!T23,Media4!T23,Media5!T23,Media6!T23,Media7!T23,Media8!T23,Media9!T23,Media10!T23)</f>
        <v>24.834638697149565</v>
      </c>
      <c r="U23" s="110" t="e">
        <f>SUMIF(Facebook!$B$14:$B$155,'Daily_Total '!$B23,Facebook!U$14:U$155)+SUMIF(YouTube!$B$14:$B$125,'Daily_Total '!$B23,YouTube!N$14:N$125)+SUMIF(Snapchat!$B$14:$B$123,'Daily_Total '!$B23,Snapchat!N$14:N$123)+SUMIF(Media4!$B$14:$B$122,'Daily_Total '!$B23,Media4!N$14:N$122)+SUMIF(Media5!$B$14:$B$129,'Daily_Total '!$B23,Media5!N$14:N$129)+SUMIF(Media6!$B$14:$B$129,'Daily_Total '!$B23,Media6!N$14:N$129)+SUMIF(Media7!$B$14:$B$129,'Daily_Total '!$B23,Media7!N$14:N$129)+SUMIF(Media8!$B$14:$B$129,'Daily_Total '!$B23,Media8!N$14:N$129)+SUMIF(Media9!$B$14:$B$129,'Daily_Total '!$B23,Media9!N$14:N$129)+SUMIF(Media10!$B$14:$B$129,'Daily_Total '!$B23,Media10!N$14:N$129)</f>
        <v>#DIV/0!</v>
      </c>
      <c r="V23" s="426">
        <v>0.74673922335253917</v>
      </c>
      <c r="W23" s="274"/>
      <c r="X23" s="274"/>
      <c r="Y23" s="275"/>
    </row>
    <row r="24" spans="1:25" ht="15.65" customHeight="1">
      <c r="A24" s="284"/>
      <c r="B24" s="95">
        <f>B$14+9</f>
        <v>45125</v>
      </c>
      <c r="C24" s="103">
        <f>SUMIF(Facebook!$B$14:$B$155,'Daily_Total '!$B24,Facebook!C$14:C$155)+SUMIF(YouTube!$B$14:$B$125,'Daily_Total '!$B24,YouTube!C$14:C$125)+SUMIF(Snapchat!$B$14:$B$123,'Daily_Total '!$B24,Snapchat!C$14:C$123)+SUMIF(Media4!$B$14:$B$122,'Daily_Total '!$B24,Media4!C$14:C$122)+SUMIF(Media5!$B$14:$B$129,'Daily_Total '!$B24,Media5!C$14:C$129)+SUMIF(Media6!$B$14:$B$129,'Daily_Total '!$B24,Media6!C$14:C$129)+SUMIF(Media7!$B$14:$B$129,'Daily_Total '!$B24,Media7!C$14:C$129)+SUMIF(Media8!$B$14:$B$129,'Daily_Total '!$B24,Media8!C$14:C$129)+SUMIF(Media9!$B$14:$B$129,'Daily_Total '!$B24,Media9!C$14:C$129)+SUMIF(Media10!$B$14:$B$129,'Daily_Total '!$B24,Media10!C$14:C$129)</f>
        <v>298394</v>
      </c>
      <c r="D24" s="72">
        <f>SUMIF(Facebook!$B$14:$B$155,'Daily_Total '!$B24,Facebook!D$14:D$155)+SUMIF(YouTube!$B$14:$B$125,'Daily_Total '!$B24,YouTube!D$14:D$125)+SUMIF(Snapchat!$B$14:$B$123,'Daily_Total '!$B24,Snapchat!D$14:D$123)+SUMIF(Media4!$B$14:$B$122,'Daily_Total '!$B24,Media4!D$14:D$122)+SUMIF(Media5!$B$14:$B$129,'Daily_Total '!$B24,Media5!D$14:D$129)+SUMIF(Media6!$B$14:$B$129,'Daily_Total '!$B24,Media6!D$14:D$129)+SUMIF(Media7!$B$14:$B$129,'Daily_Total '!$B24,Media7!D$14:D$129)+SUMIF(Media8!$B$14:$B$129,'Daily_Total '!$B24,Media8!D$14:D$129)+SUMIF(Media9!$B$14:$B$129,'Daily_Total '!$B24,Media9!D$14:D$129)+SUMIF(Media10!$B$14:$B$129,'Daily_Total '!$B24,Media10!D$14:D$129)</f>
        <v>7735</v>
      </c>
      <c r="E24" s="72">
        <f>SUMIF(Facebook!$B$14:$B$155,'Daily_Total '!$B24,Facebook!E$14:E$155)+SUMIF(YouTube!$B$14:$B$125,'Daily_Total '!$B24,YouTube!E$14:E$125)+SUMIF(Snapchat!$B$14:$B$123,'Daily_Total '!$B24,Snapchat!E$14:E$123)+SUMIF(Media4!$B$14:$B$122,'Daily_Total '!$B24,Media4!E$14:E$122)+SUMIF(Media5!$B$14:$B$129,'Daily_Total '!$B24,Media5!E$14:E$129)+SUMIF(Media6!$B$14:$B$129,'Daily_Total '!$B24,Media6!E$14:E$129)+SUMIF(Media7!$B$14:$B$129,'Daily_Total '!$B24,Media7!E$14:E$129)+SUMIF(Media8!$B$14:$B$129,'Daily_Total '!$B24,Media8!E$14:E$129)+SUMIF(Media9!$B$14:$B$129,'Daily_Total '!$B24,Media9!E$14:E$129)+SUMIF(Media10!$B$14:$B$129,'Daily_Total '!$B24,Media10!E$14:E$129)</f>
        <v>71013</v>
      </c>
      <c r="F24" s="72">
        <f>SUMIF(Facebook!$B$14:$B$155,'Daily_Total '!$B24,Facebook!F$14:F$155)+SUMIF(YouTube!$B$14:$B$125,'Daily_Total '!$B24,YouTube!F$14:F$125)+SUMIF(Snapchat!$B$14:$B$123,'Daily_Total '!$B24,Snapchat!F$14:F$123)+SUMIF(Media4!$B$14:$B$122,'Daily_Total '!$B24,Media4!F$14:F$122)+SUMIF(Media5!$B$14:$B$129,'Daily_Total '!$B24,Media5!F$14:F$129)+SUMIF(Media6!$B$14:$B$129,'Daily_Total '!$B24,Media6!F$14:F$129)+SUMIF(Media7!$B$14:$B$129,'Daily_Total '!$B24,Media7!F$14:F$129)+SUMIF(Media8!$B$14:$B$129,'Daily_Total '!$B24,Media8!F$14:F$129)+SUMIF(Media9!$B$14:$B$129,'Daily_Total '!$B24,Media9!F$14:F$129)+SUMIF(Media10!$B$14:$B$129,'Daily_Total '!$B24,Media10!F$14:F$129)</f>
        <v>98966.726899999994</v>
      </c>
      <c r="G24" s="72">
        <f>SUMIF(Facebook!$B$14:$B$155,'Daily_Total '!$B24,Facebook!G$14:G$155)+SUMIF(YouTube!$B$14:$B$125,'Daily_Total '!$B24,YouTube!G$14:G$125)+SUMIF(Snapchat!$B$14:$B$123,'Daily_Total '!$B24,Snapchat!G$14:G$123)+SUMIF(Media4!$B$14:$B$122,'Daily_Total '!$B24,Media4!G$14:G$122)+SUMIF(Media5!$B$14:$B$129,'Daily_Total '!$B24,Media5!G$14:G$129)+SUMIF(Media6!$B$14:$B$129,'Daily_Total '!$B24,Media6!G$14:G$129)+SUMIF(Media7!$B$14:$B$129,'Daily_Total '!$B24,Media7!G$14:G$129)+SUMIF(Media8!$B$14:$B$129,'Daily_Total '!$B24,Media8!G$14:G$129)+SUMIF(Media9!$B$14:$B$129,'Daily_Total '!$B24,Media9!G$14:G$129)+SUMIF(Media10!$B$14:$B$129,'Daily_Total '!$B24,Media10!G$14:G$129)</f>
        <v>55862.085400000004</v>
      </c>
      <c r="H24" s="72">
        <f>SUMIF(Facebook!$B$14:$B$155,'Daily_Total '!$B24,Facebook!H$14:H$155)+SUMIF(YouTube!$B$14:$B$125,'Daily_Total '!$B24,YouTube!H$14:H$125)+SUMIF(Snapchat!$B$14:$B$123,'Daily_Total '!$B24,Snapchat!H$14:H$123)+SUMIF(Media4!$B$14:$B$122,'Daily_Total '!$B24,Media4!H$14:H$122)+SUMIF(Media5!$B$14:$B$129,'Daily_Total '!$B24,Media5!H$14:H$129)+SUMIF(Media6!$B$14:$B$129,'Daily_Total '!$B24,Media6!H$14:H$129)+SUMIF(Media7!$B$14:$B$129,'Daily_Total '!$B24,Media7!H$14:H$129)+SUMIF(Media8!$B$14:$B$129,'Daily_Total '!$B24,Media8!H$14:H$129)+SUMIF(Media9!$B$14:$B$129,'Daily_Total '!$B24,Media9!H$14:H$129)+SUMIF(Media10!$B$14:$B$129,'Daily_Total '!$B24,Media10!H$14:H$129)</f>
        <v>41011.724300000002</v>
      </c>
      <c r="I24" s="72">
        <f>SUMIF(Facebook!$B$14:$B$155,'Daily_Total '!$B24,Facebook!I$14:I$155)+SUMIF(YouTube!$B$14:$B$125,'Daily_Total '!$B24,YouTube!I$14:I$125)+SUMIF(Snapchat!$B$14:$B$123,'Daily_Total '!$B24,Snapchat!I$14:I$123)+SUMIF(Media4!$B$14:$B$122,'Daily_Total '!$B24,Media4!I$14:I$122)+SUMIF(Media5!$B$14:$B$129,'Daily_Total '!$B24,Media5!I$14:I$129)+SUMIF(Media6!$B$14:$B$129,'Daily_Total '!$B24,Media6!I$14:I$129)+SUMIF(Media7!$B$14:$B$129,'Daily_Total '!$B24,Media7!I$14:I$129)+SUMIF(Media8!$B$14:$B$129,'Daily_Total '!$B24,Media8!I$14:I$129)+SUMIF(Media9!$B$14:$B$129,'Daily_Total '!$B24,Media9!I$14:I$129)+SUMIF(Media10!$B$14:$B$129,'Daily_Total '!$B24,Media10!I$14:I$129)</f>
        <v>30285.569600000003</v>
      </c>
      <c r="J24" s="61">
        <f>SUMIF(Facebook!$B$14:$B$155,'Daily_Total '!$B24,Facebook!J$14:J$155)+SUMIF(YouTube!$B$14:$B$125,'Daily_Total '!$B24,YouTube!J$14:J$125)+SUMIF(Snapchat!$B$14:$B$123,'Daily_Total '!$B24,Snapchat!J$14:J$123)+SUMIF(Media4!$B$14:$B$122,'Daily_Total '!$B24,Media4!J$14:J$122)+SUMIF(Media5!$B$14:$B$129,'Daily_Total '!$B24,Media5!J$14:J$129)+SUMIF(Media6!$B$14:$B$129,'Daily_Total '!$B24,Media6!J$14:J$129)+SUMIF(Media7!$B$14:$B$129,'Daily_Total '!$B24,Media7!J$14:J$129)+SUMIF(Media8!$B$14:$B$129,'Daily_Total '!$B24,Media8!J$14:J$129)+SUMIF(Media9!$B$14:$B$129,'Daily_Total '!$B24,Media9!J$14:J$129)+SUMIF(Media10!$B$14:$B$129,'Daily_Total '!$B24,Media10!J$14:J$129)</f>
        <v>377.5</v>
      </c>
      <c r="K24" s="59">
        <f>SUM($J$21:J24)/$C$3</f>
        <v>0.44203932584269667</v>
      </c>
      <c r="L24" s="60">
        <f t="shared" si="0"/>
        <v>2.592210299134701E-2</v>
      </c>
      <c r="M24" s="73">
        <f t="shared" si="1"/>
        <v>4.8804137039431157E-2</v>
      </c>
      <c r="N24" s="356">
        <f t="shared" si="5"/>
        <v>5.3159280695084001E-3</v>
      </c>
      <c r="O24" s="103">
        <f>SUMIF(Facebook!$B$14:$B$155,'Daily_Total '!$B24,Facebook!O$14:O$155)+SUMIF(YouTube!$B$14:$B$125,'Daily_Total '!$B24,YouTube!O$14:O$125)+SUMIF(Snapchat!$B$14:$B$123,'Daily_Total '!$B24,Snapchat!O$14:O$123)+SUMIF(Media4!$B$14:$B$122,'Daily_Total '!$B24,Media4!O$14:O$122)+SUMIF(Media5!$B$14:$B$129,'Daily_Total '!$B24,Media5!O$14:O$129)+SUMIF(Media6!$B$14:$B$129,'Daily_Total '!$B24,Media6!O$14:O$129)+SUMIF(Media7!$B$14:$B$129,'Daily_Total '!$B24,Media7!O$14:O$129)+SUMIF(Media8!$B$14:$B$129,'Daily_Total '!$B24,Media8!O$14:O$129)+SUMIF(Media9!$B$14:$B$129,'Daily_Total '!$B24,Media9!O$14:O$129)+SUMIF(Media10!$B$14:$B$129,'Daily_Total '!$B24,Media10!O$14:O$129)</f>
        <v>990</v>
      </c>
      <c r="P24" s="103">
        <f>SUMIF(Facebook!$B$14:$B$155,'Daily_Total '!$B24,Facebook!P$14:P$155)+SUMIF(YouTube!$B$14:$B$125,'Daily_Total '!$B24,YouTube!P$14:P$125)+SUMIF(Snapchat!$B$14:$B$123,'Daily_Total '!$B24,Snapchat!P$14:P$123)+SUMIF(Media4!$B$14:$B$122,'Daily_Total '!$B24,Media4!P$14:P$122)+SUMIF(Media5!$B$14:$B$129,'Daily_Total '!$B24,Media5!P$14:P$129)+SUMIF(Media6!$B$14:$B$129,'Daily_Total '!$B24,Media6!P$14:P$129)+SUMIF(Media7!$B$14:$B$129,'Daily_Total '!$B24,Media7!P$14:P$129)+SUMIF(Media8!$B$14:$B$129,'Daily_Total '!$B24,Media8!P$14:P$129)+SUMIF(Media9!$B$14:$B$129,'Daily_Total '!$B24,Media9!P$14:P$129)+SUMIF(Media10!$B$14:$B$129,'Daily_Total '!$B24,Media10!P$14:P$129)</f>
        <v>3151.7094017094014</v>
      </c>
      <c r="Q24" s="74">
        <f t="shared" si="2"/>
        <v>0.31411525423728814</v>
      </c>
      <c r="R24" s="75">
        <f t="shared" si="3"/>
        <v>0.38131313131313133</v>
      </c>
      <c r="S24" s="59">
        <f t="shared" si="4"/>
        <v>0.1279896574014221</v>
      </c>
      <c r="T24" s="104">
        <f>AVERAGE(Facebook!T24,YouTube!T24,Snapchat!T24,Media4!T24,Media5!T24,Media6!T24,Media7!T24,Media8!T24,Media9!T24,Media10!T24)</f>
        <v>32.734275857613703</v>
      </c>
      <c r="U24" s="110" t="e">
        <f>SUMIF(Facebook!$B$14:$B$155,'Daily_Total '!$B24,Facebook!U$14:U$155)+SUMIF(YouTube!$B$14:$B$125,'Daily_Total '!$B24,YouTube!N$14:N$125)+SUMIF(Snapchat!$B$14:$B$123,'Daily_Total '!$B24,Snapchat!N$14:N$123)+SUMIF(Media4!$B$14:$B$122,'Daily_Total '!$B24,Media4!N$14:N$122)+SUMIF(Media5!$B$14:$B$129,'Daily_Total '!$B24,Media5!N$14:N$129)+SUMIF(Media6!$B$14:$B$129,'Daily_Total '!$B24,Media6!N$14:N$129)+SUMIF(Media7!$B$14:$B$129,'Daily_Total '!$B24,Media7!N$14:N$129)+SUMIF(Media8!$B$14:$B$129,'Daily_Total '!$B24,Media8!N$14:N$129)+SUMIF(Media9!$B$14:$B$129,'Daily_Total '!$B24,Media9!N$14:N$129)+SUMIF(Media10!$B$14:$B$129,'Daily_Total '!$B24,Media10!N$14:N$129)</f>
        <v>#DIV/0!</v>
      </c>
      <c r="V24" s="426">
        <v>0.75963532901051489</v>
      </c>
      <c r="W24" s="274"/>
      <c r="X24" s="274"/>
      <c r="Y24" s="275"/>
    </row>
    <row r="25" spans="1:25" ht="15.65" customHeight="1">
      <c r="A25" s="284"/>
      <c r="B25" s="95">
        <f>B$14+10</f>
        <v>45126</v>
      </c>
      <c r="C25" s="103">
        <f>SUMIF(Facebook!$B$14:$B$155,'Daily_Total '!$B25,Facebook!C$14:C$155)+SUMIF(YouTube!$B$14:$B$125,'Daily_Total '!$B25,YouTube!C$14:C$125)+SUMIF(Snapchat!$B$14:$B$123,'Daily_Total '!$B25,Snapchat!C$14:C$123)+SUMIF(Media4!$B$14:$B$122,'Daily_Total '!$B25,Media4!C$14:C$122)+SUMIF(Media5!$B$14:$B$129,'Daily_Total '!$B25,Media5!C$14:C$129)+SUMIF(Media6!$B$14:$B$129,'Daily_Total '!$B25,Media6!C$14:C$129)+SUMIF(Media7!$B$14:$B$129,'Daily_Total '!$B25,Media7!C$14:C$129)+SUMIF(Media8!$B$14:$B$129,'Daily_Total '!$B25,Media8!C$14:C$129)+SUMIF(Media9!$B$14:$B$129,'Daily_Total '!$B25,Media9!C$14:C$129)+SUMIF(Media10!$B$14:$B$129,'Daily_Total '!$B25,Media10!C$14:C$129)</f>
        <v>240560</v>
      </c>
      <c r="D25" s="72">
        <f>SUMIF(Facebook!$B$14:$B$155,'Daily_Total '!$B25,Facebook!D$14:D$155)+SUMIF(YouTube!$B$14:$B$125,'Daily_Total '!$B25,YouTube!D$14:D$125)+SUMIF(Snapchat!$B$14:$B$123,'Daily_Total '!$B25,Snapchat!D$14:D$123)+SUMIF(Media4!$B$14:$B$122,'Daily_Total '!$B25,Media4!D$14:D$122)+SUMIF(Media5!$B$14:$B$129,'Daily_Total '!$B25,Media5!D$14:D$129)+SUMIF(Media6!$B$14:$B$129,'Daily_Total '!$B25,Media6!D$14:D$129)+SUMIF(Media7!$B$14:$B$129,'Daily_Total '!$B25,Media7!D$14:D$129)+SUMIF(Media8!$B$14:$B$129,'Daily_Total '!$B25,Media8!D$14:D$129)+SUMIF(Media9!$B$14:$B$129,'Daily_Total '!$B25,Media9!D$14:D$129)+SUMIF(Media10!$B$14:$B$129,'Daily_Total '!$B25,Media10!D$14:D$129)</f>
        <v>7527</v>
      </c>
      <c r="E25" s="72">
        <f>SUMIF(Facebook!$B$14:$B$155,'Daily_Total '!$B25,Facebook!E$14:E$155)+SUMIF(YouTube!$B$14:$B$125,'Daily_Total '!$B25,YouTube!E$14:E$125)+SUMIF(Snapchat!$B$14:$B$123,'Daily_Total '!$B25,Snapchat!E$14:E$123)+SUMIF(Media4!$B$14:$B$122,'Daily_Total '!$B25,Media4!E$14:E$122)+SUMIF(Media5!$B$14:$B$129,'Daily_Total '!$B25,Media5!E$14:E$129)+SUMIF(Media6!$B$14:$B$129,'Daily_Total '!$B25,Media6!E$14:E$129)+SUMIF(Media7!$B$14:$B$129,'Daily_Total '!$B25,Media7!E$14:E$129)+SUMIF(Media8!$B$14:$B$129,'Daily_Total '!$B25,Media8!E$14:E$129)+SUMIF(Media9!$B$14:$B$129,'Daily_Total '!$B25,Media9!E$14:E$129)+SUMIF(Media10!$B$14:$B$129,'Daily_Total '!$B25,Media10!E$14:E$129)</f>
        <v>60265</v>
      </c>
      <c r="F25" s="72">
        <f>SUMIF(Facebook!$B$14:$B$155,'Daily_Total '!$B25,Facebook!F$14:F$155)+SUMIF(YouTube!$B$14:$B$125,'Daily_Total '!$B25,YouTube!F$14:F$125)+SUMIF(Snapchat!$B$14:$B$123,'Daily_Total '!$B25,Snapchat!F$14:F$123)+SUMIF(Media4!$B$14:$B$122,'Daily_Total '!$B25,Media4!F$14:F$122)+SUMIF(Media5!$B$14:$B$129,'Daily_Total '!$B25,Media5!F$14:F$129)+SUMIF(Media6!$B$14:$B$129,'Daily_Total '!$B25,Media6!F$14:F$129)+SUMIF(Media7!$B$14:$B$129,'Daily_Total '!$B25,Media7!F$14:F$129)+SUMIF(Media8!$B$14:$B$129,'Daily_Total '!$B25,Media8!F$14:F$129)+SUMIF(Media9!$B$14:$B$129,'Daily_Total '!$B25,Media9!F$14:F$129)+SUMIF(Media10!$B$14:$B$129,'Daily_Total '!$B25,Media10!F$14:F$129)</f>
        <v>61335.1682</v>
      </c>
      <c r="G25" s="72">
        <f>SUMIF(Facebook!$B$14:$B$155,'Daily_Total '!$B25,Facebook!G$14:G$155)+SUMIF(YouTube!$B$14:$B$125,'Daily_Total '!$B25,YouTube!G$14:G$125)+SUMIF(Snapchat!$B$14:$B$123,'Daily_Total '!$B25,Snapchat!G$14:G$123)+SUMIF(Media4!$B$14:$B$122,'Daily_Total '!$B25,Media4!G$14:G$122)+SUMIF(Media5!$B$14:$B$129,'Daily_Total '!$B25,Media5!G$14:G$129)+SUMIF(Media6!$B$14:$B$129,'Daily_Total '!$B25,Media6!G$14:G$129)+SUMIF(Media7!$B$14:$B$129,'Daily_Total '!$B25,Media7!G$14:G$129)+SUMIF(Media8!$B$14:$B$129,'Daily_Total '!$B25,Media8!G$14:G$129)+SUMIF(Media9!$B$14:$B$129,'Daily_Total '!$B25,Media9!G$14:G$129)+SUMIF(Media10!$B$14:$B$129,'Daily_Total '!$B25,Media10!G$14:G$129)</f>
        <v>37458.315900000001</v>
      </c>
      <c r="H25" s="72">
        <f>SUMIF(Facebook!$B$14:$B$155,'Daily_Total '!$B25,Facebook!H$14:H$155)+SUMIF(YouTube!$B$14:$B$125,'Daily_Total '!$B25,YouTube!H$14:H$125)+SUMIF(Snapchat!$B$14:$B$123,'Daily_Total '!$B25,Snapchat!H$14:H$123)+SUMIF(Media4!$B$14:$B$122,'Daily_Total '!$B25,Media4!H$14:H$122)+SUMIF(Media5!$B$14:$B$129,'Daily_Total '!$B25,Media5!H$14:H$129)+SUMIF(Media6!$B$14:$B$129,'Daily_Total '!$B25,Media6!H$14:H$129)+SUMIF(Media7!$B$14:$B$129,'Daily_Total '!$B25,Media7!H$14:H$129)+SUMIF(Media8!$B$14:$B$129,'Daily_Total '!$B25,Media8!H$14:H$129)+SUMIF(Media9!$B$14:$B$129,'Daily_Total '!$B25,Media9!H$14:H$129)+SUMIF(Media10!$B$14:$B$129,'Daily_Total '!$B25,Media10!H$14:H$129)</f>
        <v>29084.2677</v>
      </c>
      <c r="I25" s="72">
        <f>SUMIF(Facebook!$B$14:$B$155,'Daily_Total '!$B25,Facebook!I$14:I$155)+SUMIF(YouTube!$B$14:$B$125,'Daily_Total '!$B25,YouTube!I$14:I$125)+SUMIF(Snapchat!$B$14:$B$123,'Daily_Total '!$B25,Snapchat!I$14:I$123)+SUMIF(Media4!$B$14:$B$122,'Daily_Total '!$B25,Media4!I$14:I$122)+SUMIF(Media5!$B$14:$B$129,'Daily_Total '!$B25,Media5!I$14:I$129)+SUMIF(Media6!$B$14:$B$129,'Daily_Total '!$B25,Media6!I$14:I$129)+SUMIF(Media7!$B$14:$B$129,'Daily_Total '!$B25,Media7!I$14:I$129)+SUMIF(Media8!$B$14:$B$129,'Daily_Total '!$B25,Media8!I$14:I$129)+SUMIF(Media9!$B$14:$B$129,'Daily_Total '!$B25,Media9!I$14:I$129)+SUMIF(Media10!$B$14:$B$129,'Daily_Total '!$B25,Media10!I$14:I$129)</f>
        <v>24089.809499999999</v>
      </c>
      <c r="J25" s="61">
        <f>SUMIF(Facebook!$B$14:$B$155,'Daily_Total '!$B25,Facebook!J$14:J$155)+SUMIF(YouTube!$B$14:$B$125,'Daily_Total '!$B25,YouTube!J$14:J$125)+SUMIF(Snapchat!$B$14:$B$123,'Daily_Total '!$B25,Snapchat!J$14:J$123)+SUMIF(Media4!$B$14:$B$122,'Daily_Total '!$B25,Media4!J$14:J$122)+SUMIF(Media5!$B$14:$B$129,'Daily_Total '!$B25,Media5!J$14:J$129)+SUMIF(Media6!$B$14:$B$129,'Daily_Total '!$B25,Media6!J$14:J$129)+SUMIF(Media7!$B$14:$B$129,'Daily_Total '!$B25,Media7!J$14:J$129)+SUMIF(Media8!$B$14:$B$129,'Daily_Total '!$B25,Media8!J$14:J$129)+SUMIF(Media9!$B$14:$B$129,'Daily_Total '!$B25,Media9!J$14:J$129)+SUMIF(Media10!$B$14:$B$129,'Daily_Total '!$B25,Media10!J$14:J$129)</f>
        <v>230.47</v>
      </c>
      <c r="K25" s="59">
        <f>SUM($J$21:J25)/$C$3</f>
        <v>0.48519850187265917</v>
      </c>
      <c r="L25" s="60">
        <f t="shared" si="0"/>
        <v>3.1289491187229797E-2</v>
      </c>
      <c r="M25" s="73">
        <f t="shared" si="1"/>
        <v>3.061910455692839E-2</v>
      </c>
      <c r="N25" s="356">
        <f t="shared" si="5"/>
        <v>3.8242761138305814E-3</v>
      </c>
      <c r="O25" s="103">
        <f>SUMIF(Facebook!$B$14:$B$155,'Daily_Total '!$B25,Facebook!O$14:O$155)+SUMIF(YouTube!$B$14:$B$125,'Daily_Total '!$B25,YouTube!O$14:O$125)+SUMIF(Snapchat!$B$14:$B$123,'Daily_Total '!$B25,Snapchat!O$14:O$123)+SUMIF(Media4!$B$14:$B$122,'Daily_Total '!$B25,Media4!O$14:O$122)+SUMIF(Media5!$B$14:$B$129,'Daily_Total '!$B25,Media5!O$14:O$129)+SUMIF(Media6!$B$14:$B$129,'Daily_Total '!$B25,Media6!O$14:O$129)+SUMIF(Media7!$B$14:$B$129,'Daily_Total '!$B25,Media7!O$14:O$129)+SUMIF(Media8!$B$14:$B$129,'Daily_Total '!$B25,Media8!O$14:O$129)+SUMIF(Media9!$B$14:$B$129,'Daily_Total '!$B25,Media9!O$14:O$129)+SUMIF(Media10!$B$14:$B$129,'Daily_Total '!$B25,Media10!O$14:O$129)</f>
        <v>882</v>
      </c>
      <c r="P25" s="103">
        <f>SUMIF(Facebook!$B$14:$B$155,'Daily_Total '!$B25,Facebook!P$14:P$155)+SUMIF(YouTube!$B$14:$B$125,'Daily_Total '!$B25,YouTube!P$14:P$125)+SUMIF(Snapchat!$B$14:$B$123,'Daily_Total '!$B25,Snapchat!P$14:P$123)+SUMIF(Media4!$B$14:$B$122,'Daily_Total '!$B25,Media4!P$14:P$122)+SUMIF(Media5!$B$14:$B$129,'Daily_Total '!$B25,Media5!P$14:P$129)+SUMIF(Media6!$B$14:$B$129,'Daily_Total '!$B25,Media6!P$14:P$129)+SUMIF(Media7!$B$14:$B$129,'Daily_Total '!$B25,Media7!P$14:P$129)+SUMIF(Media8!$B$14:$B$129,'Daily_Total '!$B25,Media8!P$14:P$129)+SUMIF(Media9!$B$14:$B$129,'Daily_Total '!$B25,Media9!P$14:P$129)+SUMIF(Media10!$B$14:$B$129,'Daily_Total '!$B25,Media10!P$14:P$129)</f>
        <v>3151.7094017094014</v>
      </c>
      <c r="Q25" s="74">
        <f t="shared" si="2"/>
        <v>0.27984813559322036</v>
      </c>
      <c r="R25" s="75">
        <f t="shared" si="3"/>
        <v>0.26130385487528346</v>
      </c>
      <c r="S25" s="59">
        <f t="shared" si="4"/>
        <v>0.11717815862893582</v>
      </c>
      <c r="T25" s="104">
        <f>AVERAGE(Facebook!T25,YouTube!T25,Snapchat!T25,Media4!T25,Media5!T25,Media6!T25,Media7!T25,Media8!T25,Media9!T25,Media10!T25)</f>
        <v>16.313598293427471</v>
      </c>
      <c r="U25" s="110" t="e">
        <f>SUMIF(Facebook!$B$14:$B$155,'Daily_Total '!$B25,Facebook!U$14:U$155)+SUMIF(YouTube!$B$14:$B$125,'Daily_Total '!$B25,YouTube!N$14:N$125)+SUMIF(Snapchat!$B$14:$B$123,'Daily_Total '!$B25,Snapchat!N$14:N$123)+SUMIF(Media4!$B$14:$B$122,'Daily_Total '!$B25,Media4!N$14:N$122)+SUMIF(Media5!$B$14:$B$129,'Daily_Total '!$B25,Media5!N$14:N$129)+SUMIF(Media6!$B$14:$B$129,'Daily_Total '!$B25,Media6!N$14:N$129)+SUMIF(Media7!$B$14:$B$129,'Daily_Total '!$B25,Media7!N$14:N$129)+SUMIF(Media8!$B$14:$B$129,'Daily_Total '!$B25,Media8!N$14:N$129)+SUMIF(Media9!$B$14:$B$129,'Daily_Total '!$B25,Media9!N$14:N$129)+SUMIF(Media10!$B$14:$B$129,'Daily_Total '!$B25,Media10!N$14:N$129)</f>
        <v>#DIV/0!</v>
      </c>
      <c r="V25" s="426">
        <v>0.86172761373844287</v>
      </c>
      <c r="W25" s="274"/>
      <c r="X25" s="274"/>
      <c r="Y25" s="275"/>
    </row>
    <row r="26" spans="1:25" ht="15.65" customHeight="1">
      <c r="A26" s="284" t="s">
        <v>139</v>
      </c>
      <c r="B26" s="95">
        <f>B$14+11</f>
        <v>45127</v>
      </c>
      <c r="C26" s="103">
        <f>SUMIF(Facebook!$B$14:$B$155,'Daily_Total '!$B26,Facebook!C$14:C$155)+SUMIF(YouTube!$B$14:$B$125,'Daily_Total '!$B26,YouTube!C$14:C$125)+SUMIF(Snapchat!$B$14:$B$123,'Daily_Total '!$B26,Snapchat!C$14:C$123)+SUMIF(Media4!$B$14:$B$122,'Daily_Total '!$B26,Media4!C$14:C$122)+SUMIF(Media5!$B$14:$B$129,'Daily_Total '!$B26,Media5!C$14:C$129)+SUMIF(Media6!$B$14:$B$129,'Daily_Total '!$B26,Media6!C$14:C$129)+SUMIF(Media7!$B$14:$B$129,'Daily_Total '!$B26,Media7!C$14:C$129)+SUMIF(Media8!$B$14:$B$129,'Daily_Total '!$B26,Media8!C$14:C$129)+SUMIF(Media9!$B$14:$B$129,'Daily_Total '!$B26,Media9!C$14:C$129)+SUMIF(Media10!$B$14:$B$129,'Daily_Total '!$B26,Media10!C$14:C$129)</f>
        <v>147136</v>
      </c>
      <c r="D26" s="72">
        <f>SUMIF(Facebook!$B$14:$B$155,'Daily_Total '!$B26,Facebook!D$14:D$155)+SUMIF(YouTube!$B$14:$B$125,'Daily_Total '!$B26,YouTube!D$14:D$125)+SUMIF(Snapchat!$B$14:$B$123,'Daily_Total '!$B26,Snapchat!D$14:D$123)+SUMIF(Media4!$B$14:$B$122,'Daily_Total '!$B26,Media4!D$14:D$122)+SUMIF(Media5!$B$14:$B$129,'Daily_Total '!$B26,Media5!D$14:D$129)+SUMIF(Media6!$B$14:$B$129,'Daily_Total '!$B26,Media6!D$14:D$129)+SUMIF(Media7!$B$14:$B$129,'Daily_Total '!$B26,Media7!D$14:D$129)+SUMIF(Media8!$B$14:$B$129,'Daily_Total '!$B26,Media8!D$14:D$129)+SUMIF(Media9!$B$14:$B$129,'Daily_Total '!$B26,Media9!D$14:D$129)+SUMIF(Media10!$B$14:$B$129,'Daily_Total '!$B26,Media10!D$14:D$129)</f>
        <v>5017</v>
      </c>
      <c r="E26" s="72">
        <f>SUMIF(Facebook!$B$14:$B$155,'Daily_Total '!$B26,Facebook!E$14:E$155)+SUMIF(YouTube!$B$14:$B$125,'Daily_Total '!$B26,YouTube!E$14:E$125)+SUMIF(Snapchat!$B$14:$B$123,'Daily_Total '!$B26,Snapchat!E$14:E$123)+SUMIF(Media4!$B$14:$B$122,'Daily_Total '!$B26,Media4!E$14:E$122)+SUMIF(Media5!$B$14:$B$129,'Daily_Total '!$B26,Media5!E$14:E$129)+SUMIF(Media6!$B$14:$B$129,'Daily_Total '!$B26,Media6!E$14:E$129)+SUMIF(Media7!$B$14:$B$129,'Daily_Total '!$B26,Media7!E$14:E$129)+SUMIF(Media8!$B$14:$B$129,'Daily_Total '!$B26,Media8!E$14:E$129)+SUMIF(Media9!$B$14:$B$129,'Daily_Total '!$B26,Media9!E$14:E$129)+SUMIF(Media10!$B$14:$B$129,'Daily_Total '!$B26,Media10!E$14:E$129)</f>
        <v>37365</v>
      </c>
      <c r="F26" s="72">
        <f>SUMIF(Facebook!$B$14:$B$155,'Daily_Total '!$B26,Facebook!F$14:F$155)+SUMIF(YouTube!$B$14:$B$125,'Daily_Total '!$B26,YouTube!F$14:F$125)+SUMIF(Snapchat!$B$14:$B$123,'Daily_Total '!$B26,Snapchat!F$14:F$123)+SUMIF(Media4!$B$14:$B$122,'Daily_Total '!$B26,Media4!F$14:F$122)+SUMIF(Media5!$B$14:$B$129,'Daily_Total '!$B26,Media5!F$14:F$129)+SUMIF(Media6!$B$14:$B$129,'Daily_Total '!$B26,Media6!F$14:F$129)+SUMIF(Media7!$B$14:$B$129,'Daily_Total '!$B26,Media7!F$14:F$129)+SUMIF(Media8!$B$14:$B$129,'Daily_Total '!$B26,Media8!F$14:F$129)+SUMIF(Media9!$B$14:$B$129,'Daily_Total '!$B26,Media9!F$14:F$129)+SUMIF(Media10!$B$14:$B$129,'Daily_Total '!$B26,Media10!F$14:F$129)</f>
        <v>31090</v>
      </c>
      <c r="G26" s="72">
        <f>SUMIF(Facebook!$B$14:$B$155,'Daily_Total '!$B26,Facebook!G$14:G$155)+SUMIF(YouTube!$B$14:$B$125,'Daily_Total '!$B26,YouTube!G$14:G$125)+SUMIF(Snapchat!$B$14:$B$123,'Daily_Total '!$B26,Snapchat!G$14:G$123)+SUMIF(Media4!$B$14:$B$122,'Daily_Total '!$B26,Media4!G$14:G$122)+SUMIF(Media5!$B$14:$B$129,'Daily_Total '!$B26,Media5!G$14:G$129)+SUMIF(Media6!$B$14:$B$129,'Daily_Total '!$B26,Media6!G$14:G$129)+SUMIF(Media7!$B$14:$B$129,'Daily_Total '!$B26,Media7!G$14:G$129)+SUMIF(Media8!$B$14:$B$129,'Daily_Total '!$B26,Media8!G$14:G$129)+SUMIF(Media9!$B$14:$B$129,'Daily_Total '!$B26,Media9!G$14:G$129)+SUMIF(Media10!$B$14:$B$129,'Daily_Total '!$B26,Media10!G$14:G$129)</f>
        <v>18933</v>
      </c>
      <c r="H26" s="72">
        <f>SUMIF(Facebook!$B$14:$B$155,'Daily_Total '!$B26,Facebook!H$14:H$155)+SUMIF(YouTube!$B$14:$B$125,'Daily_Total '!$B26,YouTube!H$14:H$125)+SUMIF(Snapchat!$B$14:$B$123,'Daily_Total '!$B26,Snapchat!H$14:H$123)+SUMIF(Media4!$B$14:$B$122,'Daily_Total '!$B26,Media4!H$14:H$122)+SUMIF(Media5!$B$14:$B$129,'Daily_Total '!$B26,Media5!H$14:H$129)+SUMIF(Media6!$B$14:$B$129,'Daily_Total '!$B26,Media6!H$14:H$129)+SUMIF(Media7!$B$14:$B$129,'Daily_Total '!$B26,Media7!H$14:H$129)+SUMIF(Media8!$B$14:$B$129,'Daily_Total '!$B26,Media8!H$14:H$129)+SUMIF(Media9!$B$14:$B$129,'Daily_Total '!$B26,Media9!H$14:H$129)+SUMIF(Media10!$B$14:$B$129,'Daily_Total '!$B26,Media10!H$14:H$129)</f>
        <v>14912</v>
      </c>
      <c r="I26" s="72">
        <f>SUMIF(Facebook!$B$14:$B$155,'Daily_Total '!$B26,Facebook!I$14:I$155)+SUMIF(YouTube!$B$14:$B$125,'Daily_Total '!$B26,YouTube!I$14:I$125)+SUMIF(Snapchat!$B$14:$B$123,'Daily_Total '!$B26,Snapchat!I$14:I$123)+SUMIF(Media4!$B$14:$B$122,'Daily_Total '!$B26,Media4!I$14:I$122)+SUMIF(Media5!$B$14:$B$129,'Daily_Total '!$B26,Media5!I$14:I$129)+SUMIF(Media6!$B$14:$B$129,'Daily_Total '!$B26,Media6!I$14:I$129)+SUMIF(Media7!$B$14:$B$129,'Daily_Total '!$B26,Media7!I$14:I$129)+SUMIF(Media8!$B$14:$B$129,'Daily_Total '!$B26,Media8!I$14:I$129)+SUMIF(Media9!$B$14:$B$129,'Daily_Total '!$B26,Media9!I$14:I$129)+SUMIF(Media10!$B$14:$B$129,'Daily_Total '!$B26,Media10!I$14:I$129)</f>
        <v>12752</v>
      </c>
      <c r="J26" s="61">
        <f>SUMIF(Facebook!$B$14:$B$155,'Daily_Total '!$B26,Facebook!J$14:J$155)+SUMIF(YouTube!$B$14:$B$125,'Daily_Total '!$B26,YouTube!J$14:J$125)+SUMIF(Snapchat!$B$14:$B$123,'Daily_Total '!$B26,Snapchat!J$14:J$123)+SUMIF(Media4!$B$14:$B$122,'Daily_Total '!$B26,Media4!J$14:J$122)+SUMIF(Media5!$B$14:$B$129,'Daily_Total '!$B26,Media5!J$14:J$129)+SUMIF(Media6!$B$14:$B$129,'Daily_Total '!$B26,Media6!J$14:J$129)+SUMIF(Media7!$B$14:$B$129,'Daily_Total '!$B26,Media7!J$14:J$129)+SUMIF(Media8!$B$14:$B$129,'Daily_Total '!$B26,Media8!J$14:J$129)+SUMIF(Media9!$B$14:$B$129,'Daily_Total '!$B26,Media9!J$14:J$129)+SUMIF(Media10!$B$14:$B$129,'Daily_Total '!$B26,Media10!J$14:J$129)</f>
        <v>105.64</v>
      </c>
      <c r="K26" s="59">
        <f>SUM($J$21:J26)/$C$3</f>
        <v>0.50498127340823973</v>
      </c>
      <c r="L26" s="60">
        <f t="shared" si="0"/>
        <v>3.4097705524140931E-2</v>
      </c>
      <c r="M26" s="73">
        <f t="shared" si="1"/>
        <v>2.1056408212078933E-2</v>
      </c>
      <c r="N26" s="356">
        <f t="shared" si="5"/>
        <v>2.8272447477585977E-3</v>
      </c>
      <c r="O26" s="103">
        <f>SUMIF(Facebook!$B$14:$B$155,'Daily_Total '!$B26,Facebook!O$14:O$155)+SUMIF(YouTube!$B$14:$B$125,'Daily_Total '!$B26,YouTube!O$14:O$125)+SUMIF(Snapchat!$B$14:$B$123,'Daily_Total '!$B26,Snapchat!O$14:O$123)+SUMIF(Media4!$B$14:$B$122,'Daily_Total '!$B26,Media4!O$14:O$122)+SUMIF(Media5!$B$14:$B$129,'Daily_Total '!$B26,Media5!O$14:O$129)+SUMIF(Media6!$B$14:$B$129,'Daily_Total '!$B26,Media6!O$14:O$129)+SUMIF(Media7!$B$14:$B$129,'Daily_Total '!$B26,Media7!O$14:O$129)+SUMIF(Media8!$B$14:$B$129,'Daily_Total '!$B26,Media8!O$14:O$129)+SUMIF(Media9!$B$14:$B$129,'Daily_Total '!$B26,Media9!O$14:O$129)+SUMIF(Media10!$B$14:$B$129,'Daily_Total '!$B26,Media10!O$14:O$129)</f>
        <v>448</v>
      </c>
      <c r="P26" s="103">
        <f>SUMIF(Facebook!$B$14:$B$155,'Daily_Total '!$B26,Facebook!P$14:P$155)+SUMIF(YouTube!$B$14:$B$125,'Daily_Total '!$B26,YouTube!P$14:P$125)+SUMIF(Snapchat!$B$14:$B$123,'Daily_Total '!$B26,Snapchat!P$14:P$123)+SUMIF(Media4!$B$14:$B$122,'Daily_Total '!$B26,Media4!P$14:P$122)+SUMIF(Media5!$B$14:$B$129,'Daily_Total '!$B26,Media5!P$14:P$129)+SUMIF(Media6!$B$14:$B$129,'Daily_Total '!$B26,Media6!P$14:P$129)+SUMIF(Media7!$B$14:$B$129,'Daily_Total '!$B26,Media7!P$14:P$129)+SUMIF(Media8!$B$14:$B$129,'Daily_Total '!$B26,Media8!P$14:P$129)+SUMIF(Media9!$B$14:$B$129,'Daily_Total '!$B26,Media9!P$14:P$129)+SUMIF(Media10!$B$14:$B$129,'Daily_Total '!$B26,Media10!P$14:P$129)</f>
        <v>3151.7094017094014</v>
      </c>
      <c r="Q26" s="74">
        <f t="shared" si="2"/>
        <v>0.14214508474576273</v>
      </c>
      <c r="R26" s="75">
        <f t="shared" si="3"/>
        <v>0.23580357142857142</v>
      </c>
      <c r="S26" s="59">
        <f t="shared" si="4"/>
        <v>8.92963922662946E-2</v>
      </c>
      <c r="T26" s="104">
        <f>AVERAGE(Facebook!T26,YouTube!T26,Snapchat!T26,Media4!T26,Media5!T26,Media6!T26,Media7!T26,Media8!T26,Media9!T26,Media10!T26)</f>
        <v>22.583438497827974</v>
      </c>
      <c r="U26" s="110" t="e">
        <f>SUMIF(Facebook!$B$14:$B$155,'Daily_Total '!$B26,Facebook!U$14:U$155)+SUMIF(YouTube!$B$14:$B$125,'Daily_Total '!$B26,YouTube!N$14:N$125)+SUMIF(Snapchat!$B$14:$B$123,'Daily_Total '!$B26,Snapchat!N$14:N$123)+SUMIF(Media4!$B$14:$B$122,'Daily_Total '!$B26,Media4!N$14:N$122)+SUMIF(Media5!$B$14:$B$129,'Daily_Total '!$B26,Media5!N$14:N$129)+SUMIF(Media6!$B$14:$B$129,'Daily_Total '!$B26,Media6!N$14:N$129)+SUMIF(Media7!$B$14:$B$129,'Daily_Total '!$B26,Media7!N$14:N$129)+SUMIF(Media8!$B$14:$B$129,'Daily_Total '!$B26,Media8!N$14:N$129)+SUMIF(Media9!$B$14:$B$129,'Daily_Total '!$B26,Media9!N$14:N$129)+SUMIF(Media10!$B$14:$B$129,'Daily_Total '!$B26,Media10!N$14:N$129)</f>
        <v>#DIV/0!</v>
      </c>
      <c r="V26" s="426">
        <v>0.83830759002568223</v>
      </c>
      <c r="W26" s="274"/>
      <c r="X26" s="274"/>
      <c r="Y26" s="275"/>
    </row>
    <row r="27" spans="1:25" ht="15.65" customHeight="1">
      <c r="A27" s="284"/>
      <c r="B27" s="95">
        <f>B$14+12</f>
        <v>45128</v>
      </c>
      <c r="C27" s="103">
        <f>SUMIF(Facebook!$B$14:$B$155,'Daily_Total '!$B27,Facebook!C$14:C$155)+SUMIF(YouTube!$B$14:$B$125,'Daily_Total '!$B27,YouTube!C$14:C$125)+SUMIF(Snapchat!$B$14:$B$123,'Daily_Total '!$B27,Snapchat!C$14:C$123)+SUMIF(Media4!$B$14:$B$122,'Daily_Total '!$B27,Media4!C$14:C$122)+SUMIF(Media5!$B$14:$B$129,'Daily_Total '!$B27,Media5!C$14:C$129)+SUMIF(Media6!$B$14:$B$129,'Daily_Total '!$B27,Media6!C$14:C$129)+SUMIF(Media7!$B$14:$B$129,'Daily_Total '!$B27,Media7!C$14:C$129)+SUMIF(Media8!$B$14:$B$129,'Daily_Total '!$B27,Media8!C$14:C$129)+SUMIF(Media9!$B$14:$B$129,'Daily_Total '!$B27,Media9!C$14:C$129)+SUMIF(Media10!$B$14:$B$129,'Daily_Total '!$B27,Media10!C$14:C$129)</f>
        <v>0</v>
      </c>
      <c r="D27" s="72">
        <f>SUMIF(Facebook!$B$14:$B$155,'Daily_Total '!$B27,Facebook!D$14:D$155)+SUMIF(YouTube!$B$14:$B$125,'Daily_Total '!$B27,YouTube!D$14:D$125)+SUMIF(Snapchat!$B$14:$B$123,'Daily_Total '!$B27,Snapchat!D$14:D$123)+SUMIF(Media4!$B$14:$B$122,'Daily_Total '!$B27,Media4!D$14:D$122)+SUMIF(Media5!$B$14:$B$129,'Daily_Total '!$B27,Media5!D$14:D$129)+SUMIF(Media6!$B$14:$B$129,'Daily_Total '!$B27,Media6!D$14:D$129)+SUMIF(Media7!$B$14:$B$129,'Daily_Total '!$B27,Media7!D$14:D$129)+SUMIF(Media8!$B$14:$B$129,'Daily_Total '!$B27,Media8!D$14:D$129)+SUMIF(Media9!$B$14:$B$129,'Daily_Total '!$B27,Media9!D$14:D$129)+SUMIF(Media10!$B$14:$B$129,'Daily_Total '!$B27,Media10!D$14:D$129)</f>
        <v>0</v>
      </c>
      <c r="E27" s="72">
        <f>SUMIF(Facebook!$B$14:$B$155,'Daily_Total '!$B27,Facebook!E$14:E$155)+SUMIF(YouTube!$B$14:$B$125,'Daily_Total '!$B27,YouTube!E$14:E$125)+SUMIF(Snapchat!$B$14:$B$123,'Daily_Total '!$B27,Snapchat!E$14:E$123)+SUMIF(Media4!$B$14:$B$122,'Daily_Total '!$B27,Media4!E$14:E$122)+SUMIF(Media5!$B$14:$B$129,'Daily_Total '!$B27,Media5!E$14:E$129)+SUMIF(Media6!$B$14:$B$129,'Daily_Total '!$B27,Media6!E$14:E$129)+SUMIF(Media7!$B$14:$B$129,'Daily_Total '!$B27,Media7!E$14:E$129)+SUMIF(Media8!$B$14:$B$129,'Daily_Total '!$B27,Media8!E$14:E$129)+SUMIF(Media9!$B$14:$B$129,'Daily_Total '!$B27,Media9!E$14:E$129)+SUMIF(Media10!$B$14:$B$129,'Daily_Total '!$B27,Media10!E$14:E$129)</f>
        <v>0</v>
      </c>
      <c r="F27" s="72">
        <f>SUMIF(Facebook!$B$14:$B$155,'Daily_Total '!$B27,Facebook!F$14:F$155)+SUMIF(YouTube!$B$14:$B$125,'Daily_Total '!$B27,YouTube!F$14:F$125)+SUMIF(Snapchat!$B$14:$B$123,'Daily_Total '!$B27,Snapchat!F$14:F$123)+SUMIF(Media4!$B$14:$B$122,'Daily_Total '!$B27,Media4!F$14:F$122)+SUMIF(Media5!$B$14:$B$129,'Daily_Total '!$B27,Media5!F$14:F$129)+SUMIF(Media6!$B$14:$B$129,'Daily_Total '!$B27,Media6!F$14:F$129)+SUMIF(Media7!$B$14:$B$129,'Daily_Total '!$B27,Media7!F$14:F$129)+SUMIF(Media8!$B$14:$B$129,'Daily_Total '!$B27,Media8!F$14:F$129)+SUMIF(Media9!$B$14:$B$129,'Daily_Total '!$B27,Media9!F$14:F$129)+SUMIF(Media10!$B$14:$B$129,'Daily_Total '!$B27,Media10!F$14:F$129)</f>
        <v>0</v>
      </c>
      <c r="G27" s="72">
        <f>SUMIF(Facebook!$B$14:$B$155,'Daily_Total '!$B27,Facebook!G$14:G$155)+SUMIF(YouTube!$B$14:$B$125,'Daily_Total '!$B27,YouTube!G$14:G$125)+SUMIF(Snapchat!$B$14:$B$123,'Daily_Total '!$B27,Snapchat!G$14:G$123)+SUMIF(Media4!$B$14:$B$122,'Daily_Total '!$B27,Media4!G$14:G$122)+SUMIF(Media5!$B$14:$B$129,'Daily_Total '!$B27,Media5!G$14:G$129)+SUMIF(Media6!$B$14:$B$129,'Daily_Total '!$B27,Media6!G$14:G$129)+SUMIF(Media7!$B$14:$B$129,'Daily_Total '!$B27,Media7!G$14:G$129)+SUMIF(Media8!$B$14:$B$129,'Daily_Total '!$B27,Media8!G$14:G$129)+SUMIF(Media9!$B$14:$B$129,'Daily_Total '!$B27,Media9!G$14:G$129)+SUMIF(Media10!$B$14:$B$129,'Daily_Total '!$B27,Media10!G$14:G$129)</f>
        <v>0</v>
      </c>
      <c r="H27" s="72">
        <f>SUMIF(Facebook!$B$14:$B$155,'Daily_Total '!$B27,Facebook!H$14:H$155)+SUMIF(YouTube!$B$14:$B$125,'Daily_Total '!$B27,YouTube!H$14:H$125)+SUMIF(Snapchat!$B$14:$B$123,'Daily_Total '!$B27,Snapchat!H$14:H$123)+SUMIF(Media4!$B$14:$B$122,'Daily_Total '!$B27,Media4!H$14:H$122)+SUMIF(Media5!$B$14:$B$129,'Daily_Total '!$B27,Media5!H$14:H$129)+SUMIF(Media6!$B$14:$B$129,'Daily_Total '!$B27,Media6!H$14:H$129)+SUMIF(Media7!$B$14:$B$129,'Daily_Total '!$B27,Media7!H$14:H$129)+SUMIF(Media8!$B$14:$B$129,'Daily_Total '!$B27,Media8!H$14:H$129)+SUMIF(Media9!$B$14:$B$129,'Daily_Total '!$B27,Media9!H$14:H$129)+SUMIF(Media10!$B$14:$B$129,'Daily_Total '!$B27,Media10!H$14:H$129)</f>
        <v>0</v>
      </c>
      <c r="I27" s="72">
        <f>SUMIF(Facebook!$B$14:$B$155,'Daily_Total '!$B27,Facebook!I$14:I$155)+SUMIF(YouTube!$B$14:$B$125,'Daily_Total '!$B27,YouTube!I$14:I$125)+SUMIF(Snapchat!$B$14:$B$123,'Daily_Total '!$B27,Snapchat!I$14:I$123)+SUMIF(Media4!$B$14:$B$122,'Daily_Total '!$B27,Media4!I$14:I$122)+SUMIF(Media5!$B$14:$B$129,'Daily_Total '!$B27,Media5!I$14:I$129)+SUMIF(Media6!$B$14:$B$129,'Daily_Total '!$B27,Media6!I$14:I$129)+SUMIF(Media7!$B$14:$B$129,'Daily_Total '!$B27,Media7!I$14:I$129)+SUMIF(Media8!$B$14:$B$129,'Daily_Total '!$B27,Media8!I$14:I$129)+SUMIF(Media9!$B$14:$B$129,'Daily_Total '!$B27,Media9!I$14:I$129)+SUMIF(Media10!$B$14:$B$129,'Daily_Total '!$B27,Media10!I$14:I$129)</f>
        <v>0</v>
      </c>
      <c r="J27" s="61">
        <f>SUMIF(Facebook!$B$14:$B$155,'Daily_Total '!$B27,Facebook!J$14:J$155)+SUMIF(YouTube!$B$14:$B$125,'Daily_Total '!$B27,YouTube!J$14:J$125)+SUMIF(Snapchat!$B$14:$B$123,'Daily_Total '!$B27,Snapchat!J$14:J$123)+SUMIF(Media4!$B$14:$B$122,'Daily_Total '!$B27,Media4!J$14:J$122)+SUMIF(Media5!$B$14:$B$129,'Daily_Total '!$B27,Media5!J$14:J$129)+SUMIF(Media6!$B$14:$B$129,'Daily_Total '!$B27,Media6!J$14:J$129)+SUMIF(Media7!$B$14:$B$129,'Daily_Total '!$B27,Media7!J$14:J$129)+SUMIF(Media8!$B$14:$B$129,'Daily_Total '!$B27,Media8!J$14:J$129)+SUMIF(Media9!$B$14:$B$129,'Daily_Total '!$B27,Media9!J$14:J$129)+SUMIF(Media10!$B$14:$B$129,'Daily_Total '!$B27,Media10!J$14:J$129)</f>
        <v>0</v>
      </c>
      <c r="K27" s="59">
        <f>SUM($J$21:J27)/$C$3</f>
        <v>0.50498127340823973</v>
      </c>
      <c r="L27" s="60" t="e">
        <f t="shared" si="0"/>
        <v>#DIV/0!</v>
      </c>
      <c r="M27" s="73" t="e">
        <f t="shared" si="1"/>
        <v>#DIV/0!</v>
      </c>
      <c r="N27" s="356" t="e">
        <f t="shared" si="5"/>
        <v>#DIV/0!</v>
      </c>
      <c r="O27" s="103">
        <f>SUMIF(Facebook!$B$14:$B$155,'Daily_Total '!$B27,Facebook!O$14:O$155)+SUMIF(YouTube!$B$14:$B$125,'Daily_Total '!$B27,YouTube!O$14:O$125)+SUMIF(Snapchat!$B$14:$B$123,'Daily_Total '!$B27,Snapchat!O$14:O$123)+SUMIF(Media4!$B$14:$B$122,'Daily_Total '!$B27,Media4!O$14:O$122)+SUMIF(Media5!$B$14:$B$129,'Daily_Total '!$B27,Media5!O$14:O$129)+SUMIF(Media6!$B$14:$B$129,'Daily_Total '!$B27,Media6!O$14:O$129)+SUMIF(Media7!$B$14:$B$129,'Daily_Total '!$B27,Media7!O$14:O$129)+SUMIF(Media8!$B$14:$B$129,'Daily_Total '!$B27,Media8!O$14:O$129)+SUMIF(Media9!$B$14:$B$129,'Daily_Total '!$B27,Media9!O$14:O$129)+SUMIF(Media10!$B$14:$B$129,'Daily_Total '!$B27,Media10!O$14:O$129)</f>
        <v>32</v>
      </c>
      <c r="P27" s="103">
        <f>SUMIF(Facebook!$B$14:$B$155,'Daily_Total '!$B27,Facebook!P$14:P$155)+SUMIF(YouTube!$B$14:$B$125,'Daily_Total '!$B27,YouTube!P$14:P$125)+SUMIF(Snapchat!$B$14:$B$123,'Daily_Total '!$B27,Snapchat!P$14:P$123)+SUMIF(Media4!$B$14:$B$122,'Daily_Total '!$B27,Media4!P$14:P$122)+SUMIF(Media5!$B$14:$B$129,'Daily_Total '!$B27,Media5!P$14:P$129)+SUMIF(Media6!$B$14:$B$129,'Daily_Total '!$B27,Media6!P$14:P$129)+SUMIF(Media7!$B$14:$B$129,'Daily_Total '!$B27,Media7!P$14:P$129)+SUMIF(Media8!$B$14:$B$129,'Daily_Total '!$B27,Media8!P$14:P$129)+SUMIF(Media9!$B$14:$B$129,'Daily_Total '!$B27,Media9!P$14:P$129)+SUMIF(Media10!$B$14:$B$129,'Daily_Total '!$B27,Media10!P$14:P$129)</f>
        <v>3151.7094017094014</v>
      </c>
      <c r="Q27" s="74">
        <f t="shared" si="2"/>
        <v>1.0153220338983053E-2</v>
      </c>
      <c r="R27" s="75">
        <f t="shared" si="3"/>
        <v>0</v>
      </c>
      <c r="S27" s="59" t="e">
        <f t="shared" si="4"/>
        <v>#DIV/0!</v>
      </c>
      <c r="T27" s="104">
        <f>AVERAGE(Facebook!T27,YouTube!T27,Snapchat!T27,Media4!T27,Media5!T27,Media6!T27,Media7!T27,Media8!T27,Media9!T27,Media10!T27)</f>
        <v>8.1148111509971415</v>
      </c>
      <c r="U27" s="110" t="e">
        <f>SUMIF(Facebook!$B$14:$B$155,'Daily_Total '!$B27,Facebook!U$14:U$155)+SUMIF(YouTube!$B$14:$B$125,'Daily_Total '!$B27,YouTube!N$14:N$125)+SUMIF(Snapchat!$B$14:$B$123,'Daily_Total '!$B27,Snapchat!N$14:N$123)+SUMIF(Media4!$B$14:$B$122,'Daily_Total '!$B27,Media4!N$14:N$122)+SUMIF(Media5!$B$14:$B$129,'Daily_Total '!$B27,Media5!N$14:N$129)+SUMIF(Media6!$B$14:$B$129,'Daily_Total '!$B27,Media6!N$14:N$129)+SUMIF(Media7!$B$14:$B$129,'Daily_Total '!$B27,Media7!N$14:N$129)+SUMIF(Media8!$B$14:$B$129,'Daily_Total '!$B27,Media8!N$14:N$129)+SUMIF(Media9!$B$14:$B$129,'Daily_Total '!$B27,Media9!N$14:N$129)+SUMIF(Media10!$B$14:$B$129,'Daily_Total '!$B27,Media10!N$14:N$129)</f>
        <v>#DIV/0!</v>
      </c>
      <c r="V27" s="426"/>
      <c r="W27" s="274"/>
      <c r="X27" s="274"/>
      <c r="Y27" s="275"/>
    </row>
    <row r="28" spans="1:25" ht="15.65" customHeight="1">
      <c r="A28" s="284"/>
      <c r="B28" s="95">
        <f>B$14+13</f>
        <v>45129</v>
      </c>
      <c r="C28" s="103">
        <f>SUMIF(Facebook!$B$14:$B$155,'Daily_Total '!$B28,Facebook!C$14:C$155)+SUMIF(YouTube!$B$14:$B$125,'Daily_Total '!$B28,YouTube!C$14:C$125)+SUMIF(Snapchat!$B$14:$B$123,'Daily_Total '!$B28,Snapchat!C$14:C$123)+SUMIF(Media4!$B$14:$B$122,'Daily_Total '!$B28,Media4!C$14:C$122)+SUMIF(Media5!$B$14:$B$129,'Daily_Total '!$B28,Media5!C$14:C$129)+SUMIF(Media6!$B$14:$B$129,'Daily_Total '!$B28,Media6!C$14:C$129)+SUMIF(Media7!$B$14:$B$129,'Daily_Total '!$B28,Media7!C$14:C$129)+SUMIF(Media8!$B$14:$B$129,'Daily_Total '!$B28,Media8!C$14:C$129)+SUMIF(Media9!$B$14:$B$129,'Daily_Total '!$B28,Media9!C$14:C$129)+SUMIF(Media10!$B$14:$B$129,'Daily_Total '!$B28,Media10!C$14:C$129)</f>
        <v>0</v>
      </c>
      <c r="D28" s="72">
        <f>SUMIF(Facebook!$B$14:$B$155,'Daily_Total '!$B28,Facebook!D$14:D$155)+SUMIF(YouTube!$B$14:$B$125,'Daily_Total '!$B28,YouTube!D$14:D$125)+SUMIF(Snapchat!$B$14:$B$123,'Daily_Total '!$B28,Snapchat!D$14:D$123)+SUMIF(Media4!$B$14:$B$122,'Daily_Total '!$B28,Media4!D$14:D$122)+SUMIF(Media5!$B$14:$B$129,'Daily_Total '!$B28,Media5!D$14:D$129)+SUMIF(Media6!$B$14:$B$129,'Daily_Total '!$B28,Media6!D$14:D$129)+SUMIF(Media7!$B$14:$B$129,'Daily_Total '!$B28,Media7!D$14:D$129)+SUMIF(Media8!$B$14:$B$129,'Daily_Total '!$B28,Media8!D$14:D$129)+SUMIF(Media9!$B$14:$B$129,'Daily_Total '!$B28,Media9!D$14:D$129)+SUMIF(Media10!$B$14:$B$129,'Daily_Total '!$B28,Media10!D$14:D$129)</f>
        <v>0</v>
      </c>
      <c r="E28" s="72">
        <f>SUMIF(Facebook!$B$14:$B$155,'Daily_Total '!$B28,Facebook!E$14:E$155)+SUMIF(YouTube!$B$14:$B$125,'Daily_Total '!$B28,YouTube!E$14:E$125)+SUMIF(Snapchat!$B$14:$B$123,'Daily_Total '!$B28,Snapchat!E$14:E$123)+SUMIF(Media4!$B$14:$B$122,'Daily_Total '!$B28,Media4!E$14:E$122)+SUMIF(Media5!$B$14:$B$129,'Daily_Total '!$B28,Media5!E$14:E$129)+SUMIF(Media6!$B$14:$B$129,'Daily_Total '!$B28,Media6!E$14:E$129)+SUMIF(Media7!$B$14:$B$129,'Daily_Total '!$B28,Media7!E$14:E$129)+SUMIF(Media8!$B$14:$B$129,'Daily_Total '!$B28,Media8!E$14:E$129)+SUMIF(Media9!$B$14:$B$129,'Daily_Total '!$B28,Media9!E$14:E$129)+SUMIF(Media10!$B$14:$B$129,'Daily_Total '!$B28,Media10!E$14:E$129)</f>
        <v>0</v>
      </c>
      <c r="F28" s="72">
        <f>SUMIF(Facebook!$B$14:$B$155,'Daily_Total '!$B28,Facebook!F$14:F$155)+SUMIF(YouTube!$B$14:$B$125,'Daily_Total '!$B28,YouTube!F$14:F$125)+SUMIF(Snapchat!$B$14:$B$123,'Daily_Total '!$B28,Snapchat!F$14:F$123)+SUMIF(Media4!$B$14:$B$122,'Daily_Total '!$B28,Media4!F$14:F$122)+SUMIF(Media5!$B$14:$B$129,'Daily_Total '!$B28,Media5!F$14:F$129)+SUMIF(Media6!$B$14:$B$129,'Daily_Total '!$B28,Media6!F$14:F$129)+SUMIF(Media7!$B$14:$B$129,'Daily_Total '!$B28,Media7!F$14:F$129)+SUMIF(Media8!$B$14:$B$129,'Daily_Total '!$B28,Media8!F$14:F$129)+SUMIF(Media9!$B$14:$B$129,'Daily_Total '!$B28,Media9!F$14:F$129)+SUMIF(Media10!$B$14:$B$129,'Daily_Total '!$B28,Media10!F$14:F$129)</f>
        <v>0</v>
      </c>
      <c r="G28" s="72">
        <f>SUMIF(Facebook!$B$14:$B$155,'Daily_Total '!$B28,Facebook!G$14:G$155)+SUMIF(YouTube!$B$14:$B$125,'Daily_Total '!$B28,YouTube!G$14:G$125)+SUMIF(Snapchat!$B$14:$B$123,'Daily_Total '!$B28,Snapchat!G$14:G$123)+SUMIF(Media4!$B$14:$B$122,'Daily_Total '!$B28,Media4!G$14:G$122)+SUMIF(Media5!$B$14:$B$129,'Daily_Total '!$B28,Media5!G$14:G$129)+SUMIF(Media6!$B$14:$B$129,'Daily_Total '!$B28,Media6!G$14:G$129)+SUMIF(Media7!$B$14:$B$129,'Daily_Total '!$B28,Media7!G$14:G$129)+SUMIF(Media8!$B$14:$B$129,'Daily_Total '!$B28,Media8!G$14:G$129)+SUMIF(Media9!$B$14:$B$129,'Daily_Total '!$B28,Media9!G$14:G$129)+SUMIF(Media10!$B$14:$B$129,'Daily_Total '!$B28,Media10!G$14:G$129)</f>
        <v>0</v>
      </c>
      <c r="H28" s="72">
        <f>SUMIF(Facebook!$B$14:$B$155,'Daily_Total '!$B28,Facebook!H$14:H$155)+SUMIF(YouTube!$B$14:$B$125,'Daily_Total '!$B28,YouTube!H$14:H$125)+SUMIF(Snapchat!$B$14:$B$123,'Daily_Total '!$B28,Snapchat!H$14:H$123)+SUMIF(Media4!$B$14:$B$122,'Daily_Total '!$B28,Media4!H$14:H$122)+SUMIF(Media5!$B$14:$B$129,'Daily_Total '!$B28,Media5!H$14:H$129)+SUMIF(Media6!$B$14:$B$129,'Daily_Total '!$B28,Media6!H$14:H$129)+SUMIF(Media7!$B$14:$B$129,'Daily_Total '!$B28,Media7!H$14:H$129)+SUMIF(Media8!$B$14:$B$129,'Daily_Total '!$B28,Media8!H$14:H$129)+SUMIF(Media9!$B$14:$B$129,'Daily_Total '!$B28,Media9!H$14:H$129)+SUMIF(Media10!$B$14:$B$129,'Daily_Total '!$B28,Media10!H$14:H$129)</f>
        <v>0</v>
      </c>
      <c r="I28" s="72">
        <f>SUMIF(Facebook!$B$14:$B$155,'Daily_Total '!$B28,Facebook!I$14:I$155)+SUMIF(YouTube!$B$14:$B$125,'Daily_Total '!$B28,YouTube!I$14:I$125)+SUMIF(Snapchat!$B$14:$B$123,'Daily_Total '!$B28,Snapchat!I$14:I$123)+SUMIF(Media4!$B$14:$B$122,'Daily_Total '!$B28,Media4!I$14:I$122)+SUMIF(Media5!$B$14:$B$129,'Daily_Total '!$B28,Media5!I$14:I$129)+SUMIF(Media6!$B$14:$B$129,'Daily_Total '!$B28,Media6!I$14:I$129)+SUMIF(Media7!$B$14:$B$129,'Daily_Total '!$B28,Media7!I$14:I$129)+SUMIF(Media8!$B$14:$B$129,'Daily_Total '!$B28,Media8!I$14:I$129)+SUMIF(Media9!$B$14:$B$129,'Daily_Total '!$B28,Media9!I$14:I$129)+SUMIF(Media10!$B$14:$B$129,'Daily_Total '!$B28,Media10!I$14:I$129)</f>
        <v>0</v>
      </c>
      <c r="J28" s="61">
        <f>SUMIF(Facebook!$B$14:$B$155,'Daily_Total '!$B28,Facebook!J$14:J$155)+SUMIF(YouTube!$B$14:$B$125,'Daily_Total '!$B28,YouTube!J$14:J$125)+SUMIF(Snapchat!$B$14:$B$123,'Daily_Total '!$B28,Snapchat!J$14:J$123)+SUMIF(Media4!$B$14:$B$122,'Daily_Total '!$B28,Media4!J$14:J$122)+SUMIF(Media5!$B$14:$B$129,'Daily_Total '!$B28,Media5!J$14:J$129)+SUMIF(Media6!$B$14:$B$129,'Daily_Total '!$B28,Media6!J$14:J$129)+SUMIF(Media7!$B$14:$B$129,'Daily_Total '!$B28,Media7!J$14:J$129)+SUMIF(Media8!$B$14:$B$129,'Daily_Total '!$B28,Media8!J$14:J$129)+SUMIF(Media9!$B$14:$B$129,'Daily_Total '!$B28,Media9!J$14:J$129)+SUMIF(Media10!$B$14:$B$129,'Daily_Total '!$B28,Media10!J$14:J$129)</f>
        <v>0</v>
      </c>
      <c r="K28" s="59">
        <f>SUM($J$21:J28)/$C$3</f>
        <v>0.50498127340823973</v>
      </c>
      <c r="L28" s="60" t="e">
        <f t="shared" si="0"/>
        <v>#DIV/0!</v>
      </c>
      <c r="M28" s="73" t="e">
        <f t="shared" si="1"/>
        <v>#DIV/0!</v>
      </c>
      <c r="N28" s="356" t="e">
        <f t="shared" si="5"/>
        <v>#DIV/0!</v>
      </c>
      <c r="O28" s="103">
        <f>SUMIF(Facebook!$B$14:$B$155,'Daily_Total '!$B28,Facebook!O$14:O$155)+SUMIF(YouTube!$B$14:$B$125,'Daily_Total '!$B28,YouTube!O$14:O$125)+SUMIF(Snapchat!$B$14:$B$123,'Daily_Total '!$B28,Snapchat!O$14:O$123)+SUMIF(Media4!$B$14:$B$122,'Daily_Total '!$B28,Media4!O$14:O$122)+SUMIF(Media5!$B$14:$B$129,'Daily_Total '!$B28,Media5!O$14:O$129)+SUMIF(Media6!$B$14:$B$129,'Daily_Total '!$B28,Media6!O$14:O$129)+SUMIF(Media7!$B$14:$B$129,'Daily_Total '!$B28,Media7!O$14:O$129)+SUMIF(Media8!$B$14:$B$129,'Daily_Total '!$B28,Media8!O$14:O$129)+SUMIF(Media9!$B$14:$B$129,'Daily_Total '!$B28,Media9!O$14:O$129)+SUMIF(Media10!$B$14:$B$129,'Daily_Total '!$B28,Media10!O$14:O$129)</f>
        <v>40</v>
      </c>
      <c r="P28" s="103">
        <f>SUMIF(Facebook!$B$14:$B$155,'Daily_Total '!$B28,Facebook!P$14:P$155)+SUMIF(YouTube!$B$14:$B$125,'Daily_Total '!$B28,YouTube!P$14:P$125)+SUMIF(Snapchat!$B$14:$B$123,'Daily_Total '!$B28,Snapchat!P$14:P$123)+SUMIF(Media4!$B$14:$B$122,'Daily_Total '!$B28,Media4!P$14:P$122)+SUMIF(Media5!$B$14:$B$129,'Daily_Total '!$B28,Media5!P$14:P$129)+SUMIF(Media6!$B$14:$B$129,'Daily_Total '!$B28,Media6!P$14:P$129)+SUMIF(Media7!$B$14:$B$129,'Daily_Total '!$B28,Media7!P$14:P$129)+SUMIF(Media8!$B$14:$B$129,'Daily_Total '!$B28,Media8!P$14:P$129)+SUMIF(Media9!$B$14:$B$129,'Daily_Total '!$B28,Media9!P$14:P$129)+SUMIF(Media10!$B$14:$B$129,'Daily_Total '!$B28,Media10!P$14:P$129)</f>
        <v>3151.7094017094014</v>
      </c>
      <c r="Q28" s="74">
        <f t="shared" si="2"/>
        <v>1.2691525423728815E-2</v>
      </c>
      <c r="R28" s="75">
        <f t="shared" si="3"/>
        <v>0</v>
      </c>
      <c r="S28" s="59" t="e">
        <f t="shared" si="4"/>
        <v>#DIV/0!</v>
      </c>
      <c r="T28" s="104">
        <f>AVERAGE(Facebook!T28,YouTube!T28,Snapchat!T28,Media4!T28,Media5!T28,Media6!T28,Media7!T28,Media8!T28,Media9!T28,Media10!T28)</f>
        <v>3.4717833237179478</v>
      </c>
      <c r="U28" s="110" t="e">
        <f>SUMIF(Facebook!$B$14:$B$155,'Daily_Total '!$B28,Facebook!U$14:U$155)+SUMIF(YouTube!$B$14:$B$125,'Daily_Total '!$B28,YouTube!N$14:N$125)+SUMIF(Snapchat!$B$14:$B$123,'Daily_Total '!$B28,Snapchat!N$14:N$123)+SUMIF(Media4!$B$14:$B$122,'Daily_Total '!$B28,Media4!N$14:N$122)+SUMIF(Media5!$B$14:$B$129,'Daily_Total '!$B28,Media5!N$14:N$129)+SUMIF(Media6!$B$14:$B$129,'Daily_Total '!$B28,Media6!N$14:N$129)+SUMIF(Media7!$B$14:$B$129,'Daily_Total '!$B28,Media7!N$14:N$129)+SUMIF(Media8!$B$14:$B$129,'Daily_Total '!$B28,Media8!N$14:N$129)+SUMIF(Media9!$B$14:$B$129,'Daily_Total '!$B28,Media9!N$14:N$129)+SUMIF(Media10!$B$14:$B$129,'Daily_Total '!$B28,Media10!N$14:N$129)</f>
        <v>#DIV/0!</v>
      </c>
      <c r="V28" s="426"/>
      <c r="W28" s="274" t="e">
        <f>SUMIF([4]Facebook!$B$14:$B$155,'[4]Daily_Total '!$B28,[4]Facebook!W$14:W$155)+SUMIF([4]Instagram!$B$14:$B$125,'[4]Daily_Total '!$B28,[4]Instagram!W$14:W$125)+SUMIF([4]YouTube!$B$14:$B$123,'[4]Daily_Total '!$B28,[4]YouTube!W$14:W$123)+SUMIF([4]Media4!$B$14:$B$122,'[4]Daily_Total '!$B28,[4]Media4!W$14:W$122)+SUMIF([4]Media5!$B$14:$B$129,'[4]Daily_Total '!$B28,[4]Media5!W$14:W$129)+SUMIF([4]Media6!$B$14:$B$129,'[4]Daily_Total '!$B28,[4]Media6!W$14:W$129)+SUMIF([4]Media7!$B$14:$B$129,'[4]Daily_Total '!$B28,[4]Media7!W$14:W$129)+SUMIF([4]Media8!$B$14:$B$129,'[4]Daily_Total '!$B28,[4]Media8!W$14:W$129)+SUMIF([4]Media9!$B$14:$B$129,'[4]Daily_Total '!$B28,[4]Media9!W$14:W$129)+SUMIF([4]Media10!$B$14:$B$129,'[4]Daily_Total '!$B28,[4]Media10!W$14:W$129)</f>
        <v>#VALUE!</v>
      </c>
      <c r="X28" s="274" t="e">
        <f>SUMIF([4]Facebook!$B$14:$B$155,'[4]Daily_Total '!$B28,[4]Facebook!X$14:X$155)+SUMIF([4]Instagram!$B$14:$B$125,'[4]Daily_Total '!$B28,[4]Instagram!X$14:X$125)+SUMIF([4]YouTube!$B$14:$B$123,'[4]Daily_Total '!$B28,[4]YouTube!X$14:X$123)+SUMIF([4]Media4!$B$14:$B$122,'[4]Daily_Total '!$B28,[4]Media4!X$14:X$122)+SUMIF([4]Media5!$B$14:$B$129,'[4]Daily_Total '!$B28,[4]Media5!X$14:X$129)+SUMIF([4]Media6!$B$14:$B$129,'[4]Daily_Total '!$B28,[4]Media6!X$14:X$129)+SUMIF([4]Media7!$B$14:$B$129,'[4]Daily_Total '!$B28,[4]Media7!X$14:X$129)+SUMIF([4]Media8!$B$14:$B$129,'[4]Daily_Total '!$B28,[4]Media8!X$14:X$129)+SUMIF([4]Media9!$B$14:$B$129,'[4]Daily_Total '!$B28,[4]Media9!X$14:X$129)+SUMIF([4]Media10!$B$14:$B$129,'[4]Daily_Total '!$B28,[4]Media10!X$14:X$129)</f>
        <v>#VALUE!</v>
      </c>
      <c r="Y28" s="275" t="e">
        <f>SUMIF([4]Facebook!$B$14:$B$155,'[4]Daily_Total '!$B28,[4]Facebook!Y$14:Y$155)+SUMIF([4]Instagram!$B$14:$B$125,'[4]Daily_Total '!$B28,[4]Instagram!Y$14:Y$125)+SUMIF([4]YouTube!$B$14:$B$123,'[4]Daily_Total '!$B28,[4]YouTube!Y$14:Y$123)+SUMIF([4]Media4!$B$14:$B$122,'[4]Daily_Total '!$B28,[4]Media4!Y$14:Y$122)+SUMIF([4]Media5!$B$14:$B$129,'[4]Daily_Total '!$B28,[4]Media5!Y$14:Y$129)+SUMIF([4]Media6!$B$14:$B$129,'[4]Daily_Total '!$B28,[4]Media6!Y$14:Y$129)+SUMIF([4]Media7!$B$14:$B$129,'[4]Daily_Total '!$B28,[4]Media7!Y$14:Y$129)+SUMIF([4]Media8!$B$14:$B$129,'[4]Daily_Total '!$B28,[4]Media8!Y$14:Y$129)+SUMIF([4]Media9!$B$14:$B$129,'[4]Daily_Total '!$B28,[4]Media9!Y$14:Y$129)+SUMIF([4]Media10!$B$14:$B$129,'[4]Daily_Total '!$B28,[4]Media10!Y$14:Y$129)</f>
        <v>#VALUE!</v>
      </c>
    </row>
    <row r="29" spans="1:25">
      <c r="A29" s="286"/>
      <c r="B29" s="96" t="s">
        <v>50</v>
      </c>
      <c r="C29" s="91">
        <f>SUM(C22:C28)</f>
        <v>2046619</v>
      </c>
      <c r="D29" s="76">
        <f>SUM(D22:D28)</f>
        <v>37657</v>
      </c>
      <c r="E29" s="76">
        <f t="shared" ref="E29" si="7">SUM(E22:E28)</f>
        <v>464080</v>
      </c>
      <c r="F29" s="76">
        <f t="shared" ref="F29" si="8">SUM(F22:F28)</f>
        <v>578363.24639999995</v>
      </c>
      <c r="G29" s="76">
        <f t="shared" ref="G29" si="9">SUM(G22:G28)</f>
        <v>315682.1974</v>
      </c>
      <c r="H29" s="76">
        <f t="shared" ref="H29" si="10">SUM(H22:H28)</f>
        <v>230972.0539</v>
      </c>
      <c r="I29" s="76">
        <f t="shared" ref="I29" si="11">SUM(I22:I28)</f>
        <v>154014.60490000001</v>
      </c>
      <c r="J29" s="77">
        <f>SUM(J22:J28)</f>
        <v>1716.65</v>
      </c>
      <c r="K29" s="78">
        <f>SUM($J$29,J21)/$C$3</f>
        <v>0.50498127340823973</v>
      </c>
      <c r="L29" s="79">
        <f t="shared" si="0"/>
        <v>1.839961419296899E-2</v>
      </c>
      <c r="M29" s="80">
        <f t="shared" si="1"/>
        <v>4.5586477945667475E-2</v>
      </c>
      <c r="N29" s="357">
        <f t="shared" si="5"/>
        <v>3.6990389588002072E-3</v>
      </c>
      <c r="O29" s="91">
        <f>SUM(O22:O28)</f>
        <v>4432</v>
      </c>
      <c r="P29" s="91">
        <f>SUM(P22:P28)</f>
        <v>22061.965811965812</v>
      </c>
      <c r="Q29" s="78">
        <f t="shared" si="2"/>
        <v>0.2008887167070218</v>
      </c>
      <c r="R29" s="82">
        <f t="shared" si="3"/>
        <v>0.38733077617328521</v>
      </c>
      <c r="S29" s="78">
        <f t="shared" si="4"/>
        <v>0.11769392144886741</v>
      </c>
      <c r="T29" s="83">
        <f t="shared" ref="T29" si="12">AVERAGE(T22:T28)</f>
        <v>40.913595786324478</v>
      </c>
      <c r="U29" s="76" t="e">
        <f>SUM(U22:U28)</f>
        <v>#DIV/0!</v>
      </c>
      <c r="V29" s="78">
        <f>AVERAGE(V23:V26)</f>
        <v>0.80160243903179484</v>
      </c>
      <c r="W29" s="276" t="e">
        <f>SUM(W22:W28)</f>
        <v>#VALUE!</v>
      </c>
      <c r="X29" s="276" t="e">
        <f>SUM(X22:X28)</f>
        <v>#VALUE!</v>
      </c>
      <c r="Y29" s="277" t="e">
        <f>SUM(Y22:Y28)</f>
        <v>#VALUE!</v>
      </c>
    </row>
    <row r="30" spans="1:25" ht="15.65" customHeight="1">
      <c r="A30" s="284"/>
      <c r="B30" s="95">
        <f>B$14+14</f>
        <v>45130</v>
      </c>
      <c r="C30" s="103">
        <f>SUMIF(Facebook!$B$14:$B$155,'Daily_Total '!$B30,Facebook!C$14:C$155)+SUMIF(YouTube!$B$14:$B$125,'Daily_Total '!$B30,YouTube!C$14:C$125)+SUMIF(Snapchat!$B$14:$B$123,'Daily_Total '!$B30,Snapchat!C$14:C$123)+SUMIF(Media4!$B$14:$B$122,'Daily_Total '!$B30,Media4!C$14:C$122)+SUMIF(Media5!$B$14:$B$129,'Daily_Total '!$B30,Media5!C$14:C$129)+SUMIF(Media6!$B$14:$B$129,'Daily_Total '!$B30,Media6!C$14:C$129)+SUMIF(Media7!$B$14:$B$129,'Daily_Total '!$B30,Media7!C$14:C$129)+SUMIF(Media8!$B$14:$B$129,'Daily_Total '!$B30,Media8!C$14:C$129)+SUMIF(Media9!$B$14:$B$129,'Daily_Total '!$B30,Media9!C$14:C$129)+SUMIF(Media10!$B$14:$B$129,'Daily_Total '!$B30,Media10!C$14:C$129)</f>
        <v>0</v>
      </c>
      <c r="D30" s="72">
        <f>SUMIF(Facebook!$B$14:$B$155,'Daily_Total '!$B30,Facebook!D$14:D$155)+SUMIF(YouTube!$B$14:$B$125,'Daily_Total '!$B30,YouTube!D$14:D$125)+SUMIF(Snapchat!$B$14:$B$123,'Daily_Total '!$B30,Snapchat!D$14:D$123)+SUMIF(Media4!$B$14:$B$122,'Daily_Total '!$B30,Media4!D$14:D$122)+SUMIF(Media5!$B$14:$B$129,'Daily_Total '!$B30,Media5!D$14:D$129)+SUMIF(Media6!$B$14:$B$129,'Daily_Total '!$B30,Media6!D$14:D$129)+SUMIF(Media7!$B$14:$B$129,'Daily_Total '!$B30,Media7!D$14:D$129)+SUMIF(Media8!$B$14:$B$129,'Daily_Total '!$B30,Media8!D$14:D$129)+SUMIF(Media9!$B$14:$B$129,'Daily_Total '!$B30,Media9!D$14:D$129)+SUMIF(Media10!$B$14:$B$129,'Daily_Total '!$B30,Media10!D$14:D$129)</f>
        <v>0</v>
      </c>
      <c r="E30" s="72">
        <f>SUMIF(Facebook!$B$14:$B$155,'Daily_Total '!$B30,Facebook!E$14:E$155)+SUMIF(YouTube!$B$14:$B$125,'Daily_Total '!$B30,YouTube!E$14:E$125)+SUMIF(Snapchat!$B$14:$B$123,'Daily_Total '!$B30,Snapchat!E$14:E$123)+SUMIF(Media4!$B$14:$B$122,'Daily_Total '!$B30,Media4!E$14:E$122)+SUMIF(Media5!$B$14:$B$129,'Daily_Total '!$B30,Media5!E$14:E$129)+SUMIF(Media6!$B$14:$B$129,'Daily_Total '!$B30,Media6!E$14:E$129)+SUMIF(Media7!$B$14:$B$129,'Daily_Total '!$B30,Media7!E$14:E$129)+SUMIF(Media8!$B$14:$B$129,'Daily_Total '!$B30,Media8!E$14:E$129)+SUMIF(Media9!$B$14:$B$129,'Daily_Total '!$B30,Media9!E$14:E$129)+SUMIF(Media10!$B$14:$B$129,'Daily_Total '!$B30,Media10!E$14:E$129)</f>
        <v>0</v>
      </c>
      <c r="F30" s="72">
        <f>SUMIF(Facebook!$B$14:$B$155,'Daily_Total '!$B30,Facebook!F$14:F$155)+SUMIF(YouTube!$B$14:$B$125,'Daily_Total '!$B30,YouTube!F$14:F$125)+SUMIF(Snapchat!$B$14:$B$123,'Daily_Total '!$B30,Snapchat!F$14:F$123)+SUMIF(Media4!$B$14:$B$122,'Daily_Total '!$B30,Media4!F$14:F$122)+SUMIF(Media5!$B$14:$B$129,'Daily_Total '!$B30,Media5!F$14:F$129)+SUMIF(Media6!$B$14:$B$129,'Daily_Total '!$B30,Media6!F$14:F$129)+SUMIF(Media7!$B$14:$B$129,'Daily_Total '!$B30,Media7!F$14:F$129)+SUMIF(Media8!$B$14:$B$129,'Daily_Total '!$B30,Media8!F$14:F$129)+SUMIF(Media9!$B$14:$B$129,'Daily_Total '!$B30,Media9!F$14:F$129)+SUMIF(Media10!$B$14:$B$129,'Daily_Total '!$B30,Media10!F$14:F$129)</f>
        <v>0</v>
      </c>
      <c r="G30" s="72">
        <f>SUMIF(Facebook!$B$14:$B$155,'Daily_Total '!$B30,Facebook!G$14:G$155)+SUMIF(YouTube!$B$14:$B$125,'Daily_Total '!$B30,YouTube!G$14:G$125)+SUMIF(Snapchat!$B$14:$B$123,'Daily_Total '!$B30,Snapchat!G$14:G$123)+SUMIF(Media4!$B$14:$B$122,'Daily_Total '!$B30,Media4!G$14:G$122)+SUMIF(Media5!$B$14:$B$129,'Daily_Total '!$B30,Media5!G$14:G$129)+SUMIF(Media6!$B$14:$B$129,'Daily_Total '!$B30,Media6!G$14:G$129)+SUMIF(Media7!$B$14:$B$129,'Daily_Total '!$B30,Media7!G$14:G$129)+SUMIF(Media8!$B$14:$B$129,'Daily_Total '!$B30,Media8!G$14:G$129)+SUMIF(Media9!$B$14:$B$129,'Daily_Total '!$B30,Media9!G$14:G$129)+SUMIF(Media10!$B$14:$B$129,'Daily_Total '!$B30,Media10!G$14:G$129)</f>
        <v>0</v>
      </c>
      <c r="H30" s="72">
        <f>SUMIF(Facebook!$B$14:$B$155,'Daily_Total '!$B30,Facebook!H$14:H$155)+SUMIF(YouTube!$B$14:$B$125,'Daily_Total '!$B30,YouTube!H$14:H$125)+SUMIF(Snapchat!$B$14:$B$123,'Daily_Total '!$B30,Snapchat!H$14:H$123)+SUMIF(Media4!$B$14:$B$122,'Daily_Total '!$B30,Media4!H$14:H$122)+SUMIF(Media5!$B$14:$B$129,'Daily_Total '!$B30,Media5!H$14:H$129)+SUMIF(Media6!$B$14:$B$129,'Daily_Total '!$B30,Media6!H$14:H$129)+SUMIF(Media7!$B$14:$B$129,'Daily_Total '!$B30,Media7!H$14:H$129)+SUMIF(Media8!$B$14:$B$129,'Daily_Total '!$B30,Media8!H$14:H$129)+SUMIF(Media9!$B$14:$B$129,'Daily_Total '!$B30,Media9!H$14:H$129)+SUMIF(Media10!$B$14:$B$129,'Daily_Total '!$B30,Media10!H$14:H$129)</f>
        <v>0</v>
      </c>
      <c r="I30" s="72">
        <f>SUMIF(Facebook!$B$14:$B$155,'Daily_Total '!$B30,Facebook!I$14:I$155)+SUMIF(YouTube!$B$14:$B$125,'Daily_Total '!$B30,YouTube!I$14:I$125)+SUMIF(Snapchat!$B$14:$B$123,'Daily_Total '!$B30,Snapchat!I$14:I$123)+SUMIF(Media4!$B$14:$B$122,'Daily_Total '!$B30,Media4!I$14:I$122)+SUMIF(Media5!$B$14:$B$129,'Daily_Total '!$B30,Media5!I$14:I$129)+SUMIF(Media6!$B$14:$B$129,'Daily_Total '!$B30,Media6!I$14:I$129)+SUMIF(Media7!$B$14:$B$129,'Daily_Total '!$B30,Media7!I$14:I$129)+SUMIF(Media8!$B$14:$B$129,'Daily_Total '!$B30,Media8!I$14:I$129)+SUMIF(Media9!$B$14:$B$129,'Daily_Total '!$B30,Media9!I$14:I$129)+SUMIF(Media10!$B$14:$B$129,'Daily_Total '!$B30,Media10!I$14:I$129)</f>
        <v>0</v>
      </c>
      <c r="J30" s="61">
        <f>SUMIF(Facebook!$B$14:$B$155,'Daily_Total '!$B30,Facebook!J$14:J$155)+SUMIF(YouTube!$B$14:$B$125,'Daily_Total '!$B30,YouTube!J$14:J$125)+SUMIF(Snapchat!$B$14:$B$123,'Daily_Total '!$B30,Snapchat!J$14:J$123)+SUMIF(Media4!$B$14:$B$122,'Daily_Total '!$B30,Media4!J$14:J$122)+SUMIF(Media5!$B$14:$B$129,'Daily_Total '!$B30,Media5!J$14:J$129)+SUMIF(Media6!$B$14:$B$129,'Daily_Total '!$B30,Media6!J$14:J$129)+SUMIF(Media7!$B$14:$B$129,'Daily_Total '!$B30,Media7!J$14:J$129)+SUMIF(Media8!$B$14:$B$129,'Daily_Total '!$B30,Media8!J$14:J$129)+SUMIF(Media9!$B$14:$B$129,'Daily_Total '!$B30,Media9!J$14:J$129)+SUMIF(Media10!$B$14:$B$129,'Daily_Total '!$B30,Media10!J$14:J$129)</f>
        <v>0</v>
      </c>
      <c r="K30" s="59">
        <f>SUM($J$21,$J$29:J30)/$C$3</f>
        <v>0.50498127340823973</v>
      </c>
      <c r="L30" s="60" t="e">
        <f t="shared" si="0"/>
        <v>#DIV/0!</v>
      </c>
      <c r="M30" s="73" t="e">
        <f t="shared" si="1"/>
        <v>#DIV/0!</v>
      </c>
      <c r="N30" s="356" t="e">
        <f t="shared" si="5"/>
        <v>#DIV/0!</v>
      </c>
      <c r="O30" s="103">
        <f>SUMIF(Facebook!$B$14:$B$155,'Daily_Total '!$B30,Facebook!O$14:O$155)+SUMIF(YouTube!$B$14:$B$125,'Daily_Total '!$B30,YouTube!O$14:O$125)+SUMIF(Snapchat!$B$14:$B$123,'Daily_Total '!$B30,Snapchat!O$14:O$123)+SUMIF(Media4!$B$14:$B$122,'Daily_Total '!$B30,Media4!O$14:O$122)+SUMIF(Media5!$B$14:$B$129,'Daily_Total '!$B30,Media5!O$14:O$129)+SUMIF(Media6!$B$14:$B$129,'Daily_Total '!$B30,Media6!O$14:O$129)+SUMIF(Media7!$B$14:$B$129,'Daily_Total '!$B30,Media7!O$14:O$129)+SUMIF(Media8!$B$14:$B$129,'Daily_Total '!$B30,Media8!O$14:O$129)+SUMIF(Media9!$B$14:$B$129,'Daily_Total '!$B30,Media9!O$14:O$129)+SUMIF(Media10!$B$14:$B$129,'Daily_Total '!$B30,Media10!O$14:O$129)</f>
        <v>31</v>
      </c>
      <c r="P30" s="103">
        <f>SUMIF(Facebook!$B$14:$B$155,'Daily_Total '!$B30,Facebook!P$14:P$155)+SUMIF(YouTube!$B$14:$B$125,'Daily_Total '!$B30,YouTube!P$14:P$125)+SUMIF(Snapchat!$B$14:$B$123,'Daily_Total '!$B30,Snapchat!P$14:P$123)+SUMIF(Media4!$B$14:$B$122,'Daily_Total '!$B30,Media4!P$14:P$122)+SUMIF(Media5!$B$14:$B$129,'Daily_Total '!$B30,Media5!P$14:P$129)+SUMIF(Media6!$B$14:$B$129,'Daily_Total '!$B30,Media6!P$14:P$129)+SUMIF(Media7!$B$14:$B$129,'Daily_Total '!$B30,Media7!P$14:P$129)+SUMIF(Media8!$B$14:$B$129,'Daily_Total '!$B30,Media8!P$14:P$129)+SUMIF(Media9!$B$14:$B$129,'Daily_Total '!$B30,Media9!P$14:P$129)+SUMIF(Media10!$B$14:$B$129,'Daily_Total '!$B30,Media10!P$14:P$129)</f>
        <v>3151.7094017094014</v>
      </c>
      <c r="Q30" s="74">
        <f t="shared" si="2"/>
        <v>9.8359322033898314E-3</v>
      </c>
      <c r="R30" s="75">
        <f t="shared" si="3"/>
        <v>0</v>
      </c>
      <c r="S30" s="59" t="e">
        <f t="shared" si="4"/>
        <v>#DIV/0!</v>
      </c>
      <c r="T30" s="104"/>
      <c r="U30" s="110" t="e">
        <f>SUMIF(Facebook!$B$14:$B$155,'Daily_Total '!$B30,Facebook!U$14:U$155)+SUMIF(YouTube!$B$14:$B$125,'Daily_Total '!$B30,YouTube!N$14:N$125)+SUMIF(Snapchat!$B$14:$B$123,'Daily_Total '!$B30,Snapchat!N$14:N$123)+SUMIF(Media4!$B$14:$B$122,'Daily_Total '!$B30,Media4!N$14:N$122)+SUMIF(Media5!$B$14:$B$129,'Daily_Total '!$B30,Media5!N$14:N$129)+SUMIF(Media6!$B$14:$B$129,'Daily_Total '!$B30,Media6!N$14:N$129)+SUMIF(Media7!$B$14:$B$129,'Daily_Total '!$B30,Media7!N$14:N$129)+SUMIF(Media8!$B$14:$B$129,'Daily_Total '!$B30,Media8!N$14:N$129)+SUMIF(Media9!$B$14:$B$129,'Daily_Total '!$B30,Media9!N$14:N$129)+SUMIF(Media10!$B$14:$B$129,'Daily_Total '!$B30,Media10!N$14:N$129)</f>
        <v>#DIV/0!</v>
      </c>
      <c r="V30" s="426"/>
      <c r="W30" s="274" t="e">
        <f>SUMIF([4]Facebook!$B$14:$B$155,'[4]Daily_Total '!$B30,[4]Facebook!W$14:W$155)+SUMIF([4]Instagram!$B$14:$B$125,'[4]Daily_Total '!$B30,[4]Instagram!W$14:W$125)+SUMIF([4]YouTube!$B$14:$B$123,'[4]Daily_Total '!$B30,[4]YouTube!W$14:W$123)+SUMIF([4]Media4!$B$14:$B$122,'[4]Daily_Total '!$B30,[4]Media4!W$14:W$122)+SUMIF([4]Media5!$B$14:$B$129,'[4]Daily_Total '!$B30,[4]Media5!W$14:W$129)+SUMIF([4]Media6!$B$14:$B$129,'[4]Daily_Total '!$B30,[4]Media6!W$14:W$129)+SUMIF([4]Media7!$B$14:$B$129,'[4]Daily_Total '!$B30,[4]Media7!W$14:W$129)+SUMIF([4]Media8!$B$14:$B$129,'[4]Daily_Total '!$B30,[4]Media8!W$14:W$129)+SUMIF([4]Media9!$B$14:$B$129,'[4]Daily_Total '!$B30,[4]Media9!W$14:W$129)+SUMIF([4]Media10!$B$14:$B$129,'[4]Daily_Total '!$B30,[4]Media10!W$14:W$129)</f>
        <v>#VALUE!</v>
      </c>
      <c r="X30" s="274" t="e">
        <f>SUMIF([4]Facebook!$B$14:$B$155,'[4]Daily_Total '!$B30,[4]Facebook!X$14:X$155)+SUMIF([4]Instagram!$B$14:$B$125,'[4]Daily_Total '!$B30,[4]Instagram!X$14:X$125)+SUMIF([4]YouTube!$B$14:$B$123,'[4]Daily_Total '!$B30,[4]YouTube!X$14:X$123)+SUMIF([4]Media4!$B$14:$B$122,'[4]Daily_Total '!$B30,[4]Media4!X$14:X$122)+SUMIF([4]Media5!$B$14:$B$129,'[4]Daily_Total '!$B30,[4]Media5!X$14:X$129)+SUMIF([4]Media6!$B$14:$B$129,'[4]Daily_Total '!$B30,[4]Media6!X$14:X$129)+SUMIF([4]Media7!$B$14:$B$129,'[4]Daily_Total '!$B30,[4]Media7!X$14:X$129)+SUMIF([4]Media8!$B$14:$B$129,'[4]Daily_Total '!$B30,[4]Media8!X$14:X$129)+SUMIF([4]Media9!$B$14:$B$129,'[4]Daily_Total '!$B30,[4]Media9!X$14:X$129)+SUMIF([4]Media10!$B$14:$B$129,'[4]Daily_Total '!$B30,[4]Media10!X$14:X$129)</f>
        <v>#VALUE!</v>
      </c>
      <c r="Y30" s="275" t="e">
        <f>SUMIF([4]Facebook!$B$14:$B$155,'[4]Daily_Total '!$B30,[4]Facebook!Y$14:Y$155)+SUMIF([4]Instagram!$B$14:$B$125,'[4]Daily_Total '!$B30,[4]Instagram!Y$14:Y$125)+SUMIF([4]YouTube!$B$14:$B$123,'[4]Daily_Total '!$B30,[4]YouTube!Y$14:Y$123)+SUMIF([4]Media4!$B$14:$B$122,'[4]Daily_Total '!$B30,[4]Media4!Y$14:Y$122)+SUMIF([4]Media5!$B$14:$B$129,'[4]Daily_Total '!$B30,[4]Media5!Y$14:Y$129)+SUMIF([4]Media6!$B$14:$B$129,'[4]Daily_Total '!$B30,[4]Media6!Y$14:Y$129)+SUMIF([4]Media7!$B$14:$B$129,'[4]Daily_Total '!$B30,[4]Media7!Y$14:Y$129)+SUMIF([4]Media8!$B$14:$B$129,'[4]Daily_Total '!$B30,[4]Media8!Y$14:Y$129)+SUMIF([4]Media9!$B$14:$B$129,'[4]Daily_Total '!$B30,[4]Media9!Y$14:Y$129)+SUMIF([4]Media10!$B$14:$B$129,'[4]Daily_Total '!$B30,[4]Media10!Y$14:Y$129)</f>
        <v>#VALUE!</v>
      </c>
    </row>
    <row r="31" spans="1:25" ht="15.65" customHeight="1">
      <c r="A31" s="284"/>
      <c r="B31" s="95">
        <f>B$14+15</f>
        <v>45131</v>
      </c>
      <c r="C31" s="103">
        <f>SUMIF(Facebook!$B$14:$B$155,'Daily_Total '!$B31,Facebook!C$14:C$155)+SUMIF(YouTube!$B$14:$B$125,'Daily_Total '!$B31,YouTube!C$14:C$125)+SUMIF(Snapchat!$B$14:$B$123,'Daily_Total '!$B31,Snapchat!C$14:C$123)+SUMIF(Media4!$B$14:$B$122,'Daily_Total '!$B31,Media4!C$14:C$122)+SUMIF(Media5!$B$14:$B$129,'Daily_Total '!$B31,Media5!C$14:C$129)+SUMIF(Media6!$B$14:$B$129,'Daily_Total '!$B31,Media6!C$14:C$129)+SUMIF(Media7!$B$14:$B$129,'Daily_Total '!$B31,Media7!C$14:C$129)+SUMIF(Media8!$B$14:$B$129,'Daily_Total '!$B31,Media8!C$14:C$129)+SUMIF(Media9!$B$14:$B$129,'Daily_Total '!$B31,Media9!C$14:C$129)+SUMIF(Media10!$B$14:$B$129,'Daily_Total '!$B31,Media10!C$14:C$129)</f>
        <v>0</v>
      </c>
      <c r="D31" s="72">
        <f>SUMIF(Facebook!$B$14:$B$155,'Daily_Total '!$B31,Facebook!D$14:D$155)+SUMIF(YouTube!$B$14:$B$125,'Daily_Total '!$B31,YouTube!D$14:D$125)+SUMIF(Snapchat!$B$14:$B$123,'Daily_Total '!$B31,Snapchat!D$14:D$123)+SUMIF(Media4!$B$14:$B$122,'Daily_Total '!$B31,Media4!D$14:D$122)+SUMIF(Media5!$B$14:$B$129,'Daily_Total '!$B31,Media5!D$14:D$129)+SUMIF(Media6!$B$14:$B$129,'Daily_Total '!$B31,Media6!D$14:D$129)+SUMIF(Media7!$B$14:$B$129,'Daily_Total '!$B31,Media7!D$14:D$129)+SUMIF(Media8!$B$14:$B$129,'Daily_Total '!$B31,Media8!D$14:D$129)+SUMIF(Media9!$B$14:$B$129,'Daily_Total '!$B31,Media9!D$14:D$129)+SUMIF(Media10!$B$14:$B$129,'Daily_Total '!$B31,Media10!D$14:D$129)</f>
        <v>0</v>
      </c>
      <c r="E31" s="72">
        <f>SUMIF(Facebook!$B$14:$B$155,'Daily_Total '!$B31,Facebook!E$14:E$155)+SUMIF(YouTube!$B$14:$B$125,'Daily_Total '!$B31,YouTube!E$14:E$125)+SUMIF(Snapchat!$B$14:$B$123,'Daily_Total '!$B31,Snapchat!E$14:E$123)+SUMIF(Media4!$B$14:$B$122,'Daily_Total '!$B31,Media4!E$14:E$122)+SUMIF(Media5!$B$14:$B$129,'Daily_Total '!$B31,Media5!E$14:E$129)+SUMIF(Media6!$B$14:$B$129,'Daily_Total '!$B31,Media6!E$14:E$129)+SUMIF(Media7!$B$14:$B$129,'Daily_Total '!$B31,Media7!E$14:E$129)+SUMIF(Media8!$B$14:$B$129,'Daily_Total '!$B31,Media8!E$14:E$129)+SUMIF(Media9!$B$14:$B$129,'Daily_Total '!$B31,Media9!E$14:E$129)+SUMIF(Media10!$B$14:$B$129,'Daily_Total '!$B31,Media10!E$14:E$129)</f>
        <v>0</v>
      </c>
      <c r="F31" s="72">
        <f>SUMIF(Facebook!$B$14:$B$155,'Daily_Total '!$B31,Facebook!F$14:F$155)+SUMIF(YouTube!$B$14:$B$125,'Daily_Total '!$B31,YouTube!F$14:F$125)+SUMIF(Snapchat!$B$14:$B$123,'Daily_Total '!$B31,Snapchat!F$14:F$123)+SUMIF(Media4!$B$14:$B$122,'Daily_Total '!$B31,Media4!F$14:F$122)+SUMIF(Media5!$B$14:$B$129,'Daily_Total '!$B31,Media5!F$14:F$129)+SUMIF(Media6!$B$14:$B$129,'Daily_Total '!$B31,Media6!F$14:F$129)+SUMIF(Media7!$B$14:$B$129,'Daily_Total '!$B31,Media7!F$14:F$129)+SUMIF(Media8!$B$14:$B$129,'Daily_Total '!$B31,Media8!F$14:F$129)+SUMIF(Media9!$B$14:$B$129,'Daily_Total '!$B31,Media9!F$14:F$129)+SUMIF(Media10!$B$14:$B$129,'Daily_Total '!$B31,Media10!F$14:F$129)</f>
        <v>0</v>
      </c>
      <c r="G31" s="72">
        <f>SUMIF(Facebook!$B$14:$B$155,'Daily_Total '!$B31,Facebook!G$14:G$155)+SUMIF(YouTube!$B$14:$B$125,'Daily_Total '!$B31,YouTube!G$14:G$125)+SUMIF(Snapchat!$B$14:$B$123,'Daily_Total '!$B31,Snapchat!G$14:G$123)+SUMIF(Media4!$B$14:$B$122,'Daily_Total '!$B31,Media4!G$14:G$122)+SUMIF(Media5!$B$14:$B$129,'Daily_Total '!$B31,Media5!G$14:G$129)+SUMIF(Media6!$B$14:$B$129,'Daily_Total '!$B31,Media6!G$14:G$129)+SUMIF(Media7!$B$14:$B$129,'Daily_Total '!$B31,Media7!G$14:G$129)+SUMIF(Media8!$B$14:$B$129,'Daily_Total '!$B31,Media8!G$14:G$129)+SUMIF(Media9!$B$14:$B$129,'Daily_Total '!$B31,Media9!G$14:G$129)+SUMIF(Media10!$B$14:$B$129,'Daily_Total '!$B31,Media10!G$14:G$129)</f>
        <v>0</v>
      </c>
      <c r="H31" s="72">
        <f>SUMIF(Facebook!$B$14:$B$155,'Daily_Total '!$B31,Facebook!H$14:H$155)+SUMIF(YouTube!$B$14:$B$125,'Daily_Total '!$B31,YouTube!H$14:H$125)+SUMIF(Snapchat!$B$14:$B$123,'Daily_Total '!$B31,Snapchat!H$14:H$123)+SUMIF(Media4!$B$14:$B$122,'Daily_Total '!$B31,Media4!H$14:H$122)+SUMIF(Media5!$B$14:$B$129,'Daily_Total '!$B31,Media5!H$14:H$129)+SUMIF(Media6!$B$14:$B$129,'Daily_Total '!$B31,Media6!H$14:H$129)+SUMIF(Media7!$B$14:$B$129,'Daily_Total '!$B31,Media7!H$14:H$129)+SUMIF(Media8!$B$14:$B$129,'Daily_Total '!$B31,Media8!H$14:H$129)+SUMIF(Media9!$B$14:$B$129,'Daily_Total '!$B31,Media9!H$14:H$129)+SUMIF(Media10!$B$14:$B$129,'Daily_Total '!$B31,Media10!H$14:H$129)</f>
        <v>0</v>
      </c>
      <c r="I31" s="72">
        <f>SUMIF(Facebook!$B$14:$B$155,'Daily_Total '!$B31,Facebook!I$14:I$155)+SUMIF(YouTube!$B$14:$B$125,'Daily_Total '!$B31,YouTube!I$14:I$125)+SUMIF(Snapchat!$B$14:$B$123,'Daily_Total '!$B31,Snapchat!I$14:I$123)+SUMIF(Media4!$B$14:$B$122,'Daily_Total '!$B31,Media4!I$14:I$122)+SUMIF(Media5!$B$14:$B$129,'Daily_Total '!$B31,Media5!I$14:I$129)+SUMIF(Media6!$B$14:$B$129,'Daily_Total '!$B31,Media6!I$14:I$129)+SUMIF(Media7!$B$14:$B$129,'Daily_Total '!$B31,Media7!I$14:I$129)+SUMIF(Media8!$B$14:$B$129,'Daily_Total '!$B31,Media8!I$14:I$129)+SUMIF(Media9!$B$14:$B$129,'Daily_Total '!$B31,Media9!I$14:I$129)+SUMIF(Media10!$B$14:$B$129,'Daily_Total '!$B31,Media10!I$14:I$129)</f>
        <v>0</v>
      </c>
      <c r="J31" s="61">
        <f>SUMIF(Facebook!$B$14:$B$155,'Daily_Total '!$B31,Facebook!J$14:J$155)+SUMIF(YouTube!$B$14:$B$125,'Daily_Total '!$B31,YouTube!J$14:J$125)+SUMIF(Snapchat!$B$14:$B$123,'Daily_Total '!$B31,Snapchat!J$14:J$123)+SUMIF(Media4!$B$14:$B$122,'Daily_Total '!$B31,Media4!J$14:J$122)+SUMIF(Media5!$B$14:$B$129,'Daily_Total '!$B31,Media5!J$14:J$129)+SUMIF(Media6!$B$14:$B$129,'Daily_Total '!$B31,Media6!J$14:J$129)+SUMIF(Media7!$B$14:$B$129,'Daily_Total '!$B31,Media7!J$14:J$129)+SUMIF(Media8!$B$14:$B$129,'Daily_Total '!$B31,Media8!J$14:J$129)+SUMIF(Media9!$B$14:$B$129,'Daily_Total '!$B31,Media9!J$14:J$129)+SUMIF(Media10!$B$14:$B$129,'Daily_Total '!$B31,Media10!J$14:J$129)</f>
        <v>0</v>
      </c>
      <c r="K31" s="59">
        <f>SUM($J$21,$J$29:J31)/$C$3</f>
        <v>0.50498127340823973</v>
      </c>
      <c r="L31" s="60" t="e">
        <f t="shared" si="0"/>
        <v>#DIV/0!</v>
      </c>
      <c r="M31" s="73" t="e">
        <f t="shared" si="1"/>
        <v>#DIV/0!</v>
      </c>
      <c r="N31" s="356" t="e">
        <f t="shared" si="5"/>
        <v>#DIV/0!</v>
      </c>
      <c r="O31" s="103">
        <f>SUMIF(Facebook!$B$14:$B$155,'Daily_Total '!$B31,Facebook!O$14:O$155)+SUMIF(YouTube!$B$14:$B$125,'Daily_Total '!$B31,YouTube!O$14:O$125)+SUMIF(Snapchat!$B$14:$B$123,'Daily_Total '!$B31,Snapchat!O$14:O$123)+SUMIF(Media4!$B$14:$B$122,'Daily_Total '!$B31,Media4!O$14:O$122)+SUMIF(Media5!$B$14:$B$129,'Daily_Total '!$B31,Media5!O$14:O$129)+SUMIF(Media6!$B$14:$B$129,'Daily_Total '!$B31,Media6!O$14:O$129)+SUMIF(Media7!$B$14:$B$129,'Daily_Total '!$B31,Media7!O$14:O$129)+SUMIF(Media8!$B$14:$B$129,'Daily_Total '!$B31,Media8!O$14:O$129)+SUMIF(Media9!$B$14:$B$129,'Daily_Total '!$B31,Media9!O$14:O$129)+SUMIF(Media10!$B$14:$B$129,'Daily_Total '!$B31,Media10!O$14:O$129)</f>
        <v>35</v>
      </c>
      <c r="P31" s="103">
        <f>SUMIF(Facebook!$B$14:$B$155,'Daily_Total '!$B31,Facebook!P$14:P$155)+SUMIF(YouTube!$B$14:$B$125,'Daily_Total '!$B31,YouTube!P$14:P$125)+SUMIF(Snapchat!$B$14:$B$123,'Daily_Total '!$B31,Snapchat!P$14:P$123)+SUMIF(Media4!$B$14:$B$122,'Daily_Total '!$B31,Media4!P$14:P$122)+SUMIF(Media5!$B$14:$B$129,'Daily_Total '!$B31,Media5!P$14:P$129)+SUMIF(Media6!$B$14:$B$129,'Daily_Total '!$B31,Media6!P$14:P$129)+SUMIF(Media7!$B$14:$B$129,'Daily_Total '!$B31,Media7!P$14:P$129)+SUMIF(Media8!$B$14:$B$129,'Daily_Total '!$B31,Media8!P$14:P$129)+SUMIF(Media9!$B$14:$B$129,'Daily_Total '!$B31,Media9!P$14:P$129)+SUMIF(Media10!$B$14:$B$129,'Daily_Total '!$B31,Media10!P$14:P$129)</f>
        <v>3151.7094017094014</v>
      </c>
      <c r="Q31" s="74">
        <f t="shared" si="2"/>
        <v>1.1105084745762713E-2</v>
      </c>
      <c r="R31" s="75">
        <f t="shared" si="3"/>
        <v>0</v>
      </c>
      <c r="S31" s="59" t="e">
        <f t="shared" si="4"/>
        <v>#DIV/0!</v>
      </c>
      <c r="T31" s="104"/>
      <c r="U31" s="110" t="e">
        <f>SUMIF(Facebook!$B$14:$B$155,'Daily_Total '!$B31,Facebook!U$14:U$155)+SUMIF(YouTube!$B$14:$B$125,'Daily_Total '!$B31,YouTube!N$14:N$125)+SUMIF(Snapchat!$B$14:$B$123,'Daily_Total '!$B31,Snapchat!N$14:N$123)+SUMIF(Media4!$B$14:$B$122,'Daily_Total '!$B31,Media4!N$14:N$122)+SUMIF(Media5!$B$14:$B$129,'Daily_Total '!$B31,Media5!N$14:N$129)+SUMIF(Media6!$B$14:$B$129,'Daily_Total '!$B31,Media6!N$14:N$129)+SUMIF(Media7!$B$14:$B$129,'Daily_Total '!$B31,Media7!N$14:N$129)+SUMIF(Media8!$B$14:$B$129,'Daily_Total '!$B31,Media8!N$14:N$129)+SUMIF(Media9!$B$14:$B$129,'Daily_Total '!$B31,Media9!N$14:N$129)+SUMIF(Media10!$B$14:$B$129,'Daily_Total '!$B31,Media10!N$14:N$129)</f>
        <v>#DIV/0!</v>
      </c>
      <c r="V31" s="426"/>
      <c r="W31" s="274" t="e">
        <f>SUMIF([4]Facebook!$B$14:$B$155,'[4]Daily_Total '!$B31,[4]Facebook!W$14:W$155)+SUMIF([4]Instagram!$B$14:$B$125,'[4]Daily_Total '!$B31,[4]Instagram!W$14:W$125)+SUMIF([4]YouTube!$B$14:$B$123,'[4]Daily_Total '!$B31,[4]YouTube!W$14:W$123)+SUMIF([4]Media4!$B$14:$B$122,'[4]Daily_Total '!$B31,[4]Media4!W$14:W$122)+SUMIF([4]Media5!$B$14:$B$129,'[4]Daily_Total '!$B31,[4]Media5!W$14:W$129)+SUMIF([4]Media6!$B$14:$B$129,'[4]Daily_Total '!$B31,[4]Media6!W$14:W$129)+SUMIF([4]Media7!$B$14:$B$129,'[4]Daily_Total '!$B31,[4]Media7!W$14:W$129)+SUMIF([4]Media8!$B$14:$B$129,'[4]Daily_Total '!$B31,[4]Media8!W$14:W$129)+SUMIF([4]Media9!$B$14:$B$129,'[4]Daily_Total '!$B31,[4]Media9!W$14:W$129)+SUMIF([4]Media10!$B$14:$B$129,'[4]Daily_Total '!$B31,[4]Media10!W$14:W$129)</f>
        <v>#VALUE!</v>
      </c>
      <c r="X31" s="274" t="e">
        <f>SUMIF([4]Facebook!$B$14:$B$155,'[4]Daily_Total '!$B31,[4]Facebook!X$14:X$155)+SUMIF([4]Instagram!$B$14:$B$125,'[4]Daily_Total '!$B31,[4]Instagram!X$14:X$125)+SUMIF([4]YouTube!$B$14:$B$123,'[4]Daily_Total '!$B31,[4]YouTube!X$14:X$123)+SUMIF([4]Media4!$B$14:$B$122,'[4]Daily_Total '!$B31,[4]Media4!X$14:X$122)+SUMIF([4]Media5!$B$14:$B$129,'[4]Daily_Total '!$B31,[4]Media5!X$14:X$129)+SUMIF([4]Media6!$B$14:$B$129,'[4]Daily_Total '!$B31,[4]Media6!X$14:X$129)+SUMIF([4]Media7!$B$14:$B$129,'[4]Daily_Total '!$B31,[4]Media7!X$14:X$129)+SUMIF([4]Media8!$B$14:$B$129,'[4]Daily_Total '!$B31,[4]Media8!X$14:X$129)+SUMIF([4]Media9!$B$14:$B$129,'[4]Daily_Total '!$B31,[4]Media9!X$14:X$129)+SUMIF([4]Media10!$B$14:$B$129,'[4]Daily_Total '!$B31,[4]Media10!X$14:X$129)</f>
        <v>#VALUE!</v>
      </c>
      <c r="Y31" s="275" t="e">
        <f>SUMIF([4]Facebook!$B$14:$B$155,'[4]Daily_Total '!$B31,[4]Facebook!Y$14:Y$155)+SUMIF([4]Instagram!$B$14:$B$125,'[4]Daily_Total '!$B31,[4]Instagram!Y$14:Y$125)+SUMIF([4]YouTube!$B$14:$B$123,'[4]Daily_Total '!$B31,[4]YouTube!Y$14:Y$123)+SUMIF([4]Media4!$B$14:$B$122,'[4]Daily_Total '!$B31,[4]Media4!Y$14:Y$122)+SUMIF([4]Media5!$B$14:$B$129,'[4]Daily_Total '!$B31,[4]Media5!Y$14:Y$129)+SUMIF([4]Media6!$B$14:$B$129,'[4]Daily_Total '!$B31,[4]Media6!Y$14:Y$129)+SUMIF([4]Media7!$B$14:$B$129,'[4]Daily_Total '!$B31,[4]Media7!Y$14:Y$129)+SUMIF([4]Media8!$B$14:$B$129,'[4]Daily_Total '!$B31,[4]Media8!Y$14:Y$129)+SUMIF([4]Media9!$B$14:$B$129,'[4]Daily_Total '!$B31,[4]Media9!Y$14:Y$129)+SUMIF([4]Media10!$B$14:$B$129,'[4]Daily_Total '!$B31,[4]Media10!Y$14:Y$129)</f>
        <v>#VALUE!</v>
      </c>
    </row>
    <row r="32" spans="1:25" ht="15.65" customHeight="1">
      <c r="A32" s="284"/>
      <c r="B32" s="95">
        <f>B$14+16</f>
        <v>45132</v>
      </c>
      <c r="C32" s="103">
        <f>SUMIF(Facebook!$B$14:$B$155,'Daily_Total '!$B32,Facebook!C$14:C$155)+SUMIF(YouTube!$B$14:$B$125,'Daily_Total '!$B32,YouTube!C$14:C$125)+SUMIF(Snapchat!$B$14:$B$123,'Daily_Total '!$B32,Snapchat!C$14:C$123)+SUMIF(Media4!$B$14:$B$122,'Daily_Total '!$B32,Media4!C$14:C$122)+SUMIF(Media5!$B$14:$B$129,'Daily_Total '!$B32,Media5!C$14:C$129)+SUMIF(Media6!$B$14:$B$129,'Daily_Total '!$B32,Media6!C$14:C$129)+SUMIF(Media7!$B$14:$B$129,'Daily_Total '!$B32,Media7!C$14:C$129)+SUMIF(Media8!$B$14:$B$129,'Daily_Total '!$B32,Media8!C$14:C$129)+SUMIF(Media9!$B$14:$B$129,'Daily_Total '!$B32,Media9!C$14:C$129)+SUMIF(Media10!$B$14:$B$129,'Daily_Total '!$B32,Media10!C$14:C$129)</f>
        <v>0</v>
      </c>
      <c r="D32" s="72">
        <f>SUMIF(Facebook!$B$14:$B$155,'Daily_Total '!$B32,Facebook!D$14:D$155)+SUMIF(YouTube!$B$14:$B$125,'Daily_Total '!$B32,YouTube!D$14:D$125)+SUMIF(Snapchat!$B$14:$B$123,'Daily_Total '!$B32,Snapchat!D$14:D$123)+SUMIF(Media4!$B$14:$B$122,'Daily_Total '!$B32,Media4!D$14:D$122)+SUMIF(Media5!$B$14:$B$129,'Daily_Total '!$B32,Media5!D$14:D$129)+SUMIF(Media6!$B$14:$B$129,'Daily_Total '!$B32,Media6!D$14:D$129)+SUMIF(Media7!$B$14:$B$129,'Daily_Total '!$B32,Media7!D$14:D$129)+SUMIF(Media8!$B$14:$B$129,'Daily_Total '!$B32,Media8!D$14:D$129)+SUMIF(Media9!$B$14:$B$129,'Daily_Total '!$B32,Media9!D$14:D$129)+SUMIF(Media10!$B$14:$B$129,'Daily_Total '!$B32,Media10!D$14:D$129)</f>
        <v>0</v>
      </c>
      <c r="E32" s="72">
        <f>SUMIF(Facebook!$B$14:$B$155,'Daily_Total '!$B32,Facebook!E$14:E$155)+SUMIF(YouTube!$B$14:$B$125,'Daily_Total '!$B32,YouTube!E$14:E$125)+SUMIF(Snapchat!$B$14:$B$123,'Daily_Total '!$B32,Snapchat!E$14:E$123)+SUMIF(Media4!$B$14:$B$122,'Daily_Total '!$B32,Media4!E$14:E$122)+SUMIF(Media5!$B$14:$B$129,'Daily_Total '!$B32,Media5!E$14:E$129)+SUMIF(Media6!$B$14:$B$129,'Daily_Total '!$B32,Media6!E$14:E$129)+SUMIF(Media7!$B$14:$B$129,'Daily_Total '!$B32,Media7!E$14:E$129)+SUMIF(Media8!$B$14:$B$129,'Daily_Total '!$B32,Media8!E$14:E$129)+SUMIF(Media9!$B$14:$B$129,'Daily_Total '!$B32,Media9!E$14:E$129)+SUMIF(Media10!$B$14:$B$129,'Daily_Total '!$B32,Media10!E$14:E$129)</f>
        <v>0</v>
      </c>
      <c r="F32" s="72">
        <f>SUMIF(Facebook!$B$14:$B$155,'Daily_Total '!$B32,Facebook!F$14:F$155)+SUMIF(YouTube!$B$14:$B$125,'Daily_Total '!$B32,YouTube!F$14:F$125)+SUMIF(Snapchat!$B$14:$B$123,'Daily_Total '!$B32,Snapchat!F$14:F$123)+SUMIF(Media4!$B$14:$B$122,'Daily_Total '!$B32,Media4!F$14:F$122)+SUMIF(Media5!$B$14:$B$129,'Daily_Total '!$B32,Media5!F$14:F$129)+SUMIF(Media6!$B$14:$B$129,'Daily_Total '!$B32,Media6!F$14:F$129)+SUMIF(Media7!$B$14:$B$129,'Daily_Total '!$B32,Media7!F$14:F$129)+SUMIF(Media8!$B$14:$B$129,'Daily_Total '!$B32,Media8!F$14:F$129)+SUMIF(Media9!$B$14:$B$129,'Daily_Total '!$B32,Media9!F$14:F$129)+SUMIF(Media10!$B$14:$B$129,'Daily_Total '!$B32,Media10!F$14:F$129)</f>
        <v>0</v>
      </c>
      <c r="G32" s="72">
        <f>SUMIF(Facebook!$B$14:$B$155,'Daily_Total '!$B32,Facebook!G$14:G$155)+SUMIF(YouTube!$B$14:$B$125,'Daily_Total '!$B32,YouTube!G$14:G$125)+SUMIF(Snapchat!$B$14:$B$123,'Daily_Total '!$B32,Snapchat!G$14:G$123)+SUMIF(Media4!$B$14:$B$122,'Daily_Total '!$B32,Media4!G$14:G$122)+SUMIF(Media5!$B$14:$B$129,'Daily_Total '!$B32,Media5!G$14:G$129)+SUMIF(Media6!$B$14:$B$129,'Daily_Total '!$B32,Media6!G$14:G$129)+SUMIF(Media7!$B$14:$B$129,'Daily_Total '!$B32,Media7!G$14:G$129)+SUMIF(Media8!$B$14:$B$129,'Daily_Total '!$B32,Media8!G$14:G$129)+SUMIF(Media9!$B$14:$B$129,'Daily_Total '!$B32,Media9!G$14:G$129)+SUMIF(Media10!$B$14:$B$129,'Daily_Total '!$B32,Media10!G$14:G$129)</f>
        <v>0</v>
      </c>
      <c r="H32" s="72">
        <f>SUMIF(Facebook!$B$14:$B$155,'Daily_Total '!$B32,Facebook!H$14:H$155)+SUMIF(YouTube!$B$14:$B$125,'Daily_Total '!$B32,YouTube!H$14:H$125)+SUMIF(Snapchat!$B$14:$B$123,'Daily_Total '!$B32,Snapchat!H$14:H$123)+SUMIF(Media4!$B$14:$B$122,'Daily_Total '!$B32,Media4!H$14:H$122)+SUMIF(Media5!$B$14:$B$129,'Daily_Total '!$B32,Media5!H$14:H$129)+SUMIF(Media6!$B$14:$B$129,'Daily_Total '!$B32,Media6!H$14:H$129)+SUMIF(Media7!$B$14:$B$129,'Daily_Total '!$B32,Media7!H$14:H$129)+SUMIF(Media8!$B$14:$B$129,'Daily_Total '!$B32,Media8!H$14:H$129)+SUMIF(Media9!$B$14:$B$129,'Daily_Total '!$B32,Media9!H$14:H$129)+SUMIF(Media10!$B$14:$B$129,'Daily_Total '!$B32,Media10!H$14:H$129)</f>
        <v>0</v>
      </c>
      <c r="I32" s="72">
        <f>SUMIF(Facebook!$B$14:$B$155,'Daily_Total '!$B32,Facebook!I$14:I$155)+SUMIF(YouTube!$B$14:$B$125,'Daily_Total '!$B32,YouTube!I$14:I$125)+SUMIF(Snapchat!$B$14:$B$123,'Daily_Total '!$B32,Snapchat!I$14:I$123)+SUMIF(Media4!$B$14:$B$122,'Daily_Total '!$B32,Media4!I$14:I$122)+SUMIF(Media5!$B$14:$B$129,'Daily_Total '!$B32,Media5!I$14:I$129)+SUMIF(Media6!$B$14:$B$129,'Daily_Total '!$B32,Media6!I$14:I$129)+SUMIF(Media7!$B$14:$B$129,'Daily_Total '!$B32,Media7!I$14:I$129)+SUMIF(Media8!$B$14:$B$129,'Daily_Total '!$B32,Media8!I$14:I$129)+SUMIF(Media9!$B$14:$B$129,'Daily_Total '!$B32,Media9!I$14:I$129)+SUMIF(Media10!$B$14:$B$129,'Daily_Total '!$B32,Media10!I$14:I$129)</f>
        <v>0</v>
      </c>
      <c r="J32" s="61">
        <f>SUMIF(Facebook!$B$14:$B$155,'Daily_Total '!$B32,Facebook!J$14:J$155)+SUMIF(YouTube!$B$14:$B$125,'Daily_Total '!$B32,YouTube!J$14:J$125)+SUMIF(Snapchat!$B$14:$B$123,'Daily_Total '!$B32,Snapchat!J$14:J$123)+SUMIF(Media4!$B$14:$B$122,'Daily_Total '!$B32,Media4!J$14:J$122)+SUMIF(Media5!$B$14:$B$129,'Daily_Total '!$B32,Media5!J$14:J$129)+SUMIF(Media6!$B$14:$B$129,'Daily_Total '!$B32,Media6!J$14:J$129)+SUMIF(Media7!$B$14:$B$129,'Daily_Total '!$B32,Media7!J$14:J$129)+SUMIF(Media8!$B$14:$B$129,'Daily_Total '!$B32,Media8!J$14:J$129)+SUMIF(Media9!$B$14:$B$129,'Daily_Total '!$B32,Media9!J$14:J$129)+SUMIF(Media10!$B$14:$B$129,'Daily_Total '!$B32,Media10!J$14:J$129)</f>
        <v>0</v>
      </c>
      <c r="K32" s="59">
        <f>SUM($J$21,$J$29:J32)/$C$3</f>
        <v>0.50498127340823973</v>
      </c>
      <c r="L32" s="60" t="e">
        <f t="shared" si="0"/>
        <v>#DIV/0!</v>
      </c>
      <c r="M32" s="73" t="e">
        <f t="shared" si="1"/>
        <v>#DIV/0!</v>
      </c>
      <c r="N32" s="356" t="e">
        <f t="shared" si="5"/>
        <v>#DIV/0!</v>
      </c>
      <c r="O32" s="103">
        <f>SUMIF(Facebook!$B$14:$B$155,'Daily_Total '!$B32,Facebook!O$14:O$155)+SUMIF(YouTube!$B$14:$B$125,'Daily_Total '!$B32,YouTube!O$14:O$125)+SUMIF(Snapchat!$B$14:$B$123,'Daily_Total '!$B32,Snapchat!O$14:O$123)+SUMIF(Media4!$B$14:$B$122,'Daily_Total '!$B32,Media4!O$14:O$122)+SUMIF(Media5!$B$14:$B$129,'Daily_Total '!$B32,Media5!O$14:O$129)+SUMIF(Media6!$B$14:$B$129,'Daily_Total '!$B32,Media6!O$14:O$129)+SUMIF(Media7!$B$14:$B$129,'Daily_Total '!$B32,Media7!O$14:O$129)+SUMIF(Media8!$B$14:$B$129,'Daily_Total '!$B32,Media8!O$14:O$129)+SUMIF(Media9!$B$14:$B$129,'Daily_Total '!$B32,Media9!O$14:O$129)+SUMIF(Media10!$B$14:$B$129,'Daily_Total '!$B32,Media10!O$14:O$129)</f>
        <v>24</v>
      </c>
      <c r="P32" s="103">
        <f>SUMIF(Facebook!$B$14:$B$155,'Daily_Total '!$B32,Facebook!P$14:P$155)+SUMIF(YouTube!$B$14:$B$125,'Daily_Total '!$B32,YouTube!P$14:P$125)+SUMIF(Snapchat!$B$14:$B$123,'Daily_Total '!$B32,Snapchat!P$14:P$123)+SUMIF(Media4!$B$14:$B$122,'Daily_Total '!$B32,Media4!P$14:P$122)+SUMIF(Media5!$B$14:$B$129,'Daily_Total '!$B32,Media5!P$14:P$129)+SUMIF(Media6!$B$14:$B$129,'Daily_Total '!$B32,Media6!P$14:P$129)+SUMIF(Media7!$B$14:$B$129,'Daily_Total '!$B32,Media7!P$14:P$129)+SUMIF(Media8!$B$14:$B$129,'Daily_Total '!$B32,Media8!P$14:P$129)+SUMIF(Media9!$B$14:$B$129,'Daily_Total '!$B32,Media9!P$14:P$129)+SUMIF(Media10!$B$14:$B$129,'Daily_Total '!$B32,Media10!P$14:P$129)</f>
        <v>3151.7094017094014</v>
      </c>
      <c r="Q32" s="74">
        <f t="shared" si="2"/>
        <v>7.6149152542372891E-3</v>
      </c>
      <c r="R32" s="75">
        <f t="shared" si="3"/>
        <v>0</v>
      </c>
      <c r="S32" s="59" t="e">
        <f t="shared" si="4"/>
        <v>#DIV/0!</v>
      </c>
      <c r="T32" s="104"/>
      <c r="U32" s="110" t="e">
        <f>SUMIF(Facebook!$B$14:$B$155,'Daily_Total '!$B32,Facebook!U$14:U$155)+SUMIF(YouTube!$B$14:$B$125,'Daily_Total '!$B32,YouTube!N$14:N$125)+SUMIF(Snapchat!$B$14:$B$123,'Daily_Total '!$B32,Snapchat!N$14:N$123)+SUMIF(Media4!$B$14:$B$122,'Daily_Total '!$B32,Media4!N$14:N$122)+SUMIF(Media5!$B$14:$B$129,'Daily_Total '!$B32,Media5!N$14:N$129)+SUMIF(Media6!$B$14:$B$129,'Daily_Total '!$B32,Media6!N$14:N$129)+SUMIF(Media7!$B$14:$B$129,'Daily_Total '!$B32,Media7!N$14:N$129)+SUMIF(Media8!$B$14:$B$129,'Daily_Total '!$B32,Media8!N$14:N$129)+SUMIF(Media9!$B$14:$B$129,'Daily_Total '!$B32,Media9!N$14:N$129)+SUMIF(Media10!$B$14:$B$129,'Daily_Total '!$B32,Media10!N$14:N$129)</f>
        <v>#DIV/0!</v>
      </c>
      <c r="V32" s="426"/>
      <c r="W32" s="274" t="e">
        <f>SUMIF([4]Facebook!$B$14:$B$155,'[4]Daily_Total '!$B32,[4]Facebook!W$14:W$155)+SUMIF([4]Instagram!$B$14:$B$125,'[4]Daily_Total '!$B32,[4]Instagram!W$14:W$125)+SUMIF([4]YouTube!$B$14:$B$123,'[4]Daily_Total '!$B32,[4]YouTube!W$14:W$123)+SUMIF([4]Media4!$B$14:$B$122,'[4]Daily_Total '!$B32,[4]Media4!W$14:W$122)+SUMIF([4]Media5!$B$14:$B$129,'[4]Daily_Total '!$B32,[4]Media5!W$14:W$129)+SUMIF([4]Media6!$B$14:$B$129,'[4]Daily_Total '!$B32,[4]Media6!W$14:W$129)+SUMIF([4]Media7!$B$14:$B$129,'[4]Daily_Total '!$B32,[4]Media7!W$14:W$129)+SUMIF([4]Media8!$B$14:$B$129,'[4]Daily_Total '!$B32,[4]Media8!W$14:W$129)+SUMIF([4]Media9!$B$14:$B$129,'[4]Daily_Total '!$B32,[4]Media9!W$14:W$129)+SUMIF([4]Media10!$B$14:$B$129,'[4]Daily_Total '!$B32,[4]Media10!W$14:W$129)</f>
        <v>#VALUE!</v>
      </c>
      <c r="X32" s="274" t="e">
        <f>SUMIF([4]Facebook!$B$14:$B$155,'[4]Daily_Total '!$B32,[4]Facebook!X$14:X$155)+SUMIF([4]Instagram!$B$14:$B$125,'[4]Daily_Total '!$B32,[4]Instagram!X$14:X$125)+SUMIF([4]YouTube!$B$14:$B$123,'[4]Daily_Total '!$B32,[4]YouTube!X$14:X$123)+SUMIF([4]Media4!$B$14:$B$122,'[4]Daily_Total '!$B32,[4]Media4!X$14:X$122)+SUMIF([4]Media5!$B$14:$B$129,'[4]Daily_Total '!$B32,[4]Media5!X$14:X$129)+SUMIF([4]Media6!$B$14:$B$129,'[4]Daily_Total '!$B32,[4]Media6!X$14:X$129)+SUMIF([4]Media7!$B$14:$B$129,'[4]Daily_Total '!$B32,[4]Media7!X$14:X$129)+SUMIF([4]Media8!$B$14:$B$129,'[4]Daily_Total '!$B32,[4]Media8!X$14:X$129)+SUMIF([4]Media9!$B$14:$B$129,'[4]Daily_Total '!$B32,[4]Media9!X$14:X$129)+SUMIF([4]Media10!$B$14:$B$129,'[4]Daily_Total '!$B32,[4]Media10!X$14:X$129)</f>
        <v>#VALUE!</v>
      </c>
      <c r="Y32" s="275" t="e">
        <f>SUMIF([4]Facebook!$B$14:$B$155,'[4]Daily_Total '!$B32,[4]Facebook!Y$14:Y$155)+SUMIF([4]Instagram!$B$14:$B$125,'[4]Daily_Total '!$B32,[4]Instagram!Y$14:Y$125)+SUMIF([4]YouTube!$B$14:$B$123,'[4]Daily_Total '!$B32,[4]YouTube!Y$14:Y$123)+SUMIF([4]Media4!$B$14:$B$122,'[4]Daily_Total '!$B32,[4]Media4!Y$14:Y$122)+SUMIF([4]Media5!$B$14:$B$129,'[4]Daily_Total '!$B32,[4]Media5!Y$14:Y$129)+SUMIF([4]Media6!$B$14:$B$129,'[4]Daily_Total '!$B32,[4]Media6!Y$14:Y$129)+SUMIF([4]Media7!$B$14:$B$129,'[4]Daily_Total '!$B32,[4]Media7!Y$14:Y$129)+SUMIF([4]Media8!$B$14:$B$129,'[4]Daily_Total '!$B32,[4]Media8!Y$14:Y$129)+SUMIF([4]Media9!$B$14:$B$129,'[4]Daily_Total '!$B32,[4]Media9!Y$14:Y$129)+SUMIF([4]Media10!$B$14:$B$129,'[4]Daily_Total '!$B32,[4]Media10!Y$14:Y$129)</f>
        <v>#VALUE!</v>
      </c>
    </row>
    <row r="33" spans="1:25" ht="15.65" customHeight="1">
      <c r="A33" s="284"/>
      <c r="B33" s="95">
        <f>B$14+17</f>
        <v>45133</v>
      </c>
      <c r="C33" s="103">
        <f>SUMIF(Facebook!$B$14:$B$155,'Daily_Total '!$B33,Facebook!C$14:C$155)+SUMIF(YouTube!$B$14:$B$125,'Daily_Total '!$B33,YouTube!C$14:C$125)+SUMIF(Snapchat!$B$14:$B$123,'Daily_Total '!$B33,Snapchat!C$14:C$123)+SUMIF(Media4!$B$14:$B$122,'Daily_Total '!$B33,Media4!C$14:C$122)+SUMIF(Media5!$B$14:$B$129,'Daily_Total '!$B33,Media5!C$14:C$129)+SUMIF(Media6!$B$14:$B$129,'Daily_Total '!$B33,Media6!C$14:C$129)+SUMIF(Media7!$B$14:$B$129,'Daily_Total '!$B33,Media7!C$14:C$129)+SUMIF(Media8!$B$14:$B$129,'Daily_Total '!$B33,Media8!C$14:C$129)+SUMIF(Media9!$B$14:$B$129,'Daily_Total '!$B33,Media9!C$14:C$129)+SUMIF(Media10!$B$14:$B$129,'Daily_Total '!$B33,Media10!C$14:C$129)</f>
        <v>0</v>
      </c>
      <c r="D33" s="72">
        <f>SUMIF(Facebook!$B$14:$B$155,'Daily_Total '!$B33,Facebook!D$14:D$155)+SUMIF(YouTube!$B$14:$B$125,'Daily_Total '!$B33,YouTube!D$14:D$125)+SUMIF(Snapchat!$B$14:$B$123,'Daily_Total '!$B33,Snapchat!D$14:D$123)+SUMIF(Media4!$B$14:$B$122,'Daily_Total '!$B33,Media4!D$14:D$122)+SUMIF(Media5!$B$14:$B$129,'Daily_Total '!$B33,Media5!D$14:D$129)+SUMIF(Media6!$B$14:$B$129,'Daily_Total '!$B33,Media6!D$14:D$129)+SUMIF(Media7!$B$14:$B$129,'Daily_Total '!$B33,Media7!D$14:D$129)+SUMIF(Media8!$B$14:$B$129,'Daily_Total '!$B33,Media8!D$14:D$129)+SUMIF(Media9!$B$14:$B$129,'Daily_Total '!$B33,Media9!D$14:D$129)+SUMIF(Media10!$B$14:$B$129,'Daily_Total '!$B33,Media10!D$14:D$129)</f>
        <v>0</v>
      </c>
      <c r="E33" s="72">
        <f>SUMIF(Facebook!$B$14:$B$155,'Daily_Total '!$B33,Facebook!E$14:E$155)+SUMIF(YouTube!$B$14:$B$125,'Daily_Total '!$B33,YouTube!E$14:E$125)+SUMIF(Snapchat!$B$14:$B$123,'Daily_Total '!$B33,Snapchat!E$14:E$123)+SUMIF(Media4!$B$14:$B$122,'Daily_Total '!$B33,Media4!E$14:E$122)+SUMIF(Media5!$B$14:$B$129,'Daily_Total '!$B33,Media5!E$14:E$129)+SUMIF(Media6!$B$14:$B$129,'Daily_Total '!$B33,Media6!E$14:E$129)+SUMIF(Media7!$B$14:$B$129,'Daily_Total '!$B33,Media7!E$14:E$129)+SUMIF(Media8!$B$14:$B$129,'Daily_Total '!$B33,Media8!E$14:E$129)+SUMIF(Media9!$B$14:$B$129,'Daily_Total '!$B33,Media9!E$14:E$129)+SUMIF(Media10!$B$14:$B$129,'Daily_Total '!$B33,Media10!E$14:E$129)</f>
        <v>0</v>
      </c>
      <c r="F33" s="72">
        <f>SUMIF(Facebook!$B$14:$B$155,'Daily_Total '!$B33,Facebook!F$14:F$155)+SUMIF(YouTube!$B$14:$B$125,'Daily_Total '!$B33,YouTube!F$14:F$125)+SUMIF(Snapchat!$B$14:$B$123,'Daily_Total '!$B33,Snapchat!F$14:F$123)+SUMIF(Media4!$B$14:$B$122,'Daily_Total '!$B33,Media4!F$14:F$122)+SUMIF(Media5!$B$14:$B$129,'Daily_Total '!$B33,Media5!F$14:F$129)+SUMIF(Media6!$B$14:$B$129,'Daily_Total '!$B33,Media6!F$14:F$129)+SUMIF(Media7!$B$14:$B$129,'Daily_Total '!$B33,Media7!F$14:F$129)+SUMIF(Media8!$B$14:$B$129,'Daily_Total '!$B33,Media8!F$14:F$129)+SUMIF(Media9!$B$14:$B$129,'Daily_Total '!$B33,Media9!F$14:F$129)+SUMIF(Media10!$B$14:$B$129,'Daily_Total '!$B33,Media10!F$14:F$129)</f>
        <v>0</v>
      </c>
      <c r="G33" s="72">
        <f>SUMIF(Facebook!$B$14:$B$155,'Daily_Total '!$B33,Facebook!G$14:G$155)+SUMIF(YouTube!$B$14:$B$125,'Daily_Total '!$B33,YouTube!G$14:G$125)+SUMIF(Snapchat!$B$14:$B$123,'Daily_Total '!$B33,Snapchat!G$14:G$123)+SUMIF(Media4!$B$14:$B$122,'Daily_Total '!$B33,Media4!G$14:G$122)+SUMIF(Media5!$B$14:$B$129,'Daily_Total '!$B33,Media5!G$14:G$129)+SUMIF(Media6!$B$14:$B$129,'Daily_Total '!$B33,Media6!G$14:G$129)+SUMIF(Media7!$B$14:$B$129,'Daily_Total '!$B33,Media7!G$14:G$129)+SUMIF(Media8!$B$14:$B$129,'Daily_Total '!$B33,Media8!G$14:G$129)+SUMIF(Media9!$B$14:$B$129,'Daily_Total '!$B33,Media9!G$14:G$129)+SUMIF(Media10!$B$14:$B$129,'Daily_Total '!$B33,Media10!G$14:G$129)</f>
        <v>0</v>
      </c>
      <c r="H33" s="72">
        <f>SUMIF(Facebook!$B$14:$B$155,'Daily_Total '!$B33,Facebook!H$14:H$155)+SUMIF(YouTube!$B$14:$B$125,'Daily_Total '!$B33,YouTube!H$14:H$125)+SUMIF(Snapchat!$B$14:$B$123,'Daily_Total '!$B33,Snapchat!H$14:H$123)+SUMIF(Media4!$B$14:$B$122,'Daily_Total '!$B33,Media4!H$14:H$122)+SUMIF(Media5!$B$14:$B$129,'Daily_Total '!$B33,Media5!H$14:H$129)+SUMIF(Media6!$B$14:$B$129,'Daily_Total '!$B33,Media6!H$14:H$129)+SUMIF(Media7!$B$14:$B$129,'Daily_Total '!$B33,Media7!H$14:H$129)+SUMIF(Media8!$B$14:$B$129,'Daily_Total '!$B33,Media8!H$14:H$129)+SUMIF(Media9!$B$14:$B$129,'Daily_Total '!$B33,Media9!H$14:H$129)+SUMIF(Media10!$B$14:$B$129,'Daily_Total '!$B33,Media10!H$14:H$129)</f>
        <v>0</v>
      </c>
      <c r="I33" s="72">
        <f>SUMIF(Facebook!$B$14:$B$155,'Daily_Total '!$B33,Facebook!I$14:I$155)+SUMIF(YouTube!$B$14:$B$125,'Daily_Total '!$B33,YouTube!I$14:I$125)+SUMIF(Snapchat!$B$14:$B$123,'Daily_Total '!$B33,Snapchat!I$14:I$123)+SUMIF(Media4!$B$14:$B$122,'Daily_Total '!$B33,Media4!I$14:I$122)+SUMIF(Media5!$B$14:$B$129,'Daily_Total '!$B33,Media5!I$14:I$129)+SUMIF(Media6!$B$14:$B$129,'Daily_Total '!$B33,Media6!I$14:I$129)+SUMIF(Media7!$B$14:$B$129,'Daily_Total '!$B33,Media7!I$14:I$129)+SUMIF(Media8!$B$14:$B$129,'Daily_Total '!$B33,Media8!I$14:I$129)+SUMIF(Media9!$B$14:$B$129,'Daily_Total '!$B33,Media9!I$14:I$129)+SUMIF(Media10!$B$14:$B$129,'Daily_Total '!$B33,Media10!I$14:I$129)</f>
        <v>0</v>
      </c>
      <c r="J33" s="61">
        <f>SUMIF(Facebook!$B$14:$B$155,'Daily_Total '!$B33,Facebook!J$14:J$155)+SUMIF(YouTube!$B$14:$B$125,'Daily_Total '!$B33,YouTube!J$14:J$125)+SUMIF(Snapchat!$B$14:$B$123,'Daily_Total '!$B33,Snapchat!J$14:J$123)+SUMIF(Media4!$B$14:$B$122,'Daily_Total '!$B33,Media4!J$14:J$122)+SUMIF(Media5!$B$14:$B$129,'Daily_Total '!$B33,Media5!J$14:J$129)+SUMIF(Media6!$B$14:$B$129,'Daily_Total '!$B33,Media6!J$14:J$129)+SUMIF(Media7!$B$14:$B$129,'Daily_Total '!$B33,Media7!J$14:J$129)+SUMIF(Media8!$B$14:$B$129,'Daily_Total '!$B33,Media8!J$14:J$129)+SUMIF(Media9!$B$14:$B$129,'Daily_Total '!$B33,Media9!J$14:J$129)+SUMIF(Media10!$B$14:$B$129,'Daily_Total '!$B33,Media10!J$14:J$129)</f>
        <v>0</v>
      </c>
      <c r="K33" s="59">
        <f>SUM($J$21,$J$29:J33)/$C$3</f>
        <v>0.50498127340823973</v>
      </c>
      <c r="L33" s="60" t="e">
        <f t="shared" si="0"/>
        <v>#DIV/0!</v>
      </c>
      <c r="M33" s="73" t="e">
        <f t="shared" si="1"/>
        <v>#DIV/0!</v>
      </c>
      <c r="N33" s="356" t="e">
        <f t="shared" si="5"/>
        <v>#DIV/0!</v>
      </c>
      <c r="O33" s="103">
        <f>SUMIF(Facebook!$B$14:$B$155,'Daily_Total '!$B33,Facebook!O$14:O$155)+SUMIF(YouTube!$B$14:$B$125,'Daily_Total '!$B33,YouTube!O$14:O$125)+SUMIF(Snapchat!$B$14:$B$123,'Daily_Total '!$B33,Snapchat!O$14:O$123)+SUMIF(Media4!$B$14:$B$122,'Daily_Total '!$B33,Media4!O$14:O$122)+SUMIF(Media5!$B$14:$B$129,'Daily_Total '!$B33,Media5!O$14:O$129)+SUMIF(Media6!$B$14:$B$129,'Daily_Total '!$B33,Media6!O$14:O$129)+SUMIF(Media7!$B$14:$B$129,'Daily_Total '!$B33,Media7!O$14:O$129)+SUMIF(Media8!$B$14:$B$129,'Daily_Total '!$B33,Media8!O$14:O$129)+SUMIF(Media9!$B$14:$B$129,'Daily_Total '!$B33,Media9!O$14:O$129)+SUMIF(Media10!$B$14:$B$129,'Daily_Total '!$B33,Media10!O$14:O$129)</f>
        <v>24</v>
      </c>
      <c r="P33" s="103">
        <f>SUMIF(Facebook!$B$14:$B$155,'Daily_Total '!$B33,Facebook!P$14:P$155)+SUMIF(YouTube!$B$14:$B$125,'Daily_Total '!$B33,YouTube!P$14:P$125)+SUMIF(Snapchat!$B$14:$B$123,'Daily_Total '!$B33,Snapchat!P$14:P$123)+SUMIF(Media4!$B$14:$B$122,'Daily_Total '!$B33,Media4!P$14:P$122)+SUMIF(Media5!$B$14:$B$129,'Daily_Total '!$B33,Media5!P$14:P$129)+SUMIF(Media6!$B$14:$B$129,'Daily_Total '!$B33,Media6!P$14:P$129)+SUMIF(Media7!$B$14:$B$129,'Daily_Total '!$B33,Media7!P$14:P$129)+SUMIF(Media8!$B$14:$B$129,'Daily_Total '!$B33,Media8!P$14:P$129)+SUMIF(Media9!$B$14:$B$129,'Daily_Total '!$B33,Media9!P$14:P$129)+SUMIF(Media10!$B$14:$B$129,'Daily_Total '!$B33,Media10!P$14:P$129)</f>
        <v>3151.7094017094014</v>
      </c>
      <c r="Q33" s="74">
        <f t="shared" si="2"/>
        <v>7.6149152542372891E-3</v>
      </c>
      <c r="R33" s="75">
        <f t="shared" si="3"/>
        <v>0</v>
      </c>
      <c r="S33" s="59" t="e">
        <f t="shared" si="4"/>
        <v>#DIV/0!</v>
      </c>
      <c r="T33" s="104"/>
      <c r="U33" s="110" t="e">
        <f>SUMIF(Facebook!$B$14:$B$155,'Daily_Total '!$B33,Facebook!U$14:U$155)+SUMIF(YouTube!$B$14:$B$125,'Daily_Total '!$B33,YouTube!N$14:N$125)+SUMIF(Snapchat!$B$14:$B$123,'Daily_Total '!$B33,Snapchat!N$14:N$123)+SUMIF(Media4!$B$14:$B$122,'Daily_Total '!$B33,Media4!N$14:N$122)+SUMIF(Media5!$B$14:$B$129,'Daily_Total '!$B33,Media5!N$14:N$129)+SUMIF(Media6!$B$14:$B$129,'Daily_Total '!$B33,Media6!N$14:N$129)+SUMIF(Media7!$B$14:$B$129,'Daily_Total '!$B33,Media7!N$14:N$129)+SUMIF(Media8!$B$14:$B$129,'Daily_Total '!$B33,Media8!N$14:N$129)+SUMIF(Media9!$B$14:$B$129,'Daily_Total '!$B33,Media9!N$14:N$129)+SUMIF(Media10!$B$14:$B$129,'Daily_Total '!$B33,Media10!N$14:N$129)</f>
        <v>#DIV/0!</v>
      </c>
      <c r="V33" s="426"/>
      <c r="W33" s="274" t="e">
        <f>SUMIF([4]Facebook!$B$14:$B$155,'[4]Daily_Total '!$B33,[4]Facebook!W$14:W$155)+SUMIF([4]Instagram!$B$14:$B$125,'[4]Daily_Total '!$B33,[4]Instagram!W$14:W$125)+SUMIF([4]YouTube!$B$14:$B$123,'[4]Daily_Total '!$B33,[4]YouTube!W$14:W$123)+SUMIF([4]Media4!$B$14:$B$122,'[4]Daily_Total '!$B33,[4]Media4!W$14:W$122)+SUMIF([4]Media5!$B$14:$B$129,'[4]Daily_Total '!$B33,[4]Media5!W$14:W$129)+SUMIF([4]Media6!$B$14:$B$129,'[4]Daily_Total '!$B33,[4]Media6!W$14:W$129)+SUMIF([4]Media7!$B$14:$B$129,'[4]Daily_Total '!$B33,[4]Media7!W$14:W$129)+SUMIF([4]Media8!$B$14:$B$129,'[4]Daily_Total '!$B33,[4]Media8!W$14:W$129)+SUMIF([4]Media9!$B$14:$B$129,'[4]Daily_Total '!$B33,[4]Media9!W$14:W$129)+SUMIF([4]Media10!$B$14:$B$129,'[4]Daily_Total '!$B33,[4]Media10!W$14:W$129)</f>
        <v>#VALUE!</v>
      </c>
      <c r="X33" s="274" t="e">
        <f>SUMIF([4]Facebook!$B$14:$B$155,'[4]Daily_Total '!$B33,[4]Facebook!X$14:X$155)+SUMIF([4]Instagram!$B$14:$B$125,'[4]Daily_Total '!$B33,[4]Instagram!X$14:X$125)+SUMIF([4]YouTube!$B$14:$B$123,'[4]Daily_Total '!$B33,[4]YouTube!X$14:X$123)+SUMIF([4]Media4!$B$14:$B$122,'[4]Daily_Total '!$B33,[4]Media4!X$14:X$122)+SUMIF([4]Media5!$B$14:$B$129,'[4]Daily_Total '!$B33,[4]Media5!X$14:X$129)+SUMIF([4]Media6!$B$14:$B$129,'[4]Daily_Total '!$B33,[4]Media6!X$14:X$129)+SUMIF([4]Media7!$B$14:$B$129,'[4]Daily_Total '!$B33,[4]Media7!X$14:X$129)+SUMIF([4]Media8!$B$14:$B$129,'[4]Daily_Total '!$B33,[4]Media8!X$14:X$129)+SUMIF([4]Media9!$B$14:$B$129,'[4]Daily_Total '!$B33,[4]Media9!X$14:X$129)+SUMIF([4]Media10!$B$14:$B$129,'[4]Daily_Total '!$B33,[4]Media10!X$14:X$129)</f>
        <v>#VALUE!</v>
      </c>
      <c r="Y33" s="275" t="e">
        <f>SUMIF([4]Facebook!$B$14:$B$155,'[4]Daily_Total '!$B33,[4]Facebook!Y$14:Y$155)+SUMIF([4]Instagram!$B$14:$B$125,'[4]Daily_Total '!$B33,[4]Instagram!Y$14:Y$125)+SUMIF([4]YouTube!$B$14:$B$123,'[4]Daily_Total '!$B33,[4]YouTube!Y$14:Y$123)+SUMIF([4]Media4!$B$14:$B$122,'[4]Daily_Total '!$B33,[4]Media4!Y$14:Y$122)+SUMIF([4]Media5!$B$14:$B$129,'[4]Daily_Total '!$B33,[4]Media5!Y$14:Y$129)+SUMIF([4]Media6!$B$14:$B$129,'[4]Daily_Total '!$B33,[4]Media6!Y$14:Y$129)+SUMIF([4]Media7!$B$14:$B$129,'[4]Daily_Total '!$B33,[4]Media7!Y$14:Y$129)+SUMIF([4]Media8!$B$14:$B$129,'[4]Daily_Total '!$B33,[4]Media8!Y$14:Y$129)+SUMIF([4]Media9!$B$14:$B$129,'[4]Daily_Total '!$B33,[4]Media9!Y$14:Y$129)+SUMIF([4]Media10!$B$14:$B$129,'[4]Daily_Total '!$B33,[4]Media10!Y$14:Y$129)</f>
        <v>#VALUE!</v>
      </c>
    </row>
    <row r="34" spans="1:25" ht="15.65" customHeight="1">
      <c r="A34" s="287"/>
      <c r="B34" s="95">
        <f>B$14+18</f>
        <v>45134</v>
      </c>
      <c r="C34" s="103">
        <f>SUMIF(Facebook!$B$14:$B$155,'Daily_Total '!$B34,Facebook!C$14:C$155)+SUMIF(YouTube!$B$14:$B$125,'Daily_Total '!$B34,YouTube!C$14:C$125)+SUMIF(Snapchat!$B$14:$B$123,'Daily_Total '!$B34,Snapchat!C$14:C$123)+SUMIF(Media4!$B$14:$B$122,'Daily_Total '!$B34,Media4!C$14:C$122)+SUMIF(Media5!$B$14:$B$129,'Daily_Total '!$B34,Media5!C$14:C$129)+SUMIF(Media6!$B$14:$B$129,'Daily_Total '!$B34,Media6!C$14:C$129)+SUMIF(Media7!$B$14:$B$129,'Daily_Total '!$B34,Media7!C$14:C$129)+SUMIF(Media8!$B$14:$B$129,'Daily_Total '!$B34,Media8!C$14:C$129)+SUMIF(Media9!$B$14:$B$129,'Daily_Total '!$B34,Media9!C$14:C$129)+SUMIF(Media10!$B$14:$B$129,'Daily_Total '!$B34,Media10!C$14:C$129)</f>
        <v>0</v>
      </c>
      <c r="D34" s="72">
        <f>SUMIF(Facebook!$B$14:$B$155,'Daily_Total '!$B34,Facebook!D$14:D$155)+SUMIF(YouTube!$B$14:$B$125,'Daily_Total '!$B34,YouTube!D$14:D$125)+SUMIF(Snapchat!$B$14:$B$123,'Daily_Total '!$B34,Snapchat!D$14:D$123)+SUMIF(Media4!$B$14:$B$122,'Daily_Total '!$B34,Media4!D$14:D$122)+SUMIF(Media5!$B$14:$B$129,'Daily_Total '!$B34,Media5!D$14:D$129)+SUMIF(Media6!$B$14:$B$129,'Daily_Total '!$B34,Media6!D$14:D$129)+SUMIF(Media7!$B$14:$B$129,'Daily_Total '!$B34,Media7!D$14:D$129)+SUMIF(Media8!$B$14:$B$129,'Daily_Total '!$B34,Media8!D$14:D$129)+SUMIF(Media9!$B$14:$B$129,'Daily_Total '!$B34,Media9!D$14:D$129)+SUMIF(Media10!$B$14:$B$129,'Daily_Total '!$B34,Media10!D$14:D$129)</f>
        <v>0</v>
      </c>
      <c r="E34" s="72">
        <f>SUMIF(Facebook!$B$14:$B$155,'Daily_Total '!$B34,Facebook!E$14:E$155)+SUMIF(YouTube!$B$14:$B$125,'Daily_Total '!$B34,YouTube!E$14:E$125)+SUMIF(Snapchat!$B$14:$B$123,'Daily_Total '!$B34,Snapchat!E$14:E$123)+SUMIF(Media4!$B$14:$B$122,'Daily_Total '!$B34,Media4!E$14:E$122)+SUMIF(Media5!$B$14:$B$129,'Daily_Total '!$B34,Media5!E$14:E$129)+SUMIF(Media6!$B$14:$B$129,'Daily_Total '!$B34,Media6!E$14:E$129)+SUMIF(Media7!$B$14:$B$129,'Daily_Total '!$B34,Media7!E$14:E$129)+SUMIF(Media8!$B$14:$B$129,'Daily_Total '!$B34,Media8!E$14:E$129)+SUMIF(Media9!$B$14:$B$129,'Daily_Total '!$B34,Media9!E$14:E$129)+SUMIF(Media10!$B$14:$B$129,'Daily_Total '!$B34,Media10!E$14:E$129)</f>
        <v>0</v>
      </c>
      <c r="F34" s="72">
        <f>SUMIF(Facebook!$B$14:$B$155,'Daily_Total '!$B34,Facebook!F$14:F$155)+SUMIF(YouTube!$B$14:$B$125,'Daily_Total '!$B34,YouTube!F$14:F$125)+SUMIF(Snapchat!$B$14:$B$123,'Daily_Total '!$B34,Snapchat!F$14:F$123)+SUMIF(Media4!$B$14:$B$122,'Daily_Total '!$B34,Media4!F$14:F$122)+SUMIF(Media5!$B$14:$B$129,'Daily_Total '!$B34,Media5!F$14:F$129)+SUMIF(Media6!$B$14:$B$129,'Daily_Total '!$B34,Media6!F$14:F$129)+SUMIF(Media7!$B$14:$B$129,'Daily_Total '!$B34,Media7!F$14:F$129)+SUMIF(Media8!$B$14:$B$129,'Daily_Total '!$B34,Media8!F$14:F$129)+SUMIF(Media9!$B$14:$B$129,'Daily_Total '!$B34,Media9!F$14:F$129)+SUMIF(Media10!$B$14:$B$129,'Daily_Total '!$B34,Media10!F$14:F$129)</f>
        <v>0</v>
      </c>
      <c r="G34" s="72">
        <f>SUMIF(Facebook!$B$14:$B$155,'Daily_Total '!$B34,Facebook!G$14:G$155)+SUMIF(YouTube!$B$14:$B$125,'Daily_Total '!$B34,YouTube!G$14:G$125)+SUMIF(Snapchat!$B$14:$B$123,'Daily_Total '!$B34,Snapchat!G$14:G$123)+SUMIF(Media4!$B$14:$B$122,'Daily_Total '!$B34,Media4!G$14:G$122)+SUMIF(Media5!$B$14:$B$129,'Daily_Total '!$B34,Media5!G$14:G$129)+SUMIF(Media6!$B$14:$B$129,'Daily_Total '!$B34,Media6!G$14:G$129)+SUMIF(Media7!$B$14:$B$129,'Daily_Total '!$B34,Media7!G$14:G$129)+SUMIF(Media8!$B$14:$B$129,'Daily_Total '!$B34,Media8!G$14:G$129)+SUMIF(Media9!$B$14:$B$129,'Daily_Total '!$B34,Media9!G$14:G$129)+SUMIF(Media10!$B$14:$B$129,'Daily_Total '!$B34,Media10!G$14:G$129)</f>
        <v>0</v>
      </c>
      <c r="H34" s="72">
        <f>SUMIF(Facebook!$B$14:$B$155,'Daily_Total '!$B34,Facebook!H$14:H$155)+SUMIF(YouTube!$B$14:$B$125,'Daily_Total '!$B34,YouTube!H$14:H$125)+SUMIF(Snapchat!$B$14:$B$123,'Daily_Total '!$B34,Snapchat!H$14:H$123)+SUMIF(Media4!$B$14:$B$122,'Daily_Total '!$B34,Media4!H$14:H$122)+SUMIF(Media5!$B$14:$B$129,'Daily_Total '!$B34,Media5!H$14:H$129)+SUMIF(Media6!$B$14:$B$129,'Daily_Total '!$B34,Media6!H$14:H$129)+SUMIF(Media7!$B$14:$B$129,'Daily_Total '!$B34,Media7!H$14:H$129)+SUMIF(Media8!$B$14:$B$129,'Daily_Total '!$B34,Media8!H$14:H$129)+SUMIF(Media9!$B$14:$B$129,'Daily_Total '!$B34,Media9!H$14:H$129)+SUMIF(Media10!$B$14:$B$129,'Daily_Total '!$B34,Media10!H$14:H$129)</f>
        <v>0</v>
      </c>
      <c r="I34" s="72">
        <f>SUMIF(Facebook!$B$14:$B$155,'Daily_Total '!$B34,Facebook!I$14:I$155)+SUMIF(YouTube!$B$14:$B$125,'Daily_Total '!$B34,YouTube!I$14:I$125)+SUMIF(Snapchat!$B$14:$B$123,'Daily_Total '!$B34,Snapchat!I$14:I$123)+SUMIF(Media4!$B$14:$B$122,'Daily_Total '!$B34,Media4!I$14:I$122)+SUMIF(Media5!$B$14:$B$129,'Daily_Total '!$B34,Media5!I$14:I$129)+SUMIF(Media6!$B$14:$B$129,'Daily_Total '!$B34,Media6!I$14:I$129)+SUMIF(Media7!$B$14:$B$129,'Daily_Total '!$B34,Media7!I$14:I$129)+SUMIF(Media8!$B$14:$B$129,'Daily_Total '!$B34,Media8!I$14:I$129)+SUMIF(Media9!$B$14:$B$129,'Daily_Total '!$B34,Media9!I$14:I$129)+SUMIF(Media10!$B$14:$B$129,'Daily_Total '!$B34,Media10!I$14:I$129)</f>
        <v>0</v>
      </c>
      <c r="J34" s="61">
        <f>SUMIF(Facebook!$B$14:$B$155,'Daily_Total '!$B34,Facebook!J$14:J$155)+SUMIF(YouTube!$B$14:$B$125,'Daily_Total '!$B34,YouTube!J$14:J$125)+SUMIF(Snapchat!$B$14:$B$123,'Daily_Total '!$B34,Snapchat!J$14:J$123)+SUMIF(Media4!$B$14:$B$122,'Daily_Total '!$B34,Media4!J$14:J$122)+SUMIF(Media5!$B$14:$B$129,'Daily_Total '!$B34,Media5!J$14:J$129)+SUMIF(Media6!$B$14:$B$129,'Daily_Total '!$B34,Media6!J$14:J$129)+SUMIF(Media7!$B$14:$B$129,'Daily_Total '!$B34,Media7!J$14:J$129)+SUMIF(Media8!$B$14:$B$129,'Daily_Total '!$B34,Media8!J$14:J$129)+SUMIF(Media9!$B$14:$B$129,'Daily_Total '!$B34,Media9!J$14:J$129)+SUMIF(Media10!$B$14:$B$129,'Daily_Total '!$B34,Media10!J$14:J$129)</f>
        <v>0</v>
      </c>
      <c r="K34" s="59">
        <f>SUM($J$21,$J$29:J34)/$C$3</f>
        <v>0.50498127340823973</v>
      </c>
      <c r="L34" s="60" t="e">
        <f t="shared" si="0"/>
        <v>#DIV/0!</v>
      </c>
      <c r="M34" s="73" t="e">
        <f t="shared" si="1"/>
        <v>#DIV/0!</v>
      </c>
      <c r="N34" s="356" t="e">
        <f t="shared" si="5"/>
        <v>#DIV/0!</v>
      </c>
      <c r="O34" s="103">
        <f>SUMIF(Facebook!$B$14:$B$155,'Daily_Total '!$B34,Facebook!O$14:O$155)+SUMIF(YouTube!$B$14:$B$125,'Daily_Total '!$B34,YouTube!O$14:O$125)+SUMIF(Snapchat!$B$14:$B$123,'Daily_Total '!$B34,Snapchat!O$14:O$123)+SUMIF(Media4!$B$14:$B$122,'Daily_Total '!$B34,Media4!O$14:O$122)+SUMIF(Media5!$B$14:$B$129,'Daily_Total '!$B34,Media5!O$14:O$129)+SUMIF(Media6!$B$14:$B$129,'Daily_Total '!$B34,Media6!O$14:O$129)+SUMIF(Media7!$B$14:$B$129,'Daily_Total '!$B34,Media7!O$14:O$129)+SUMIF(Media8!$B$14:$B$129,'Daily_Total '!$B34,Media8!O$14:O$129)+SUMIF(Media9!$B$14:$B$129,'Daily_Total '!$B34,Media9!O$14:O$129)+SUMIF(Media10!$B$14:$B$129,'Daily_Total '!$B34,Media10!O$14:O$129)</f>
        <v>16</v>
      </c>
      <c r="P34" s="103">
        <f>SUMIF(Facebook!$B$14:$B$155,'Daily_Total '!$B34,Facebook!P$14:P$155)+SUMIF(YouTube!$B$14:$B$125,'Daily_Total '!$B34,YouTube!P$14:P$125)+SUMIF(Snapchat!$B$14:$B$123,'Daily_Total '!$B34,Snapchat!P$14:P$123)+SUMIF(Media4!$B$14:$B$122,'Daily_Total '!$B34,Media4!P$14:P$122)+SUMIF(Media5!$B$14:$B$129,'Daily_Total '!$B34,Media5!P$14:P$129)+SUMIF(Media6!$B$14:$B$129,'Daily_Total '!$B34,Media6!P$14:P$129)+SUMIF(Media7!$B$14:$B$129,'Daily_Total '!$B34,Media7!P$14:P$129)+SUMIF(Media8!$B$14:$B$129,'Daily_Total '!$B34,Media8!P$14:P$129)+SUMIF(Media9!$B$14:$B$129,'Daily_Total '!$B34,Media9!P$14:P$129)+SUMIF(Media10!$B$14:$B$129,'Daily_Total '!$B34,Media10!P$14:P$129)</f>
        <v>3151.7094017094014</v>
      </c>
      <c r="Q34" s="74">
        <f t="shared" si="2"/>
        <v>5.0766101694915263E-3</v>
      </c>
      <c r="R34" s="75">
        <f t="shared" si="3"/>
        <v>0</v>
      </c>
      <c r="S34" s="59" t="e">
        <f t="shared" si="4"/>
        <v>#DIV/0!</v>
      </c>
      <c r="T34" s="104"/>
      <c r="U34" s="110" t="e">
        <f>SUMIF(Facebook!$B$14:$B$155,'Daily_Total '!$B34,Facebook!U$14:U$155)+SUMIF(YouTube!$B$14:$B$125,'Daily_Total '!$B34,YouTube!N$14:N$125)+SUMIF(Snapchat!$B$14:$B$123,'Daily_Total '!$B34,Snapchat!N$14:N$123)+SUMIF(Media4!$B$14:$B$122,'Daily_Total '!$B34,Media4!N$14:N$122)+SUMIF(Media5!$B$14:$B$129,'Daily_Total '!$B34,Media5!N$14:N$129)+SUMIF(Media6!$B$14:$B$129,'Daily_Total '!$B34,Media6!N$14:N$129)+SUMIF(Media7!$B$14:$B$129,'Daily_Total '!$B34,Media7!N$14:N$129)+SUMIF(Media8!$B$14:$B$129,'Daily_Total '!$B34,Media8!N$14:N$129)+SUMIF(Media9!$B$14:$B$129,'Daily_Total '!$B34,Media9!N$14:N$129)+SUMIF(Media10!$B$14:$B$129,'Daily_Total '!$B34,Media10!N$14:N$129)</f>
        <v>#DIV/0!</v>
      </c>
      <c r="V34" s="426"/>
      <c r="W34" s="274" t="e">
        <f>SUMIF([4]Facebook!$B$14:$B$155,'[4]Daily_Total '!$B34,[4]Facebook!W$14:W$155)+SUMIF([4]Instagram!$B$14:$B$125,'[4]Daily_Total '!$B34,[4]Instagram!W$14:W$125)+SUMIF([4]YouTube!$B$14:$B$123,'[4]Daily_Total '!$B34,[4]YouTube!W$14:W$123)+SUMIF([4]Media4!$B$14:$B$122,'[4]Daily_Total '!$B34,[4]Media4!W$14:W$122)+SUMIF([4]Media5!$B$14:$B$129,'[4]Daily_Total '!$B34,[4]Media5!W$14:W$129)+SUMIF([4]Media6!$B$14:$B$129,'[4]Daily_Total '!$B34,[4]Media6!W$14:W$129)+SUMIF([4]Media7!$B$14:$B$129,'[4]Daily_Total '!$B34,[4]Media7!W$14:W$129)+SUMIF([4]Media8!$B$14:$B$129,'[4]Daily_Total '!$B34,[4]Media8!W$14:W$129)+SUMIF([4]Media9!$B$14:$B$129,'[4]Daily_Total '!$B34,[4]Media9!W$14:W$129)+SUMIF([4]Media10!$B$14:$B$129,'[4]Daily_Total '!$B34,[4]Media10!W$14:W$129)</f>
        <v>#VALUE!</v>
      </c>
      <c r="X34" s="274" t="e">
        <f>SUMIF([4]Facebook!$B$14:$B$155,'[4]Daily_Total '!$B34,[4]Facebook!X$14:X$155)+SUMIF([4]Instagram!$B$14:$B$125,'[4]Daily_Total '!$B34,[4]Instagram!X$14:X$125)+SUMIF([4]YouTube!$B$14:$B$123,'[4]Daily_Total '!$B34,[4]YouTube!X$14:X$123)+SUMIF([4]Media4!$B$14:$B$122,'[4]Daily_Total '!$B34,[4]Media4!X$14:X$122)+SUMIF([4]Media5!$B$14:$B$129,'[4]Daily_Total '!$B34,[4]Media5!X$14:X$129)+SUMIF([4]Media6!$B$14:$B$129,'[4]Daily_Total '!$B34,[4]Media6!X$14:X$129)+SUMIF([4]Media7!$B$14:$B$129,'[4]Daily_Total '!$B34,[4]Media7!X$14:X$129)+SUMIF([4]Media8!$B$14:$B$129,'[4]Daily_Total '!$B34,[4]Media8!X$14:X$129)+SUMIF([4]Media9!$B$14:$B$129,'[4]Daily_Total '!$B34,[4]Media9!X$14:X$129)+SUMIF([4]Media10!$B$14:$B$129,'[4]Daily_Total '!$B34,[4]Media10!X$14:X$129)</f>
        <v>#VALUE!</v>
      </c>
      <c r="Y34" s="275" t="e">
        <f>SUMIF([4]Facebook!$B$14:$B$155,'[4]Daily_Total '!$B34,[4]Facebook!Y$14:Y$155)+SUMIF([4]Instagram!$B$14:$B$125,'[4]Daily_Total '!$B34,[4]Instagram!Y$14:Y$125)+SUMIF([4]YouTube!$B$14:$B$123,'[4]Daily_Total '!$B34,[4]YouTube!Y$14:Y$123)+SUMIF([4]Media4!$B$14:$B$122,'[4]Daily_Total '!$B34,[4]Media4!Y$14:Y$122)+SUMIF([4]Media5!$B$14:$B$129,'[4]Daily_Total '!$B34,[4]Media5!Y$14:Y$129)+SUMIF([4]Media6!$B$14:$B$129,'[4]Daily_Total '!$B34,[4]Media6!Y$14:Y$129)+SUMIF([4]Media7!$B$14:$B$129,'[4]Daily_Total '!$B34,[4]Media7!Y$14:Y$129)+SUMIF([4]Media8!$B$14:$B$129,'[4]Daily_Total '!$B34,[4]Media8!Y$14:Y$129)+SUMIF([4]Media9!$B$14:$B$129,'[4]Daily_Total '!$B34,[4]Media9!Y$14:Y$129)+SUMIF([4]Media10!$B$14:$B$129,'[4]Daily_Total '!$B34,[4]Media10!Y$14:Y$129)</f>
        <v>#VALUE!</v>
      </c>
    </row>
    <row r="35" spans="1:25" ht="15.65" customHeight="1">
      <c r="A35" s="284" t="s">
        <v>162</v>
      </c>
      <c r="B35" s="95">
        <f>B$14+19</f>
        <v>45135</v>
      </c>
      <c r="C35" s="103">
        <f>SUMIF(Facebook!$B$14:$B$155,'Daily_Total '!$B35,Facebook!C$14:C$155)+SUMIF(YouTube!$B$14:$B$125,'Daily_Total '!$B35,YouTube!C$14:C$125)+SUMIF(Snapchat!$B$14:$B$123,'Daily_Total '!$B35,Snapchat!C$14:C$123)+SUMIF(Media4!$B$14:$B$122,'Daily_Total '!$B35,Media4!C$14:C$122)+SUMIF(Media5!$B$14:$B$129,'Daily_Total '!$B35,Media5!C$14:C$129)+SUMIF(Media6!$B$14:$B$129,'Daily_Total '!$B35,Media6!C$14:C$129)+SUMIF(Media7!$B$14:$B$129,'Daily_Total '!$B35,Media7!C$14:C$129)+SUMIF(Media8!$B$14:$B$129,'Daily_Total '!$B35,Media8!C$14:C$129)+SUMIF(Media9!$B$14:$B$129,'Daily_Total '!$B35,Media9!C$14:C$129)+SUMIF(Media10!$B$14:$B$129,'Daily_Total '!$B35,Media10!C$14:C$129)</f>
        <v>409573</v>
      </c>
      <c r="D35" s="72">
        <f>SUMIF(Facebook!$B$14:$B$155,'Daily_Total '!$B35,Facebook!D$14:D$155)+SUMIF(YouTube!$B$14:$B$125,'Daily_Total '!$B35,YouTube!D$14:D$125)+SUMIF(Snapchat!$B$14:$B$123,'Daily_Total '!$B35,Snapchat!D$14:D$123)+SUMIF(Media4!$B$14:$B$122,'Daily_Total '!$B35,Media4!D$14:D$122)+SUMIF(Media5!$B$14:$B$129,'Daily_Total '!$B35,Media5!D$14:D$129)+SUMIF(Media6!$B$14:$B$129,'Daily_Total '!$B35,Media6!D$14:D$129)+SUMIF(Media7!$B$14:$B$129,'Daily_Total '!$B35,Media7!D$14:D$129)+SUMIF(Media8!$B$14:$B$129,'Daily_Total '!$B35,Media8!D$14:D$129)+SUMIF(Media9!$B$14:$B$129,'Daily_Total '!$B35,Media9!D$14:D$129)+SUMIF(Media10!$B$14:$B$129,'Daily_Total '!$B35,Media10!D$14:D$129)</f>
        <v>10402</v>
      </c>
      <c r="E35" s="72">
        <f>SUMIF(Facebook!$B$14:$B$155,'Daily_Total '!$B35,Facebook!E$14:E$155)+SUMIF(YouTube!$B$14:$B$125,'Daily_Total '!$B35,YouTube!E$14:E$125)+SUMIF(Snapchat!$B$14:$B$123,'Daily_Total '!$B35,Snapchat!E$14:E$123)+SUMIF(Media4!$B$14:$B$122,'Daily_Total '!$B35,Media4!E$14:E$122)+SUMIF(Media5!$B$14:$B$129,'Daily_Total '!$B35,Media5!E$14:E$129)+SUMIF(Media6!$B$14:$B$129,'Daily_Total '!$B35,Media6!E$14:E$129)+SUMIF(Media7!$B$14:$B$129,'Daily_Total '!$B35,Media7!E$14:E$129)+SUMIF(Media8!$B$14:$B$129,'Daily_Total '!$B35,Media8!E$14:E$129)+SUMIF(Media9!$B$14:$B$129,'Daily_Total '!$B35,Media9!E$14:E$129)+SUMIF(Media10!$B$14:$B$129,'Daily_Total '!$B35,Media10!E$14:E$129)</f>
        <v>85948</v>
      </c>
      <c r="F35" s="72">
        <f>SUMIF(Facebook!$B$14:$B$155,'Daily_Total '!$B35,Facebook!F$14:F$155)+SUMIF(YouTube!$B$14:$B$125,'Daily_Total '!$B35,YouTube!F$14:F$125)+SUMIF(Snapchat!$B$14:$B$123,'Daily_Total '!$B35,Snapchat!F$14:F$123)+SUMIF(Media4!$B$14:$B$122,'Daily_Total '!$B35,Media4!F$14:F$122)+SUMIF(Media5!$B$14:$B$129,'Daily_Total '!$B35,Media5!F$14:F$129)+SUMIF(Media6!$B$14:$B$129,'Daily_Total '!$B35,Media6!F$14:F$129)+SUMIF(Media7!$B$14:$B$129,'Daily_Total '!$B35,Media7!F$14:F$129)+SUMIF(Media8!$B$14:$B$129,'Daily_Total '!$B35,Media8!F$14:F$129)+SUMIF(Media9!$B$14:$B$129,'Daily_Total '!$B35,Media9!F$14:F$129)+SUMIF(Media10!$B$14:$B$129,'Daily_Total '!$B35,Media10!F$14:F$129)</f>
        <v>120498.3508</v>
      </c>
      <c r="G35" s="72">
        <f>SUMIF(Facebook!$B$14:$B$155,'Daily_Total '!$B35,Facebook!G$14:G$155)+SUMIF(YouTube!$B$14:$B$125,'Daily_Total '!$B35,YouTube!G$14:G$125)+SUMIF(Snapchat!$B$14:$B$123,'Daily_Total '!$B35,Snapchat!G$14:G$123)+SUMIF(Media4!$B$14:$B$122,'Daily_Total '!$B35,Media4!G$14:G$122)+SUMIF(Media5!$B$14:$B$129,'Daily_Total '!$B35,Media5!G$14:G$129)+SUMIF(Media6!$B$14:$B$129,'Daily_Total '!$B35,Media6!G$14:G$129)+SUMIF(Media7!$B$14:$B$129,'Daily_Total '!$B35,Media7!G$14:G$129)+SUMIF(Media8!$B$14:$B$129,'Daily_Total '!$B35,Media8!G$14:G$129)+SUMIF(Media9!$B$14:$B$129,'Daily_Total '!$B35,Media9!G$14:G$129)+SUMIF(Media10!$B$14:$B$129,'Daily_Total '!$B35,Media10!G$14:G$129)</f>
        <v>70575.642500000002</v>
      </c>
      <c r="H35" s="72">
        <f>SUMIF(Facebook!$B$14:$B$155,'Daily_Total '!$B35,Facebook!H$14:H$155)+SUMIF(YouTube!$B$14:$B$125,'Daily_Total '!$B35,YouTube!H$14:H$125)+SUMIF(Snapchat!$B$14:$B$123,'Daily_Total '!$B35,Snapchat!H$14:H$123)+SUMIF(Media4!$B$14:$B$122,'Daily_Total '!$B35,Media4!H$14:H$122)+SUMIF(Media5!$B$14:$B$129,'Daily_Total '!$B35,Media5!H$14:H$129)+SUMIF(Media6!$B$14:$B$129,'Daily_Total '!$B35,Media6!H$14:H$129)+SUMIF(Media7!$B$14:$B$129,'Daily_Total '!$B35,Media7!H$14:H$129)+SUMIF(Media8!$B$14:$B$129,'Daily_Total '!$B35,Media8!H$14:H$129)+SUMIF(Media9!$B$14:$B$129,'Daily_Total '!$B35,Media9!H$14:H$129)+SUMIF(Media10!$B$14:$B$129,'Daily_Total '!$B35,Media10!H$14:H$129)</f>
        <v>55346.144799999995</v>
      </c>
      <c r="I35" s="72">
        <f>SUMIF(Facebook!$B$14:$B$155,'Daily_Total '!$B35,Facebook!I$14:I$155)+SUMIF(YouTube!$B$14:$B$125,'Daily_Total '!$B35,YouTube!I$14:I$125)+SUMIF(Snapchat!$B$14:$B$123,'Daily_Total '!$B35,Snapchat!I$14:I$123)+SUMIF(Media4!$B$14:$B$122,'Daily_Total '!$B35,Media4!I$14:I$122)+SUMIF(Media5!$B$14:$B$129,'Daily_Total '!$B35,Media5!I$14:I$129)+SUMIF(Media6!$B$14:$B$129,'Daily_Total '!$B35,Media6!I$14:I$129)+SUMIF(Media7!$B$14:$B$129,'Daily_Total '!$B35,Media7!I$14:I$129)+SUMIF(Media8!$B$14:$B$129,'Daily_Total '!$B35,Media8!I$14:I$129)+SUMIF(Media9!$B$14:$B$129,'Daily_Total '!$B35,Media9!I$14:I$129)+SUMIF(Media10!$B$14:$B$129,'Daily_Total '!$B35,Media10!I$14:I$129)</f>
        <v>30377.266499999998</v>
      </c>
      <c r="J35" s="61">
        <f>SUMIF(Facebook!$B$14:$B$155,'Daily_Total '!$B35,Facebook!J$14:J$155)+SUMIF(YouTube!$B$14:$B$125,'Daily_Total '!$B35,YouTube!J$14:J$125)+SUMIF(Snapchat!$B$14:$B$123,'Daily_Total '!$B35,Snapchat!J$14:J$123)+SUMIF(Media4!$B$14:$B$122,'Daily_Total '!$B35,Media4!J$14:J$122)+SUMIF(Media5!$B$14:$B$129,'Daily_Total '!$B35,Media5!J$14:J$129)+SUMIF(Media6!$B$14:$B$129,'Daily_Total '!$B35,Media6!J$14:J$129)+SUMIF(Media7!$B$14:$B$129,'Daily_Total '!$B35,Media7!J$14:J$129)+SUMIF(Media8!$B$14:$B$129,'Daily_Total '!$B35,Media8!J$14:J$129)+SUMIF(Media9!$B$14:$B$129,'Daily_Total '!$B35,Media9!J$14:J$129)+SUMIF(Media10!$B$14:$B$129,'Daily_Total '!$B35,Media10!J$14:J$129)</f>
        <v>239.75600000000003</v>
      </c>
      <c r="K35" s="59">
        <f>SUM($J$21,$J$29:J35)/$C$3</f>
        <v>0.54987940074906372</v>
      </c>
      <c r="L35" s="60">
        <f t="shared" si="0"/>
        <v>2.5397181943145667E-2</v>
      </c>
      <c r="M35" s="73">
        <f t="shared" si="1"/>
        <v>2.3049029032878296E-2</v>
      </c>
      <c r="N35" s="356">
        <f t="shared" si="5"/>
        <v>2.7895471680551035E-3</v>
      </c>
      <c r="O35" s="103">
        <f>SUMIF(Facebook!$B$14:$B$155,'Daily_Total '!$B35,Facebook!O$14:O$155)+SUMIF(YouTube!$B$14:$B$125,'Daily_Total '!$B35,YouTube!O$14:O$125)+SUMIF(Snapchat!$B$14:$B$123,'Daily_Total '!$B35,Snapchat!O$14:O$123)+SUMIF(Media4!$B$14:$B$122,'Daily_Total '!$B35,Media4!O$14:O$122)+SUMIF(Media5!$B$14:$B$129,'Daily_Total '!$B35,Media5!O$14:O$129)+SUMIF(Media6!$B$14:$B$129,'Daily_Total '!$B35,Media6!O$14:O$129)+SUMIF(Media7!$B$14:$B$129,'Daily_Total '!$B35,Media7!O$14:O$129)+SUMIF(Media8!$B$14:$B$129,'Daily_Total '!$B35,Media8!O$14:O$129)+SUMIF(Media9!$B$14:$B$129,'Daily_Total '!$B35,Media9!O$14:O$129)+SUMIF(Media10!$B$14:$B$129,'Daily_Total '!$B35,Media10!O$14:O$129)</f>
        <v>1192</v>
      </c>
      <c r="P35" s="103">
        <f>SUMIF(Facebook!$B$14:$B$155,'Daily_Total '!$B35,Facebook!P$14:P$155)+SUMIF(YouTube!$B$14:$B$125,'Daily_Total '!$B35,YouTube!P$14:P$125)+SUMIF(Snapchat!$B$14:$B$123,'Daily_Total '!$B35,Snapchat!P$14:P$123)+SUMIF(Media4!$B$14:$B$122,'Daily_Total '!$B35,Media4!P$14:P$122)+SUMIF(Media5!$B$14:$B$129,'Daily_Total '!$B35,Media5!P$14:P$129)+SUMIF(Media6!$B$14:$B$129,'Daily_Total '!$B35,Media6!P$14:P$129)+SUMIF(Media7!$B$14:$B$129,'Daily_Total '!$B35,Media7!P$14:P$129)+SUMIF(Media8!$B$14:$B$129,'Daily_Total '!$B35,Media8!P$14:P$129)+SUMIF(Media9!$B$14:$B$129,'Daily_Total '!$B35,Media9!P$14:P$129)+SUMIF(Media10!$B$14:$B$129,'Daily_Total '!$B35,Media10!P$14:P$129)</f>
        <v>3408.1196581196577</v>
      </c>
      <c r="Q35" s="74">
        <f t="shared" si="2"/>
        <v>0.34975297805642636</v>
      </c>
      <c r="R35" s="75">
        <f t="shared" si="3"/>
        <v>0.20113758389261746</v>
      </c>
      <c r="S35" s="59">
        <f t="shared" si="4"/>
        <v>0.11459334743318593</v>
      </c>
      <c r="T35" s="104">
        <f>AVERAGE(Facebook!T35,YouTube!T35,Snapchat!T35,Media4!T35,Media5!T35,Media6!T35,Media7!T35,Media8!T35,Media9!T35,Media10!T35)</f>
        <v>38.532783642451321</v>
      </c>
      <c r="U35" s="110" t="e">
        <f>SUMIF(Facebook!$B$14:$B$155,'Daily_Total '!$B35,Facebook!U$14:U$155)+SUMIF(YouTube!$B$14:$B$125,'Daily_Total '!$B35,YouTube!N$14:N$125)+SUMIF(Snapchat!$B$14:$B$123,'Daily_Total '!$B35,Snapchat!N$14:N$123)+SUMIF(Media4!$B$14:$B$122,'Daily_Total '!$B35,Media4!N$14:N$122)+SUMIF(Media5!$B$14:$B$129,'Daily_Total '!$B35,Media5!N$14:N$129)+SUMIF(Media6!$B$14:$B$129,'Daily_Total '!$B35,Media6!N$14:N$129)+SUMIF(Media7!$B$14:$B$129,'Daily_Total '!$B35,Media7!N$14:N$129)+SUMIF(Media8!$B$14:$B$129,'Daily_Total '!$B35,Media8!N$14:N$129)+SUMIF(Media9!$B$14:$B$129,'Daily_Total '!$B35,Media9!N$14:N$129)+SUMIF(Media10!$B$14:$B$129,'Daily_Total '!$B35,Media10!N$14:N$129)</f>
        <v>#DIV/0!</v>
      </c>
      <c r="V35" s="426">
        <v>0.73651430531564333</v>
      </c>
      <c r="W35" s="274" t="e">
        <f>SUMIF([4]Facebook!$B$14:$B$155,'[4]Daily_Total '!$B35,[4]Facebook!W$14:W$155)+SUMIF([4]Instagram!$B$14:$B$125,'[4]Daily_Total '!$B35,[4]Instagram!W$14:W$125)+SUMIF([4]YouTube!$B$14:$B$123,'[4]Daily_Total '!$B35,[4]YouTube!W$14:W$123)+SUMIF([4]Media4!$B$14:$B$122,'[4]Daily_Total '!$B35,[4]Media4!W$14:W$122)+SUMIF([4]Media5!$B$14:$B$129,'[4]Daily_Total '!$B35,[4]Media5!W$14:W$129)+SUMIF([4]Media6!$B$14:$B$129,'[4]Daily_Total '!$B35,[4]Media6!W$14:W$129)+SUMIF([4]Media7!$B$14:$B$129,'[4]Daily_Total '!$B35,[4]Media7!W$14:W$129)+SUMIF([4]Media8!$B$14:$B$129,'[4]Daily_Total '!$B35,[4]Media8!W$14:W$129)+SUMIF([4]Media9!$B$14:$B$129,'[4]Daily_Total '!$B35,[4]Media9!W$14:W$129)+SUMIF([4]Media10!$B$14:$B$129,'[4]Daily_Total '!$B35,[4]Media10!W$14:W$129)</f>
        <v>#VALUE!</v>
      </c>
      <c r="X35" s="274" t="e">
        <f>SUMIF([4]Facebook!$B$14:$B$155,'[4]Daily_Total '!$B35,[4]Facebook!X$14:X$155)+SUMIF([4]Instagram!$B$14:$B$125,'[4]Daily_Total '!$B35,[4]Instagram!X$14:X$125)+SUMIF([4]YouTube!$B$14:$B$123,'[4]Daily_Total '!$B35,[4]YouTube!X$14:X$123)+SUMIF([4]Media4!$B$14:$B$122,'[4]Daily_Total '!$B35,[4]Media4!X$14:X$122)+SUMIF([4]Media5!$B$14:$B$129,'[4]Daily_Total '!$B35,[4]Media5!X$14:X$129)+SUMIF([4]Media6!$B$14:$B$129,'[4]Daily_Total '!$B35,[4]Media6!X$14:X$129)+SUMIF([4]Media7!$B$14:$B$129,'[4]Daily_Total '!$B35,[4]Media7!X$14:X$129)+SUMIF([4]Media8!$B$14:$B$129,'[4]Daily_Total '!$B35,[4]Media8!X$14:X$129)+SUMIF([4]Media9!$B$14:$B$129,'[4]Daily_Total '!$B35,[4]Media9!X$14:X$129)+SUMIF([4]Media10!$B$14:$B$129,'[4]Daily_Total '!$B35,[4]Media10!X$14:X$129)</f>
        <v>#VALUE!</v>
      </c>
      <c r="Y35" s="275" t="e">
        <f>SUMIF([4]Facebook!$B$14:$B$155,'[4]Daily_Total '!$B35,[4]Facebook!Y$14:Y$155)+SUMIF([4]Instagram!$B$14:$B$125,'[4]Daily_Total '!$B35,[4]Instagram!Y$14:Y$125)+SUMIF([4]YouTube!$B$14:$B$123,'[4]Daily_Total '!$B35,[4]YouTube!Y$14:Y$123)+SUMIF([4]Media4!$B$14:$B$122,'[4]Daily_Total '!$B35,[4]Media4!Y$14:Y$122)+SUMIF([4]Media5!$B$14:$B$129,'[4]Daily_Total '!$B35,[4]Media5!Y$14:Y$129)+SUMIF([4]Media6!$B$14:$B$129,'[4]Daily_Total '!$B35,[4]Media6!Y$14:Y$129)+SUMIF([4]Media7!$B$14:$B$129,'[4]Daily_Total '!$B35,[4]Media7!Y$14:Y$129)+SUMIF([4]Media8!$B$14:$B$129,'[4]Daily_Total '!$B35,[4]Media8!Y$14:Y$129)+SUMIF([4]Media9!$B$14:$B$129,'[4]Daily_Total '!$B35,[4]Media9!Y$14:Y$129)+SUMIF([4]Media10!$B$14:$B$129,'[4]Daily_Total '!$B35,[4]Media10!Y$14:Y$129)</f>
        <v>#VALUE!</v>
      </c>
    </row>
    <row r="36" spans="1:25" ht="15.65" customHeight="1">
      <c r="A36" s="284" t="s">
        <v>163</v>
      </c>
      <c r="B36" s="95">
        <f>B$14+20</f>
        <v>45136</v>
      </c>
      <c r="C36" s="103">
        <f>SUMIF(Facebook!$B$14:$B$155,'Daily_Total '!$B36,Facebook!C$14:C$155)+SUMIF(YouTube!$B$14:$B$125,'Daily_Total '!$B36,YouTube!C$14:C$125)+SUMIF(Snapchat!$B$14:$B$123,'Daily_Total '!$B36,Snapchat!C$14:C$123)+SUMIF(Media4!$B$14:$B$122,'Daily_Total '!$B36,Media4!C$14:C$122)+SUMIF(Media5!$B$14:$B$129,'Daily_Total '!$B36,Media5!C$14:C$129)+SUMIF(Media6!$B$14:$B$129,'Daily_Total '!$B36,Media6!C$14:C$129)+SUMIF(Media7!$B$14:$B$129,'Daily_Total '!$B36,Media7!C$14:C$129)+SUMIF(Media8!$B$14:$B$129,'Daily_Total '!$B36,Media8!C$14:C$129)+SUMIF(Media9!$B$14:$B$129,'Daily_Total '!$B36,Media9!C$14:C$129)+SUMIF(Media10!$B$14:$B$129,'Daily_Total '!$B36,Media10!C$14:C$129)</f>
        <v>1240671</v>
      </c>
      <c r="D36" s="72">
        <f>SUMIF(Facebook!$B$14:$B$155,'Daily_Total '!$B36,Facebook!D$14:D$155)+SUMIF(YouTube!$B$14:$B$125,'Daily_Total '!$B36,YouTube!D$14:D$125)+SUMIF(Snapchat!$B$14:$B$123,'Daily_Total '!$B36,Snapchat!D$14:D$123)+SUMIF(Media4!$B$14:$B$122,'Daily_Total '!$B36,Media4!D$14:D$122)+SUMIF(Media5!$B$14:$B$129,'Daily_Total '!$B36,Media5!D$14:D$129)+SUMIF(Media6!$B$14:$B$129,'Daily_Total '!$B36,Media6!D$14:D$129)+SUMIF(Media7!$B$14:$B$129,'Daily_Total '!$B36,Media7!D$14:D$129)+SUMIF(Media8!$B$14:$B$129,'Daily_Total '!$B36,Media8!D$14:D$129)+SUMIF(Media9!$B$14:$B$129,'Daily_Total '!$B36,Media9!D$14:D$129)+SUMIF(Media10!$B$14:$B$129,'Daily_Total '!$B36,Media10!D$14:D$129)</f>
        <v>19458</v>
      </c>
      <c r="E36" s="72">
        <f>SUMIF(Facebook!$B$14:$B$155,'Daily_Total '!$B36,Facebook!E$14:E$155)+SUMIF(YouTube!$B$14:$B$125,'Daily_Total '!$B36,YouTube!E$14:E$125)+SUMIF(Snapchat!$B$14:$B$123,'Daily_Total '!$B36,Snapchat!E$14:E$123)+SUMIF(Media4!$B$14:$B$122,'Daily_Total '!$B36,Media4!E$14:E$122)+SUMIF(Media5!$B$14:$B$129,'Daily_Total '!$B36,Media5!E$14:E$129)+SUMIF(Media6!$B$14:$B$129,'Daily_Total '!$B36,Media6!E$14:E$129)+SUMIF(Media7!$B$14:$B$129,'Daily_Total '!$B36,Media7!E$14:E$129)+SUMIF(Media8!$B$14:$B$129,'Daily_Total '!$B36,Media8!E$14:E$129)+SUMIF(Media9!$B$14:$B$129,'Daily_Total '!$B36,Media9!E$14:E$129)+SUMIF(Media10!$B$14:$B$129,'Daily_Total '!$B36,Media10!E$14:E$129)</f>
        <v>164830</v>
      </c>
      <c r="F36" s="72">
        <f>SUMIF(Facebook!$B$14:$B$155,'Daily_Total '!$B36,Facebook!F$14:F$155)+SUMIF(YouTube!$B$14:$B$125,'Daily_Total '!$B36,YouTube!F$14:F$125)+SUMIF(Snapchat!$B$14:$B$123,'Daily_Total '!$B36,Snapchat!F$14:F$123)+SUMIF(Media4!$B$14:$B$122,'Daily_Total '!$B36,Media4!F$14:F$122)+SUMIF(Media5!$B$14:$B$129,'Daily_Total '!$B36,Media5!F$14:F$129)+SUMIF(Media6!$B$14:$B$129,'Daily_Total '!$B36,Media6!F$14:F$129)+SUMIF(Media7!$B$14:$B$129,'Daily_Total '!$B36,Media7!F$14:F$129)+SUMIF(Media8!$B$14:$B$129,'Daily_Total '!$B36,Media8!F$14:F$129)+SUMIF(Media9!$B$14:$B$129,'Daily_Total '!$B36,Media9!F$14:F$129)+SUMIF(Media10!$B$14:$B$129,'Daily_Total '!$B36,Media10!F$14:F$129)</f>
        <v>341182.74780000001</v>
      </c>
      <c r="G36" s="72">
        <f>SUMIF(Facebook!$B$14:$B$155,'Daily_Total '!$B36,Facebook!G$14:G$155)+SUMIF(YouTube!$B$14:$B$125,'Daily_Total '!$B36,YouTube!G$14:G$125)+SUMIF(Snapchat!$B$14:$B$123,'Daily_Total '!$B36,Snapchat!G$14:G$123)+SUMIF(Media4!$B$14:$B$122,'Daily_Total '!$B36,Media4!G$14:G$122)+SUMIF(Media5!$B$14:$B$129,'Daily_Total '!$B36,Media5!G$14:G$129)+SUMIF(Media6!$B$14:$B$129,'Daily_Total '!$B36,Media6!G$14:G$129)+SUMIF(Media7!$B$14:$B$129,'Daily_Total '!$B36,Media7!G$14:G$129)+SUMIF(Media8!$B$14:$B$129,'Daily_Total '!$B36,Media8!G$14:G$129)+SUMIF(Media9!$B$14:$B$129,'Daily_Total '!$B36,Media9!G$14:G$129)+SUMIF(Media10!$B$14:$B$129,'Daily_Total '!$B36,Media10!G$14:G$129)</f>
        <v>180955.20550000001</v>
      </c>
      <c r="H36" s="72">
        <f>SUMIF(Facebook!$B$14:$B$155,'Daily_Total '!$B36,Facebook!H$14:H$155)+SUMIF(YouTube!$B$14:$B$125,'Daily_Total '!$B36,YouTube!H$14:H$125)+SUMIF(Snapchat!$B$14:$B$123,'Daily_Total '!$B36,Snapchat!H$14:H$123)+SUMIF(Media4!$B$14:$B$122,'Daily_Total '!$B36,Media4!H$14:H$122)+SUMIF(Media5!$B$14:$B$129,'Daily_Total '!$B36,Media5!H$14:H$129)+SUMIF(Media6!$B$14:$B$129,'Daily_Total '!$B36,Media6!H$14:H$129)+SUMIF(Media7!$B$14:$B$129,'Daily_Total '!$B36,Media7!H$14:H$129)+SUMIF(Media8!$B$14:$B$129,'Daily_Total '!$B36,Media8!H$14:H$129)+SUMIF(Media9!$B$14:$B$129,'Daily_Total '!$B36,Media9!H$14:H$129)+SUMIF(Media10!$B$14:$B$129,'Daily_Total '!$B36,Media10!H$14:H$129)</f>
        <v>134583.8052</v>
      </c>
      <c r="I36" s="72">
        <f>SUMIF(Facebook!$B$14:$B$155,'Daily_Total '!$B36,Facebook!I$14:I$155)+SUMIF(YouTube!$B$14:$B$125,'Daily_Total '!$B36,YouTube!I$14:I$125)+SUMIF(Snapchat!$B$14:$B$123,'Daily_Total '!$B36,Snapchat!I$14:I$123)+SUMIF(Media4!$B$14:$B$122,'Daily_Total '!$B36,Media4!I$14:I$122)+SUMIF(Media5!$B$14:$B$129,'Daily_Total '!$B36,Media5!I$14:I$129)+SUMIF(Media6!$B$14:$B$129,'Daily_Total '!$B36,Media6!I$14:I$129)+SUMIF(Media7!$B$14:$B$129,'Daily_Total '!$B36,Media7!I$14:I$129)+SUMIF(Media8!$B$14:$B$129,'Daily_Total '!$B36,Media8!I$14:I$129)+SUMIF(Media9!$B$14:$B$129,'Daily_Total '!$B36,Media9!I$14:I$129)+SUMIF(Media10!$B$14:$B$129,'Daily_Total '!$B36,Media10!I$14:I$129)</f>
        <v>83355.904999999999</v>
      </c>
      <c r="J36" s="61">
        <f>SUMIF(Facebook!$B$14:$B$155,'Daily_Total '!$B36,Facebook!J$14:J$155)+SUMIF(YouTube!$B$14:$B$125,'Daily_Total '!$B36,YouTube!J$14:J$125)+SUMIF(Snapchat!$B$14:$B$123,'Daily_Total '!$B36,Snapchat!J$14:J$123)+SUMIF(Media4!$B$14:$B$122,'Daily_Total '!$B36,Media4!J$14:J$122)+SUMIF(Media5!$B$14:$B$129,'Daily_Total '!$B36,Media5!J$14:J$129)+SUMIF(Media6!$B$14:$B$129,'Daily_Total '!$B36,Media6!J$14:J$129)+SUMIF(Media7!$B$14:$B$129,'Daily_Total '!$B36,Media7!J$14:J$129)+SUMIF(Media8!$B$14:$B$129,'Daily_Total '!$B36,Media8!J$14:J$129)+SUMIF(Media9!$B$14:$B$129,'Daily_Total '!$B36,Media9!J$14:J$129)+SUMIF(Media10!$B$14:$B$129,'Daily_Total '!$B36,Media10!J$14:J$129)</f>
        <v>569.98099999999999</v>
      </c>
      <c r="K36" s="59">
        <f>SUM($J$21,$J$29:J36)/$C$3</f>
        <v>0.65661741573033716</v>
      </c>
      <c r="L36" s="60">
        <f t="shared" si="0"/>
        <v>1.5683448714445651E-2</v>
      </c>
      <c r="M36" s="73">
        <f t="shared" si="1"/>
        <v>2.9292887244321102E-2</v>
      </c>
      <c r="N36" s="356">
        <f t="shared" si="5"/>
        <v>3.4579930837832919E-3</v>
      </c>
      <c r="O36" s="103">
        <f>SUMIF(Facebook!$B$14:$B$155,'Daily_Total '!$B36,Facebook!O$14:O$155)+SUMIF(YouTube!$B$14:$B$125,'Daily_Total '!$B36,YouTube!O$14:O$125)+SUMIF(Snapchat!$B$14:$B$123,'Daily_Total '!$B36,Snapchat!O$14:O$123)+SUMIF(Media4!$B$14:$B$122,'Daily_Total '!$B36,Media4!O$14:O$122)+SUMIF(Media5!$B$14:$B$129,'Daily_Total '!$B36,Media5!O$14:O$129)+SUMIF(Media6!$B$14:$B$129,'Daily_Total '!$B36,Media6!O$14:O$129)+SUMIF(Media7!$B$14:$B$129,'Daily_Total '!$B36,Media7!O$14:O$129)+SUMIF(Media8!$B$14:$B$129,'Daily_Total '!$B36,Media8!O$14:O$129)+SUMIF(Media9!$B$14:$B$129,'Daily_Total '!$B36,Media9!O$14:O$129)+SUMIF(Media10!$B$14:$B$129,'Daily_Total '!$B36,Media10!O$14:O$129)</f>
        <v>3815</v>
      </c>
      <c r="P36" s="103">
        <f>SUMIF(Facebook!$B$14:$B$155,'Daily_Total '!$B36,Facebook!P$14:P$155)+SUMIF(YouTube!$B$14:$B$125,'Daily_Total '!$B36,YouTube!P$14:P$125)+SUMIF(Snapchat!$B$14:$B$123,'Daily_Total '!$B36,Snapchat!P$14:P$123)+SUMIF(Media4!$B$14:$B$122,'Daily_Total '!$B36,Media4!P$14:P$122)+SUMIF(Media5!$B$14:$B$129,'Daily_Total '!$B36,Media5!P$14:P$129)+SUMIF(Media6!$B$14:$B$129,'Daily_Total '!$B36,Media6!P$14:P$129)+SUMIF(Media7!$B$14:$B$129,'Daily_Total '!$B36,Media7!P$14:P$129)+SUMIF(Media8!$B$14:$B$129,'Daily_Total '!$B36,Media8!P$14:P$129)+SUMIF(Media9!$B$14:$B$129,'Daily_Total '!$B36,Media9!P$14:P$129)+SUMIF(Media10!$B$14:$B$129,'Daily_Total '!$B36,Media10!P$14:P$129)</f>
        <v>3408.1196581196577</v>
      </c>
      <c r="Q36" s="74">
        <f t="shared" si="2"/>
        <v>1.1193855799373043</v>
      </c>
      <c r="R36" s="75">
        <f t="shared" si="3"/>
        <v>0.14940524246395806</v>
      </c>
      <c r="S36" s="59">
        <f t="shared" si="4"/>
        <v>0.19606331585980061</v>
      </c>
      <c r="T36" s="104">
        <f>AVERAGE(Facebook!T36,YouTube!T36,Snapchat!T36,Media4!T36,Media5!T36,Media6!T36,Media7!T36,Media8!T36,Media9!T36,Media10!T36)</f>
        <v>24.273413311375563</v>
      </c>
      <c r="U36" s="110" t="e">
        <f>SUMIF(Facebook!$B$14:$B$155,'Daily_Total '!$B36,Facebook!U$14:U$155)+SUMIF(YouTube!$B$14:$B$125,'Daily_Total '!$B36,YouTube!N$14:N$125)+SUMIF(Snapchat!$B$14:$B$123,'Daily_Total '!$B36,Snapchat!N$14:N$123)+SUMIF(Media4!$B$14:$B$122,'Daily_Total '!$B36,Media4!N$14:N$122)+SUMIF(Media5!$B$14:$B$129,'Daily_Total '!$B36,Media5!N$14:N$129)+SUMIF(Media6!$B$14:$B$129,'Daily_Total '!$B36,Media6!N$14:N$129)+SUMIF(Media7!$B$14:$B$129,'Daily_Total '!$B36,Media7!N$14:N$129)+SUMIF(Media8!$B$14:$B$129,'Daily_Total '!$B36,Media8!N$14:N$129)+SUMIF(Media9!$B$14:$B$129,'Daily_Total '!$B36,Media9!N$14:N$129)+SUMIF(Media10!$B$14:$B$129,'Daily_Total '!$B36,Media10!N$14:N$129)</f>
        <v>#DIV/0!</v>
      </c>
      <c r="V36" s="426">
        <v>0.76824472436256319</v>
      </c>
      <c r="W36" s="274" t="e">
        <f>SUMIF([4]Facebook!$B$14:$B$155,'[4]Daily_Total '!$B36,[4]Facebook!W$14:W$155)+SUMIF([4]Instagram!$B$14:$B$125,'[4]Daily_Total '!$B36,[4]Instagram!W$14:W$125)+SUMIF([4]YouTube!$B$14:$B$123,'[4]Daily_Total '!$B36,[4]YouTube!W$14:W$123)+SUMIF([4]Media4!$B$14:$B$122,'[4]Daily_Total '!$B36,[4]Media4!W$14:W$122)+SUMIF([4]Media5!$B$14:$B$129,'[4]Daily_Total '!$B36,[4]Media5!W$14:W$129)+SUMIF([4]Media6!$B$14:$B$129,'[4]Daily_Total '!$B36,[4]Media6!W$14:W$129)+SUMIF([4]Media7!$B$14:$B$129,'[4]Daily_Total '!$B36,[4]Media7!W$14:W$129)+SUMIF([4]Media8!$B$14:$B$129,'[4]Daily_Total '!$B36,[4]Media8!W$14:W$129)+SUMIF([4]Media9!$B$14:$B$129,'[4]Daily_Total '!$B36,[4]Media9!W$14:W$129)+SUMIF([4]Media10!$B$14:$B$129,'[4]Daily_Total '!$B36,[4]Media10!W$14:W$129)</f>
        <v>#VALUE!</v>
      </c>
      <c r="X36" s="274" t="e">
        <f>SUMIF([4]Facebook!$B$14:$B$155,'[4]Daily_Total '!$B36,[4]Facebook!X$14:X$155)+SUMIF([4]Instagram!$B$14:$B$125,'[4]Daily_Total '!$B36,[4]Instagram!X$14:X$125)+SUMIF([4]YouTube!$B$14:$B$123,'[4]Daily_Total '!$B36,[4]YouTube!X$14:X$123)+SUMIF([4]Media4!$B$14:$B$122,'[4]Daily_Total '!$B36,[4]Media4!X$14:X$122)+SUMIF([4]Media5!$B$14:$B$129,'[4]Daily_Total '!$B36,[4]Media5!X$14:X$129)+SUMIF([4]Media6!$B$14:$B$129,'[4]Daily_Total '!$B36,[4]Media6!X$14:X$129)+SUMIF([4]Media7!$B$14:$B$129,'[4]Daily_Total '!$B36,[4]Media7!X$14:X$129)+SUMIF([4]Media8!$B$14:$B$129,'[4]Daily_Total '!$B36,[4]Media8!X$14:X$129)+SUMIF([4]Media9!$B$14:$B$129,'[4]Daily_Total '!$B36,[4]Media9!X$14:X$129)+SUMIF([4]Media10!$B$14:$B$129,'[4]Daily_Total '!$B36,[4]Media10!X$14:X$129)</f>
        <v>#VALUE!</v>
      </c>
      <c r="Y36" s="275" t="e">
        <f>SUMIF([4]Facebook!$B$14:$B$155,'[4]Daily_Total '!$B36,[4]Facebook!Y$14:Y$155)+SUMIF([4]Instagram!$B$14:$B$125,'[4]Daily_Total '!$B36,[4]Instagram!Y$14:Y$125)+SUMIF([4]YouTube!$B$14:$B$123,'[4]Daily_Total '!$B36,[4]YouTube!Y$14:Y$123)+SUMIF([4]Media4!$B$14:$B$122,'[4]Daily_Total '!$B36,[4]Media4!Y$14:Y$122)+SUMIF([4]Media5!$B$14:$B$129,'[4]Daily_Total '!$B36,[4]Media5!Y$14:Y$129)+SUMIF([4]Media6!$B$14:$B$129,'[4]Daily_Total '!$B36,[4]Media6!Y$14:Y$129)+SUMIF([4]Media7!$B$14:$B$129,'[4]Daily_Total '!$B36,[4]Media7!Y$14:Y$129)+SUMIF([4]Media8!$B$14:$B$129,'[4]Daily_Total '!$B36,[4]Media8!Y$14:Y$129)+SUMIF([4]Media9!$B$14:$B$129,'[4]Daily_Total '!$B36,[4]Media9!Y$14:Y$129)+SUMIF([4]Media10!$B$14:$B$129,'[4]Daily_Total '!$B36,[4]Media10!Y$14:Y$129)</f>
        <v>#VALUE!</v>
      </c>
    </row>
    <row r="37" spans="1:25" ht="15.65" customHeight="1">
      <c r="A37" s="286"/>
      <c r="B37" s="96" t="s">
        <v>51</v>
      </c>
      <c r="C37" s="91">
        <f>SUM(C30:C36)</f>
        <v>1650244</v>
      </c>
      <c r="D37" s="76">
        <f>SUM(D30:D36)</f>
        <v>29860</v>
      </c>
      <c r="E37" s="76">
        <f t="shared" ref="E37" si="13">SUM(E30:E36)</f>
        <v>250778</v>
      </c>
      <c r="F37" s="76">
        <f t="shared" ref="F37" si="14">SUM(F30:F36)</f>
        <v>461681.09860000003</v>
      </c>
      <c r="G37" s="76">
        <f t="shared" ref="G37" si="15">SUM(G30:G36)</f>
        <v>251530.848</v>
      </c>
      <c r="H37" s="76">
        <f t="shared" ref="H37" si="16">SUM(H30:H36)</f>
        <v>189929.95</v>
      </c>
      <c r="I37" s="76">
        <f t="shared" ref="I37" si="17">SUM(I30:I36)</f>
        <v>113733.1715</v>
      </c>
      <c r="J37" s="77">
        <f>SUM(J30:J36)</f>
        <v>809.73700000000008</v>
      </c>
      <c r="K37" s="78">
        <f>SUM($J$21,$J$29,$J$37)/$C$3</f>
        <v>0.65661741573033716</v>
      </c>
      <c r="L37" s="79">
        <f t="shared" si="0"/>
        <v>1.8094293934715108E-2</v>
      </c>
      <c r="M37" s="80">
        <f t="shared" si="1"/>
        <v>2.7117782987273947E-2</v>
      </c>
      <c r="N37" s="357">
        <f t="shared" si="5"/>
        <v>3.2288996642448704E-3</v>
      </c>
      <c r="O37" s="91">
        <f>SUM(O30:O36)</f>
        <v>5137</v>
      </c>
      <c r="P37" s="91">
        <f>SUM(P30:P36)</f>
        <v>22574.786324786321</v>
      </c>
      <c r="Q37" s="78">
        <f t="shared" si="2"/>
        <v>0.22755475627070521</v>
      </c>
      <c r="R37" s="82">
        <f t="shared" si="3"/>
        <v>0.15762838232431381</v>
      </c>
      <c r="S37" s="78">
        <f t="shared" si="4"/>
        <v>0.17203616878767583</v>
      </c>
      <c r="T37" s="83">
        <f t="shared" ref="T37" si="18">AVERAGE(T30:T36)</f>
        <v>31.403098476913442</v>
      </c>
      <c r="U37" s="76" t="e">
        <f>SUM(U30:U36)</f>
        <v>#DIV/0!</v>
      </c>
      <c r="V37" s="78">
        <f>AVERAGE(V35:V36)</f>
        <v>0.75237951483910326</v>
      </c>
      <c r="W37" s="276" t="e">
        <f>SUM(W30:W36)</f>
        <v>#VALUE!</v>
      </c>
      <c r="X37" s="276" t="e">
        <f>SUM(X30:X36)</f>
        <v>#VALUE!</v>
      </c>
      <c r="Y37" s="277" t="e">
        <f>SUM(Y30:Y36)</f>
        <v>#VALUE!</v>
      </c>
    </row>
    <row r="38" spans="1:25" ht="15.65" customHeight="1">
      <c r="A38" s="288"/>
      <c r="B38" s="95">
        <f>B$14+21</f>
        <v>45137</v>
      </c>
      <c r="C38" s="103">
        <f>SUMIF(Facebook!$B$14:$B$155,'Daily_Total '!$B38,Facebook!C$14:C$155)+SUMIF(YouTube!$B$14:$B$125,'Daily_Total '!$B38,YouTube!C$14:C$125)+SUMIF(Snapchat!$B$14:$B$123,'Daily_Total '!$B38,Snapchat!C$14:C$123)+SUMIF(Media4!$B$14:$B$122,'Daily_Total '!$B38,Media4!C$14:C$122)+SUMIF(Media5!$B$14:$B$129,'Daily_Total '!$B38,Media5!C$14:C$129)+SUMIF(Media6!$B$14:$B$129,'Daily_Total '!$B38,Media6!C$14:C$129)+SUMIF(Media7!$B$14:$B$129,'Daily_Total '!$B38,Media7!C$14:C$129)+SUMIF(Media8!$B$14:$B$129,'Daily_Total '!$B38,Media8!C$14:C$129)+SUMIF(Media9!$B$14:$B$129,'Daily_Total '!$B38,Media9!C$14:C$129)+SUMIF(Media10!$B$14:$B$129,'Daily_Total '!$B38,Media10!C$14:C$129)</f>
        <v>1449885</v>
      </c>
      <c r="D38" s="72">
        <f>SUMIF(Facebook!$B$14:$B$155,'Daily_Total '!$B38,Facebook!D$14:D$155)+SUMIF(YouTube!$B$14:$B$125,'Daily_Total '!$B38,YouTube!D$14:D$125)+SUMIF(Snapchat!$B$14:$B$123,'Daily_Total '!$B38,Snapchat!D$14:D$123)+SUMIF(Media4!$B$14:$B$122,'Daily_Total '!$B38,Media4!D$14:D$122)+SUMIF(Media5!$B$14:$B$129,'Daily_Total '!$B38,Media5!D$14:D$129)+SUMIF(Media6!$B$14:$B$129,'Daily_Total '!$B38,Media6!D$14:D$129)+SUMIF(Media7!$B$14:$B$129,'Daily_Total '!$B38,Media7!D$14:D$129)+SUMIF(Media8!$B$14:$B$129,'Daily_Total '!$B38,Media8!D$14:D$129)+SUMIF(Media9!$B$14:$B$129,'Daily_Total '!$B38,Media9!D$14:D$129)+SUMIF(Media10!$B$14:$B$129,'Daily_Total '!$B38,Media10!D$14:D$129)</f>
        <v>22709</v>
      </c>
      <c r="E38" s="72">
        <f>SUMIF(Facebook!$B$14:$B$155,'Daily_Total '!$B38,Facebook!E$14:E$155)+SUMIF(YouTube!$B$14:$B$125,'Daily_Total '!$B38,YouTube!E$14:E$125)+SUMIF(Snapchat!$B$14:$B$123,'Daily_Total '!$B38,Snapchat!E$14:E$123)+SUMIF(Media4!$B$14:$B$122,'Daily_Total '!$B38,Media4!E$14:E$122)+SUMIF(Media5!$B$14:$B$129,'Daily_Total '!$B38,Media5!E$14:E$129)+SUMIF(Media6!$B$14:$B$129,'Daily_Total '!$B38,Media6!E$14:E$129)+SUMIF(Media7!$B$14:$B$129,'Daily_Total '!$B38,Media7!E$14:E$129)+SUMIF(Media8!$B$14:$B$129,'Daily_Total '!$B38,Media8!E$14:E$129)+SUMIF(Media9!$B$14:$B$129,'Daily_Total '!$B38,Media9!E$14:E$129)+SUMIF(Media10!$B$14:$B$129,'Daily_Total '!$B38,Media10!E$14:E$129)</f>
        <v>168486</v>
      </c>
      <c r="F38" s="72">
        <f>SUMIF(Facebook!$B$14:$B$155,'Daily_Total '!$B38,Facebook!F$14:F$155)+SUMIF(YouTube!$B$14:$B$125,'Daily_Total '!$B38,YouTube!F$14:F$125)+SUMIF(Snapchat!$B$14:$B$123,'Daily_Total '!$B38,Snapchat!F$14:F$123)+SUMIF(Media4!$B$14:$B$122,'Daily_Total '!$B38,Media4!F$14:F$122)+SUMIF(Media5!$B$14:$B$129,'Daily_Total '!$B38,Media5!F$14:F$129)+SUMIF(Media6!$B$14:$B$129,'Daily_Total '!$B38,Media6!F$14:F$129)+SUMIF(Media7!$B$14:$B$129,'Daily_Total '!$B38,Media7!F$14:F$129)+SUMIF(Media8!$B$14:$B$129,'Daily_Total '!$B38,Media8!F$14:F$129)+SUMIF(Media9!$B$14:$B$129,'Daily_Total '!$B38,Media9!F$14:F$129)+SUMIF(Media10!$B$14:$B$129,'Daily_Total '!$B38,Media10!F$14:F$129)</f>
        <v>718848.94319999998</v>
      </c>
      <c r="G38" s="72">
        <f>SUMIF(Facebook!$B$14:$B$155,'Daily_Total '!$B38,Facebook!G$14:G$155)+SUMIF(YouTube!$B$14:$B$125,'Daily_Total '!$B38,YouTube!G$14:G$125)+SUMIF(Snapchat!$B$14:$B$123,'Daily_Total '!$B38,Snapchat!G$14:G$123)+SUMIF(Media4!$B$14:$B$122,'Daily_Total '!$B38,Media4!G$14:G$122)+SUMIF(Media5!$B$14:$B$129,'Daily_Total '!$B38,Media5!G$14:G$129)+SUMIF(Media6!$B$14:$B$129,'Daily_Total '!$B38,Media6!G$14:G$129)+SUMIF(Media7!$B$14:$B$129,'Daily_Total '!$B38,Media7!G$14:G$129)+SUMIF(Media8!$B$14:$B$129,'Daily_Total '!$B38,Media8!G$14:G$129)+SUMIF(Media9!$B$14:$B$129,'Daily_Total '!$B38,Media9!G$14:G$129)+SUMIF(Media10!$B$14:$B$129,'Daily_Total '!$B38,Media10!G$14:G$129)</f>
        <v>415910.3297</v>
      </c>
      <c r="H38" s="72">
        <f>SUMIF(Facebook!$B$14:$B$155,'Daily_Total '!$B38,Facebook!H$14:H$155)+SUMIF(YouTube!$B$14:$B$125,'Daily_Total '!$B38,YouTube!H$14:H$125)+SUMIF(Snapchat!$B$14:$B$123,'Daily_Total '!$B38,Snapchat!H$14:H$123)+SUMIF(Media4!$B$14:$B$122,'Daily_Total '!$B38,Media4!H$14:H$122)+SUMIF(Media5!$B$14:$B$129,'Daily_Total '!$B38,Media5!H$14:H$129)+SUMIF(Media6!$B$14:$B$129,'Daily_Total '!$B38,Media6!H$14:H$129)+SUMIF(Media7!$B$14:$B$129,'Daily_Total '!$B38,Media7!H$14:H$129)+SUMIF(Media8!$B$14:$B$129,'Daily_Total '!$B38,Media8!H$14:H$129)+SUMIF(Media9!$B$14:$B$129,'Daily_Total '!$B38,Media9!H$14:H$129)+SUMIF(Media10!$B$14:$B$129,'Daily_Total '!$B38,Media10!H$14:H$129)</f>
        <v>315581.96850000002</v>
      </c>
      <c r="I38" s="72">
        <f>SUMIF(Facebook!$B$14:$B$155,'Daily_Total '!$B38,Facebook!I$14:I$155)+SUMIF(YouTube!$B$14:$B$125,'Daily_Total '!$B38,YouTube!I$14:I$125)+SUMIF(Snapchat!$B$14:$B$123,'Daily_Total '!$B38,Snapchat!I$14:I$123)+SUMIF(Media4!$B$14:$B$122,'Daily_Total '!$B38,Media4!I$14:I$122)+SUMIF(Media5!$B$14:$B$129,'Daily_Total '!$B38,Media5!I$14:I$129)+SUMIF(Media6!$B$14:$B$129,'Daily_Total '!$B38,Media6!I$14:I$129)+SUMIF(Media7!$B$14:$B$129,'Daily_Total '!$B38,Media7!I$14:I$129)+SUMIF(Media8!$B$14:$B$129,'Daily_Total '!$B38,Media8!I$14:I$129)+SUMIF(Media9!$B$14:$B$129,'Daily_Total '!$B38,Media9!I$14:I$129)+SUMIF(Media10!$B$14:$B$129,'Daily_Total '!$B38,Media10!I$14:I$129)</f>
        <v>223617.0503</v>
      </c>
      <c r="J38" s="61">
        <f>SUMIF(Facebook!$B$14:$B$155,'Daily_Total '!$B38,Facebook!J$14:J$155)+SUMIF(YouTube!$B$14:$B$125,'Daily_Total '!$B38,YouTube!J$14:J$125)+SUMIF(Snapchat!$B$14:$B$123,'Daily_Total '!$B38,Snapchat!J$14:J$123)+SUMIF(Media4!$B$14:$B$122,'Daily_Total '!$B38,Media4!J$14:J$122)+SUMIF(Media5!$B$14:$B$129,'Daily_Total '!$B38,Media5!J$14:J$129)+SUMIF(Media6!$B$14:$B$129,'Daily_Total '!$B38,Media6!J$14:J$129)+SUMIF(Media7!$B$14:$B$129,'Daily_Total '!$B38,Media7!J$14:J$129)+SUMIF(Media8!$B$14:$B$129,'Daily_Total '!$B38,Media8!J$14:J$129)+SUMIF(Media9!$B$14:$B$129,'Daily_Total '!$B38,Media9!J$14:J$129)+SUMIF(Media10!$B$14:$B$129,'Daily_Total '!$B38,Media10!J$14:J$129)</f>
        <v>806.43300000000011</v>
      </c>
      <c r="K38" s="59">
        <f>SUM($J$21,$J$29,$J$37:J38)/$C$3</f>
        <v>0.80763483146067427</v>
      </c>
      <c r="L38" s="60">
        <f t="shared" si="0"/>
        <v>1.5662621518258344E-2</v>
      </c>
      <c r="M38" s="73">
        <f t="shared" si="1"/>
        <v>3.5511603329076581E-2</v>
      </c>
      <c r="N38" s="356">
        <f t="shared" si="5"/>
        <v>4.7863502012036614E-3</v>
      </c>
      <c r="O38" s="103">
        <f>SUMIF(Facebook!$B$14:$B$155,'Daily_Total '!$B38,Facebook!O$14:O$155)+SUMIF(YouTube!$B$14:$B$125,'Daily_Total '!$B38,YouTube!O$14:O$125)+SUMIF(Snapchat!$B$14:$B$123,'Daily_Total '!$B38,Snapchat!O$14:O$123)+SUMIF(Media4!$B$14:$B$122,'Daily_Total '!$B38,Media4!O$14:O$122)+SUMIF(Media5!$B$14:$B$129,'Daily_Total '!$B38,Media5!O$14:O$129)+SUMIF(Media6!$B$14:$B$129,'Daily_Total '!$B38,Media6!O$14:O$129)+SUMIF(Media7!$B$14:$B$129,'Daily_Total '!$B38,Media7!O$14:O$129)+SUMIF(Media8!$B$14:$B$129,'Daily_Total '!$B38,Media8!O$14:O$129)+SUMIF(Media9!$B$14:$B$129,'Daily_Total '!$B38,Media9!O$14:O$129)+SUMIF(Media10!$B$14:$B$129,'Daily_Total '!$B38,Media10!O$14:O$129)</f>
        <v>4060</v>
      </c>
      <c r="P38" s="103">
        <f>SUMIF(Facebook!$B$14:$B$155,'Daily_Total '!$B38,Facebook!P$14:P$155)+SUMIF(YouTube!$B$14:$B$125,'Daily_Total '!$B38,YouTube!P$14:P$125)+SUMIF(Snapchat!$B$14:$B$123,'Daily_Total '!$B38,Snapchat!P$14:P$123)+SUMIF(Media4!$B$14:$B$122,'Daily_Total '!$B38,Media4!P$14:P$122)+SUMIF(Media5!$B$14:$B$129,'Daily_Total '!$B38,Media5!P$14:P$129)+SUMIF(Media6!$B$14:$B$129,'Daily_Total '!$B38,Media6!P$14:P$129)+SUMIF(Media7!$B$14:$B$129,'Daily_Total '!$B38,Media7!P$14:P$129)+SUMIF(Media8!$B$14:$B$129,'Daily_Total '!$B38,Media8!P$14:P$129)+SUMIF(Media9!$B$14:$B$129,'Daily_Total '!$B38,Media9!P$14:P$129)+SUMIF(Media10!$B$14:$B$129,'Daily_Total '!$B38,Media10!P$14:P$129)</f>
        <v>3408.1196581196577</v>
      </c>
      <c r="Q38" s="74">
        <f t="shared" si="2"/>
        <v>1.1912727272727275</v>
      </c>
      <c r="R38" s="75">
        <f t="shared" si="3"/>
        <v>0.19862881773399019</v>
      </c>
      <c r="S38" s="59">
        <f t="shared" si="4"/>
        <v>0.17878374212867146</v>
      </c>
      <c r="T38" s="104">
        <f>AVERAGE(Facebook!T38,YouTube!T38,Snapchat!T38,Media4!T38,Media5!T38,Media6!T38,Media7!T38,Media8!T38,Media9!T38,Media10!T38)</f>
        <v>71.459591947647127</v>
      </c>
      <c r="U38" s="110" t="e">
        <f>SUMIF(Facebook!$B$14:$B$155,'Daily_Total '!$B38,Facebook!U$14:U$155)+SUMIF(YouTube!$B$14:$B$125,'Daily_Total '!$B38,YouTube!N$14:N$125)+SUMIF(Snapchat!$B$14:$B$123,'Daily_Total '!$B38,Snapchat!N$14:N$123)+SUMIF(Media4!$B$14:$B$122,'Daily_Total '!$B38,Media4!N$14:N$122)+SUMIF(Media5!$B$14:$B$129,'Daily_Total '!$B38,Media5!N$14:N$129)+SUMIF(Media6!$B$14:$B$129,'Daily_Total '!$B38,Media6!N$14:N$129)+SUMIF(Media7!$B$14:$B$129,'Daily_Total '!$B38,Media7!N$14:N$129)+SUMIF(Media8!$B$14:$B$129,'Daily_Total '!$B38,Media8!N$14:N$129)+SUMIF(Media9!$B$14:$B$129,'Daily_Total '!$B38,Media9!N$14:N$129)+SUMIF(Media10!$B$14:$B$129,'Daily_Total '!$B38,Media10!N$14:N$129)</f>
        <v>#DIV/0!</v>
      </c>
      <c r="V38" s="426">
        <v>0.74488904108267928</v>
      </c>
      <c r="W38" s="274" t="e">
        <f>SUMIF([4]Facebook!$B$14:$B$155,'[4]Daily_Total '!$B38,[4]Facebook!W$14:W$155)+SUMIF([4]Instagram!$B$14:$B$125,'[4]Daily_Total '!$B38,[4]Instagram!W$14:W$125)+SUMIF([4]YouTube!$B$14:$B$123,'[4]Daily_Total '!$B38,[4]YouTube!W$14:W$123)+SUMIF([4]Media4!$B$14:$B$122,'[4]Daily_Total '!$B38,[4]Media4!W$14:W$122)+SUMIF([4]Media5!$B$14:$B$129,'[4]Daily_Total '!$B38,[4]Media5!W$14:W$129)+SUMIF([4]Media6!$B$14:$B$129,'[4]Daily_Total '!$B38,[4]Media6!W$14:W$129)+SUMIF([4]Media7!$B$14:$B$129,'[4]Daily_Total '!$B38,[4]Media7!W$14:W$129)+SUMIF([4]Media8!$B$14:$B$129,'[4]Daily_Total '!$B38,[4]Media8!W$14:W$129)+SUMIF([4]Media9!$B$14:$B$129,'[4]Daily_Total '!$B38,[4]Media9!W$14:W$129)+SUMIF([4]Media10!$B$14:$B$129,'[4]Daily_Total '!$B38,[4]Media10!W$14:W$129)</f>
        <v>#VALUE!</v>
      </c>
      <c r="X38" s="274" t="e">
        <f>SUMIF([4]Facebook!$B$14:$B$155,'[4]Daily_Total '!$B38,[4]Facebook!X$14:X$155)+SUMIF([4]Instagram!$B$14:$B$125,'[4]Daily_Total '!$B38,[4]Instagram!X$14:X$125)+SUMIF([4]YouTube!$B$14:$B$123,'[4]Daily_Total '!$B38,[4]YouTube!X$14:X$123)+SUMIF([4]Media4!$B$14:$B$122,'[4]Daily_Total '!$B38,[4]Media4!X$14:X$122)+SUMIF([4]Media5!$B$14:$B$129,'[4]Daily_Total '!$B38,[4]Media5!X$14:X$129)+SUMIF([4]Media6!$B$14:$B$129,'[4]Daily_Total '!$B38,[4]Media6!X$14:X$129)+SUMIF([4]Media7!$B$14:$B$129,'[4]Daily_Total '!$B38,[4]Media7!X$14:X$129)+SUMIF([4]Media8!$B$14:$B$129,'[4]Daily_Total '!$B38,[4]Media8!X$14:X$129)+SUMIF([4]Media9!$B$14:$B$129,'[4]Daily_Total '!$B38,[4]Media9!X$14:X$129)+SUMIF([4]Media10!$B$14:$B$129,'[4]Daily_Total '!$B38,[4]Media10!X$14:X$129)</f>
        <v>#VALUE!</v>
      </c>
      <c r="Y38" s="275" t="e">
        <f>SUMIF([4]Facebook!$B$14:$B$155,'[4]Daily_Total '!$B38,[4]Facebook!Y$14:Y$155)+SUMIF([4]Instagram!$B$14:$B$125,'[4]Daily_Total '!$B38,[4]Instagram!Y$14:Y$125)+SUMIF([4]YouTube!$B$14:$B$123,'[4]Daily_Total '!$B38,[4]YouTube!Y$14:Y$123)+SUMIF([4]Media4!$B$14:$B$122,'[4]Daily_Total '!$B38,[4]Media4!Y$14:Y$122)+SUMIF([4]Media5!$B$14:$B$129,'[4]Daily_Total '!$B38,[4]Media5!Y$14:Y$129)+SUMIF([4]Media6!$B$14:$B$129,'[4]Daily_Total '!$B38,[4]Media6!Y$14:Y$129)+SUMIF([4]Media7!$B$14:$B$129,'[4]Daily_Total '!$B38,[4]Media7!Y$14:Y$129)+SUMIF([4]Media8!$B$14:$B$129,'[4]Daily_Total '!$B38,[4]Media8!Y$14:Y$129)+SUMIF([4]Media9!$B$14:$B$129,'[4]Daily_Total '!$B38,[4]Media9!Y$14:Y$129)+SUMIF([4]Media10!$B$14:$B$129,'[4]Daily_Total '!$B38,[4]Media10!Y$14:Y$129)</f>
        <v>#VALUE!</v>
      </c>
    </row>
    <row r="39" spans="1:25" ht="15.65" customHeight="1">
      <c r="A39" s="284"/>
      <c r="B39" s="95">
        <f>B$14+22</f>
        <v>45138</v>
      </c>
      <c r="C39" s="103">
        <f>SUMIF(Facebook!$B$14:$B$155,'Daily_Total '!$B39,Facebook!C$14:C$155)+SUMIF(YouTube!$B$14:$B$125,'Daily_Total '!$B39,YouTube!C$14:C$125)+SUMIF(Snapchat!$B$14:$B$123,'Daily_Total '!$B39,Snapchat!C$14:C$123)+SUMIF(Media4!$B$14:$B$122,'Daily_Total '!$B39,Media4!C$14:C$122)+SUMIF(Media5!$B$14:$B$129,'Daily_Total '!$B39,Media5!C$14:C$129)+SUMIF(Media6!$B$14:$B$129,'Daily_Total '!$B39,Media6!C$14:C$129)+SUMIF(Media7!$B$14:$B$129,'Daily_Total '!$B39,Media7!C$14:C$129)+SUMIF(Media8!$B$14:$B$129,'Daily_Total '!$B39,Media8!C$14:C$129)+SUMIF(Media9!$B$14:$B$129,'Daily_Total '!$B39,Media9!C$14:C$129)+SUMIF(Media10!$B$14:$B$129,'Daily_Total '!$B39,Media10!C$14:C$129)</f>
        <v>506751</v>
      </c>
      <c r="D39" s="72">
        <f>SUMIF(Facebook!$B$14:$B$155,'Daily_Total '!$B39,Facebook!D$14:D$155)+SUMIF(YouTube!$B$14:$B$125,'Daily_Total '!$B39,YouTube!D$14:D$125)+SUMIF(Snapchat!$B$14:$B$123,'Daily_Total '!$B39,Snapchat!D$14:D$123)+SUMIF(Media4!$B$14:$B$122,'Daily_Total '!$B39,Media4!D$14:D$122)+SUMIF(Media5!$B$14:$B$129,'Daily_Total '!$B39,Media5!D$14:D$129)+SUMIF(Media6!$B$14:$B$129,'Daily_Total '!$B39,Media6!D$14:D$129)+SUMIF(Media7!$B$14:$B$129,'Daily_Total '!$B39,Media7!D$14:D$129)+SUMIF(Media8!$B$14:$B$129,'Daily_Total '!$B39,Media8!D$14:D$129)+SUMIF(Media9!$B$14:$B$129,'Daily_Total '!$B39,Media9!D$14:D$129)+SUMIF(Media10!$B$14:$B$129,'Daily_Total '!$B39,Media10!D$14:D$129)</f>
        <v>15380</v>
      </c>
      <c r="E39" s="72">
        <f>SUMIF(Facebook!$B$14:$B$155,'Daily_Total '!$B39,Facebook!E$14:E$155)+SUMIF(YouTube!$B$14:$B$125,'Daily_Total '!$B39,YouTube!E$14:E$125)+SUMIF(Snapchat!$B$14:$B$123,'Daily_Total '!$B39,Snapchat!E$14:E$123)+SUMIF(Media4!$B$14:$B$122,'Daily_Total '!$B39,Media4!E$14:E$122)+SUMIF(Media5!$B$14:$B$129,'Daily_Total '!$B39,Media5!E$14:E$129)+SUMIF(Media6!$B$14:$B$129,'Daily_Total '!$B39,Media6!E$14:E$129)+SUMIF(Media7!$B$14:$B$129,'Daily_Total '!$B39,Media7!E$14:E$129)+SUMIF(Media8!$B$14:$B$129,'Daily_Total '!$B39,Media8!E$14:E$129)+SUMIF(Media9!$B$14:$B$129,'Daily_Total '!$B39,Media9!E$14:E$129)+SUMIF(Media10!$B$14:$B$129,'Daily_Total '!$B39,Media10!E$14:E$129)</f>
        <v>136049</v>
      </c>
      <c r="F39" s="72">
        <f>SUMIF(Facebook!$B$14:$B$155,'Daily_Total '!$B39,Facebook!F$14:F$155)+SUMIF(YouTube!$B$14:$B$125,'Daily_Total '!$B39,YouTube!F$14:F$125)+SUMIF(Snapchat!$B$14:$B$123,'Daily_Total '!$B39,Snapchat!F$14:F$123)+SUMIF(Media4!$B$14:$B$122,'Daily_Total '!$B39,Media4!F$14:F$122)+SUMIF(Media5!$B$14:$B$129,'Daily_Total '!$B39,Media5!F$14:F$129)+SUMIF(Media6!$B$14:$B$129,'Daily_Total '!$B39,Media6!F$14:F$129)+SUMIF(Media7!$B$14:$B$129,'Daily_Total '!$B39,Media7!F$14:F$129)+SUMIF(Media8!$B$14:$B$129,'Daily_Total '!$B39,Media8!F$14:F$129)+SUMIF(Media9!$B$14:$B$129,'Daily_Total '!$B39,Media9!F$14:F$129)+SUMIF(Media10!$B$14:$B$129,'Daily_Total '!$B39,Media10!F$14:F$129)</f>
        <v>105443.95970000001</v>
      </c>
      <c r="G39" s="72">
        <f>SUMIF(Facebook!$B$14:$B$155,'Daily_Total '!$B39,Facebook!G$14:G$155)+SUMIF(YouTube!$B$14:$B$125,'Daily_Total '!$B39,YouTube!G$14:G$125)+SUMIF(Snapchat!$B$14:$B$123,'Daily_Total '!$B39,Snapchat!G$14:G$123)+SUMIF(Media4!$B$14:$B$122,'Daily_Total '!$B39,Media4!G$14:G$122)+SUMIF(Media5!$B$14:$B$129,'Daily_Total '!$B39,Media5!G$14:G$129)+SUMIF(Media6!$B$14:$B$129,'Daily_Total '!$B39,Media6!G$14:G$129)+SUMIF(Media7!$B$14:$B$129,'Daily_Total '!$B39,Media7!G$14:G$129)+SUMIF(Media8!$B$14:$B$129,'Daily_Total '!$B39,Media8!G$14:G$129)+SUMIF(Media9!$B$14:$B$129,'Daily_Total '!$B39,Media9!G$14:G$129)+SUMIF(Media10!$B$14:$B$129,'Daily_Total '!$B39,Media10!G$14:G$129)</f>
        <v>67124.693400000004</v>
      </c>
      <c r="H39" s="72">
        <f>SUMIF(Facebook!$B$14:$B$155,'Daily_Total '!$B39,Facebook!H$14:H$155)+SUMIF(YouTube!$B$14:$B$125,'Daily_Total '!$B39,YouTube!H$14:H$125)+SUMIF(Snapchat!$B$14:$B$123,'Daily_Total '!$B39,Snapchat!H$14:H$123)+SUMIF(Media4!$B$14:$B$122,'Daily_Total '!$B39,Media4!H$14:H$122)+SUMIF(Media5!$B$14:$B$129,'Daily_Total '!$B39,Media5!H$14:H$129)+SUMIF(Media6!$B$14:$B$129,'Daily_Total '!$B39,Media6!H$14:H$129)+SUMIF(Media7!$B$14:$B$129,'Daily_Total '!$B39,Media7!H$14:H$129)+SUMIF(Media8!$B$14:$B$129,'Daily_Total '!$B39,Media8!H$14:H$129)+SUMIF(Media9!$B$14:$B$129,'Daily_Total '!$B39,Media9!H$14:H$129)+SUMIF(Media10!$B$14:$B$129,'Daily_Total '!$B39,Media10!H$14:H$129)</f>
        <v>54681.292199999996</v>
      </c>
      <c r="I39" s="72">
        <f>SUMIF(Facebook!$B$14:$B$155,'Daily_Total '!$B39,Facebook!I$14:I$155)+SUMIF(YouTube!$B$14:$B$125,'Daily_Total '!$B39,YouTube!I$14:I$125)+SUMIF(Snapchat!$B$14:$B$123,'Daily_Total '!$B39,Snapchat!I$14:I$123)+SUMIF(Media4!$B$14:$B$122,'Daily_Total '!$B39,Media4!I$14:I$122)+SUMIF(Media5!$B$14:$B$129,'Daily_Total '!$B39,Media5!I$14:I$129)+SUMIF(Media6!$B$14:$B$129,'Daily_Total '!$B39,Media6!I$14:I$129)+SUMIF(Media7!$B$14:$B$129,'Daily_Total '!$B39,Media7!I$14:I$129)+SUMIF(Media8!$B$14:$B$129,'Daily_Total '!$B39,Media8!I$14:I$129)+SUMIF(Media9!$B$14:$B$129,'Daily_Total '!$B39,Media9!I$14:I$129)+SUMIF(Media10!$B$14:$B$129,'Daily_Total '!$B39,Media10!I$14:I$129)</f>
        <v>28389.2487</v>
      </c>
      <c r="J39" s="61">
        <f>SUMIF(Facebook!$B$14:$B$155,'Daily_Total '!$B39,Facebook!J$14:J$155)+SUMIF(YouTube!$B$14:$B$125,'Daily_Total '!$B39,YouTube!J$14:J$125)+SUMIF(Snapchat!$B$14:$B$123,'Daily_Total '!$B39,Snapchat!J$14:J$123)+SUMIF(Media4!$B$14:$B$122,'Daily_Total '!$B39,Media4!J$14:J$122)+SUMIF(Media5!$B$14:$B$129,'Daily_Total '!$B39,Media5!J$14:J$129)+SUMIF(Media6!$B$14:$B$129,'Daily_Total '!$B39,Media6!J$14:J$129)+SUMIF(Media7!$B$14:$B$129,'Daily_Total '!$B39,Media7!J$14:J$129)+SUMIF(Media8!$B$14:$B$129,'Daily_Total '!$B39,Media8!J$14:J$129)+SUMIF(Media9!$B$14:$B$129,'Daily_Total '!$B39,Media9!J$14:J$129)+SUMIF(Media10!$B$14:$B$129,'Daily_Total '!$B39,Media10!J$14:J$129)</f>
        <v>329.84</v>
      </c>
      <c r="K39" s="59">
        <f>SUM($J$21,$J$29,$J$37:J39)/$C$3</f>
        <v>0.86940262172284655</v>
      </c>
      <c r="L39" s="60">
        <f t="shared" si="0"/>
        <v>3.0350211445068682E-2</v>
      </c>
      <c r="M39" s="73">
        <f t="shared" si="1"/>
        <v>2.1446033810143043E-2</v>
      </c>
      <c r="N39" s="356">
        <f t="shared" si="5"/>
        <v>2.4244206131614344E-3</v>
      </c>
      <c r="O39" s="103">
        <f>SUMIF(Facebook!$B$14:$B$155,'Daily_Total '!$B39,Facebook!O$14:O$155)+SUMIF(YouTube!$B$14:$B$125,'Daily_Total '!$B39,YouTube!O$14:O$125)+SUMIF(Snapchat!$B$14:$B$123,'Daily_Total '!$B39,Snapchat!O$14:O$123)+SUMIF(Media4!$B$14:$B$122,'Daily_Total '!$B39,Media4!O$14:O$122)+SUMIF(Media5!$B$14:$B$129,'Daily_Total '!$B39,Media5!O$14:O$129)+SUMIF(Media6!$B$14:$B$129,'Daily_Total '!$B39,Media6!O$14:O$129)+SUMIF(Media7!$B$14:$B$129,'Daily_Total '!$B39,Media7!O$14:O$129)+SUMIF(Media8!$B$14:$B$129,'Daily_Total '!$B39,Media8!O$14:O$129)+SUMIF(Media9!$B$14:$B$129,'Daily_Total '!$B39,Media9!O$14:O$129)+SUMIF(Media10!$B$14:$B$129,'Daily_Total '!$B39,Media10!O$14:O$129)</f>
        <v>1760</v>
      </c>
      <c r="P39" s="103">
        <f>SUMIF(Facebook!$B$14:$B$155,'Daily_Total '!$B39,Facebook!P$14:P$155)+SUMIF(YouTube!$B$14:$B$125,'Daily_Total '!$B39,YouTube!P$14:P$125)+SUMIF(Snapchat!$B$14:$B$123,'Daily_Total '!$B39,Snapchat!P$14:P$123)+SUMIF(Media4!$B$14:$B$122,'Daily_Total '!$B39,Media4!P$14:P$122)+SUMIF(Media5!$B$14:$B$129,'Daily_Total '!$B39,Media5!P$14:P$129)+SUMIF(Media6!$B$14:$B$129,'Daily_Total '!$B39,Media6!P$14:P$129)+SUMIF(Media7!$B$14:$B$129,'Daily_Total '!$B39,Media7!P$14:P$129)+SUMIF(Media8!$B$14:$B$129,'Daily_Total '!$B39,Media8!P$14:P$129)+SUMIF(Media9!$B$14:$B$129,'Daily_Total '!$B39,Media9!P$14:P$129)+SUMIF(Media10!$B$14:$B$129,'Daily_Total '!$B39,Media10!P$14:P$129)</f>
        <v>3408.1196581196577</v>
      </c>
      <c r="Q39" s="74">
        <f t="shared" si="2"/>
        <v>0.51641379310344837</v>
      </c>
      <c r="R39" s="75">
        <f t="shared" si="3"/>
        <v>0.18740909090909089</v>
      </c>
      <c r="S39" s="59">
        <f t="shared" si="4"/>
        <v>0.11443433029908973</v>
      </c>
      <c r="T39" s="104">
        <f>AVERAGE(Facebook!T39,YouTube!T39,Snapchat!T39,Media4!T39,Media5!T39,Media6!T39,Media7!T39,Media8!T39,Media9!T39,Media10!T39)</f>
        <v>84.406153776536925</v>
      </c>
      <c r="U39" s="110" t="e">
        <f>SUMIF(Facebook!$B$14:$B$155,'Daily_Total '!$B39,Facebook!U$14:U$155)+SUMIF(YouTube!$B$14:$B$125,'Daily_Total '!$B39,YouTube!N$14:N$125)+SUMIF(Snapchat!$B$14:$B$123,'Daily_Total '!$B39,Snapchat!N$14:N$123)+SUMIF(Media4!$B$14:$B$122,'Daily_Total '!$B39,Media4!N$14:N$122)+SUMIF(Media5!$B$14:$B$129,'Daily_Total '!$B39,Media5!N$14:N$129)+SUMIF(Media6!$B$14:$B$129,'Daily_Total '!$B39,Media6!N$14:N$129)+SUMIF(Media7!$B$14:$B$129,'Daily_Total '!$B39,Media7!N$14:N$129)+SUMIF(Media8!$B$14:$B$129,'Daily_Total '!$B39,Media8!N$14:N$129)+SUMIF(Media9!$B$14:$B$129,'Daily_Total '!$B39,Media9!N$14:N$129)+SUMIF(Media10!$B$14:$B$129,'Daily_Total '!$B39,Media10!N$14:N$129)</f>
        <v>#DIV/0!</v>
      </c>
      <c r="V39" s="426">
        <v>0.78673575263436346</v>
      </c>
      <c r="W39" s="274" t="e">
        <f>SUMIF([4]Facebook!$B$14:$B$155,'[4]Daily_Total '!$B39,[4]Facebook!W$14:W$155)+SUMIF([4]Instagram!$B$14:$B$125,'[4]Daily_Total '!$B39,[4]Instagram!W$14:W$125)+SUMIF([4]YouTube!$B$14:$B$123,'[4]Daily_Total '!$B39,[4]YouTube!W$14:W$123)+SUMIF([4]Media4!$B$14:$B$122,'[4]Daily_Total '!$B39,[4]Media4!W$14:W$122)+SUMIF([4]Media5!$B$14:$B$129,'[4]Daily_Total '!$B39,[4]Media5!W$14:W$129)+SUMIF([4]Media6!$B$14:$B$129,'[4]Daily_Total '!$B39,[4]Media6!W$14:W$129)+SUMIF([4]Media7!$B$14:$B$129,'[4]Daily_Total '!$B39,[4]Media7!W$14:W$129)+SUMIF([4]Media8!$B$14:$B$129,'[4]Daily_Total '!$B39,[4]Media8!W$14:W$129)+SUMIF([4]Media9!$B$14:$B$129,'[4]Daily_Total '!$B39,[4]Media9!W$14:W$129)+SUMIF([4]Media10!$B$14:$B$129,'[4]Daily_Total '!$B39,[4]Media10!W$14:W$129)</f>
        <v>#VALUE!</v>
      </c>
      <c r="X39" s="274" t="e">
        <f>SUMIF([4]Facebook!$B$14:$B$155,'[4]Daily_Total '!$B39,[4]Facebook!X$14:X$155)+SUMIF([4]Instagram!$B$14:$B$125,'[4]Daily_Total '!$B39,[4]Instagram!X$14:X$125)+SUMIF([4]YouTube!$B$14:$B$123,'[4]Daily_Total '!$B39,[4]YouTube!X$14:X$123)+SUMIF([4]Media4!$B$14:$B$122,'[4]Daily_Total '!$B39,[4]Media4!X$14:X$122)+SUMIF([4]Media5!$B$14:$B$129,'[4]Daily_Total '!$B39,[4]Media5!X$14:X$129)+SUMIF([4]Media6!$B$14:$B$129,'[4]Daily_Total '!$B39,[4]Media6!X$14:X$129)+SUMIF([4]Media7!$B$14:$B$129,'[4]Daily_Total '!$B39,[4]Media7!X$14:X$129)+SUMIF([4]Media8!$B$14:$B$129,'[4]Daily_Total '!$B39,[4]Media8!X$14:X$129)+SUMIF([4]Media9!$B$14:$B$129,'[4]Daily_Total '!$B39,[4]Media9!X$14:X$129)+SUMIF([4]Media10!$B$14:$B$129,'[4]Daily_Total '!$B39,[4]Media10!X$14:X$129)</f>
        <v>#VALUE!</v>
      </c>
      <c r="Y39" s="275" t="e">
        <f>SUMIF([4]Facebook!$B$14:$B$155,'[4]Daily_Total '!$B39,[4]Facebook!Y$14:Y$155)+SUMIF([4]Instagram!$B$14:$B$125,'[4]Daily_Total '!$B39,[4]Instagram!Y$14:Y$125)+SUMIF([4]YouTube!$B$14:$B$123,'[4]Daily_Total '!$B39,[4]YouTube!Y$14:Y$123)+SUMIF([4]Media4!$B$14:$B$122,'[4]Daily_Total '!$B39,[4]Media4!Y$14:Y$122)+SUMIF([4]Media5!$B$14:$B$129,'[4]Daily_Total '!$B39,[4]Media5!Y$14:Y$129)+SUMIF([4]Media6!$B$14:$B$129,'[4]Daily_Total '!$B39,[4]Media6!Y$14:Y$129)+SUMIF([4]Media7!$B$14:$B$129,'[4]Daily_Total '!$B39,[4]Media7!Y$14:Y$129)+SUMIF([4]Media8!$B$14:$B$129,'[4]Daily_Total '!$B39,[4]Media8!Y$14:Y$129)+SUMIF([4]Media9!$B$14:$B$129,'[4]Daily_Total '!$B39,[4]Media9!Y$14:Y$129)+SUMIF([4]Media10!$B$14:$B$129,'[4]Daily_Total '!$B39,[4]Media10!Y$14:Y$129)</f>
        <v>#VALUE!</v>
      </c>
    </row>
    <row r="40" spans="1:25" ht="15.65" customHeight="1">
      <c r="A40" s="284"/>
      <c r="B40" s="95">
        <f>B$14+23</f>
        <v>45139</v>
      </c>
      <c r="C40" s="103">
        <f>SUMIF(Facebook!$B$14:$B$155,'Daily_Total '!$B40,Facebook!C$14:C$155)+SUMIF(YouTube!$B$14:$B$125,'Daily_Total '!$B40,YouTube!C$14:C$125)+SUMIF(Snapchat!$B$14:$B$123,'Daily_Total '!$B40,Snapchat!C$14:C$123)+SUMIF(Media4!$B$14:$B$122,'Daily_Total '!$B40,Media4!C$14:C$122)+SUMIF(Media5!$B$14:$B$129,'Daily_Total '!$B40,Media5!C$14:C$129)+SUMIF(Media6!$B$14:$B$129,'Daily_Total '!$B40,Media6!C$14:C$129)+SUMIF(Media7!$B$14:$B$129,'Daily_Total '!$B40,Media7!C$14:C$129)+SUMIF(Media8!$B$14:$B$129,'Daily_Total '!$B40,Media8!C$14:C$129)+SUMIF(Media9!$B$14:$B$129,'Daily_Total '!$B40,Media9!C$14:C$129)+SUMIF(Media10!$B$14:$B$129,'Daily_Total '!$B40,Media10!C$14:C$129)</f>
        <v>0</v>
      </c>
      <c r="D40" s="72">
        <f>SUMIF(Facebook!$B$14:$B$155,'Daily_Total '!$B40,Facebook!D$14:D$155)+SUMIF(YouTube!$B$14:$B$125,'Daily_Total '!$B40,YouTube!D$14:D$125)+SUMIF(Snapchat!$B$14:$B$123,'Daily_Total '!$B40,Snapchat!D$14:D$123)+SUMIF(Media4!$B$14:$B$122,'Daily_Total '!$B40,Media4!D$14:D$122)+SUMIF(Media5!$B$14:$B$129,'Daily_Total '!$B40,Media5!D$14:D$129)+SUMIF(Media6!$B$14:$B$129,'Daily_Total '!$B40,Media6!D$14:D$129)+SUMIF(Media7!$B$14:$B$129,'Daily_Total '!$B40,Media7!D$14:D$129)+SUMIF(Media8!$B$14:$B$129,'Daily_Total '!$B40,Media8!D$14:D$129)+SUMIF(Media9!$B$14:$B$129,'Daily_Total '!$B40,Media9!D$14:D$129)+SUMIF(Media10!$B$14:$B$129,'Daily_Total '!$B40,Media10!D$14:D$129)</f>
        <v>0</v>
      </c>
      <c r="E40" s="72">
        <f>SUMIF(Facebook!$B$14:$B$155,'Daily_Total '!$B40,Facebook!E$14:E$155)+SUMIF(YouTube!$B$14:$B$125,'Daily_Total '!$B40,YouTube!E$14:E$125)+SUMIF(Snapchat!$B$14:$B$123,'Daily_Total '!$B40,Snapchat!E$14:E$123)+SUMIF(Media4!$B$14:$B$122,'Daily_Total '!$B40,Media4!E$14:E$122)+SUMIF(Media5!$B$14:$B$129,'Daily_Total '!$B40,Media5!E$14:E$129)+SUMIF(Media6!$B$14:$B$129,'Daily_Total '!$B40,Media6!E$14:E$129)+SUMIF(Media7!$B$14:$B$129,'Daily_Total '!$B40,Media7!E$14:E$129)+SUMIF(Media8!$B$14:$B$129,'Daily_Total '!$B40,Media8!E$14:E$129)+SUMIF(Media9!$B$14:$B$129,'Daily_Total '!$B40,Media9!E$14:E$129)+SUMIF(Media10!$B$14:$B$129,'Daily_Total '!$B40,Media10!E$14:E$129)</f>
        <v>0</v>
      </c>
      <c r="F40" s="72">
        <f>SUMIF(Facebook!$B$14:$B$155,'Daily_Total '!$B40,Facebook!F$14:F$155)+SUMIF(YouTube!$B$14:$B$125,'Daily_Total '!$B40,YouTube!F$14:F$125)+SUMIF(Snapchat!$B$14:$B$123,'Daily_Total '!$B40,Snapchat!F$14:F$123)+SUMIF(Media4!$B$14:$B$122,'Daily_Total '!$B40,Media4!F$14:F$122)+SUMIF(Media5!$B$14:$B$129,'Daily_Total '!$B40,Media5!F$14:F$129)+SUMIF(Media6!$B$14:$B$129,'Daily_Total '!$B40,Media6!F$14:F$129)+SUMIF(Media7!$B$14:$B$129,'Daily_Total '!$B40,Media7!F$14:F$129)+SUMIF(Media8!$B$14:$B$129,'Daily_Total '!$B40,Media8!F$14:F$129)+SUMIF(Media9!$B$14:$B$129,'Daily_Total '!$B40,Media9!F$14:F$129)+SUMIF(Media10!$B$14:$B$129,'Daily_Total '!$B40,Media10!F$14:F$129)</f>
        <v>0</v>
      </c>
      <c r="G40" s="72">
        <f>SUMIF(Facebook!$B$14:$B$155,'Daily_Total '!$B40,Facebook!G$14:G$155)+SUMIF(YouTube!$B$14:$B$125,'Daily_Total '!$B40,YouTube!G$14:G$125)+SUMIF(Snapchat!$B$14:$B$123,'Daily_Total '!$B40,Snapchat!G$14:G$123)+SUMIF(Media4!$B$14:$B$122,'Daily_Total '!$B40,Media4!G$14:G$122)+SUMIF(Media5!$B$14:$B$129,'Daily_Total '!$B40,Media5!G$14:G$129)+SUMIF(Media6!$B$14:$B$129,'Daily_Total '!$B40,Media6!G$14:G$129)+SUMIF(Media7!$B$14:$B$129,'Daily_Total '!$B40,Media7!G$14:G$129)+SUMIF(Media8!$B$14:$B$129,'Daily_Total '!$B40,Media8!G$14:G$129)+SUMIF(Media9!$B$14:$B$129,'Daily_Total '!$B40,Media9!G$14:G$129)+SUMIF(Media10!$B$14:$B$129,'Daily_Total '!$B40,Media10!G$14:G$129)</f>
        <v>0</v>
      </c>
      <c r="H40" s="72">
        <f>SUMIF(Facebook!$B$14:$B$155,'Daily_Total '!$B40,Facebook!H$14:H$155)+SUMIF(YouTube!$B$14:$B$125,'Daily_Total '!$B40,YouTube!H$14:H$125)+SUMIF(Snapchat!$B$14:$B$123,'Daily_Total '!$B40,Snapchat!H$14:H$123)+SUMIF(Media4!$B$14:$B$122,'Daily_Total '!$B40,Media4!H$14:H$122)+SUMIF(Media5!$B$14:$B$129,'Daily_Total '!$B40,Media5!H$14:H$129)+SUMIF(Media6!$B$14:$B$129,'Daily_Total '!$B40,Media6!H$14:H$129)+SUMIF(Media7!$B$14:$B$129,'Daily_Total '!$B40,Media7!H$14:H$129)+SUMIF(Media8!$B$14:$B$129,'Daily_Total '!$B40,Media8!H$14:H$129)+SUMIF(Media9!$B$14:$B$129,'Daily_Total '!$B40,Media9!H$14:H$129)+SUMIF(Media10!$B$14:$B$129,'Daily_Total '!$B40,Media10!H$14:H$129)</f>
        <v>0</v>
      </c>
      <c r="I40" s="72">
        <f>SUMIF(Facebook!$B$14:$B$155,'Daily_Total '!$B40,Facebook!I$14:I$155)+SUMIF(YouTube!$B$14:$B$125,'Daily_Total '!$B40,YouTube!I$14:I$125)+SUMIF(Snapchat!$B$14:$B$123,'Daily_Total '!$B40,Snapchat!I$14:I$123)+SUMIF(Media4!$B$14:$B$122,'Daily_Total '!$B40,Media4!I$14:I$122)+SUMIF(Media5!$B$14:$B$129,'Daily_Total '!$B40,Media5!I$14:I$129)+SUMIF(Media6!$B$14:$B$129,'Daily_Total '!$B40,Media6!I$14:I$129)+SUMIF(Media7!$B$14:$B$129,'Daily_Total '!$B40,Media7!I$14:I$129)+SUMIF(Media8!$B$14:$B$129,'Daily_Total '!$B40,Media8!I$14:I$129)+SUMIF(Media9!$B$14:$B$129,'Daily_Total '!$B40,Media9!I$14:I$129)+SUMIF(Media10!$B$14:$B$129,'Daily_Total '!$B40,Media10!I$14:I$129)</f>
        <v>0</v>
      </c>
      <c r="J40" s="61">
        <f>SUMIF(Facebook!$B$14:$B$155,'Daily_Total '!$B40,Facebook!J$14:J$155)+SUMIF(YouTube!$B$14:$B$125,'Daily_Total '!$B40,YouTube!J$14:J$125)+SUMIF(Snapchat!$B$14:$B$123,'Daily_Total '!$B40,Snapchat!J$14:J$123)+SUMIF(Media4!$B$14:$B$122,'Daily_Total '!$B40,Media4!J$14:J$122)+SUMIF(Media5!$B$14:$B$129,'Daily_Total '!$B40,Media5!J$14:J$129)+SUMIF(Media6!$B$14:$B$129,'Daily_Total '!$B40,Media6!J$14:J$129)+SUMIF(Media7!$B$14:$B$129,'Daily_Total '!$B40,Media7!J$14:J$129)+SUMIF(Media8!$B$14:$B$129,'Daily_Total '!$B40,Media8!J$14:J$129)+SUMIF(Media9!$B$14:$B$129,'Daily_Total '!$B40,Media9!J$14:J$129)+SUMIF(Media10!$B$14:$B$129,'Daily_Total '!$B40,Media10!J$14:J$129)</f>
        <v>0</v>
      </c>
      <c r="K40" s="59">
        <f>SUM($J$21,$J$29,$J$37:J40)/$C$3</f>
        <v>0.86940262172284655</v>
      </c>
      <c r="L40" s="60" t="e">
        <f t="shared" si="0"/>
        <v>#DIV/0!</v>
      </c>
      <c r="M40" s="73" t="e">
        <f t="shared" si="1"/>
        <v>#DIV/0!</v>
      </c>
      <c r="N40" s="356" t="e">
        <f t="shared" si="5"/>
        <v>#DIV/0!</v>
      </c>
      <c r="O40" s="103">
        <f>SUMIF(Facebook!$B$14:$B$155,'Daily_Total '!$B40,Facebook!O$14:O$155)+SUMIF(YouTube!$B$14:$B$125,'Daily_Total '!$B40,YouTube!O$14:O$125)+SUMIF(Snapchat!$B$14:$B$123,'Daily_Total '!$B40,Snapchat!O$14:O$123)+SUMIF(Media4!$B$14:$B$122,'Daily_Total '!$B40,Media4!O$14:O$122)+SUMIF(Media5!$B$14:$B$129,'Daily_Total '!$B40,Media5!O$14:O$129)+SUMIF(Media6!$B$14:$B$129,'Daily_Total '!$B40,Media6!O$14:O$129)+SUMIF(Media7!$B$14:$B$129,'Daily_Total '!$B40,Media7!O$14:O$129)+SUMIF(Media8!$B$14:$B$129,'Daily_Total '!$B40,Media8!O$14:O$129)+SUMIF(Media9!$B$14:$B$129,'Daily_Total '!$B40,Media9!O$14:O$129)+SUMIF(Media10!$B$14:$B$129,'Daily_Total '!$B40,Media10!O$14:O$129)</f>
        <v>0</v>
      </c>
      <c r="P40" s="103">
        <f>SUMIF(Facebook!$B$14:$B$155,'Daily_Total '!$B40,Facebook!P$14:P$155)+SUMIF(YouTube!$B$14:$B$125,'Daily_Total '!$B40,YouTube!P$14:P$125)+SUMIF(Snapchat!$B$14:$B$123,'Daily_Total '!$B40,Snapchat!P$14:P$123)+SUMIF(Media4!$B$14:$B$122,'Daily_Total '!$B40,Media4!P$14:P$122)+SUMIF(Media5!$B$14:$B$129,'Daily_Total '!$B40,Media5!P$14:P$129)+SUMIF(Media6!$B$14:$B$129,'Daily_Total '!$B40,Media6!P$14:P$129)+SUMIF(Media7!$B$14:$B$129,'Daily_Total '!$B40,Media7!P$14:P$129)+SUMIF(Media8!$B$14:$B$129,'Daily_Total '!$B40,Media8!P$14:P$129)+SUMIF(Media9!$B$14:$B$129,'Daily_Total '!$B40,Media9!P$14:P$129)+SUMIF(Media10!$B$14:$B$129,'Daily_Total '!$B40,Media10!P$14:P$129)</f>
        <v>256.41025641025641</v>
      </c>
      <c r="Q40" s="74">
        <f t="shared" si="2"/>
        <v>0</v>
      </c>
      <c r="R40" s="75" t="e">
        <f t="shared" si="3"/>
        <v>#DIV/0!</v>
      </c>
      <c r="S40" s="59" t="e">
        <f t="shared" si="4"/>
        <v>#DIV/0!</v>
      </c>
      <c r="T40" s="104"/>
      <c r="U40" s="110" t="e">
        <f>SUMIF(Facebook!$B$14:$B$155,'Daily_Total '!$B40,Facebook!U$14:U$155)+SUMIF(YouTube!$B$14:$B$125,'Daily_Total '!$B40,YouTube!N$14:N$125)+SUMIF(Snapchat!$B$14:$B$123,'Daily_Total '!$B40,Snapchat!N$14:N$123)+SUMIF(Media4!$B$14:$B$122,'Daily_Total '!$B40,Media4!N$14:N$122)+SUMIF(Media5!$B$14:$B$129,'Daily_Total '!$B40,Media5!N$14:N$129)+SUMIF(Media6!$B$14:$B$129,'Daily_Total '!$B40,Media6!N$14:N$129)+SUMIF(Media7!$B$14:$B$129,'Daily_Total '!$B40,Media7!N$14:N$129)+SUMIF(Media8!$B$14:$B$129,'Daily_Total '!$B40,Media8!N$14:N$129)+SUMIF(Media9!$B$14:$B$129,'Daily_Total '!$B40,Media9!N$14:N$129)+SUMIF(Media10!$B$14:$B$129,'Daily_Total '!$B40,Media10!N$14:N$129)</f>
        <v>#DIV/0!</v>
      </c>
      <c r="V40" s="74">
        <f t="shared" ref="V40:V78" si="19">IFERROR(U40/O40,1)</f>
        <v>1</v>
      </c>
      <c r="W40" s="274" t="e">
        <f>SUMIF([4]Facebook!$B$14:$B$155,'[4]Daily_Total '!$B40,[4]Facebook!W$14:W$155)+SUMIF([4]Instagram!$B$14:$B$125,'[4]Daily_Total '!$B40,[4]Instagram!W$14:W$125)+SUMIF([4]YouTube!$B$14:$B$123,'[4]Daily_Total '!$B40,[4]YouTube!W$14:W$123)+SUMIF([4]Media4!$B$14:$B$122,'[4]Daily_Total '!$B40,[4]Media4!W$14:W$122)+SUMIF([4]Media5!$B$14:$B$129,'[4]Daily_Total '!$B40,[4]Media5!W$14:W$129)+SUMIF([4]Media6!$B$14:$B$129,'[4]Daily_Total '!$B40,[4]Media6!W$14:W$129)+SUMIF([4]Media7!$B$14:$B$129,'[4]Daily_Total '!$B40,[4]Media7!W$14:W$129)+SUMIF([4]Media8!$B$14:$B$129,'[4]Daily_Total '!$B40,[4]Media8!W$14:W$129)+SUMIF([4]Media9!$B$14:$B$129,'[4]Daily_Total '!$B40,[4]Media9!W$14:W$129)+SUMIF([4]Media10!$B$14:$B$129,'[4]Daily_Total '!$B40,[4]Media10!W$14:W$129)</f>
        <v>#VALUE!</v>
      </c>
      <c r="X40" s="274" t="e">
        <f>SUMIF([4]Facebook!$B$14:$B$155,'[4]Daily_Total '!$B40,[4]Facebook!X$14:X$155)+SUMIF([4]Instagram!$B$14:$B$125,'[4]Daily_Total '!$B40,[4]Instagram!X$14:X$125)+SUMIF([4]YouTube!$B$14:$B$123,'[4]Daily_Total '!$B40,[4]YouTube!X$14:X$123)+SUMIF([4]Media4!$B$14:$B$122,'[4]Daily_Total '!$B40,[4]Media4!X$14:X$122)+SUMIF([4]Media5!$B$14:$B$129,'[4]Daily_Total '!$B40,[4]Media5!X$14:X$129)+SUMIF([4]Media6!$B$14:$B$129,'[4]Daily_Total '!$B40,[4]Media6!X$14:X$129)+SUMIF([4]Media7!$B$14:$B$129,'[4]Daily_Total '!$B40,[4]Media7!X$14:X$129)+SUMIF([4]Media8!$B$14:$B$129,'[4]Daily_Total '!$B40,[4]Media8!X$14:X$129)+SUMIF([4]Media9!$B$14:$B$129,'[4]Daily_Total '!$B40,[4]Media9!X$14:X$129)+SUMIF([4]Media10!$B$14:$B$129,'[4]Daily_Total '!$B40,[4]Media10!X$14:X$129)</f>
        <v>#VALUE!</v>
      </c>
      <c r="Y40" s="275" t="e">
        <f>SUMIF([4]Facebook!$B$14:$B$155,'[4]Daily_Total '!$B40,[4]Facebook!Y$14:Y$155)+SUMIF([4]Instagram!$B$14:$B$125,'[4]Daily_Total '!$B40,[4]Instagram!Y$14:Y$125)+SUMIF([4]YouTube!$B$14:$B$123,'[4]Daily_Total '!$B40,[4]YouTube!Y$14:Y$123)+SUMIF([4]Media4!$B$14:$B$122,'[4]Daily_Total '!$B40,[4]Media4!Y$14:Y$122)+SUMIF([4]Media5!$B$14:$B$129,'[4]Daily_Total '!$B40,[4]Media5!Y$14:Y$129)+SUMIF([4]Media6!$B$14:$B$129,'[4]Daily_Total '!$B40,[4]Media6!Y$14:Y$129)+SUMIF([4]Media7!$B$14:$B$129,'[4]Daily_Total '!$B40,[4]Media7!Y$14:Y$129)+SUMIF([4]Media8!$B$14:$B$129,'[4]Daily_Total '!$B40,[4]Media8!Y$14:Y$129)+SUMIF([4]Media9!$B$14:$B$129,'[4]Daily_Total '!$B40,[4]Media9!Y$14:Y$129)+SUMIF([4]Media10!$B$14:$B$129,'[4]Daily_Total '!$B40,[4]Media10!Y$14:Y$129)</f>
        <v>#VALUE!</v>
      </c>
    </row>
    <row r="41" spans="1:25" ht="15.65" customHeight="1">
      <c r="A41" s="284"/>
      <c r="B41" s="95">
        <f>B$14+24</f>
        <v>45140</v>
      </c>
      <c r="C41" s="103">
        <f>SUMIF(Facebook!$B$14:$B$155,'Daily_Total '!$B41,Facebook!C$14:C$155)+SUMIF(YouTube!$B$14:$B$125,'Daily_Total '!$B41,YouTube!C$14:C$125)+SUMIF(Snapchat!$B$14:$B$123,'Daily_Total '!$B41,Snapchat!C$14:C$123)+SUMIF(Media4!$B$14:$B$122,'Daily_Total '!$B41,Media4!C$14:C$122)+SUMIF(Media5!$B$14:$B$129,'Daily_Total '!$B41,Media5!C$14:C$129)+SUMIF(Media6!$B$14:$B$129,'Daily_Total '!$B41,Media6!C$14:C$129)+SUMIF(Media7!$B$14:$B$129,'Daily_Total '!$B41,Media7!C$14:C$129)+SUMIF(Media8!$B$14:$B$129,'Daily_Total '!$B41,Media8!C$14:C$129)+SUMIF(Media9!$B$14:$B$129,'Daily_Total '!$B41,Media9!C$14:C$129)+SUMIF(Media10!$B$14:$B$129,'Daily_Total '!$B41,Media10!C$14:C$129)</f>
        <v>0</v>
      </c>
      <c r="D41" s="72">
        <f>SUMIF(Facebook!$B$14:$B$155,'Daily_Total '!$B41,Facebook!D$14:D$155)+SUMIF(YouTube!$B$14:$B$125,'Daily_Total '!$B41,YouTube!D$14:D$125)+SUMIF(Snapchat!$B$14:$B$123,'Daily_Total '!$B41,Snapchat!D$14:D$123)+SUMIF(Media4!$B$14:$B$122,'Daily_Total '!$B41,Media4!D$14:D$122)+SUMIF(Media5!$B$14:$B$129,'Daily_Total '!$B41,Media5!D$14:D$129)+SUMIF(Media6!$B$14:$B$129,'Daily_Total '!$B41,Media6!D$14:D$129)+SUMIF(Media7!$B$14:$B$129,'Daily_Total '!$B41,Media7!D$14:D$129)+SUMIF(Media8!$B$14:$B$129,'Daily_Total '!$B41,Media8!D$14:D$129)+SUMIF(Media9!$B$14:$B$129,'Daily_Total '!$B41,Media9!D$14:D$129)+SUMIF(Media10!$B$14:$B$129,'Daily_Total '!$B41,Media10!D$14:D$129)</f>
        <v>0</v>
      </c>
      <c r="E41" s="72">
        <f>SUMIF(Facebook!$B$14:$B$155,'Daily_Total '!$B41,Facebook!E$14:E$155)+SUMIF(YouTube!$B$14:$B$125,'Daily_Total '!$B41,YouTube!E$14:E$125)+SUMIF(Snapchat!$B$14:$B$123,'Daily_Total '!$B41,Snapchat!E$14:E$123)+SUMIF(Media4!$B$14:$B$122,'Daily_Total '!$B41,Media4!E$14:E$122)+SUMIF(Media5!$B$14:$B$129,'Daily_Total '!$B41,Media5!E$14:E$129)+SUMIF(Media6!$B$14:$B$129,'Daily_Total '!$B41,Media6!E$14:E$129)+SUMIF(Media7!$B$14:$B$129,'Daily_Total '!$B41,Media7!E$14:E$129)+SUMIF(Media8!$B$14:$B$129,'Daily_Total '!$B41,Media8!E$14:E$129)+SUMIF(Media9!$B$14:$B$129,'Daily_Total '!$B41,Media9!E$14:E$129)+SUMIF(Media10!$B$14:$B$129,'Daily_Total '!$B41,Media10!E$14:E$129)</f>
        <v>0</v>
      </c>
      <c r="F41" s="72">
        <f>SUMIF(Facebook!$B$14:$B$155,'Daily_Total '!$B41,Facebook!F$14:F$155)+SUMIF(YouTube!$B$14:$B$125,'Daily_Total '!$B41,YouTube!F$14:F$125)+SUMIF(Snapchat!$B$14:$B$123,'Daily_Total '!$B41,Snapchat!F$14:F$123)+SUMIF(Media4!$B$14:$B$122,'Daily_Total '!$B41,Media4!F$14:F$122)+SUMIF(Media5!$B$14:$B$129,'Daily_Total '!$B41,Media5!F$14:F$129)+SUMIF(Media6!$B$14:$B$129,'Daily_Total '!$B41,Media6!F$14:F$129)+SUMIF(Media7!$B$14:$B$129,'Daily_Total '!$B41,Media7!F$14:F$129)+SUMIF(Media8!$B$14:$B$129,'Daily_Total '!$B41,Media8!F$14:F$129)+SUMIF(Media9!$B$14:$B$129,'Daily_Total '!$B41,Media9!F$14:F$129)+SUMIF(Media10!$B$14:$B$129,'Daily_Total '!$B41,Media10!F$14:F$129)</f>
        <v>0</v>
      </c>
      <c r="G41" s="72">
        <f>SUMIF(Facebook!$B$14:$B$155,'Daily_Total '!$B41,Facebook!G$14:G$155)+SUMIF(YouTube!$B$14:$B$125,'Daily_Total '!$B41,YouTube!G$14:G$125)+SUMIF(Snapchat!$B$14:$B$123,'Daily_Total '!$B41,Snapchat!G$14:G$123)+SUMIF(Media4!$B$14:$B$122,'Daily_Total '!$B41,Media4!G$14:G$122)+SUMIF(Media5!$B$14:$B$129,'Daily_Total '!$B41,Media5!G$14:G$129)+SUMIF(Media6!$B$14:$B$129,'Daily_Total '!$B41,Media6!G$14:G$129)+SUMIF(Media7!$B$14:$B$129,'Daily_Total '!$B41,Media7!G$14:G$129)+SUMIF(Media8!$B$14:$B$129,'Daily_Total '!$B41,Media8!G$14:G$129)+SUMIF(Media9!$B$14:$B$129,'Daily_Total '!$B41,Media9!G$14:G$129)+SUMIF(Media10!$B$14:$B$129,'Daily_Total '!$B41,Media10!G$14:G$129)</f>
        <v>0</v>
      </c>
      <c r="H41" s="72">
        <f>SUMIF(Facebook!$B$14:$B$155,'Daily_Total '!$B41,Facebook!H$14:H$155)+SUMIF(YouTube!$B$14:$B$125,'Daily_Total '!$B41,YouTube!H$14:H$125)+SUMIF(Snapchat!$B$14:$B$123,'Daily_Total '!$B41,Snapchat!H$14:H$123)+SUMIF(Media4!$B$14:$B$122,'Daily_Total '!$B41,Media4!H$14:H$122)+SUMIF(Media5!$B$14:$B$129,'Daily_Total '!$B41,Media5!H$14:H$129)+SUMIF(Media6!$B$14:$B$129,'Daily_Total '!$B41,Media6!H$14:H$129)+SUMIF(Media7!$B$14:$B$129,'Daily_Total '!$B41,Media7!H$14:H$129)+SUMIF(Media8!$B$14:$B$129,'Daily_Total '!$B41,Media8!H$14:H$129)+SUMIF(Media9!$B$14:$B$129,'Daily_Total '!$B41,Media9!H$14:H$129)+SUMIF(Media10!$B$14:$B$129,'Daily_Total '!$B41,Media10!H$14:H$129)</f>
        <v>0</v>
      </c>
      <c r="I41" s="72">
        <f>SUMIF(Facebook!$B$14:$B$155,'Daily_Total '!$B41,Facebook!I$14:I$155)+SUMIF(YouTube!$B$14:$B$125,'Daily_Total '!$B41,YouTube!I$14:I$125)+SUMIF(Snapchat!$B$14:$B$123,'Daily_Total '!$B41,Snapchat!I$14:I$123)+SUMIF(Media4!$B$14:$B$122,'Daily_Total '!$B41,Media4!I$14:I$122)+SUMIF(Media5!$B$14:$B$129,'Daily_Total '!$B41,Media5!I$14:I$129)+SUMIF(Media6!$B$14:$B$129,'Daily_Total '!$B41,Media6!I$14:I$129)+SUMIF(Media7!$B$14:$B$129,'Daily_Total '!$B41,Media7!I$14:I$129)+SUMIF(Media8!$B$14:$B$129,'Daily_Total '!$B41,Media8!I$14:I$129)+SUMIF(Media9!$B$14:$B$129,'Daily_Total '!$B41,Media9!I$14:I$129)+SUMIF(Media10!$B$14:$B$129,'Daily_Total '!$B41,Media10!I$14:I$129)</f>
        <v>0</v>
      </c>
      <c r="J41" s="61">
        <f>SUMIF(Facebook!$B$14:$B$155,'Daily_Total '!$B41,Facebook!J$14:J$155)+SUMIF(YouTube!$B$14:$B$125,'Daily_Total '!$B41,YouTube!J$14:J$125)+SUMIF(Snapchat!$B$14:$B$123,'Daily_Total '!$B41,Snapchat!J$14:J$123)+SUMIF(Media4!$B$14:$B$122,'Daily_Total '!$B41,Media4!J$14:J$122)+SUMIF(Media5!$B$14:$B$129,'Daily_Total '!$B41,Media5!J$14:J$129)+SUMIF(Media6!$B$14:$B$129,'Daily_Total '!$B41,Media6!J$14:J$129)+SUMIF(Media7!$B$14:$B$129,'Daily_Total '!$B41,Media7!J$14:J$129)+SUMIF(Media8!$B$14:$B$129,'Daily_Total '!$B41,Media8!J$14:J$129)+SUMIF(Media9!$B$14:$B$129,'Daily_Total '!$B41,Media9!J$14:J$129)+SUMIF(Media10!$B$14:$B$129,'Daily_Total '!$B41,Media10!J$14:J$129)</f>
        <v>0</v>
      </c>
      <c r="K41" s="59">
        <f>SUM($J$21,$J$29,$J$37:J41)/$C$3</f>
        <v>0.86940262172284655</v>
      </c>
      <c r="L41" s="60" t="e">
        <f t="shared" si="0"/>
        <v>#DIV/0!</v>
      </c>
      <c r="M41" s="73" t="e">
        <f t="shared" si="1"/>
        <v>#DIV/0!</v>
      </c>
      <c r="N41" s="356" t="e">
        <f t="shared" si="5"/>
        <v>#DIV/0!</v>
      </c>
      <c r="O41" s="103">
        <f>SUMIF(Facebook!$B$14:$B$155,'Daily_Total '!$B41,Facebook!O$14:O$155)+SUMIF(YouTube!$B$14:$B$125,'Daily_Total '!$B41,YouTube!O$14:O$125)+SUMIF(Snapchat!$B$14:$B$123,'Daily_Total '!$B41,Snapchat!O$14:O$123)+SUMIF(Media4!$B$14:$B$122,'Daily_Total '!$B41,Media4!O$14:O$122)+SUMIF(Media5!$B$14:$B$129,'Daily_Total '!$B41,Media5!O$14:O$129)+SUMIF(Media6!$B$14:$B$129,'Daily_Total '!$B41,Media6!O$14:O$129)+SUMIF(Media7!$B$14:$B$129,'Daily_Total '!$B41,Media7!O$14:O$129)+SUMIF(Media8!$B$14:$B$129,'Daily_Total '!$B41,Media8!O$14:O$129)+SUMIF(Media9!$B$14:$B$129,'Daily_Total '!$B41,Media9!O$14:O$129)+SUMIF(Media10!$B$14:$B$129,'Daily_Total '!$B41,Media10!O$14:O$129)</f>
        <v>0</v>
      </c>
      <c r="P41" s="103">
        <f>SUMIF(Facebook!$B$14:$B$155,'Daily_Total '!$B41,Facebook!P$14:P$155)+SUMIF(YouTube!$B$14:$B$125,'Daily_Total '!$B41,YouTube!P$14:P$125)+SUMIF(Snapchat!$B$14:$B$123,'Daily_Total '!$B41,Snapchat!P$14:P$123)+SUMIF(Media4!$B$14:$B$122,'Daily_Total '!$B41,Media4!P$14:P$122)+SUMIF(Media5!$B$14:$B$129,'Daily_Total '!$B41,Media5!P$14:P$129)+SUMIF(Media6!$B$14:$B$129,'Daily_Total '!$B41,Media6!P$14:P$129)+SUMIF(Media7!$B$14:$B$129,'Daily_Total '!$B41,Media7!P$14:P$129)+SUMIF(Media8!$B$14:$B$129,'Daily_Total '!$B41,Media8!P$14:P$129)+SUMIF(Media9!$B$14:$B$129,'Daily_Total '!$B41,Media9!P$14:P$129)+SUMIF(Media10!$B$14:$B$129,'Daily_Total '!$B41,Media10!P$14:P$129)</f>
        <v>256.41025641025641</v>
      </c>
      <c r="Q41" s="74">
        <f t="shared" si="2"/>
        <v>0</v>
      </c>
      <c r="R41" s="75" t="e">
        <f t="shared" si="3"/>
        <v>#DIV/0!</v>
      </c>
      <c r="S41" s="59" t="e">
        <f t="shared" si="4"/>
        <v>#DIV/0!</v>
      </c>
      <c r="T41" s="104"/>
      <c r="U41" s="110" t="e">
        <f>SUMIF(Facebook!$B$14:$B$155,'Daily_Total '!$B41,Facebook!U$14:U$155)+SUMIF(YouTube!$B$14:$B$125,'Daily_Total '!$B41,YouTube!N$14:N$125)+SUMIF(Snapchat!$B$14:$B$123,'Daily_Total '!$B41,Snapchat!N$14:N$123)+SUMIF(Media4!$B$14:$B$122,'Daily_Total '!$B41,Media4!N$14:N$122)+SUMIF(Media5!$B$14:$B$129,'Daily_Total '!$B41,Media5!N$14:N$129)+SUMIF(Media6!$B$14:$B$129,'Daily_Total '!$B41,Media6!N$14:N$129)+SUMIF(Media7!$B$14:$B$129,'Daily_Total '!$B41,Media7!N$14:N$129)+SUMIF(Media8!$B$14:$B$129,'Daily_Total '!$B41,Media8!N$14:N$129)+SUMIF(Media9!$B$14:$B$129,'Daily_Total '!$B41,Media9!N$14:N$129)+SUMIF(Media10!$B$14:$B$129,'Daily_Total '!$B41,Media10!N$14:N$129)</f>
        <v>#DIV/0!</v>
      </c>
      <c r="V41" s="74">
        <f t="shared" si="19"/>
        <v>1</v>
      </c>
      <c r="W41" s="274" t="e">
        <f>SUMIF([4]Facebook!$B$14:$B$155,'[4]Daily_Total '!$B41,[4]Facebook!W$14:W$155)+SUMIF([4]Instagram!$B$14:$B$125,'[4]Daily_Total '!$B41,[4]Instagram!W$14:W$125)+SUMIF([4]YouTube!$B$14:$B$123,'[4]Daily_Total '!$B41,[4]YouTube!W$14:W$123)+SUMIF([4]Media4!$B$14:$B$122,'[4]Daily_Total '!$B41,[4]Media4!W$14:W$122)+SUMIF([4]Media5!$B$14:$B$129,'[4]Daily_Total '!$B41,[4]Media5!W$14:W$129)+SUMIF([4]Media6!$B$14:$B$129,'[4]Daily_Total '!$B41,[4]Media6!W$14:W$129)+SUMIF([4]Media7!$B$14:$B$129,'[4]Daily_Total '!$B41,[4]Media7!W$14:W$129)+SUMIF([4]Media8!$B$14:$B$129,'[4]Daily_Total '!$B41,[4]Media8!W$14:W$129)+SUMIF([4]Media9!$B$14:$B$129,'[4]Daily_Total '!$B41,[4]Media9!W$14:W$129)+SUMIF([4]Media10!$B$14:$B$129,'[4]Daily_Total '!$B41,[4]Media10!W$14:W$129)</f>
        <v>#VALUE!</v>
      </c>
      <c r="X41" s="274" t="e">
        <f>SUMIF([4]Facebook!$B$14:$B$155,'[4]Daily_Total '!$B41,[4]Facebook!X$14:X$155)+SUMIF([4]Instagram!$B$14:$B$125,'[4]Daily_Total '!$B41,[4]Instagram!X$14:X$125)+SUMIF([4]YouTube!$B$14:$B$123,'[4]Daily_Total '!$B41,[4]YouTube!X$14:X$123)+SUMIF([4]Media4!$B$14:$B$122,'[4]Daily_Total '!$B41,[4]Media4!X$14:X$122)+SUMIF([4]Media5!$B$14:$B$129,'[4]Daily_Total '!$B41,[4]Media5!X$14:X$129)+SUMIF([4]Media6!$B$14:$B$129,'[4]Daily_Total '!$B41,[4]Media6!X$14:X$129)+SUMIF([4]Media7!$B$14:$B$129,'[4]Daily_Total '!$B41,[4]Media7!X$14:X$129)+SUMIF([4]Media8!$B$14:$B$129,'[4]Daily_Total '!$B41,[4]Media8!X$14:X$129)+SUMIF([4]Media9!$B$14:$B$129,'[4]Daily_Total '!$B41,[4]Media9!X$14:X$129)+SUMIF([4]Media10!$B$14:$B$129,'[4]Daily_Total '!$B41,[4]Media10!X$14:X$129)</f>
        <v>#VALUE!</v>
      </c>
      <c r="Y41" s="275" t="e">
        <f>SUMIF([4]Facebook!$B$14:$B$155,'[4]Daily_Total '!$B41,[4]Facebook!Y$14:Y$155)+SUMIF([4]Instagram!$B$14:$B$125,'[4]Daily_Total '!$B41,[4]Instagram!Y$14:Y$125)+SUMIF([4]YouTube!$B$14:$B$123,'[4]Daily_Total '!$B41,[4]YouTube!Y$14:Y$123)+SUMIF([4]Media4!$B$14:$B$122,'[4]Daily_Total '!$B41,[4]Media4!Y$14:Y$122)+SUMIF([4]Media5!$B$14:$B$129,'[4]Daily_Total '!$B41,[4]Media5!Y$14:Y$129)+SUMIF([4]Media6!$B$14:$B$129,'[4]Daily_Total '!$B41,[4]Media6!Y$14:Y$129)+SUMIF([4]Media7!$B$14:$B$129,'[4]Daily_Total '!$B41,[4]Media7!Y$14:Y$129)+SUMIF([4]Media8!$B$14:$B$129,'[4]Daily_Total '!$B41,[4]Media8!Y$14:Y$129)+SUMIF([4]Media9!$B$14:$B$129,'[4]Daily_Total '!$B41,[4]Media9!Y$14:Y$129)+SUMIF([4]Media10!$B$14:$B$129,'[4]Daily_Total '!$B41,[4]Media10!Y$14:Y$129)</f>
        <v>#VALUE!</v>
      </c>
    </row>
    <row r="42" spans="1:25" ht="15.65" customHeight="1">
      <c r="A42" s="284"/>
      <c r="B42" s="95">
        <f>B$14+25</f>
        <v>45141</v>
      </c>
      <c r="C42" s="103">
        <f>SUMIF(Facebook!$B$14:$B$155,'Daily_Total '!$B42,Facebook!C$14:C$155)+SUMIF(YouTube!$B$14:$B$125,'Daily_Total '!$B42,YouTube!C$14:C$125)+SUMIF(Snapchat!$B$14:$B$123,'Daily_Total '!$B42,Snapchat!C$14:C$123)+SUMIF(Media4!$B$14:$B$122,'Daily_Total '!$B42,Media4!C$14:C$122)+SUMIF(Media5!$B$14:$B$129,'Daily_Total '!$B42,Media5!C$14:C$129)+SUMIF(Media6!$B$14:$B$129,'Daily_Total '!$B42,Media6!C$14:C$129)+SUMIF(Media7!$B$14:$B$129,'Daily_Total '!$B42,Media7!C$14:C$129)+SUMIF(Media8!$B$14:$B$129,'Daily_Total '!$B42,Media8!C$14:C$129)+SUMIF(Media9!$B$14:$B$129,'Daily_Total '!$B42,Media9!C$14:C$129)+SUMIF(Media10!$B$14:$B$129,'Daily_Total '!$B42,Media10!C$14:C$129)</f>
        <v>0</v>
      </c>
      <c r="D42" s="72">
        <f>SUMIF(Facebook!$B$14:$B$155,'Daily_Total '!$B42,Facebook!D$14:D$155)+SUMIF(YouTube!$B$14:$B$125,'Daily_Total '!$B42,YouTube!D$14:D$125)+SUMIF(Snapchat!$B$14:$B$123,'Daily_Total '!$B42,Snapchat!D$14:D$123)+SUMIF(Media4!$B$14:$B$122,'Daily_Total '!$B42,Media4!D$14:D$122)+SUMIF(Media5!$B$14:$B$129,'Daily_Total '!$B42,Media5!D$14:D$129)+SUMIF(Media6!$B$14:$B$129,'Daily_Total '!$B42,Media6!D$14:D$129)+SUMIF(Media7!$B$14:$B$129,'Daily_Total '!$B42,Media7!D$14:D$129)+SUMIF(Media8!$B$14:$B$129,'Daily_Total '!$B42,Media8!D$14:D$129)+SUMIF(Media9!$B$14:$B$129,'Daily_Total '!$B42,Media9!D$14:D$129)+SUMIF(Media10!$B$14:$B$129,'Daily_Total '!$B42,Media10!D$14:D$129)</f>
        <v>0</v>
      </c>
      <c r="E42" s="72">
        <f>SUMIF(Facebook!$B$14:$B$155,'Daily_Total '!$B42,Facebook!E$14:E$155)+SUMIF(YouTube!$B$14:$B$125,'Daily_Total '!$B42,YouTube!E$14:E$125)+SUMIF(Snapchat!$B$14:$B$123,'Daily_Total '!$B42,Snapchat!E$14:E$123)+SUMIF(Media4!$B$14:$B$122,'Daily_Total '!$B42,Media4!E$14:E$122)+SUMIF(Media5!$B$14:$B$129,'Daily_Total '!$B42,Media5!E$14:E$129)+SUMIF(Media6!$B$14:$B$129,'Daily_Total '!$B42,Media6!E$14:E$129)+SUMIF(Media7!$B$14:$B$129,'Daily_Total '!$B42,Media7!E$14:E$129)+SUMIF(Media8!$B$14:$B$129,'Daily_Total '!$B42,Media8!E$14:E$129)+SUMIF(Media9!$B$14:$B$129,'Daily_Total '!$B42,Media9!E$14:E$129)+SUMIF(Media10!$B$14:$B$129,'Daily_Total '!$B42,Media10!E$14:E$129)</f>
        <v>0</v>
      </c>
      <c r="F42" s="72">
        <f>SUMIF(Facebook!$B$14:$B$155,'Daily_Total '!$B42,Facebook!F$14:F$155)+SUMIF(YouTube!$B$14:$B$125,'Daily_Total '!$B42,YouTube!F$14:F$125)+SUMIF(Snapchat!$B$14:$B$123,'Daily_Total '!$B42,Snapchat!F$14:F$123)+SUMIF(Media4!$B$14:$B$122,'Daily_Total '!$B42,Media4!F$14:F$122)+SUMIF(Media5!$B$14:$B$129,'Daily_Total '!$B42,Media5!F$14:F$129)+SUMIF(Media6!$B$14:$B$129,'Daily_Total '!$B42,Media6!F$14:F$129)+SUMIF(Media7!$B$14:$B$129,'Daily_Total '!$B42,Media7!F$14:F$129)+SUMIF(Media8!$B$14:$B$129,'Daily_Total '!$B42,Media8!F$14:F$129)+SUMIF(Media9!$B$14:$B$129,'Daily_Total '!$B42,Media9!F$14:F$129)+SUMIF(Media10!$B$14:$B$129,'Daily_Total '!$B42,Media10!F$14:F$129)</f>
        <v>0</v>
      </c>
      <c r="G42" s="72">
        <f>SUMIF(Facebook!$B$14:$B$155,'Daily_Total '!$B42,Facebook!G$14:G$155)+SUMIF(YouTube!$B$14:$B$125,'Daily_Total '!$B42,YouTube!G$14:G$125)+SUMIF(Snapchat!$B$14:$B$123,'Daily_Total '!$B42,Snapchat!G$14:G$123)+SUMIF(Media4!$B$14:$B$122,'Daily_Total '!$B42,Media4!G$14:G$122)+SUMIF(Media5!$B$14:$B$129,'Daily_Total '!$B42,Media5!G$14:G$129)+SUMIF(Media6!$B$14:$B$129,'Daily_Total '!$B42,Media6!G$14:G$129)+SUMIF(Media7!$B$14:$B$129,'Daily_Total '!$B42,Media7!G$14:G$129)+SUMIF(Media8!$B$14:$B$129,'Daily_Total '!$B42,Media8!G$14:G$129)+SUMIF(Media9!$B$14:$B$129,'Daily_Total '!$B42,Media9!G$14:G$129)+SUMIF(Media10!$B$14:$B$129,'Daily_Total '!$B42,Media10!G$14:G$129)</f>
        <v>0</v>
      </c>
      <c r="H42" s="72">
        <f>SUMIF(Facebook!$B$14:$B$155,'Daily_Total '!$B42,Facebook!H$14:H$155)+SUMIF(YouTube!$B$14:$B$125,'Daily_Total '!$B42,YouTube!H$14:H$125)+SUMIF(Snapchat!$B$14:$B$123,'Daily_Total '!$B42,Snapchat!H$14:H$123)+SUMIF(Media4!$B$14:$B$122,'Daily_Total '!$B42,Media4!H$14:H$122)+SUMIF(Media5!$B$14:$B$129,'Daily_Total '!$B42,Media5!H$14:H$129)+SUMIF(Media6!$B$14:$B$129,'Daily_Total '!$B42,Media6!H$14:H$129)+SUMIF(Media7!$B$14:$B$129,'Daily_Total '!$B42,Media7!H$14:H$129)+SUMIF(Media8!$B$14:$B$129,'Daily_Total '!$B42,Media8!H$14:H$129)+SUMIF(Media9!$B$14:$B$129,'Daily_Total '!$B42,Media9!H$14:H$129)+SUMIF(Media10!$B$14:$B$129,'Daily_Total '!$B42,Media10!H$14:H$129)</f>
        <v>0</v>
      </c>
      <c r="I42" s="72">
        <f>SUMIF(Facebook!$B$14:$B$155,'Daily_Total '!$B42,Facebook!I$14:I$155)+SUMIF(YouTube!$B$14:$B$125,'Daily_Total '!$B42,YouTube!I$14:I$125)+SUMIF(Snapchat!$B$14:$B$123,'Daily_Total '!$B42,Snapchat!I$14:I$123)+SUMIF(Media4!$B$14:$B$122,'Daily_Total '!$B42,Media4!I$14:I$122)+SUMIF(Media5!$B$14:$B$129,'Daily_Total '!$B42,Media5!I$14:I$129)+SUMIF(Media6!$B$14:$B$129,'Daily_Total '!$B42,Media6!I$14:I$129)+SUMIF(Media7!$B$14:$B$129,'Daily_Total '!$B42,Media7!I$14:I$129)+SUMIF(Media8!$B$14:$B$129,'Daily_Total '!$B42,Media8!I$14:I$129)+SUMIF(Media9!$B$14:$B$129,'Daily_Total '!$B42,Media9!I$14:I$129)+SUMIF(Media10!$B$14:$B$129,'Daily_Total '!$B42,Media10!I$14:I$129)</f>
        <v>0</v>
      </c>
      <c r="J42" s="61">
        <f>SUMIF(Facebook!$B$14:$B$155,'Daily_Total '!$B42,Facebook!J$14:J$155)+SUMIF(YouTube!$B$14:$B$125,'Daily_Total '!$B42,YouTube!J$14:J$125)+SUMIF(Snapchat!$B$14:$B$123,'Daily_Total '!$B42,Snapchat!J$14:J$123)+SUMIF(Media4!$B$14:$B$122,'Daily_Total '!$B42,Media4!J$14:J$122)+SUMIF(Media5!$B$14:$B$129,'Daily_Total '!$B42,Media5!J$14:J$129)+SUMIF(Media6!$B$14:$B$129,'Daily_Total '!$B42,Media6!J$14:J$129)+SUMIF(Media7!$B$14:$B$129,'Daily_Total '!$B42,Media7!J$14:J$129)+SUMIF(Media8!$B$14:$B$129,'Daily_Total '!$B42,Media8!J$14:J$129)+SUMIF(Media9!$B$14:$B$129,'Daily_Total '!$B42,Media9!J$14:J$129)+SUMIF(Media10!$B$14:$B$129,'Daily_Total '!$B42,Media10!J$14:J$129)</f>
        <v>0</v>
      </c>
      <c r="K42" s="59">
        <f>SUM($J$21,$J$29,$J$37:J42)/$C$3</f>
        <v>0.86940262172284655</v>
      </c>
      <c r="L42" s="60" t="e">
        <f t="shared" si="0"/>
        <v>#DIV/0!</v>
      </c>
      <c r="M42" s="73" t="e">
        <f t="shared" si="1"/>
        <v>#DIV/0!</v>
      </c>
      <c r="N42" s="356" t="e">
        <f t="shared" si="5"/>
        <v>#DIV/0!</v>
      </c>
      <c r="O42" s="103">
        <f>SUMIF(Facebook!$B$14:$B$155,'Daily_Total '!$B42,Facebook!O$14:O$155)+SUMIF(YouTube!$B$14:$B$125,'Daily_Total '!$B42,YouTube!O$14:O$125)+SUMIF(Snapchat!$B$14:$B$123,'Daily_Total '!$B42,Snapchat!O$14:O$123)+SUMIF(Media4!$B$14:$B$122,'Daily_Total '!$B42,Media4!O$14:O$122)+SUMIF(Media5!$B$14:$B$129,'Daily_Total '!$B42,Media5!O$14:O$129)+SUMIF(Media6!$B$14:$B$129,'Daily_Total '!$B42,Media6!O$14:O$129)+SUMIF(Media7!$B$14:$B$129,'Daily_Total '!$B42,Media7!O$14:O$129)+SUMIF(Media8!$B$14:$B$129,'Daily_Total '!$B42,Media8!O$14:O$129)+SUMIF(Media9!$B$14:$B$129,'Daily_Total '!$B42,Media9!O$14:O$129)+SUMIF(Media10!$B$14:$B$129,'Daily_Total '!$B42,Media10!O$14:O$129)</f>
        <v>0</v>
      </c>
      <c r="P42" s="103">
        <f>SUMIF(Facebook!$B$14:$B$155,'Daily_Total '!$B42,Facebook!P$14:P$155)+SUMIF(YouTube!$B$14:$B$125,'Daily_Total '!$B42,YouTube!P$14:P$125)+SUMIF(Snapchat!$B$14:$B$123,'Daily_Total '!$B42,Snapchat!P$14:P$123)+SUMIF(Media4!$B$14:$B$122,'Daily_Total '!$B42,Media4!P$14:P$122)+SUMIF(Media5!$B$14:$B$129,'Daily_Total '!$B42,Media5!P$14:P$129)+SUMIF(Media6!$B$14:$B$129,'Daily_Total '!$B42,Media6!P$14:P$129)+SUMIF(Media7!$B$14:$B$129,'Daily_Total '!$B42,Media7!P$14:P$129)+SUMIF(Media8!$B$14:$B$129,'Daily_Total '!$B42,Media8!P$14:P$129)+SUMIF(Media9!$B$14:$B$129,'Daily_Total '!$B42,Media9!P$14:P$129)+SUMIF(Media10!$B$14:$B$129,'Daily_Total '!$B42,Media10!P$14:P$129)</f>
        <v>256.41025641025641</v>
      </c>
      <c r="Q42" s="74">
        <f t="shared" si="2"/>
        <v>0</v>
      </c>
      <c r="R42" s="75" t="e">
        <f t="shared" si="3"/>
        <v>#DIV/0!</v>
      </c>
      <c r="S42" s="59" t="e">
        <f t="shared" si="4"/>
        <v>#DIV/0!</v>
      </c>
      <c r="T42" s="104"/>
      <c r="U42" s="110" t="e">
        <f>SUMIF(Facebook!$B$14:$B$155,'Daily_Total '!$B42,Facebook!U$14:U$155)+SUMIF(YouTube!$B$14:$B$125,'Daily_Total '!$B42,YouTube!N$14:N$125)+SUMIF(Snapchat!$B$14:$B$123,'Daily_Total '!$B42,Snapchat!N$14:N$123)+SUMIF(Media4!$B$14:$B$122,'Daily_Total '!$B42,Media4!N$14:N$122)+SUMIF(Media5!$B$14:$B$129,'Daily_Total '!$B42,Media5!N$14:N$129)+SUMIF(Media6!$B$14:$B$129,'Daily_Total '!$B42,Media6!N$14:N$129)+SUMIF(Media7!$B$14:$B$129,'Daily_Total '!$B42,Media7!N$14:N$129)+SUMIF(Media8!$B$14:$B$129,'Daily_Total '!$B42,Media8!N$14:N$129)+SUMIF(Media9!$B$14:$B$129,'Daily_Total '!$B42,Media9!N$14:N$129)+SUMIF(Media10!$B$14:$B$129,'Daily_Total '!$B42,Media10!N$14:N$129)</f>
        <v>#DIV/0!</v>
      </c>
      <c r="V42" s="74">
        <f t="shared" si="19"/>
        <v>1</v>
      </c>
      <c r="W42" s="274" t="e">
        <f>SUMIF([4]Facebook!$B$14:$B$155,'[4]Daily_Total '!$B42,[4]Facebook!W$14:W$155)+SUMIF([4]Instagram!$B$14:$B$125,'[4]Daily_Total '!$B42,[4]Instagram!W$14:W$125)+SUMIF([4]YouTube!$B$14:$B$123,'[4]Daily_Total '!$B42,[4]YouTube!W$14:W$123)+SUMIF([4]Media4!$B$14:$B$122,'[4]Daily_Total '!$B42,[4]Media4!W$14:W$122)+SUMIF([4]Media5!$B$14:$B$129,'[4]Daily_Total '!$B42,[4]Media5!W$14:W$129)+SUMIF([4]Media6!$B$14:$B$129,'[4]Daily_Total '!$B42,[4]Media6!W$14:W$129)+SUMIF([4]Media7!$B$14:$B$129,'[4]Daily_Total '!$B42,[4]Media7!W$14:W$129)+SUMIF([4]Media8!$B$14:$B$129,'[4]Daily_Total '!$B42,[4]Media8!W$14:W$129)+SUMIF([4]Media9!$B$14:$B$129,'[4]Daily_Total '!$B42,[4]Media9!W$14:W$129)+SUMIF([4]Media10!$B$14:$B$129,'[4]Daily_Total '!$B42,[4]Media10!W$14:W$129)</f>
        <v>#VALUE!</v>
      </c>
      <c r="X42" s="274" t="e">
        <f>SUMIF([4]Facebook!$B$14:$B$155,'[4]Daily_Total '!$B42,[4]Facebook!X$14:X$155)+SUMIF([4]Instagram!$B$14:$B$125,'[4]Daily_Total '!$B42,[4]Instagram!X$14:X$125)+SUMIF([4]YouTube!$B$14:$B$123,'[4]Daily_Total '!$B42,[4]YouTube!X$14:X$123)+SUMIF([4]Media4!$B$14:$B$122,'[4]Daily_Total '!$B42,[4]Media4!X$14:X$122)+SUMIF([4]Media5!$B$14:$B$129,'[4]Daily_Total '!$B42,[4]Media5!X$14:X$129)+SUMIF([4]Media6!$B$14:$B$129,'[4]Daily_Total '!$B42,[4]Media6!X$14:X$129)+SUMIF([4]Media7!$B$14:$B$129,'[4]Daily_Total '!$B42,[4]Media7!X$14:X$129)+SUMIF([4]Media8!$B$14:$B$129,'[4]Daily_Total '!$B42,[4]Media8!X$14:X$129)+SUMIF([4]Media9!$B$14:$B$129,'[4]Daily_Total '!$B42,[4]Media9!X$14:X$129)+SUMIF([4]Media10!$B$14:$B$129,'[4]Daily_Total '!$B42,[4]Media10!X$14:X$129)</f>
        <v>#VALUE!</v>
      </c>
      <c r="Y42" s="275" t="e">
        <f>SUMIF([4]Facebook!$B$14:$B$155,'[4]Daily_Total '!$B42,[4]Facebook!Y$14:Y$155)+SUMIF([4]Instagram!$B$14:$B$125,'[4]Daily_Total '!$B42,[4]Instagram!Y$14:Y$125)+SUMIF([4]YouTube!$B$14:$B$123,'[4]Daily_Total '!$B42,[4]YouTube!Y$14:Y$123)+SUMIF([4]Media4!$B$14:$B$122,'[4]Daily_Total '!$B42,[4]Media4!Y$14:Y$122)+SUMIF([4]Media5!$B$14:$B$129,'[4]Daily_Total '!$B42,[4]Media5!Y$14:Y$129)+SUMIF([4]Media6!$B$14:$B$129,'[4]Daily_Total '!$B42,[4]Media6!Y$14:Y$129)+SUMIF([4]Media7!$B$14:$B$129,'[4]Daily_Total '!$B42,[4]Media7!Y$14:Y$129)+SUMIF([4]Media8!$B$14:$B$129,'[4]Daily_Total '!$B42,[4]Media8!Y$14:Y$129)+SUMIF([4]Media9!$B$14:$B$129,'[4]Daily_Total '!$B42,[4]Media9!Y$14:Y$129)+SUMIF([4]Media10!$B$14:$B$129,'[4]Daily_Total '!$B42,[4]Media10!Y$14:Y$129)</f>
        <v>#VALUE!</v>
      </c>
    </row>
    <row r="43" spans="1:25" ht="15.65" customHeight="1">
      <c r="A43" s="284"/>
      <c r="B43" s="95">
        <f>B$14+26</f>
        <v>45142</v>
      </c>
      <c r="C43" s="103">
        <f>SUMIF(Facebook!$B$14:$B$155,'Daily_Total '!$B43,Facebook!C$14:C$155)+SUMIF(YouTube!$B$14:$B$125,'Daily_Total '!$B43,YouTube!C$14:C$125)+SUMIF(Snapchat!$B$14:$B$123,'Daily_Total '!$B43,Snapchat!C$14:C$123)+SUMIF(Media4!$B$14:$B$122,'Daily_Total '!$B43,Media4!C$14:C$122)+SUMIF(Media5!$B$14:$B$129,'Daily_Total '!$B43,Media5!C$14:C$129)+SUMIF(Media6!$B$14:$B$129,'Daily_Total '!$B43,Media6!C$14:C$129)+SUMIF(Media7!$B$14:$B$129,'Daily_Total '!$B43,Media7!C$14:C$129)+SUMIF(Media8!$B$14:$B$129,'Daily_Total '!$B43,Media8!C$14:C$129)+SUMIF(Media9!$B$14:$B$129,'Daily_Total '!$B43,Media9!C$14:C$129)+SUMIF(Media10!$B$14:$B$129,'Daily_Total '!$B43,Media10!C$14:C$129)</f>
        <v>0</v>
      </c>
      <c r="D43" s="72">
        <f>SUMIF(Facebook!$B$14:$B$155,'Daily_Total '!$B43,Facebook!D$14:D$155)+SUMIF(YouTube!$B$14:$B$125,'Daily_Total '!$B43,YouTube!D$14:D$125)+SUMIF(Snapchat!$B$14:$B$123,'Daily_Total '!$B43,Snapchat!D$14:D$123)+SUMIF(Media4!$B$14:$B$122,'Daily_Total '!$B43,Media4!D$14:D$122)+SUMIF(Media5!$B$14:$B$129,'Daily_Total '!$B43,Media5!D$14:D$129)+SUMIF(Media6!$B$14:$B$129,'Daily_Total '!$B43,Media6!D$14:D$129)+SUMIF(Media7!$B$14:$B$129,'Daily_Total '!$B43,Media7!D$14:D$129)+SUMIF(Media8!$B$14:$B$129,'Daily_Total '!$B43,Media8!D$14:D$129)+SUMIF(Media9!$B$14:$B$129,'Daily_Total '!$B43,Media9!D$14:D$129)+SUMIF(Media10!$B$14:$B$129,'Daily_Total '!$B43,Media10!D$14:D$129)</f>
        <v>0</v>
      </c>
      <c r="E43" s="72">
        <f>SUMIF(Facebook!$B$14:$B$155,'Daily_Total '!$B43,Facebook!E$14:E$155)+SUMIF(YouTube!$B$14:$B$125,'Daily_Total '!$B43,YouTube!E$14:E$125)+SUMIF(Snapchat!$B$14:$B$123,'Daily_Total '!$B43,Snapchat!E$14:E$123)+SUMIF(Media4!$B$14:$B$122,'Daily_Total '!$B43,Media4!E$14:E$122)+SUMIF(Media5!$B$14:$B$129,'Daily_Total '!$B43,Media5!E$14:E$129)+SUMIF(Media6!$B$14:$B$129,'Daily_Total '!$B43,Media6!E$14:E$129)+SUMIF(Media7!$B$14:$B$129,'Daily_Total '!$B43,Media7!E$14:E$129)+SUMIF(Media8!$B$14:$B$129,'Daily_Total '!$B43,Media8!E$14:E$129)+SUMIF(Media9!$B$14:$B$129,'Daily_Total '!$B43,Media9!E$14:E$129)+SUMIF(Media10!$B$14:$B$129,'Daily_Total '!$B43,Media10!E$14:E$129)</f>
        <v>0</v>
      </c>
      <c r="F43" s="72">
        <f>SUMIF(Facebook!$B$14:$B$155,'Daily_Total '!$B43,Facebook!F$14:F$155)+SUMIF(YouTube!$B$14:$B$125,'Daily_Total '!$B43,YouTube!F$14:F$125)+SUMIF(Snapchat!$B$14:$B$123,'Daily_Total '!$B43,Snapchat!F$14:F$123)+SUMIF(Media4!$B$14:$B$122,'Daily_Total '!$B43,Media4!F$14:F$122)+SUMIF(Media5!$B$14:$B$129,'Daily_Total '!$B43,Media5!F$14:F$129)+SUMIF(Media6!$B$14:$B$129,'Daily_Total '!$B43,Media6!F$14:F$129)+SUMIF(Media7!$B$14:$B$129,'Daily_Total '!$B43,Media7!F$14:F$129)+SUMIF(Media8!$B$14:$B$129,'Daily_Total '!$B43,Media8!F$14:F$129)+SUMIF(Media9!$B$14:$B$129,'Daily_Total '!$B43,Media9!F$14:F$129)+SUMIF(Media10!$B$14:$B$129,'Daily_Total '!$B43,Media10!F$14:F$129)</f>
        <v>0</v>
      </c>
      <c r="G43" s="72">
        <f>SUMIF(Facebook!$B$14:$B$155,'Daily_Total '!$B43,Facebook!G$14:G$155)+SUMIF(YouTube!$B$14:$B$125,'Daily_Total '!$B43,YouTube!G$14:G$125)+SUMIF(Snapchat!$B$14:$B$123,'Daily_Total '!$B43,Snapchat!G$14:G$123)+SUMIF(Media4!$B$14:$B$122,'Daily_Total '!$B43,Media4!G$14:G$122)+SUMIF(Media5!$B$14:$B$129,'Daily_Total '!$B43,Media5!G$14:G$129)+SUMIF(Media6!$B$14:$B$129,'Daily_Total '!$B43,Media6!G$14:G$129)+SUMIF(Media7!$B$14:$B$129,'Daily_Total '!$B43,Media7!G$14:G$129)+SUMIF(Media8!$B$14:$B$129,'Daily_Total '!$B43,Media8!G$14:G$129)+SUMIF(Media9!$B$14:$B$129,'Daily_Total '!$B43,Media9!G$14:G$129)+SUMIF(Media10!$B$14:$B$129,'Daily_Total '!$B43,Media10!G$14:G$129)</f>
        <v>0</v>
      </c>
      <c r="H43" s="72">
        <f>SUMIF(Facebook!$B$14:$B$155,'Daily_Total '!$B43,Facebook!H$14:H$155)+SUMIF(YouTube!$B$14:$B$125,'Daily_Total '!$B43,YouTube!H$14:H$125)+SUMIF(Snapchat!$B$14:$B$123,'Daily_Total '!$B43,Snapchat!H$14:H$123)+SUMIF(Media4!$B$14:$B$122,'Daily_Total '!$B43,Media4!H$14:H$122)+SUMIF(Media5!$B$14:$B$129,'Daily_Total '!$B43,Media5!H$14:H$129)+SUMIF(Media6!$B$14:$B$129,'Daily_Total '!$B43,Media6!H$14:H$129)+SUMIF(Media7!$B$14:$B$129,'Daily_Total '!$B43,Media7!H$14:H$129)+SUMIF(Media8!$B$14:$B$129,'Daily_Total '!$B43,Media8!H$14:H$129)+SUMIF(Media9!$B$14:$B$129,'Daily_Total '!$B43,Media9!H$14:H$129)+SUMIF(Media10!$B$14:$B$129,'Daily_Total '!$B43,Media10!H$14:H$129)</f>
        <v>0</v>
      </c>
      <c r="I43" s="72">
        <f>SUMIF(Facebook!$B$14:$B$155,'Daily_Total '!$B43,Facebook!I$14:I$155)+SUMIF(YouTube!$B$14:$B$125,'Daily_Total '!$B43,YouTube!I$14:I$125)+SUMIF(Snapchat!$B$14:$B$123,'Daily_Total '!$B43,Snapchat!I$14:I$123)+SUMIF(Media4!$B$14:$B$122,'Daily_Total '!$B43,Media4!I$14:I$122)+SUMIF(Media5!$B$14:$B$129,'Daily_Total '!$B43,Media5!I$14:I$129)+SUMIF(Media6!$B$14:$B$129,'Daily_Total '!$B43,Media6!I$14:I$129)+SUMIF(Media7!$B$14:$B$129,'Daily_Total '!$B43,Media7!I$14:I$129)+SUMIF(Media8!$B$14:$B$129,'Daily_Total '!$B43,Media8!I$14:I$129)+SUMIF(Media9!$B$14:$B$129,'Daily_Total '!$B43,Media9!I$14:I$129)+SUMIF(Media10!$B$14:$B$129,'Daily_Total '!$B43,Media10!I$14:I$129)</f>
        <v>0</v>
      </c>
      <c r="J43" s="61">
        <f>SUMIF(Facebook!$B$14:$B$155,'Daily_Total '!$B43,Facebook!J$14:J$155)+SUMIF(YouTube!$B$14:$B$125,'Daily_Total '!$B43,YouTube!J$14:J$125)+SUMIF(Snapchat!$B$14:$B$123,'Daily_Total '!$B43,Snapchat!J$14:J$123)+SUMIF(Media4!$B$14:$B$122,'Daily_Total '!$B43,Media4!J$14:J$122)+SUMIF(Media5!$B$14:$B$129,'Daily_Total '!$B43,Media5!J$14:J$129)+SUMIF(Media6!$B$14:$B$129,'Daily_Total '!$B43,Media6!J$14:J$129)+SUMIF(Media7!$B$14:$B$129,'Daily_Total '!$B43,Media7!J$14:J$129)+SUMIF(Media8!$B$14:$B$129,'Daily_Total '!$B43,Media8!J$14:J$129)+SUMIF(Media9!$B$14:$B$129,'Daily_Total '!$B43,Media9!J$14:J$129)+SUMIF(Media10!$B$14:$B$129,'Daily_Total '!$B43,Media10!J$14:J$129)</f>
        <v>0</v>
      </c>
      <c r="K43" s="59">
        <f>SUM($J$21,$J$29,$J$37:J43)/$C$3</f>
        <v>0.86940262172284655</v>
      </c>
      <c r="L43" s="60" t="e">
        <f t="shared" si="0"/>
        <v>#DIV/0!</v>
      </c>
      <c r="M43" s="73" t="e">
        <f t="shared" si="1"/>
        <v>#DIV/0!</v>
      </c>
      <c r="N43" s="356" t="e">
        <f t="shared" si="5"/>
        <v>#DIV/0!</v>
      </c>
      <c r="O43" s="103">
        <f>SUMIF(Facebook!$B$14:$B$155,'Daily_Total '!$B43,Facebook!O$14:O$155)+SUMIF(YouTube!$B$14:$B$125,'Daily_Total '!$B43,YouTube!O$14:O$125)+SUMIF(Snapchat!$B$14:$B$123,'Daily_Total '!$B43,Snapchat!O$14:O$123)+SUMIF(Media4!$B$14:$B$122,'Daily_Total '!$B43,Media4!O$14:O$122)+SUMIF(Media5!$B$14:$B$129,'Daily_Total '!$B43,Media5!O$14:O$129)+SUMIF(Media6!$B$14:$B$129,'Daily_Total '!$B43,Media6!O$14:O$129)+SUMIF(Media7!$B$14:$B$129,'Daily_Total '!$B43,Media7!O$14:O$129)+SUMIF(Media8!$B$14:$B$129,'Daily_Total '!$B43,Media8!O$14:O$129)+SUMIF(Media9!$B$14:$B$129,'Daily_Total '!$B43,Media9!O$14:O$129)+SUMIF(Media10!$B$14:$B$129,'Daily_Total '!$B43,Media10!O$14:O$129)</f>
        <v>0</v>
      </c>
      <c r="P43" s="103">
        <f>SUMIF(Facebook!$B$14:$B$155,'Daily_Total '!$B43,Facebook!P$14:P$155)+SUMIF(YouTube!$B$14:$B$125,'Daily_Total '!$B43,YouTube!P$14:P$125)+SUMIF(Snapchat!$B$14:$B$123,'Daily_Total '!$B43,Snapchat!P$14:P$123)+SUMIF(Media4!$B$14:$B$122,'Daily_Total '!$B43,Media4!P$14:P$122)+SUMIF(Media5!$B$14:$B$129,'Daily_Total '!$B43,Media5!P$14:P$129)+SUMIF(Media6!$B$14:$B$129,'Daily_Total '!$B43,Media6!P$14:P$129)+SUMIF(Media7!$B$14:$B$129,'Daily_Total '!$B43,Media7!P$14:P$129)+SUMIF(Media8!$B$14:$B$129,'Daily_Total '!$B43,Media8!P$14:P$129)+SUMIF(Media9!$B$14:$B$129,'Daily_Total '!$B43,Media9!P$14:P$129)+SUMIF(Media10!$B$14:$B$129,'Daily_Total '!$B43,Media10!P$14:P$129)</f>
        <v>256.41025641025641</v>
      </c>
      <c r="Q43" s="74">
        <f t="shared" si="2"/>
        <v>0</v>
      </c>
      <c r="R43" s="75" t="e">
        <f t="shared" si="3"/>
        <v>#DIV/0!</v>
      </c>
      <c r="S43" s="59" t="e">
        <f t="shared" si="4"/>
        <v>#DIV/0!</v>
      </c>
      <c r="T43" s="104"/>
      <c r="U43" s="110" t="e">
        <f>SUMIF(Facebook!$B$14:$B$155,'Daily_Total '!$B43,Facebook!U$14:U$155)+SUMIF(YouTube!$B$14:$B$125,'Daily_Total '!$B43,YouTube!N$14:N$125)+SUMIF(Snapchat!$B$14:$B$123,'Daily_Total '!$B43,Snapchat!N$14:N$123)+SUMIF(Media4!$B$14:$B$122,'Daily_Total '!$B43,Media4!N$14:N$122)+SUMIF(Media5!$B$14:$B$129,'Daily_Total '!$B43,Media5!N$14:N$129)+SUMIF(Media6!$B$14:$B$129,'Daily_Total '!$B43,Media6!N$14:N$129)+SUMIF(Media7!$B$14:$B$129,'Daily_Total '!$B43,Media7!N$14:N$129)+SUMIF(Media8!$B$14:$B$129,'Daily_Total '!$B43,Media8!N$14:N$129)+SUMIF(Media9!$B$14:$B$129,'Daily_Total '!$B43,Media9!N$14:N$129)+SUMIF(Media10!$B$14:$B$129,'Daily_Total '!$B43,Media10!N$14:N$129)</f>
        <v>#DIV/0!</v>
      </c>
      <c r="V43" s="74">
        <f t="shared" si="19"/>
        <v>1</v>
      </c>
      <c r="W43" s="274" t="e">
        <f>SUMIF([4]Facebook!$B$14:$B$155,'[4]Daily_Total '!$B43,[4]Facebook!W$14:W$155)+SUMIF([4]Instagram!$B$14:$B$125,'[4]Daily_Total '!$B43,[4]Instagram!W$14:W$125)+SUMIF([4]YouTube!$B$14:$B$123,'[4]Daily_Total '!$B43,[4]YouTube!W$14:W$123)+SUMIF([4]Media4!$B$14:$B$122,'[4]Daily_Total '!$B43,[4]Media4!W$14:W$122)+SUMIF([4]Media5!$B$14:$B$129,'[4]Daily_Total '!$B43,[4]Media5!W$14:W$129)+SUMIF([4]Media6!$B$14:$B$129,'[4]Daily_Total '!$B43,[4]Media6!W$14:W$129)+SUMIF([4]Media7!$B$14:$B$129,'[4]Daily_Total '!$B43,[4]Media7!W$14:W$129)+SUMIF([4]Media8!$B$14:$B$129,'[4]Daily_Total '!$B43,[4]Media8!W$14:W$129)+SUMIF([4]Media9!$B$14:$B$129,'[4]Daily_Total '!$B43,[4]Media9!W$14:W$129)+SUMIF([4]Media10!$B$14:$B$129,'[4]Daily_Total '!$B43,[4]Media10!W$14:W$129)</f>
        <v>#VALUE!</v>
      </c>
      <c r="X43" s="274" t="e">
        <f>SUMIF([4]Facebook!$B$14:$B$155,'[4]Daily_Total '!$B43,[4]Facebook!X$14:X$155)+SUMIF([4]Instagram!$B$14:$B$125,'[4]Daily_Total '!$B43,[4]Instagram!X$14:X$125)+SUMIF([4]YouTube!$B$14:$B$123,'[4]Daily_Total '!$B43,[4]YouTube!X$14:X$123)+SUMIF([4]Media4!$B$14:$B$122,'[4]Daily_Total '!$B43,[4]Media4!X$14:X$122)+SUMIF([4]Media5!$B$14:$B$129,'[4]Daily_Total '!$B43,[4]Media5!X$14:X$129)+SUMIF([4]Media6!$B$14:$B$129,'[4]Daily_Total '!$B43,[4]Media6!X$14:X$129)+SUMIF([4]Media7!$B$14:$B$129,'[4]Daily_Total '!$B43,[4]Media7!X$14:X$129)+SUMIF([4]Media8!$B$14:$B$129,'[4]Daily_Total '!$B43,[4]Media8!X$14:X$129)+SUMIF([4]Media9!$B$14:$B$129,'[4]Daily_Total '!$B43,[4]Media9!X$14:X$129)+SUMIF([4]Media10!$B$14:$B$129,'[4]Daily_Total '!$B43,[4]Media10!X$14:X$129)</f>
        <v>#VALUE!</v>
      </c>
      <c r="Y43" s="275" t="e">
        <f>SUMIF([4]Facebook!$B$14:$B$155,'[4]Daily_Total '!$B43,[4]Facebook!Y$14:Y$155)+SUMIF([4]Instagram!$B$14:$B$125,'[4]Daily_Total '!$B43,[4]Instagram!Y$14:Y$125)+SUMIF([4]YouTube!$B$14:$B$123,'[4]Daily_Total '!$B43,[4]YouTube!Y$14:Y$123)+SUMIF([4]Media4!$B$14:$B$122,'[4]Daily_Total '!$B43,[4]Media4!Y$14:Y$122)+SUMIF([4]Media5!$B$14:$B$129,'[4]Daily_Total '!$B43,[4]Media5!Y$14:Y$129)+SUMIF([4]Media6!$B$14:$B$129,'[4]Daily_Total '!$B43,[4]Media6!Y$14:Y$129)+SUMIF([4]Media7!$B$14:$B$129,'[4]Daily_Total '!$B43,[4]Media7!Y$14:Y$129)+SUMIF([4]Media8!$B$14:$B$129,'[4]Daily_Total '!$B43,[4]Media8!Y$14:Y$129)+SUMIF([4]Media9!$B$14:$B$129,'[4]Daily_Total '!$B43,[4]Media9!Y$14:Y$129)+SUMIF([4]Media10!$B$14:$B$129,'[4]Daily_Total '!$B43,[4]Media10!Y$14:Y$129)</f>
        <v>#VALUE!</v>
      </c>
    </row>
    <row r="44" spans="1:25" ht="15.65" customHeight="1">
      <c r="A44" s="284"/>
      <c r="B44" s="95">
        <f>B$14+27</f>
        <v>45143</v>
      </c>
      <c r="C44" s="103">
        <f>SUMIF(Facebook!$B$14:$B$155,'Daily_Total '!$B44,Facebook!C$14:C$155)+SUMIF(YouTube!$B$14:$B$125,'Daily_Total '!$B44,YouTube!C$14:C$125)+SUMIF(Snapchat!$B$14:$B$123,'Daily_Total '!$B44,Snapchat!C$14:C$123)+SUMIF(Media4!$B$14:$B$122,'Daily_Total '!$B44,Media4!C$14:C$122)+SUMIF(Media5!$B$14:$B$129,'Daily_Total '!$B44,Media5!C$14:C$129)+SUMIF(Media6!$B$14:$B$129,'Daily_Total '!$B44,Media6!C$14:C$129)+SUMIF(Media7!$B$14:$B$129,'Daily_Total '!$B44,Media7!C$14:C$129)+SUMIF(Media8!$B$14:$B$129,'Daily_Total '!$B44,Media8!C$14:C$129)+SUMIF(Media9!$B$14:$B$129,'Daily_Total '!$B44,Media9!C$14:C$129)+SUMIF(Media10!$B$14:$B$129,'Daily_Total '!$B44,Media10!C$14:C$129)</f>
        <v>0</v>
      </c>
      <c r="D44" s="72">
        <f>SUMIF(Facebook!$B$14:$B$155,'Daily_Total '!$B44,Facebook!D$14:D$155)+SUMIF(YouTube!$B$14:$B$125,'Daily_Total '!$B44,YouTube!D$14:D$125)+SUMIF(Snapchat!$B$14:$B$123,'Daily_Total '!$B44,Snapchat!D$14:D$123)+SUMIF(Media4!$B$14:$B$122,'Daily_Total '!$B44,Media4!D$14:D$122)+SUMIF(Media5!$B$14:$B$129,'Daily_Total '!$B44,Media5!D$14:D$129)+SUMIF(Media6!$B$14:$B$129,'Daily_Total '!$B44,Media6!D$14:D$129)+SUMIF(Media7!$B$14:$B$129,'Daily_Total '!$B44,Media7!D$14:D$129)+SUMIF(Media8!$B$14:$B$129,'Daily_Total '!$B44,Media8!D$14:D$129)+SUMIF(Media9!$B$14:$B$129,'Daily_Total '!$B44,Media9!D$14:D$129)+SUMIF(Media10!$B$14:$B$129,'Daily_Total '!$B44,Media10!D$14:D$129)</f>
        <v>0</v>
      </c>
      <c r="E44" s="72">
        <f>SUMIF(Facebook!$B$14:$B$155,'Daily_Total '!$B44,Facebook!E$14:E$155)+SUMIF(YouTube!$B$14:$B$125,'Daily_Total '!$B44,YouTube!E$14:E$125)+SUMIF(Snapchat!$B$14:$B$123,'Daily_Total '!$B44,Snapchat!E$14:E$123)+SUMIF(Media4!$B$14:$B$122,'Daily_Total '!$B44,Media4!E$14:E$122)+SUMIF(Media5!$B$14:$B$129,'Daily_Total '!$B44,Media5!E$14:E$129)+SUMIF(Media6!$B$14:$B$129,'Daily_Total '!$B44,Media6!E$14:E$129)+SUMIF(Media7!$B$14:$B$129,'Daily_Total '!$B44,Media7!E$14:E$129)+SUMIF(Media8!$B$14:$B$129,'Daily_Total '!$B44,Media8!E$14:E$129)+SUMIF(Media9!$B$14:$B$129,'Daily_Total '!$B44,Media9!E$14:E$129)+SUMIF(Media10!$B$14:$B$129,'Daily_Total '!$B44,Media10!E$14:E$129)</f>
        <v>0</v>
      </c>
      <c r="F44" s="72">
        <f>SUMIF(Facebook!$B$14:$B$155,'Daily_Total '!$B44,Facebook!F$14:F$155)+SUMIF(YouTube!$B$14:$B$125,'Daily_Total '!$B44,YouTube!F$14:F$125)+SUMIF(Snapchat!$B$14:$B$123,'Daily_Total '!$B44,Snapchat!F$14:F$123)+SUMIF(Media4!$B$14:$B$122,'Daily_Total '!$B44,Media4!F$14:F$122)+SUMIF(Media5!$B$14:$B$129,'Daily_Total '!$B44,Media5!F$14:F$129)+SUMIF(Media6!$B$14:$B$129,'Daily_Total '!$B44,Media6!F$14:F$129)+SUMIF(Media7!$B$14:$B$129,'Daily_Total '!$B44,Media7!F$14:F$129)+SUMIF(Media8!$B$14:$B$129,'Daily_Total '!$B44,Media8!F$14:F$129)+SUMIF(Media9!$B$14:$B$129,'Daily_Total '!$B44,Media9!F$14:F$129)+SUMIF(Media10!$B$14:$B$129,'Daily_Total '!$B44,Media10!F$14:F$129)</f>
        <v>0</v>
      </c>
      <c r="G44" s="72">
        <f>SUMIF(Facebook!$B$14:$B$155,'Daily_Total '!$B44,Facebook!G$14:G$155)+SUMIF(YouTube!$B$14:$B$125,'Daily_Total '!$B44,YouTube!G$14:G$125)+SUMIF(Snapchat!$B$14:$B$123,'Daily_Total '!$B44,Snapchat!G$14:G$123)+SUMIF(Media4!$B$14:$B$122,'Daily_Total '!$B44,Media4!G$14:G$122)+SUMIF(Media5!$B$14:$B$129,'Daily_Total '!$B44,Media5!G$14:G$129)+SUMIF(Media6!$B$14:$B$129,'Daily_Total '!$B44,Media6!G$14:G$129)+SUMIF(Media7!$B$14:$B$129,'Daily_Total '!$B44,Media7!G$14:G$129)+SUMIF(Media8!$B$14:$B$129,'Daily_Total '!$B44,Media8!G$14:G$129)+SUMIF(Media9!$B$14:$B$129,'Daily_Total '!$B44,Media9!G$14:G$129)+SUMIF(Media10!$B$14:$B$129,'Daily_Total '!$B44,Media10!G$14:G$129)</f>
        <v>0</v>
      </c>
      <c r="H44" s="72">
        <f>SUMIF(Facebook!$B$14:$B$155,'Daily_Total '!$B44,Facebook!H$14:H$155)+SUMIF(YouTube!$B$14:$B$125,'Daily_Total '!$B44,YouTube!H$14:H$125)+SUMIF(Snapchat!$B$14:$B$123,'Daily_Total '!$B44,Snapchat!H$14:H$123)+SUMIF(Media4!$B$14:$B$122,'Daily_Total '!$B44,Media4!H$14:H$122)+SUMIF(Media5!$B$14:$B$129,'Daily_Total '!$B44,Media5!H$14:H$129)+SUMIF(Media6!$B$14:$B$129,'Daily_Total '!$B44,Media6!H$14:H$129)+SUMIF(Media7!$B$14:$B$129,'Daily_Total '!$B44,Media7!H$14:H$129)+SUMIF(Media8!$B$14:$B$129,'Daily_Total '!$B44,Media8!H$14:H$129)+SUMIF(Media9!$B$14:$B$129,'Daily_Total '!$B44,Media9!H$14:H$129)+SUMIF(Media10!$B$14:$B$129,'Daily_Total '!$B44,Media10!H$14:H$129)</f>
        <v>0</v>
      </c>
      <c r="I44" s="72">
        <f>SUMIF(Facebook!$B$14:$B$155,'Daily_Total '!$B44,Facebook!I$14:I$155)+SUMIF(YouTube!$B$14:$B$125,'Daily_Total '!$B44,YouTube!I$14:I$125)+SUMIF(Snapchat!$B$14:$B$123,'Daily_Total '!$B44,Snapchat!I$14:I$123)+SUMIF(Media4!$B$14:$B$122,'Daily_Total '!$B44,Media4!I$14:I$122)+SUMIF(Media5!$B$14:$B$129,'Daily_Total '!$B44,Media5!I$14:I$129)+SUMIF(Media6!$B$14:$B$129,'Daily_Total '!$B44,Media6!I$14:I$129)+SUMIF(Media7!$B$14:$B$129,'Daily_Total '!$B44,Media7!I$14:I$129)+SUMIF(Media8!$B$14:$B$129,'Daily_Total '!$B44,Media8!I$14:I$129)+SUMIF(Media9!$B$14:$B$129,'Daily_Total '!$B44,Media9!I$14:I$129)+SUMIF(Media10!$B$14:$B$129,'Daily_Total '!$B44,Media10!I$14:I$129)</f>
        <v>0</v>
      </c>
      <c r="J44" s="61">
        <f>SUMIF(Facebook!$B$14:$B$155,'Daily_Total '!$B44,Facebook!J$14:J$155)+SUMIF(YouTube!$B$14:$B$125,'Daily_Total '!$B44,YouTube!J$14:J$125)+SUMIF(Snapchat!$B$14:$B$123,'Daily_Total '!$B44,Snapchat!J$14:J$123)+SUMIF(Media4!$B$14:$B$122,'Daily_Total '!$B44,Media4!J$14:J$122)+SUMIF(Media5!$B$14:$B$129,'Daily_Total '!$B44,Media5!J$14:J$129)+SUMIF(Media6!$B$14:$B$129,'Daily_Total '!$B44,Media6!J$14:J$129)+SUMIF(Media7!$B$14:$B$129,'Daily_Total '!$B44,Media7!J$14:J$129)+SUMIF(Media8!$B$14:$B$129,'Daily_Total '!$B44,Media8!J$14:J$129)+SUMIF(Media9!$B$14:$B$129,'Daily_Total '!$B44,Media9!J$14:J$129)+SUMIF(Media10!$B$14:$B$129,'Daily_Total '!$B44,Media10!J$14:J$129)</f>
        <v>0</v>
      </c>
      <c r="K44" s="59">
        <f>SUM($J$21,$J$29,$J$37:J44)/$C$3</f>
        <v>0.86940262172284655</v>
      </c>
      <c r="L44" s="60" t="e">
        <f t="shared" si="0"/>
        <v>#DIV/0!</v>
      </c>
      <c r="M44" s="73" t="e">
        <f t="shared" si="1"/>
        <v>#DIV/0!</v>
      </c>
      <c r="N44" s="356" t="e">
        <f t="shared" si="5"/>
        <v>#DIV/0!</v>
      </c>
      <c r="O44" s="103">
        <f>SUMIF(Facebook!$B$14:$B$155,'Daily_Total '!$B44,Facebook!O$14:O$155)+SUMIF(YouTube!$B$14:$B$125,'Daily_Total '!$B44,YouTube!O$14:O$125)+SUMIF(Snapchat!$B$14:$B$123,'Daily_Total '!$B44,Snapchat!O$14:O$123)+SUMIF(Media4!$B$14:$B$122,'Daily_Total '!$B44,Media4!O$14:O$122)+SUMIF(Media5!$B$14:$B$129,'Daily_Total '!$B44,Media5!O$14:O$129)+SUMIF(Media6!$B$14:$B$129,'Daily_Total '!$B44,Media6!O$14:O$129)+SUMIF(Media7!$B$14:$B$129,'Daily_Total '!$B44,Media7!O$14:O$129)+SUMIF(Media8!$B$14:$B$129,'Daily_Total '!$B44,Media8!O$14:O$129)+SUMIF(Media9!$B$14:$B$129,'Daily_Total '!$B44,Media9!O$14:O$129)+SUMIF(Media10!$B$14:$B$129,'Daily_Total '!$B44,Media10!O$14:O$129)</f>
        <v>0</v>
      </c>
      <c r="P44" s="103">
        <f>SUMIF(Facebook!$B$14:$B$155,'Daily_Total '!$B44,Facebook!P$14:P$155)+SUMIF(YouTube!$B$14:$B$125,'Daily_Total '!$B44,YouTube!P$14:P$125)+SUMIF(Snapchat!$B$14:$B$123,'Daily_Total '!$B44,Snapchat!P$14:P$123)+SUMIF(Media4!$B$14:$B$122,'Daily_Total '!$B44,Media4!P$14:P$122)+SUMIF(Media5!$B$14:$B$129,'Daily_Total '!$B44,Media5!P$14:P$129)+SUMIF(Media6!$B$14:$B$129,'Daily_Total '!$B44,Media6!P$14:P$129)+SUMIF(Media7!$B$14:$B$129,'Daily_Total '!$B44,Media7!P$14:P$129)+SUMIF(Media8!$B$14:$B$129,'Daily_Total '!$B44,Media8!P$14:P$129)+SUMIF(Media9!$B$14:$B$129,'Daily_Total '!$B44,Media9!P$14:P$129)+SUMIF(Media10!$B$14:$B$129,'Daily_Total '!$B44,Media10!P$14:P$129)</f>
        <v>256.41025641025641</v>
      </c>
      <c r="Q44" s="74">
        <f t="shared" si="2"/>
        <v>0</v>
      </c>
      <c r="R44" s="75" t="e">
        <f t="shared" si="3"/>
        <v>#DIV/0!</v>
      </c>
      <c r="S44" s="59" t="e">
        <f t="shared" si="4"/>
        <v>#DIV/0!</v>
      </c>
      <c r="T44" s="104"/>
      <c r="U44" s="110" t="e">
        <f>SUMIF(Facebook!$B$14:$B$155,'Daily_Total '!$B44,Facebook!U$14:U$155)+SUMIF(YouTube!$B$14:$B$125,'Daily_Total '!$B44,YouTube!N$14:N$125)+SUMIF(Snapchat!$B$14:$B$123,'Daily_Total '!$B44,Snapchat!N$14:N$123)+SUMIF(Media4!$B$14:$B$122,'Daily_Total '!$B44,Media4!N$14:N$122)+SUMIF(Media5!$B$14:$B$129,'Daily_Total '!$B44,Media5!N$14:N$129)+SUMIF(Media6!$B$14:$B$129,'Daily_Total '!$B44,Media6!N$14:N$129)+SUMIF(Media7!$B$14:$B$129,'Daily_Total '!$B44,Media7!N$14:N$129)+SUMIF(Media8!$B$14:$B$129,'Daily_Total '!$B44,Media8!N$14:N$129)+SUMIF(Media9!$B$14:$B$129,'Daily_Total '!$B44,Media9!N$14:N$129)+SUMIF(Media10!$B$14:$B$129,'Daily_Total '!$B44,Media10!N$14:N$129)</f>
        <v>#DIV/0!</v>
      </c>
      <c r="V44" s="74">
        <f t="shared" si="19"/>
        <v>1</v>
      </c>
      <c r="W44" s="274" t="e">
        <f>SUMIF([4]Facebook!$B$14:$B$155,'[4]Daily_Total '!$B44,[4]Facebook!W$14:W$155)+SUMIF([4]Instagram!$B$14:$B$125,'[4]Daily_Total '!$B44,[4]Instagram!W$14:W$125)+SUMIF([4]YouTube!$B$14:$B$123,'[4]Daily_Total '!$B44,[4]YouTube!W$14:W$123)+SUMIF([4]Media4!$B$14:$B$122,'[4]Daily_Total '!$B44,[4]Media4!W$14:W$122)+SUMIF([4]Media5!$B$14:$B$129,'[4]Daily_Total '!$B44,[4]Media5!W$14:W$129)+SUMIF([4]Media6!$B$14:$B$129,'[4]Daily_Total '!$B44,[4]Media6!W$14:W$129)+SUMIF([4]Media7!$B$14:$B$129,'[4]Daily_Total '!$B44,[4]Media7!W$14:W$129)+SUMIF([4]Media8!$B$14:$B$129,'[4]Daily_Total '!$B44,[4]Media8!W$14:W$129)+SUMIF([4]Media9!$B$14:$B$129,'[4]Daily_Total '!$B44,[4]Media9!W$14:W$129)+SUMIF([4]Media10!$B$14:$B$129,'[4]Daily_Total '!$B44,[4]Media10!W$14:W$129)</f>
        <v>#VALUE!</v>
      </c>
      <c r="X44" s="274" t="e">
        <f>SUMIF([4]Facebook!$B$14:$B$155,'[4]Daily_Total '!$B44,[4]Facebook!X$14:X$155)+SUMIF([4]Instagram!$B$14:$B$125,'[4]Daily_Total '!$B44,[4]Instagram!X$14:X$125)+SUMIF([4]YouTube!$B$14:$B$123,'[4]Daily_Total '!$B44,[4]YouTube!X$14:X$123)+SUMIF([4]Media4!$B$14:$B$122,'[4]Daily_Total '!$B44,[4]Media4!X$14:X$122)+SUMIF([4]Media5!$B$14:$B$129,'[4]Daily_Total '!$B44,[4]Media5!X$14:X$129)+SUMIF([4]Media6!$B$14:$B$129,'[4]Daily_Total '!$B44,[4]Media6!X$14:X$129)+SUMIF([4]Media7!$B$14:$B$129,'[4]Daily_Total '!$B44,[4]Media7!X$14:X$129)+SUMIF([4]Media8!$B$14:$B$129,'[4]Daily_Total '!$B44,[4]Media8!X$14:X$129)+SUMIF([4]Media9!$B$14:$B$129,'[4]Daily_Total '!$B44,[4]Media9!X$14:X$129)+SUMIF([4]Media10!$B$14:$B$129,'[4]Daily_Total '!$B44,[4]Media10!X$14:X$129)</f>
        <v>#VALUE!</v>
      </c>
      <c r="Y44" s="275" t="e">
        <f>SUMIF([4]Facebook!$B$14:$B$155,'[4]Daily_Total '!$B44,[4]Facebook!Y$14:Y$155)+SUMIF([4]Instagram!$B$14:$B$125,'[4]Daily_Total '!$B44,[4]Instagram!Y$14:Y$125)+SUMIF([4]YouTube!$B$14:$B$123,'[4]Daily_Total '!$B44,[4]YouTube!Y$14:Y$123)+SUMIF([4]Media4!$B$14:$B$122,'[4]Daily_Total '!$B44,[4]Media4!Y$14:Y$122)+SUMIF([4]Media5!$B$14:$B$129,'[4]Daily_Total '!$B44,[4]Media5!Y$14:Y$129)+SUMIF([4]Media6!$B$14:$B$129,'[4]Daily_Total '!$B44,[4]Media6!Y$14:Y$129)+SUMIF([4]Media7!$B$14:$B$129,'[4]Daily_Total '!$B44,[4]Media7!Y$14:Y$129)+SUMIF([4]Media8!$B$14:$B$129,'[4]Daily_Total '!$B44,[4]Media8!Y$14:Y$129)+SUMIF([4]Media9!$B$14:$B$129,'[4]Daily_Total '!$B44,[4]Media9!Y$14:Y$129)+SUMIF([4]Media10!$B$14:$B$129,'[4]Daily_Total '!$B44,[4]Media10!Y$14:Y$129)</f>
        <v>#VALUE!</v>
      </c>
    </row>
    <row r="45" spans="1:25" ht="15.65" customHeight="1" thickBot="1">
      <c r="A45" s="286"/>
      <c r="B45" s="96" t="s">
        <v>52</v>
      </c>
      <c r="C45" s="91">
        <f>SUM(C38:C44)</f>
        <v>1956636</v>
      </c>
      <c r="D45" s="76">
        <f>SUM(D38:D44)</f>
        <v>38089</v>
      </c>
      <c r="E45" s="76">
        <f t="shared" ref="E45" si="20">SUM(E38:E44)</f>
        <v>304535</v>
      </c>
      <c r="F45" s="76">
        <f t="shared" ref="F45" si="21">SUM(F38:F44)</f>
        <v>824292.90289999999</v>
      </c>
      <c r="G45" s="76">
        <f t="shared" ref="G45" si="22">SUM(G38:G44)</f>
        <v>483035.02309999999</v>
      </c>
      <c r="H45" s="76">
        <f t="shared" ref="H45" si="23">SUM(H38:H44)</f>
        <v>370263.26069999998</v>
      </c>
      <c r="I45" s="76">
        <f t="shared" ref="I45" si="24">SUM(I38:I44)</f>
        <v>252006.299</v>
      </c>
      <c r="J45" s="77">
        <f>SUM(J38:J44)</f>
        <v>1136.2730000000001</v>
      </c>
      <c r="K45" s="78">
        <f>SUM($J$21,$J$29,$J$37,$J$45)/$C$3</f>
        <v>0.86940262172284655</v>
      </c>
      <c r="L45" s="79">
        <f t="shared" si="0"/>
        <v>1.9466574263174143E-2</v>
      </c>
      <c r="M45" s="80">
        <f t="shared" si="1"/>
        <v>2.9832051248391927E-2</v>
      </c>
      <c r="N45" s="357">
        <f t="shared" si="5"/>
        <v>3.7311737567110518E-3</v>
      </c>
      <c r="O45" s="91">
        <f>SUM(O38:O44)</f>
        <v>5820</v>
      </c>
      <c r="P45" s="91">
        <f>SUM(P38:P44)</f>
        <v>8098.2905982905995</v>
      </c>
      <c r="Q45" s="78">
        <f t="shared" si="2"/>
        <v>0.71867018469656985</v>
      </c>
      <c r="R45" s="82">
        <f t="shared" si="3"/>
        <v>0.19523591065292098</v>
      </c>
      <c r="S45" s="78">
        <f t="shared" si="4"/>
        <v>0.15280002100343931</v>
      </c>
      <c r="T45" s="83">
        <f t="shared" ref="T45" si="25">AVERAGE(T38:T44)</f>
        <v>77.932872862092026</v>
      </c>
      <c r="U45" s="76" t="e">
        <f>SUM(U38:U44)</f>
        <v>#DIV/0!</v>
      </c>
      <c r="V45" s="78">
        <f>AVERAGE(V38:V39)</f>
        <v>0.76581239685852132</v>
      </c>
      <c r="W45" s="276" t="e">
        <f>SUM(W38:W44)</f>
        <v>#VALUE!</v>
      </c>
      <c r="X45" s="276" t="e">
        <f>SUM(X38:X44)</f>
        <v>#VALUE!</v>
      </c>
      <c r="Y45" s="277" t="e">
        <f>SUM(Y38:Y44)</f>
        <v>#VALUE!</v>
      </c>
    </row>
    <row r="46" spans="1:25" ht="15.65" hidden="1" customHeight="1">
      <c r="A46" s="284"/>
      <c r="B46" s="95">
        <f>B$14+28</f>
        <v>45144</v>
      </c>
      <c r="C46" s="103">
        <f>SUMIF(Facebook!$B$14:$B$155,'Daily_Total '!$B46,Facebook!C$14:C$155)+SUMIF(YouTube!$B$14:$B$125,'Daily_Total '!$B46,YouTube!C$14:C$125)+SUMIF(Snapchat!$B$14:$B$123,'Daily_Total '!$B46,Snapchat!C$14:C$123)+SUMIF(Media4!$B$14:$B$122,'Daily_Total '!$B46,Media4!C$14:C$122)+SUMIF(Media5!$B$14:$B$129,'Daily_Total '!$B46,Media5!C$14:C$129)+SUMIF(Media6!$B$14:$B$129,'Daily_Total '!$B46,Media6!C$14:C$129)+SUMIF(Media7!$B$14:$B$129,'Daily_Total '!$B46,Media7!C$14:C$129)+SUMIF(Media8!$B$14:$B$129,'Daily_Total '!$B46,Media8!C$14:C$129)+SUMIF(Media9!$B$14:$B$129,'Daily_Total '!$B46,Media9!C$14:C$129)+SUMIF(Media10!$B$14:$B$129,'Daily_Total '!$B46,Media10!C$14:C$129)</f>
        <v>0</v>
      </c>
      <c r="D46" s="72">
        <f>SUMIF(Facebook!$B$14:$B$155,'Daily_Total '!$B46,Facebook!D$14:D$155)+SUMIF(YouTube!$B$14:$B$125,'Daily_Total '!$B46,YouTube!D$14:D$125)+SUMIF(Snapchat!$B$14:$B$123,'Daily_Total '!$B46,Snapchat!D$14:D$123)+SUMIF(Media4!$B$14:$B$122,'Daily_Total '!$B46,Media4!D$14:D$122)+SUMIF(Media5!$B$14:$B$129,'Daily_Total '!$B46,Media5!D$14:D$129)+SUMIF(Media6!$B$14:$B$129,'Daily_Total '!$B46,Media6!D$14:D$129)+SUMIF(Media7!$B$14:$B$129,'Daily_Total '!$B46,Media7!D$14:D$129)+SUMIF(Media8!$B$14:$B$129,'Daily_Total '!$B46,Media8!D$14:D$129)+SUMIF(Media9!$B$14:$B$129,'Daily_Total '!$B46,Media9!D$14:D$129)+SUMIF(Media10!$B$14:$B$129,'Daily_Total '!$B46,Media10!D$14:D$129)</f>
        <v>0</v>
      </c>
      <c r="E46" s="72">
        <f>SUMIF(Facebook!$B$14:$B$155,'Daily_Total '!$B46,Facebook!E$14:E$155)+SUMIF(YouTube!$B$14:$B$125,'Daily_Total '!$B46,YouTube!E$14:E$125)+SUMIF(Snapchat!$B$14:$B$123,'Daily_Total '!$B46,Snapchat!E$14:E$123)+SUMIF(Media4!$B$14:$B$122,'Daily_Total '!$B46,Media4!E$14:E$122)+SUMIF(Media5!$B$14:$B$129,'Daily_Total '!$B46,Media5!E$14:E$129)+SUMIF(Media6!$B$14:$B$129,'Daily_Total '!$B46,Media6!E$14:E$129)+SUMIF(Media7!$B$14:$B$129,'Daily_Total '!$B46,Media7!E$14:E$129)+SUMIF(Media8!$B$14:$B$129,'Daily_Total '!$B46,Media8!E$14:E$129)+SUMIF(Media9!$B$14:$B$129,'Daily_Total '!$B46,Media9!E$14:E$129)+SUMIF(Media10!$B$14:$B$129,'Daily_Total '!$B46,Media10!E$14:E$129)</f>
        <v>0</v>
      </c>
      <c r="F46" s="72">
        <f>SUMIF(Facebook!$B$14:$B$155,'Daily_Total '!$B46,Facebook!F$14:F$155)+SUMIF(YouTube!$B$14:$B$125,'Daily_Total '!$B46,YouTube!F$14:F$125)+SUMIF(Snapchat!$B$14:$B$123,'Daily_Total '!$B46,Snapchat!F$14:F$123)+SUMIF(Media4!$B$14:$B$122,'Daily_Total '!$B46,Media4!F$14:F$122)+SUMIF(Media5!$B$14:$B$129,'Daily_Total '!$B46,Media5!F$14:F$129)+SUMIF(Media6!$B$14:$B$129,'Daily_Total '!$B46,Media6!F$14:F$129)+SUMIF(Media7!$B$14:$B$129,'Daily_Total '!$B46,Media7!F$14:F$129)+SUMIF(Media8!$B$14:$B$129,'Daily_Total '!$B46,Media8!F$14:F$129)+SUMIF(Media9!$B$14:$B$129,'Daily_Total '!$B46,Media9!F$14:F$129)+SUMIF(Media10!$B$14:$B$129,'Daily_Total '!$B46,Media10!F$14:F$129)</f>
        <v>0</v>
      </c>
      <c r="G46" s="72">
        <f>SUMIF(Facebook!$B$14:$B$155,'Daily_Total '!$B46,Facebook!G$14:G$155)+SUMIF(YouTube!$B$14:$B$125,'Daily_Total '!$B46,YouTube!G$14:G$125)+SUMIF(Snapchat!$B$14:$B$123,'Daily_Total '!$B46,Snapchat!G$14:G$123)+SUMIF(Media4!$B$14:$B$122,'Daily_Total '!$B46,Media4!G$14:G$122)+SUMIF(Media5!$B$14:$B$129,'Daily_Total '!$B46,Media5!G$14:G$129)+SUMIF(Media6!$B$14:$B$129,'Daily_Total '!$B46,Media6!G$14:G$129)+SUMIF(Media7!$B$14:$B$129,'Daily_Total '!$B46,Media7!G$14:G$129)+SUMIF(Media8!$B$14:$B$129,'Daily_Total '!$B46,Media8!G$14:G$129)+SUMIF(Media9!$B$14:$B$129,'Daily_Total '!$B46,Media9!G$14:G$129)+SUMIF(Media10!$B$14:$B$129,'Daily_Total '!$B46,Media10!G$14:G$129)</f>
        <v>0</v>
      </c>
      <c r="H46" s="72">
        <f>SUMIF(Facebook!$B$14:$B$155,'Daily_Total '!$B46,Facebook!H$14:H$155)+SUMIF(YouTube!$B$14:$B$125,'Daily_Total '!$B46,YouTube!H$14:H$125)+SUMIF(Snapchat!$B$14:$B$123,'Daily_Total '!$B46,Snapchat!H$14:H$123)+SUMIF(Media4!$B$14:$B$122,'Daily_Total '!$B46,Media4!H$14:H$122)+SUMIF(Media5!$B$14:$B$129,'Daily_Total '!$B46,Media5!H$14:H$129)+SUMIF(Media6!$B$14:$B$129,'Daily_Total '!$B46,Media6!H$14:H$129)+SUMIF(Media7!$B$14:$B$129,'Daily_Total '!$B46,Media7!H$14:H$129)+SUMIF(Media8!$B$14:$B$129,'Daily_Total '!$B46,Media8!H$14:H$129)+SUMIF(Media9!$B$14:$B$129,'Daily_Total '!$B46,Media9!H$14:H$129)+SUMIF(Media10!$B$14:$B$129,'Daily_Total '!$B46,Media10!H$14:H$129)</f>
        <v>0</v>
      </c>
      <c r="I46" s="72">
        <f>SUMIF(Facebook!$B$14:$B$155,'Daily_Total '!$B46,Facebook!I$14:I$155)+SUMIF(YouTube!$B$14:$B$125,'Daily_Total '!$B46,YouTube!I$14:I$125)+SUMIF(Snapchat!$B$14:$B$123,'Daily_Total '!$B46,Snapchat!I$14:I$123)+SUMIF(Media4!$B$14:$B$122,'Daily_Total '!$B46,Media4!I$14:I$122)+SUMIF(Media5!$B$14:$B$129,'Daily_Total '!$B46,Media5!I$14:I$129)+SUMIF(Media6!$B$14:$B$129,'Daily_Total '!$B46,Media6!I$14:I$129)+SUMIF(Media7!$B$14:$B$129,'Daily_Total '!$B46,Media7!I$14:I$129)+SUMIF(Media8!$B$14:$B$129,'Daily_Total '!$B46,Media8!I$14:I$129)+SUMIF(Media9!$B$14:$B$129,'Daily_Total '!$B46,Media9!I$14:I$129)+SUMIF(Media10!$B$14:$B$129,'Daily_Total '!$B46,Media10!I$14:I$129)</f>
        <v>0</v>
      </c>
      <c r="J46" s="61">
        <f>SUMIF(Facebook!$B$14:$B$155,'Daily_Total '!$B46,Facebook!J$14:J$155)+SUMIF(YouTube!$B$14:$B$125,'Daily_Total '!$B46,YouTube!J$14:J$125)+SUMIF(Snapchat!$B$14:$B$123,'Daily_Total '!$B46,Snapchat!J$14:J$123)+SUMIF(Media4!$B$14:$B$122,'Daily_Total '!$B46,Media4!J$14:J$122)+SUMIF(Media5!$B$14:$B$129,'Daily_Total '!$B46,Media5!J$14:J$129)+SUMIF(Media6!$B$14:$B$129,'Daily_Total '!$B46,Media6!J$14:J$129)+SUMIF(Media7!$B$14:$B$129,'Daily_Total '!$B46,Media7!J$14:J$129)+SUMIF(Media8!$B$14:$B$129,'Daily_Total '!$B46,Media8!J$14:J$129)+SUMIF(Media9!$B$14:$B$129,'Daily_Total '!$B46,Media9!J$14:J$129)+SUMIF(Media10!$B$14:$B$129,'Daily_Total '!$B46,Media10!J$14:J$129)</f>
        <v>0</v>
      </c>
      <c r="K46" s="59">
        <f>SUM($J$21,$J$29,$J$37,$J$45:J46)/$C$3</f>
        <v>0.86940262172284655</v>
      </c>
      <c r="L46" s="60" t="e">
        <f t="shared" ref="L46:L77" si="26">D46/C46</f>
        <v>#DIV/0!</v>
      </c>
      <c r="M46" s="73" t="e">
        <f t="shared" ref="M46:M77" si="27">J46/D46</f>
        <v>#DIV/0!</v>
      </c>
      <c r="N46" s="356" t="e">
        <f t="shared" si="5"/>
        <v>#DIV/0!</v>
      </c>
      <c r="O46" s="103">
        <f>SUMIF(Facebook!$B$14:$B$155,'Daily_Total '!$B46,Facebook!O$14:O$155)+SUMIF(YouTube!$B$14:$B$125,'Daily_Total '!$B46,YouTube!O$14:O$125)+SUMIF(Snapchat!$B$14:$B$123,'Daily_Total '!$B46,Snapchat!O$14:O$123)+SUMIF(Media4!$B$14:$B$122,'Daily_Total '!$B46,Media4!O$14:O$122)+SUMIF(Media5!$B$14:$B$129,'Daily_Total '!$B46,Media5!O$14:O$129)+SUMIF(Media6!$B$14:$B$129,'Daily_Total '!$B46,Media6!O$14:O$129)+SUMIF(Media7!$B$14:$B$129,'Daily_Total '!$B46,Media7!O$14:O$129)+SUMIF(Media8!$B$14:$B$129,'Daily_Total '!$B46,Media8!O$14:O$129)+SUMIF(Media9!$B$14:$B$129,'Daily_Total '!$B46,Media9!O$14:O$129)+SUMIF(Media10!$B$14:$B$129,'Daily_Total '!$B46,Media10!O$14:O$129)</f>
        <v>0</v>
      </c>
      <c r="P46" s="103">
        <f>SUMIF(Facebook!$B$14:$B$155,'Daily_Total '!$B46,Facebook!P$14:P$155)+SUMIF(YouTube!$B$14:$B$125,'Daily_Total '!$B46,YouTube!P$14:P$125)+SUMIF(Snapchat!$B$14:$B$123,'Daily_Total '!$B46,Snapchat!P$14:P$123)+SUMIF(Media4!$B$14:$B$122,'Daily_Total '!$B46,Media4!P$14:P$122)+SUMIF(Media5!$B$14:$B$129,'Daily_Total '!$B46,Media5!P$14:P$129)+SUMIF(Media6!$B$14:$B$129,'Daily_Total '!$B46,Media6!P$14:P$129)+SUMIF(Media7!$B$14:$B$129,'Daily_Total '!$B46,Media7!P$14:P$129)+SUMIF(Media8!$B$14:$B$129,'Daily_Total '!$B46,Media8!P$14:P$129)+SUMIF(Media9!$B$14:$B$129,'Daily_Total '!$B46,Media9!P$14:P$129)+SUMIF(Media10!$B$14:$B$129,'Daily_Total '!$B46,Media10!P$14:P$129)</f>
        <v>256.41025641025641</v>
      </c>
      <c r="Q46" s="74">
        <f t="shared" si="2"/>
        <v>0</v>
      </c>
      <c r="R46" s="75" t="e">
        <f t="shared" si="3"/>
        <v>#DIV/0!</v>
      </c>
      <c r="S46" s="59" t="e">
        <f t="shared" ref="S46:S77" si="28">O46/D46</f>
        <v>#DIV/0!</v>
      </c>
      <c r="T46" s="104"/>
      <c r="U46" s="110" t="e">
        <f>SUMIF(Facebook!$B$14:$B$155,'Daily_Total '!$B46,Facebook!U$14:U$155)+SUMIF(YouTube!$B$14:$B$125,'Daily_Total '!$B46,YouTube!N$14:N$125)+SUMIF(Snapchat!$B$14:$B$123,'Daily_Total '!$B46,Snapchat!N$14:N$123)+SUMIF(Media4!$B$14:$B$122,'Daily_Total '!$B46,Media4!N$14:N$122)+SUMIF(Media5!$B$14:$B$129,'Daily_Total '!$B46,Media5!N$14:N$129)+SUMIF(Media6!$B$14:$B$129,'Daily_Total '!$B46,Media6!N$14:N$129)+SUMIF(Media7!$B$14:$B$129,'Daily_Total '!$B46,Media7!N$14:N$129)+SUMIF(Media8!$B$14:$B$129,'Daily_Total '!$B46,Media8!N$14:N$129)+SUMIF(Media9!$B$14:$B$129,'Daily_Total '!$B46,Media9!N$14:N$129)+SUMIF(Media10!$B$14:$B$129,'Daily_Total '!$B46,Media10!N$14:N$129)</f>
        <v>#DIV/0!</v>
      </c>
      <c r="V46" s="74">
        <f t="shared" si="19"/>
        <v>1</v>
      </c>
      <c r="W46" s="274" t="e">
        <f>SUMIF([4]Facebook!$B$14:$B$155,'[4]Daily_Total '!$B46,[4]Facebook!W$14:W$155)+SUMIF([4]Instagram!$B$14:$B$125,'[4]Daily_Total '!$B46,[4]Instagram!W$14:W$125)+SUMIF([4]YouTube!$B$14:$B$123,'[4]Daily_Total '!$B46,[4]YouTube!W$14:W$123)+SUMIF([4]Media4!$B$14:$B$122,'[4]Daily_Total '!$B46,[4]Media4!W$14:W$122)+SUMIF([4]Media5!$B$14:$B$129,'[4]Daily_Total '!$B46,[4]Media5!W$14:W$129)+SUMIF([4]Media6!$B$14:$B$129,'[4]Daily_Total '!$B46,[4]Media6!W$14:W$129)+SUMIF([4]Media7!$B$14:$B$129,'[4]Daily_Total '!$B46,[4]Media7!W$14:W$129)+SUMIF([4]Media8!$B$14:$B$129,'[4]Daily_Total '!$B46,[4]Media8!W$14:W$129)+SUMIF([4]Media9!$B$14:$B$129,'[4]Daily_Total '!$B46,[4]Media9!W$14:W$129)+SUMIF([4]Media10!$B$14:$B$129,'[4]Daily_Total '!$B46,[4]Media10!W$14:W$129)</f>
        <v>#VALUE!</v>
      </c>
      <c r="X46" s="274" t="e">
        <f>SUMIF([4]Facebook!$B$14:$B$155,'[4]Daily_Total '!$B46,[4]Facebook!X$14:X$155)+SUMIF([4]Instagram!$B$14:$B$125,'[4]Daily_Total '!$B46,[4]Instagram!X$14:X$125)+SUMIF([4]YouTube!$B$14:$B$123,'[4]Daily_Total '!$B46,[4]YouTube!X$14:X$123)+SUMIF([4]Media4!$B$14:$B$122,'[4]Daily_Total '!$B46,[4]Media4!X$14:X$122)+SUMIF([4]Media5!$B$14:$B$129,'[4]Daily_Total '!$B46,[4]Media5!X$14:X$129)+SUMIF([4]Media6!$B$14:$B$129,'[4]Daily_Total '!$B46,[4]Media6!X$14:X$129)+SUMIF([4]Media7!$B$14:$B$129,'[4]Daily_Total '!$B46,[4]Media7!X$14:X$129)+SUMIF([4]Media8!$B$14:$B$129,'[4]Daily_Total '!$B46,[4]Media8!X$14:X$129)+SUMIF([4]Media9!$B$14:$B$129,'[4]Daily_Total '!$B46,[4]Media9!X$14:X$129)+SUMIF([4]Media10!$B$14:$B$129,'[4]Daily_Total '!$B46,[4]Media10!X$14:X$129)</f>
        <v>#VALUE!</v>
      </c>
      <c r="Y46" s="275" t="e">
        <f>SUMIF([4]Facebook!$B$14:$B$155,'[4]Daily_Total '!$B46,[4]Facebook!Y$14:Y$155)+SUMIF([4]Instagram!$B$14:$B$125,'[4]Daily_Total '!$B46,[4]Instagram!Y$14:Y$125)+SUMIF([4]YouTube!$B$14:$B$123,'[4]Daily_Total '!$B46,[4]YouTube!Y$14:Y$123)+SUMIF([4]Media4!$B$14:$B$122,'[4]Daily_Total '!$B46,[4]Media4!Y$14:Y$122)+SUMIF([4]Media5!$B$14:$B$129,'[4]Daily_Total '!$B46,[4]Media5!Y$14:Y$129)+SUMIF([4]Media6!$B$14:$B$129,'[4]Daily_Total '!$B46,[4]Media6!Y$14:Y$129)+SUMIF([4]Media7!$B$14:$B$129,'[4]Daily_Total '!$B46,[4]Media7!Y$14:Y$129)+SUMIF([4]Media8!$B$14:$B$129,'[4]Daily_Total '!$B46,[4]Media8!Y$14:Y$129)+SUMIF([4]Media9!$B$14:$B$129,'[4]Daily_Total '!$B46,[4]Media9!Y$14:Y$129)+SUMIF([4]Media10!$B$14:$B$129,'[4]Daily_Total '!$B46,[4]Media10!Y$14:Y$129)</f>
        <v>#VALUE!</v>
      </c>
    </row>
    <row r="47" spans="1:25" ht="15.65" hidden="1" customHeight="1">
      <c r="A47" s="284"/>
      <c r="B47" s="95">
        <f>B$14+29</f>
        <v>45145</v>
      </c>
      <c r="C47" s="103">
        <f>SUMIF(Facebook!$B$14:$B$155,'Daily_Total '!$B47,Facebook!C$14:C$155)+SUMIF(YouTube!$B$14:$B$125,'Daily_Total '!$B47,YouTube!C$14:C$125)+SUMIF(Snapchat!$B$14:$B$123,'Daily_Total '!$B47,Snapchat!C$14:C$123)+SUMIF(Media4!$B$14:$B$122,'Daily_Total '!$B47,Media4!C$14:C$122)+SUMIF(Media5!$B$14:$B$129,'Daily_Total '!$B47,Media5!C$14:C$129)+SUMIF(Media6!$B$14:$B$129,'Daily_Total '!$B47,Media6!C$14:C$129)+SUMIF(Media7!$B$14:$B$129,'Daily_Total '!$B47,Media7!C$14:C$129)+SUMIF(Media8!$B$14:$B$129,'Daily_Total '!$B47,Media8!C$14:C$129)+SUMIF(Media9!$B$14:$B$129,'Daily_Total '!$B47,Media9!C$14:C$129)+SUMIF(Media10!$B$14:$B$129,'Daily_Total '!$B47,Media10!C$14:C$129)</f>
        <v>0</v>
      </c>
      <c r="D47" s="72">
        <f>SUMIF(Facebook!$B$14:$B$155,'Daily_Total '!$B47,Facebook!D$14:D$155)+SUMIF(YouTube!$B$14:$B$125,'Daily_Total '!$B47,YouTube!D$14:D$125)+SUMIF(Snapchat!$B$14:$B$123,'Daily_Total '!$B47,Snapchat!D$14:D$123)+SUMIF(Media4!$B$14:$B$122,'Daily_Total '!$B47,Media4!D$14:D$122)+SUMIF(Media5!$B$14:$B$129,'Daily_Total '!$B47,Media5!D$14:D$129)+SUMIF(Media6!$B$14:$B$129,'Daily_Total '!$B47,Media6!D$14:D$129)+SUMIF(Media7!$B$14:$B$129,'Daily_Total '!$B47,Media7!D$14:D$129)+SUMIF(Media8!$B$14:$B$129,'Daily_Total '!$B47,Media8!D$14:D$129)+SUMIF(Media9!$B$14:$B$129,'Daily_Total '!$B47,Media9!D$14:D$129)+SUMIF(Media10!$B$14:$B$129,'Daily_Total '!$B47,Media10!D$14:D$129)</f>
        <v>0</v>
      </c>
      <c r="E47" s="72">
        <f>SUMIF(Facebook!$B$14:$B$155,'Daily_Total '!$B47,Facebook!E$14:E$155)+SUMIF(YouTube!$B$14:$B$125,'Daily_Total '!$B47,YouTube!E$14:E$125)+SUMIF(Snapchat!$B$14:$B$123,'Daily_Total '!$B47,Snapchat!E$14:E$123)+SUMIF(Media4!$B$14:$B$122,'Daily_Total '!$B47,Media4!E$14:E$122)+SUMIF(Media5!$B$14:$B$129,'Daily_Total '!$B47,Media5!E$14:E$129)+SUMIF(Media6!$B$14:$B$129,'Daily_Total '!$B47,Media6!E$14:E$129)+SUMIF(Media7!$B$14:$B$129,'Daily_Total '!$B47,Media7!E$14:E$129)+SUMIF(Media8!$B$14:$B$129,'Daily_Total '!$B47,Media8!E$14:E$129)+SUMIF(Media9!$B$14:$B$129,'Daily_Total '!$B47,Media9!E$14:E$129)+SUMIF(Media10!$B$14:$B$129,'Daily_Total '!$B47,Media10!E$14:E$129)</f>
        <v>0</v>
      </c>
      <c r="F47" s="72">
        <f>SUMIF(Facebook!$B$14:$B$155,'Daily_Total '!$B47,Facebook!F$14:F$155)+SUMIF(YouTube!$B$14:$B$125,'Daily_Total '!$B47,YouTube!F$14:F$125)+SUMIF(Snapchat!$B$14:$B$123,'Daily_Total '!$B47,Snapchat!F$14:F$123)+SUMIF(Media4!$B$14:$B$122,'Daily_Total '!$B47,Media4!F$14:F$122)+SUMIF(Media5!$B$14:$B$129,'Daily_Total '!$B47,Media5!F$14:F$129)+SUMIF(Media6!$B$14:$B$129,'Daily_Total '!$B47,Media6!F$14:F$129)+SUMIF(Media7!$B$14:$B$129,'Daily_Total '!$B47,Media7!F$14:F$129)+SUMIF(Media8!$B$14:$B$129,'Daily_Total '!$B47,Media8!F$14:F$129)+SUMIF(Media9!$B$14:$B$129,'Daily_Total '!$B47,Media9!F$14:F$129)+SUMIF(Media10!$B$14:$B$129,'Daily_Total '!$B47,Media10!F$14:F$129)</f>
        <v>0</v>
      </c>
      <c r="G47" s="72">
        <f>SUMIF(Facebook!$B$14:$B$155,'Daily_Total '!$B47,Facebook!G$14:G$155)+SUMIF(YouTube!$B$14:$B$125,'Daily_Total '!$B47,YouTube!G$14:G$125)+SUMIF(Snapchat!$B$14:$B$123,'Daily_Total '!$B47,Snapchat!G$14:G$123)+SUMIF(Media4!$B$14:$B$122,'Daily_Total '!$B47,Media4!G$14:G$122)+SUMIF(Media5!$B$14:$B$129,'Daily_Total '!$B47,Media5!G$14:G$129)+SUMIF(Media6!$B$14:$B$129,'Daily_Total '!$B47,Media6!G$14:G$129)+SUMIF(Media7!$B$14:$B$129,'Daily_Total '!$B47,Media7!G$14:G$129)+SUMIF(Media8!$B$14:$B$129,'Daily_Total '!$B47,Media8!G$14:G$129)+SUMIF(Media9!$B$14:$B$129,'Daily_Total '!$B47,Media9!G$14:G$129)+SUMIF(Media10!$B$14:$B$129,'Daily_Total '!$B47,Media10!G$14:G$129)</f>
        <v>0</v>
      </c>
      <c r="H47" s="72">
        <f>SUMIF(Facebook!$B$14:$B$155,'Daily_Total '!$B47,Facebook!H$14:H$155)+SUMIF(YouTube!$B$14:$B$125,'Daily_Total '!$B47,YouTube!H$14:H$125)+SUMIF(Snapchat!$B$14:$B$123,'Daily_Total '!$B47,Snapchat!H$14:H$123)+SUMIF(Media4!$B$14:$B$122,'Daily_Total '!$B47,Media4!H$14:H$122)+SUMIF(Media5!$B$14:$B$129,'Daily_Total '!$B47,Media5!H$14:H$129)+SUMIF(Media6!$B$14:$B$129,'Daily_Total '!$B47,Media6!H$14:H$129)+SUMIF(Media7!$B$14:$B$129,'Daily_Total '!$B47,Media7!H$14:H$129)+SUMIF(Media8!$B$14:$B$129,'Daily_Total '!$B47,Media8!H$14:H$129)+SUMIF(Media9!$B$14:$B$129,'Daily_Total '!$B47,Media9!H$14:H$129)+SUMIF(Media10!$B$14:$B$129,'Daily_Total '!$B47,Media10!H$14:H$129)</f>
        <v>0</v>
      </c>
      <c r="I47" s="72">
        <f>SUMIF(Facebook!$B$14:$B$155,'Daily_Total '!$B47,Facebook!I$14:I$155)+SUMIF(YouTube!$B$14:$B$125,'Daily_Total '!$B47,YouTube!I$14:I$125)+SUMIF(Snapchat!$B$14:$B$123,'Daily_Total '!$B47,Snapchat!I$14:I$123)+SUMIF(Media4!$B$14:$B$122,'Daily_Total '!$B47,Media4!I$14:I$122)+SUMIF(Media5!$B$14:$B$129,'Daily_Total '!$B47,Media5!I$14:I$129)+SUMIF(Media6!$B$14:$B$129,'Daily_Total '!$B47,Media6!I$14:I$129)+SUMIF(Media7!$B$14:$B$129,'Daily_Total '!$B47,Media7!I$14:I$129)+SUMIF(Media8!$B$14:$B$129,'Daily_Total '!$B47,Media8!I$14:I$129)+SUMIF(Media9!$B$14:$B$129,'Daily_Total '!$B47,Media9!I$14:I$129)+SUMIF(Media10!$B$14:$B$129,'Daily_Total '!$B47,Media10!I$14:I$129)</f>
        <v>0</v>
      </c>
      <c r="J47" s="61">
        <f>SUMIF(Facebook!$B$14:$B$155,'Daily_Total '!$B47,Facebook!J$14:J$155)+SUMIF(YouTube!$B$14:$B$125,'Daily_Total '!$B47,YouTube!J$14:J$125)+SUMIF(Snapchat!$B$14:$B$123,'Daily_Total '!$B47,Snapchat!J$14:J$123)+SUMIF(Media4!$B$14:$B$122,'Daily_Total '!$B47,Media4!J$14:J$122)+SUMIF(Media5!$B$14:$B$129,'Daily_Total '!$B47,Media5!J$14:J$129)+SUMIF(Media6!$B$14:$B$129,'Daily_Total '!$B47,Media6!J$14:J$129)+SUMIF(Media7!$B$14:$B$129,'Daily_Total '!$B47,Media7!J$14:J$129)+SUMIF(Media8!$B$14:$B$129,'Daily_Total '!$B47,Media8!J$14:J$129)+SUMIF(Media9!$B$14:$B$129,'Daily_Total '!$B47,Media9!J$14:J$129)+SUMIF(Media10!$B$14:$B$129,'Daily_Total '!$B47,Media10!J$14:J$129)</f>
        <v>0</v>
      </c>
      <c r="K47" s="59">
        <f>SUM($J$21,$J$29,$J$37,$J$45:J47)/$C$3</f>
        <v>0.86940262172284655</v>
      </c>
      <c r="L47" s="60" t="e">
        <f t="shared" si="26"/>
        <v>#DIV/0!</v>
      </c>
      <c r="M47" s="73" t="e">
        <f t="shared" si="27"/>
        <v>#DIV/0!</v>
      </c>
      <c r="N47" s="356" t="e">
        <f t="shared" si="5"/>
        <v>#DIV/0!</v>
      </c>
      <c r="O47" s="103">
        <f>SUMIF(Facebook!$B$14:$B$155,'Daily_Total '!$B47,Facebook!O$14:O$155)+SUMIF(YouTube!$B$14:$B$125,'Daily_Total '!$B47,YouTube!O$14:O$125)+SUMIF(Snapchat!$B$14:$B$123,'Daily_Total '!$B47,Snapchat!O$14:O$123)+SUMIF(Media4!$B$14:$B$122,'Daily_Total '!$B47,Media4!O$14:O$122)+SUMIF(Media5!$B$14:$B$129,'Daily_Total '!$B47,Media5!O$14:O$129)+SUMIF(Media6!$B$14:$B$129,'Daily_Total '!$B47,Media6!O$14:O$129)+SUMIF(Media7!$B$14:$B$129,'Daily_Total '!$B47,Media7!O$14:O$129)+SUMIF(Media8!$B$14:$B$129,'Daily_Total '!$B47,Media8!O$14:O$129)+SUMIF(Media9!$B$14:$B$129,'Daily_Total '!$B47,Media9!O$14:O$129)+SUMIF(Media10!$B$14:$B$129,'Daily_Total '!$B47,Media10!O$14:O$129)</f>
        <v>0</v>
      </c>
      <c r="P47" s="103">
        <f>SUMIF(Facebook!$B$14:$B$155,'Daily_Total '!$B47,Facebook!P$14:P$155)+SUMIF(YouTube!$B$14:$B$125,'Daily_Total '!$B47,YouTube!P$14:P$125)+SUMIF(Snapchat!$B$14:$B$123,'Daily_Total '!$B47,Snapchat!P$14:P$123)+SUMIF(Media4!$B$14:$B$122,'Daily_Total '!$B47,Media4!P$14:P$122)+SUMIF(Media5!$B$14:$B$129,'Daily_Total '!$B47,Media5!P$14:P$129)+SUMIF(Media6!$B$14:$B$129,'Daily_Total '!$B47,Media6!P$14:P$129)+SUMIF(Media7!$B$14:$B$129,'Daily_Total '!$B47,Media7!P$14:P$129)+SUMIF(Media8!$B$14:$B$129,'Daily_Total '!$B47,Media8!P$14:P$129)+SUMIF(Media9!$B$14:$B$129,'Daily_Total '!$B47,Media9!P$14:P$129)+SUMIF(Media10!$B$14:$B$129,'Daily_Total '!$B47,Media10!P$14:P$129)</f>
        <v>256.41025641025641</v>
      </c>
      <c r="Q47" s="74">
        <f t="shared" si="2"/>
        <v>0</v>
      </c>
      <c r="R47" s="75" t="e">
        <f t="shared" si="3"/>
        <v>#DIV/0!</v>
      </c>
      <c r="S47" s="59" t="e">
        <f t="shared" si="28"/>
        <v>#DIV/0!</v>
      </c>
      <c r="T47" s="104"/>
      <c r="U47" s="110" t="e">
        <f>SUMIF(Facebook!$B$14:$B$155,'Daily_Total '!$B47,Facebook!U$14:U$155)+SUMIF(YouTube!$B$14:$B$125,'Daily_Total '!$B47,YouTube!N$14:N$125)+SUMIF(Snapchat!$B$14:$B$123,'Daily_Total '!$B47,Snapchat!N$14:N$123)+SUMIF(Media4!$B$14:$B$122,'Daily_Total '!$B47,Media4!N$14:N$122)+SUMIF(Media5!$B$14:$B$129,'Daily_Total '!$B47,Media5!N$14:N$129)+SUMIF(Media6!$B$14:$B$129,'Daily_Total '!$B47,Media6!N$14:N$129)+SUMIF(Media7!$B$14:$B$129,'Daily_Total '!$B47,Media7!N$14:N$129)+SUMIF(Media8!$B$14:$B$129,'Daily_Total '!$B47,Media8!N$14:N$129)+SUMIF(Media9!$B$14:$B$129,'Daily_Total '!$B47,Media9!N$14:N$129)+SUMIF(Media10!$B$14:$B$129,'Daily_Total '!$B47,Media10!N$14:N$129)</f>
        <v>#DIV/0!</v>
      </c>
      <c r="V47" s="74">
        <f t="shared" si="19"/>
        <v>1</v>
      </c>
      <c r="W47" s="274" t="e">
        <f>SUMIF([4]Facebook!$B$14:$B$155,'[4]Daily_Total '!$B47,[4]Facebook!W$14:W$155)+SUMIF([4]Instagram!$B$14:$B$125,'[4]Daily_Total '!$B47,[4]Instagram!W$14:W$125)+SUMIF([4]YouTube!$B$14:$B$123,'[4]Daily_Total '!$B47,[4]YouTube!W$14:W$123)+SUMIF([4]Media4!$B$14:$B$122,'[4]Daily_Total '!$B47,[4]Media4!W$14:W$122)+SUMIF([4]Media5!$B$14:$B$129,'[4]Daily_Total '!$B47,[4]Media5!W$14:W$129)+SUMIF([4]Media6!$B$14:$B$129,'[4]Daily_Total '!$B47,[4]Media6!W$14:W$129)+SUMIF([4]Media7!$B$14:$B$129,'[4]Daily_Total '!$B47,[4]Media7!W$14:W$129)+SUMIF([4]Media8!$B$14:$B$129,'[4]Daily_Total '!$B47,[4]Media8!W$14:W$129)+SUMIF([4]Media9!$B$14:$B$129,'[4]Daily_Total '!$B47,[4]Media9!W$14:W$129)+SUMIF([4]Media10!$B$14:$B$129,'[4]Daily_Total '!$B47,[4]Media10!W$14:W$129)</f>
        <v>#VALUE!</v>
      </c>
      <c r="X47" s="274" t="e">
        <f>SUMIF([4]Facebook!$B$14:$B$155,'[4]Daily_Total '!$B47,[4]Facebook!X$14:X$155)+SUMIF([4]Instagram!$B$14:$B$125,'[4]Daily_Total '!$B47,[4]Instagram!X$14:X$125)+SUMIF([4]YouTube!$B$14:$B$123,'[4]Daily_Total '!$B47,[4]YouTube!X$14:X$123)+SUMIF([4]Media4!$B$14:$B$122,'[4]Daily_Total '!$B47,[4]Media4!X$14:X$122)+SUMIF([4]Media5!$B$14:$B$129,'[4]Daily_Total '!$B47,[4]Media5!X$14:X$129)+SUMIF([4]Media6!$B$14:$B$129,'[4]Daily_Total '!$B47,[4]Media6!X$14:X$129)+SUMIF([4]Media7!$B$14:$B$129,'[4]Daily_Total '!$B47,[4]Media7!X$14:X$129)+SUMIF([4]Media8!$B$14:$B$129,'[4]Daily_Total '!$B47,[4]Media8!X$14:X$129)+SUMIF([4]Media9!$B$14:$B$129,'[4]Daily_Total '!$B47,[4]Media9!X$14:X$129)+SUMIF([4]Media10!$B$14:$B$129,'[4]Daily_Total '!$B47,[4]Media10!X$14:X$129)</f>
        <v>#VALUE!</v>
      </c>
      <c r="Y47" s="275" t="e">
        <f>SUMIF([4]Facebook!$B$14:$B$155,'[4]Daily_Total '!$B47,[4]Facebook!Y$14:Y$155)+SUMIF([4]Instagram!$B$14:$B$125,'[4]Daily_Total '!$B47,[4]Instagram!Y$14:Y$125)+SUMIF([4]YouTube!$B$14:$B$123,'[4]Daily_Total '!$B47,[4]YouTube!Y$14:Y$123)+SUMIF([4]Media4!$B$14:$B$122,'[4]Daily_Total '!$B47,[4]Media4!Y$14:Y$122)+SUMIF([4]Media5!$B$14:$B$129,'[4]Daily_Total '!$B47,[4]Media5!Y$14:Y$129)+SUMIF([4]Media6!$B$14:$B$129,'[4]Daily_Total '!$B47,[4]Media6!Y$14:Y$129)+SUMIF([4]Media7!$B$14:$B$129,'[4]Daily_Total '!$B47,[4]Media7!Y$14:Y$129)+SUMIF([4]Media8!$B$14:$B$129,'[4]Daily_Total '!$B47,[4]Media8!Y$14:Y$129)+SUMIF([4]Media9!$B$14:$B$129,'[4]Daily_Total '!$B47,[4]Media9!Y$14:Y$129)+SUMIF([4]Media10!$B$14:$B$129,'[4]Daily_Total '!$B47,[4]Media10!Y$14:Y$129)</f>
        <v>#VALUE!</v>
      </c>
    </row>
    <row r="48" spans="1:25" ht="15.65" hidden="1" customHeight="1">
      <c r="A48" s="284"/>
      <c r="B48" s="95">
        <f>B$14+30</f>
        <v>45146</v>
      </c>
      <c r="C48" s="103">
        <f>SUMIF(Facebook!$B$14:$B$155,'Daily_Total '!$B48,Facebook!C$14:C$155)+SUMIF(YouTube!$B$14:$B$125,'Daily_Total '!$B48,YouTube!C$14:C$125)+SUMIF(Snapchat!$B$14:$B$123,'Daily_Total '!$B48,Snapchat!C$14:C$123)+SUMIF(Media4!$B$14:$B$122,'Daily_Total '!$B48,Media4!C$14:C$122)+SUMIF(Media5!$B$14:$B$129,'Daily_Total '!$B48,Media5!C$14:C$129)+SUMIF(Media6!$B$14:$B$129,'Daily_Total '!$B48,Media6!C$14:C$129)+SUMIF(Media7!$B$14:$B$129,'Daily_Total '!$B48,Media7!C$14:C$129)+SUMIF(Media8!$B$14:$B$129,'Daily_Total '!$B48,Media8!C$14:C$129)+SUMIF(Media9!$B$14:$B$129,'Daily_Total '!$B48,Media9!C$14:C$129)+SUMIF(Media10!$B$14:$B$129,'Daily_Total '!$B48,Media10!C$14:C$129)</f>
        <v>0</v>
      </c>
      <c r="D48" s="72">
        <f>SUMIF(Facebook!$B$14:$B$155,'Daily_Total '!$B48,Facebook!D$14:D$155)+SUMIF(YouTube!$B$14:$B$125,'Daily_Total '!$B48,YouTube!D$14:D$125)+SUMIF(Snapchat!$B$14:$B$123,'Daily_Total '!$B48,Snapchat!D$14:D$123)+SUMIF(Media4!$B$14:$B$122,'Daily_Total '!$B48,Media4!D$14:D$122)+SUMIF(Media5!$B$14:$B$129,'Daily_Total '!$B48,Media5!D$14:D$129)+SUMIF(Media6!$B$14:$B$129,'Daily_Total '!$B48,Media6!D$14:D$129)+SUMIF(Media7!$B$14:$B$129,'Daily_Total '!$B48,Media7!D$14:D$129)+SUMIF(Media8!$B$14:$B$129,'Daily_Total '!$B48,Media8!D$14:D$129)+SUMIF(Media9!$B$14:$B$129,'Daily_Total '!$B48,Media9!D$14:D$129)+SUMIF(Media10!$B$14:$B$129,'Daily_Total '!$B48,Media10!D$14:D$129)</f>
        <v>0</v>
      </c>
      <c r="E48" s="72">
        <f>SUMIF(Facebook!$B$14:$B$155,'Daily_Total '!$B48,Facebook!E$14:E$155)+SUMIF(YouTube!$B$14:$B$125,'Daily_Total '!$B48,YouTube!E$14:E$125)+SUMIF(Snapchat!$B$14:$B$123,'Daily_Total '!$B48,Snapchat!E$14:E$123)+SUMIF(Media4!$B$14:$B$122,'Daily_Total '!$B48,Media4!E$14:E$122)+SUMIF(Media5!$B$14:$B$129,'Daily_Total '!$B48,Media5!E$14:E$129)+SUMIF(Media6!$B$14:$B$129,'Daily_Total '!$B48,Media6!E$14:E$129)+SUMIF(Media7!$B$14:$B$129,'Daily_Total '!$B48,Media7!E$14:E$129)+SUMIF(Media8!$B$14:$B$129,'Daily_Total '!$B48,Media8!E$14:E$129)+SUMIF(Media9!$B$14:$B$129,'Daily_Total '!$B48,Media9!E$14:E$129)+SUMIF(Media10!$B$14:$B$129,'Daily_Total '!$B48,Media10!E$14:E$129)</f>
        <v>0</v>
      </c>
      <c r="F48" s="72">
        <f>SUMIF(Facebook!$B$14:$B$155,'Daily_Total '!$B48,Facebook!F$14:F$155)+SUMIF(YouTube!$B$14:$B$125,'Daily_Total '!$B48,YouTube!F$14:F$125)+SUMIF(Snapchat!$B$14:$B$123,'Daily_Total '!$B48,Snapchat!F$14:F$123)+SUMIF(Media4!$B$14:$B$122,'Daily_Total '!$B48,Media4!F$14:F$122)+SUMIF(Media5!$B$14:$B$129,'Daily_Total '!$B48,Media5!F$14:F$129)+SUMIF(Media6!$B$14:$B$129,'Daily_Total '!$B48,Media6!F$14:F$129)+SUMIF(Media7!$B$14:$B$129,'Daily_Total '!$B48,Media7!F$14:F$129)+SUMIF(Media8!$B$14:$B$129,'Daily_Total '!$B48,Media8!F$14:F$129)+SUMIF(Media9!$B$14:$B$129,'Daily_Total '!$B48,Media9!F$14:F$129)+SUMIF(Media10!$B$14:$B$129,'Daily_Total '!$B48,Media10!F$14:F$129)</f>
        <v>0</v>
      </c>
      <c r="G48" s="72">
        <f>SUMIF(Facebook!$B$14:$B$155,'Daily_Total '!$B48,Facebook!G$14:G$155)+SUMIF(YouTube!$B$14:$B$125,'Daily_Total '!$B48,YouTube!G$14:G$125)+SUMIF(Snapchat!$B$14:$B$123,'Daily_Total '!$B48,Snapchat!G$14:G$123)+SUMIF(Media4!$B$14:$B$122,'Daily_Total '!$B48,Media4!G$14:G$122)+SUMIF(Media5!$B$14:$B$129,'Daily_Total '!$B48,Media5!G$14:G$129)+SUMIF(Media6!$B$14:$B$129,'Daily_Total '!$B48,Media6!G$14:G$129)+SUMIF(Media7!$B$14:$B$129,'Daily_Total '!$B48,Media7!G$14:G$129)+SUMIF(Media8!$B$14:$B$129,'Daily_Total '!$B48,Media8!G$14:G$129)+SUMIF(Media9!$B$14:$B$129,'Daily_Total '!$B48,Media9!G$14:G$129)+SUMIF(Media10!$B$14:$B$129,'Daily_Total '!$B48,Media10!G$14:G$129)</f>
        <v>0</v>
      </c>
      <c r="H48" s="72">
        <f>SUMIF(Facebook!$B$14:$B$155,'Daily_Total '!$B48,Facebook!H$14:H$155)+SUMIF(YouTube!$B$14:$B$125,'Daily_Total '!$B48,YouTube!H$14:H$125)+SUMIF(Snapchat!$B$14:$B$123,'Daily_Total '!$B48,Snapchat!H$14:H$123)+SUMIF(Media4!$B$14:$B$122,'Daily_Total '!$B48,Media4!H$14:H$122)+SUMIF(Media5!$B$14:$B$129,'Daily_Total '!$B48,Media5!H$14:H$129)+SUMIF(Media6!$B$14:$B$129,'Daily_Total '!$B48,Media6!H$14:H$129)+SUMIF(Media7!$B$14:$B$129,'Daily_Total '!$B48,Media7!H$14:H$129)+SUMIF(Media8!$B$14:$B$129,'Daily_Total '!$B48,Media8!H$14:H$129)+SUMIF(Media9!$B$14:$B$129,'Daily_Total '!$B48,Media9!H$14:H$129)+SUMIF(Media10!$B$14:$B$129,'Daily_Total '!$B48,Media10!H$14:H$129)</f>
        <v>0</v>
      </c>
      <c r="I48" s="72">
        <f>SUMIF(Facebook!$B$14:$B$155,'Daily_Total '!$B48,Facebook!I$14:I$155)+SUMIF(YouTube!$B$14:$B$125,'Daily_Total '!$B48,YouTube!I$14:I$125)+SUMIF(Snapchat!$B$14:$B$123,'Daily_Total '!$B48,Snapchat!I$14:I$123)+SUMIF(Media4!$B$14:$B$122,'Daily_Total '!$B48,Media4!I$14:I$122)+SUMIF(Media5!$B$14:$B$129,'Daily_Total '!$B48,Media5!I$14:I$129)+SUMIF(Media6!$B$14:$B$129,'Daily_Total '!$B48,Media6!I$14:I$129)+SUMIF(Media7!$B$14:$B$129,'Daily_Total '!$B48,Media7!I$14:I$129)+SUMIF(Media8!$B$14:$B$129,'Daily_Total '!$B48,Media8!I$14:I$129)+SUMIF(Media9!$B$14:$B$129,'Daily_Total '!$B48,Media9!I$14:I$129)+SUMIF(Media10!$B$14:$B$129,'Daily_Total '!$B48,Media10!I$14:I$129)</f>
        <v>0</v>
      </c>
      <c r="J48" s="61">
        <f>SUMIF(Facebook!$B$14:$B$155,'Daily_Total '!$B48,Facebook!J$14:J$155)+SUMIF(YouTube!$B$14:$B$125,'Daily_Total '!$B48,YouTube!J$14:J$125)+SUMIF(Snapchat!$B$14:$B$123,'Daily_Total '!$B48,Snapchat!J$14:J$123)+SUMIF(Media4!$B$14:$B$122,'Daily_Total '!$B48,Media4!J$14:J$122)+SUMIF(Media5!$B$14:$B$129,'Daily_Total '!$B48,Media5!J$14:J$129)+SUMIF(Media6!$B$14:$B$129,'Daily_Total '!$B48,Media6!J$14:J$129)+SUMIF(Media7!$B$14:$B$129,'Daily_Total '!$B48,Media7!J$14:J$129)+SUMIF(Media8!$B$14:$B$129,'Daily_Total '!$B48,Media8!J$14:J$129)+SUMIF(Media9!$B$14:$B$129,'Daily_Total '!$B48,Media9!J$14:J$129)+SUMIF(Media10!$B$14:$B$129,'Daily_Total '!$B48,Media10!J$14:J$129)</f>
        <v>0</v>
      </c>
      <c r="K48" s="59">
        <f>SUM($J$21,$J$29,$J$37,$J$45:J48)/$C$3</f>
        <v>0.86940262172284655</v>
      </c>
      <c r="L48" s="60" t="e">
        <f t="shared" si="26"/>
        <v>#DIV/0!</v>
      </c>
      <c r="M48" s="73" t="e">
        <f t="shared" si="27"/>
        <v>#DIV/0!</v>
      </c>
      <c r="N48" s="356" t="e">
        <f t="shared" si="5"/>
        <v>#DIV/0!</v>
      </c>
      <c r="O48" s="103">
        <f>SUMIF(Facebook!$B$14:$B$155,'Daily_Total '!$B48,Facebook!O$14:O$155)+SUMIF(YouTube!$B$14:$B$125,'Daily_Total '!$B48,YouTube!O$14:O$125)+SUMIF(Snapchat!$B$14:$B$123,'Daily_Total '!$B48,Snapchat!O$14:O$123)+SUMIF(Media4!$B$14:$B$122,'Daily_Total '!$B48,Media4!O$14:O$122)+SUMIF(Media5!$B$14:$B$129,'Daily_Total '!$B48,Media5!O$14:O$129)+SUMIF(Media6!$B$14:$B$129,'Daily_Total '!$B48,Media6!O$14:O$129)+SUMIF(Media7!$B$14:$B$129,'Daily_Total '!$B48,Media7!O$14:O$129)+SUMIF(Media8!$B$14:$B$129,'Daily_Total '!$B48,Media8!O$14:O$129)+SUMIF(Media9!$B$14:$B$129,'Daily_Total '!$B48,Media9!O$14:O$129)+SUMIF(Media10!$B$14:$B$129,'Daily_Total '!$B48,Media10!O$14:O$129)</f>
        <v>0</v>
      </c>
      <c r="P48" s="103">
        <f>SUMIF(Facebook!$B$14:$B$155,'Daily_Total '!$B48,Facebook!P$14:P$155)+SUMIF(YouTube!$B$14:$B$125,'Daily_Total '!$B48,YouTube!P$14:P$125)+SUMIF(Snapchat!$B$14:$B$123,'Daily_Total '!$B48,Snapchat!P$14:P$123)+SUMIF(Media4!$B$14:$B$122,'Daily_Total '!$B48,Media4!P$14:P$122)+SUMIF(Media5!$B$14:$B$129,'Daily_Total '!$B48,Media5!P$14:P$129)+SUMIF(Media6!$B$14:$B$129,'Daily_Total '!$B48,Media6!P$14:P$129)+SUMIF(Media7!$B$14:$B$129,'Daily_Total '!$B48,Media7!P$14:P$129)+SUMIF(Media8!$B$14:$B$129,'Daily_Total '!$B48,Media8!P$14:P$129)+SUMIF(Media9!$B$14:$B$129,'Daily_Total '!$B48,Media9!P$14:P$129)+SUMIF(Media10!$B$14:$B$129,'Daily_Total '!$B48,Media10!P$14:P$129)</f>
        <v>256.41025641025641</v>
      </c>
      <c r="Q48" s="74">
        <f t="shared" si="2"/>
        <v>0</v>
      </c>
      <c r="R48" s="75" t="e">
        <f t="shared" si="3"/>
        <v>#DIV/0!</v>
      </c>
      <c r="S48" s="59" t="e">
        <f t="shared" si="28"/>
        <v>#DIV/0!</v>
      </c>
      <c r="T48" s="104"/>
      <c r="U48" s="110" t="e">
        <f>SUMIF(Facebook!$B$14:$B$155,'Daily_Total '!$B48,Facebook!U$14:U$155)+SUMIF(YouTube!$B$14:$B$125,'Daily_Total '!$B48,YouTube!N$14:N$125)+SUMIF(Snapchat!$B$14:$B$123,'Daily_Total '!$B48,Snapchat!N$14:N$123)+SUMIF(Media4!$B$14:$B$122,'Daily_Total '!$B48,Media4!N$14:N$122)+SUMIF(Media5!$B$14:$B$129,'Daily_Total '!$B48,Media5!N$14:N$129)+SUMIF(Media6!$B$14:$B$129,'Daily_Total '!$B48,Media6!N$14:N$129)+SUMIF(Media7!$B$14:$B$129,'Daily_Total '!$B48,Media7!N$14:N$129)+SUMIF(Media8!$B$14:$B$129,'Daily_Total '!$B48,Media8!N$14:N$129)+SUMIF(Media9!$B$14:$B$129,'Daily_Total '!$B48,Media9!N$14:N$129)+SUMIF(Media10!$B$14:$B$129,'Daily_Total '!$B48,Media10!N$14:N$129)</f>
        <v>#DIV/0!</v>
      </c>
      <c r="V48" s="74">
        <f t="shared" si="19"/>
        <v>1</v>
      </c>
      <c r="W48" s="274" t="e">
        <f>SUMIF([4]Facebook!$B$14:$B$155,'[4]Daily_Total '!$B48,[4]Facebook!W$14:W$155)+SUMIF([4]Instagram!$B$14:$B$125,'[4]Daily_Total '!$B48,[4]Instagram!W$14:W$125)+SUMIF([4]YouTube!$B$14:$B$123,'[4]Daily_Total '!$B48,[4]YouTube!W$14:W$123)+SUMIF([4]Media4!$B$14:$B$122,'[4]Daily_Total '!$B48,[4]Media4!W$14:W$122)+SUMIF([4]Media5!$B$14:$B$129,'[4]Daily_Total '!$B48,[4]Media5!W$14:W$129)+SUMIF([4]Media6!$B$14:$B$129,'[4]Daily_Total '!$B48,[4]Media6!W$14:W$129)+SUMIF([4]Media7!$B$14:$B$129,'[4]Daily_Total '!$B48,[4]Media7!W$14:W$129)+SUMIF([4]Media8!$B$14:$B$129,'[4]Daily_Total '!$B48,[4]Media8!W$14:W$129)+SUMIF([4]Media9!$B$14:$B$129,'[4]Daily_Total '!$B48,[4]Media9!W$14:W$129)+SUMIF([4]Media10!$B$14:$B$129,'[4]Daily_Total '!$B48,[4]Media10!W$14:W$129)</f>
        <v>#VALUE!</v>
      </c>
      <c r="X48" s="274" t="e">
        <f>SUMIF([4]Facebook!$B$14:$B$155,'[4]Daily_Total '!$B48,[4]Facebook!X$14:X$155)+SUMIF([4]Instagram!$B$14:$B$125,'[4]Daily_Total '!$B48,[4]Instagram!X$14:X$125)+SUMIF([4]YouTube!$B$14:$B$123,'[4]Daily_Total '!$B48,[4]YouTube!X$14:X$123)+SUMIF([4]Media4!$B$14:$B$122,'[4]Daily_Total '!$B48,[4]Media4!X$14:X$122)+SUMIF([4]Media5!$B$14:$B$129,'[4]Daily_Total '!$B48,[4]Media5!X$14:X$129)+SUMIF([4]Media6!$B$14:$B$129,'[4]Daily_Total '!$B48,[4]Media6!X$14:X$129)+SUMIF([4]Media7!$B$14:$B$129,'[4]Daily_Total '!$B48,[4]Media7!X$14:X$129)+SUMIF([4]Media8!$B$14:$B$129,'[4]Daily_Total '!$B48,[4]Media8!X$14:X$129)+SUMIF([4]Media9!$B$14:$B$129,'[4]Daily_Total '!$B48,[4]Media9!X$14:X$129)+SUMIF([4]Media10!$B$14:$B$129,'[4]Daily_Total '!$B48,[4]Media10!X$14:X$129)</f>
        <v>#VALUE!</v>
      </c>
      <c r="Y48" s="275" t="e">
        <f>SUMIF([4]Facebook!$B$14:$B$155,'[4]Daily_Total '!$B48,[4]Facebook!Y$14:Y$155)+SUMIF([4]Instagram!$B$14:$B$125,'[4]Daily_Total '!$B48,[4]Instagram!Y$14:Y$125)+SUMIF([4]YouTube!$B$14:$B$123,'[4]Daily_Total '!$B48,[4]YouTube!Y$14:Y$123)+SUMIF([4]Media4!$B$14:$B$122,'[4]Daily_Total '!$B48,[4]Media4!Y$14:Y$122)+SUMIF([4]Media5!$B$14:$B$129,'[4]Daily_Total '!$B48,[4]Media5!Y$14:Y$129)+SUMIF([4]Media6!$B$14:$B$129,'[4]Daily_Total '!$B48,[4]Media6!Y$14:Y$129)+SUMIF([4]Media7!$B$14:$B$129,'[4]Daily_Total '!$B48,[4]Media7!Y$14:Y$129)+SUMIF([4]Media8!$B$14:$B$129,'[4]Daily_Total '!$B48,[4]Media8!Y$14:Y$129)+SUMIF([4]Media9!$B$14:$B$129,'[4]Daily_Total '!$B48,[4]Media9!Y$14:Y$129)+SUMIF([4]Media10!$B$14:$B$129,'[4]Daily_Total '!$B48,[4]Media10!Y$14:Y$129)</f>
        <v>#VALUE!</v>
      </c>
    </row>
    <row r="49" spans="1:25" ht="15.65" hidden="1" customHeight="1">
      <c r="A49" s="284"/>
      <c r="B49" s="95">
        <f>B$14+31</f>
        <v>45147</v>
      </c>
      <c r="C49" s="103">
        <f>SUMIF(Facebook!$B$14:$B$155,'Daily_Total '!$B49,Facebook!C$14:C$155)+SUMIF(YouTube!$B$14:$B$125,'Daily_Total '!$B49,YouTube!C$14:C$125)+SUMIF(Snapchat!$B$14:$B$123,'Daily_Total '!$B49,Snapchat!C$14:C$123)+SUMIF(Media4!$B$14:$B$122,'Daily_Total '!$B49,Media4!C$14:C$122)+SUMIF(Media5!$B$14:$B$129,'Daily_Total '!$B49,Media5!C$14:C$129)+SUMIF(Media6!$B$14:$B$129,'Daily_Total '!$B49,Media6!C$14:C$129)+SUMIF(Media7!$B$14:$B$129,'Daily_Total '!$B49,Media7!C$14:C$129)+SUMIF(Media8!$B$14:$B$129,'Daily_Total '!$B49,Media8!C$14:C$129)+SUMIF(Media9!$B$14:$B$129,'Daily_Total '!$B49,Media9!C$14:C$129)+SUMIF(Media10!$B$14:$B$129,'Daily_Total '!$B49,Media10!C$14:C$129)</f>
        <v>0</v>
      </c>
      <c r="D49" s="72">
        <f>SUMIF(Facebook!$B$14:$B$155,'Daily_Total '!$B49,Facebook!D$14:D$155)+SUMIF(YouTube!$B$14:$B$125,'Daily_Total '!$B49,YouTube!D$14:D$125)+SUMIF(Snapchat!$B$14:$B$123,'Daily_Total '!$B49,Snapchat!D$14:D$123)+SUMIF(Media4!$B$14:$B$122,'Daily_Total '!$B49,Media4!D$14:D$122)+SUMIF(Media5!$B$14:$B$129,'Daily_Total '!$B49,Media5!D$14:D$129)+SUMIF(Media6!$B$14:$B$129,'Daily_Total '!$B49,Media6!D$14:D$129)+SUMIF(Media7!$B$14:$B$129,'Daily_Total '!$B49,Media7!D$14:D$129)+SUMIF(Media8!$B$14:$B$129,'Daily_Total '!$B49,Media8!D$14:D$129)+SUMIF(Media9!$B$14:$B$129,'Daily_Total '!$B49,Media9!D$14:D$129)+SUMIF(Media10!$B$14:$B$129,'Daily_Total '!$B49,Media10!D$14:D$129)</f>
        <v>0</v>
      </c>
      <c r="E49" s="72">
        <f>SUMIF(Facebook!$B$14:$B$155,'Daily_Total '!$B49,Facebook!E$14:E$155)+SUMIF(YouTube!$B$14:$B$125,'Daily_Total '!$B49,YouTube!E$14:E$125)+SUMIF(Snapchat!$B$14:$B$123,'Daily_Total '!$B49,Snapchat!E$14:E$123)+SUMIF(Media4!$B$14:$B$122,'Daily_Total '!$B49,Media4!E$14:E$122)+SUMIF(Media5!$B$14:$B$129,'Daily_Total '!$B49,Media5!E$14:E$129)+SUMIF(Media6!$B$14:$B$129,'Daily_Total '!$B49,Media6!E$14:E$129)+SUMIF(Media7!$B$14:$B$129,'Daily_Total '!$B49,Media7!E$14:E$129)+SUMIF(Media8!$B$14:$B$129,'Daily_Total '!$B49,Media8!E$14:E$129)+SUMIF(Media9!$B$14:$B$129,'Daily_Total '!$B49,Media9!E$14:E$129)+SUMIF(Media10!$B$14:$B$129,'Daily_Total '!$B49,Media10!E$14:E$129)</f>
        <v>0</v>
      </c>
      <c r="F49" s="72">
        <f>SUMIF(Facebook!$B$14:$B$155,'Daily_Total '!$B49,Facebook!F$14:F$155)+SUMIF(YouTube!$B$14:$B$125,'Daily_Total '!$B49,YouTube!F$14:F$125)+SUMIF(Snapchat!$B$14:$B$123,'Daily_Total '!$B49,Snapchat!F$14:F$123)+SUMIF(Media4!$B$14:$B$122,'Daily_Total '!$B49,Media4!F$14:F$122)+SUMIF(Media5!$B$14:$B$129,'Daily_Total '!$B49,Media5!F$14:F$129)+SUMIF(Media6!$B$14:$B$129,'Daily_Total '!$B49,Media6!F$14:F$129)+SUMIF(Media7!$B$14:$B$129,'Daily_Total '!$B49,Media7!F$14:F$129)+SUMIF(Media8!$B$14:$B$129,'Daily_Total '!$B49,Media8!F$14:F$129)+SUMIF(Media9!$B$14:$B$129,'Daily_Total '!$B49,Media9!F$14:F$129)+SUMIF(Media10!$B$14:$B$129,'Daily_Total '!$B49,Media10!F$14:F$129)</f>
        <v>0</v>
      </c>
      <c r="G49" s="72">
        <f>SUMIF(Facebook!$B$14:$B$155,'Daily_Total '!$B49,Facebook!G$14:G$155)+SUMIF(YouTube!$B$14:$B$125,'Daily_Total '!$B49,YouTube!G$14:G$125)+SUMIF(Snapchat!$B$14:$B$123,'Daily_Total '!$B49,Snapchat!G$14:G$123)+SUMIF(Media4!$B$14:$B$122,'Daily_Total '!$B49,Media4!G$14:G$122)+SUMIF(Media5!$B$14:$B$129,'Daily_Total '!$B49,Media5!G$14:G$129)+SUMIF(Media6!$B$14:$B$129,'Daily_Total '!$B49,Media6!G$14:G$129)+SUMIF(Media7!$B$14:$B$129,'Daily_Total '!$B49,Media7!G$14:G$129)+SUMIF(Media8!$B$14:$B$129,'Daily_Total '!$B49,Media8!G$14:G$129)+SUMIF(Media9!$B$14:$B$129,'Daily_Total '!$B49,Media9!G$14:G$129)+SUMIF(Media10!$B$14:$B$129,'Daily_Total '!$B49,Media10!G$14:G$129)</f>
        <v>0</v>
      </c>
      <c r="H49" s="72">
        <f>SUMIF(Facebook!$B$14:$B$155,'Daily_Total '!$B49,Facebook!H$14:H$155)+SUMIF(YouTube!$B$14:$B$125,'Daily_Total '!$B49,YouTube!H$14:H$125)+SUMIF(Snapchat!$B$14:$B$123,'Daily_Total '!$B49,Snapchat!H$14:H$123)+SUMIF(Media4!$B$14:$B$122,'Daily_Total '!$B49,Media4!H$14:H$122)+SUMIF(Media5!$B$14:$B$129,'Daily_Total '!$B49,Media5!H$14:H$129)+SUMIF(Media6!$B$14:$B$129,'Daily_Total '!$B49,Media6!H$14:H$129)+SUMIF(Media7!$B$14:$B$129,'Daily_Total '!$B49,Media7!H$14:H$129)+SUMIF(Media8!$B$14:$B$129,'Daily_Total '!$B49,Media8!H$14:H$129)+SUMIF(Media9!$B$14:$B$129,'Daily_Total '!$B49,Media9!H$14:H$129)+SUMIF(Media10!$B$14:$B$129,'Daily_Total '!$B49,Media10!H$14:H$129)</f>
        <v>0</v>
      </c>
      <c r="I49" s="72">
        <f>SUMIF(Facebook!$B$14:$B$155,'Daily_Total '!$B49,Facebook!I$14:I$155)+SUMIF(YouTube!$B$14:$B$125,'Daily_Total '!$B49,YouTube!I$14:I$125)+SUMIF(Snapchat!$B$14:$B$123,'Daily_Total '!$B49,Snapchat!I$14:I$123)+SUMIF(Media4!$B$14:$B$122,'Daily_Total '!$B49,Media4!I$14:I$122)+SUMIF(Media5!$B$14:$B$129,'Daily_Total '!$B49,Media5!I$14:I$129)+SUMIF(Media6!$B$14:$B$129,'Daily_Total '!$B49,Media6!I$14:I$129)+SUMIF(Media7!$B$14:$B$129,'Daily_Total '!$B49,Media7!I$14:I$129)+SUMIF(Media8!$B$14:$B$129,'Daily_Total '!$B49,Media8!I$14:I$129)+SUMIF(Media9!$B$14:$B$129,'Daily_Total '!$B49,Media9!I$14:I$129)+SUMIF(Media10!$B$14:$B$129,'Daily_Total '!$B49,Media10!I$14:I$129)</f>
        <v>0</v>
      </c>
      <c r="J49" s="61">
        <f>SUMIF(Facebook!$B$14:$B$155,'Daily_Total '!$B49,Facebook!J$14:J$155)+SUMIF(YouTube!$B$14:$B$125,'Daily_Total '!$B49,YouTube!J$14:J$125)+SUMIF(Snapchat!$B$14:$B$123,'Daily_Total '!$B49,Snapchat!J$14:J$123)+SUMIF(Media4!$B$14:$B$122,'Daily_Total '!$B49,Media4!J$14:J$122)+SUMIF(Media5!$B$14:$B$129,'Daily_Total '!$B49,Media5!J$14:J$129)+SUMIF(Media6!$B$14:$B$129,'Daily_Total '!$B49,Media6!J$14:J$129)+SUMIF(Media7!$B$14:$B$129,'Daily_Total '!$B49,Media7!J$14:J$129)+SUMIF(Media8!$B$14:$B$129,'Daily_Total '!$B49,Media8!J$14:J$129)+SUMIF(Media9!$B$14:$B$129,'Daily_Total '!$B49,Media9!J$14:J$129)+SUMIF(Media10!$B$14:$B$129,'Daily_Total '!$B49,Media10!J$14:J$129)</f>
        <v>0</v>
      </c>
      <c r="K49" s="59">
        <f>SUM($J$21,$J$29,$J$37,$J$45:J49)/$C$3</f>
        <v>0.86940262172284655</v>
      </c>
      <c r="L49" s="60" t="e">
        <f t="shared" si="26"/>
        <v>#DIV/0!</v>
      </c>
      <c r="M49" s="73" t="e">
        <f t="shared" si="27"/>
        <v>#DIV/0!</v>
      </c>
      <c r="N49" s="356" t="e">
        <f t="shared" si="5"/>
        <v>#DIV/0!</v>
      </c>
      <c r="O49" s="103">
        <f>SUMIF(Facebook!$B$14:$B$155,'Daily_Total '!$B49,Facebook!O$14:O$155)+SUMIF(YouTube!$B$14:$B$125,'Daily_Total '!$B49,YouTube!O$14:O$125)+SUMIF(Snapchat!$B$14:$B$123,'Daily_Total '!$B49,Snapchat!O$14:O$123)+SUMIF(Media4!$B$14:$B$122,'Daily_Total '!$B49,Media4!O$14:O$122)+SUMIF(Media5!$B$14:$B$129,'Daily_Total '!$B49,Media5!O$14:O$129)+SUMIF(Media6!$B$14:$B$129,'Daily_Total '!$B49,Media6!O$14:O$129)+SUMIF(Media7!$B$14:$B$129,'Daily_Total '!$B49,Media7!O$14:O$129)+SUMIF(Media8!$B$14:$B$129,'Daily_Total '!$B49,Media8!O$14:O$129)+SUMIF(Media9!$B$14:$B$129,'Daily_Total '!$B49,Media9!O$14:O$129)+SUMIF(Media10!$B$14:$B$129,'Daily_Total '!$B49,Media10!O$14:O$129)</f>
        <v>0</v>
      </c>
      <c r="P49" s="103">
        <f>SUMIF(Facebook!$B$14:$B$155,'Daily_Total '!$B49,Facebook!P$14:P$155)+SUMIF(YouTube!$B$14:$B$125,'Daily_Total '!$B49,YouTube!P$14:P$125)+SUMIF(Snapchat!$B$14:$B$123,'Daily_Total '!$B49,Snapchat!P$14:P$123)+SUMIF(Media4!$B$14:$B$122,'Daily_Total '!$B49,Media4!P$14:P$122)+SUMIF(Media5!$B$14:$B$129,'Daily_Total '!$B49,Media5!P$14:P$129)+SUMIF(Media6!$B$14:$B$129,'Daily_Total '!$B49,Media6!P$14:P$129)+SUMIF(Media7!$B$14:$B$129,'Daily_Total '!$B49,Media7!P$14:P$129)+SUMIF(Media8!$B$14:$B$129,'Daily_Total '!$B49,Media8!P$14:P$129)+SUMIF(Media9!$B$14:$B$129,'Daily_Total '!$B49,Media9!P$14:P$129)+SUMIF(Media10!$B$14:$B$129,'Daily_Total '!$B49,Media10!P$14:P$129)</f>
        <v>256.41025641025641</v>
      </c>
      <c r="Q49" s="74">
        <f t="shared" si="2"/>
        <v>0</v>
      </c>
      <c r="R49" s="75" t="e">
        <f t="shared" si="3"/>
        <v>#DIV/0!</v>
      </c>
      <c r="S49" s="59" t="e">
        <f t="shared" si="28"/>
        <v>#DIV/0!</v>
      </c>
      <c r="T49" s="104"/>
      <c r="U49" s="110" t="e">
        <f>SUMIF(Facebook!$B$14:$B$155,'Daily_Total '!$B49,Facebook!U$14:U$155)+SUMIF(YouTube!$B$14:$B$125,'Daily_Total '!$B49,YouTube!N$14:N$125)+SUMIF(Snapchat!$B$14:$B$123,'Daily_Total '!$B49,Snapchat!N$14:N$123)+SUMIF(Media4!$B$14:$B$122,'Daily_Total '!$B49,Media4!N$14:N$122)+SUMIF(Media5!$B$14:$B$129,'Daily_Total '!$B49,Media5!N$14:N$129)+SUMIF(Media6!$B$14:$B$129,'Daily_Total '!$B49,Media6!N$14:N$129)+SUMIF(Media7!$B$14:$B$129,'Daily_Total '!$B49,Media7!N$14:N$129)+SUMIF(Media8!$B$14:$B$129,'Daily_Total '!$B49,Media8!N$14:N$129)+SUMIF(Media9!$B$14:$B$129,'Daily_Total '!$B49,Media9!N$14:N$129)+SUMIF(Media10!$B$14:$B$129,'Daily_Total '!$B49,Media10!N$14:N$129)</f>
        <v>#DIV/0!</v>
      </c>
      <c r="V49" s="74">
        <f t="shared" si="19"/>
        <v>1</v>
      </c>
      <c r="W49" s="274" t="e">
        <f>SUMIF([4]Facebook!$B$14:$B$155,'[4]Daily_Total '!$B49,[4]Facebook!W$14:W$155)+SUMIF([4]Instagram!$B$14:$B$125,'[4]Daily_Total '!$B49,[4]Instagram!W$14:W$125)+SUMIF([4]YouTube!$B$14:$B$123,'[4]Daily_Total '!$B49,[4]YouTube!W$14:W$123)+SUMIF([4]Media4!$B$14:$B$122,'[4]Daily_Total '!$B49,[4]Media4!W$14:W$122)+SUMIF([4]Media5!$B$14:$B$129,'[4]Daily_Total '!$B49,[4]Media5!W$14:W$129)+SUMIF([4]Media6!$B$14:$B$129,'[4]Daily_Total '!$B49,[4]Media6!W$14:W$129)+SUMIF([4]Media7!$B$14:$B$129,'[4]Daily_Total '!$B49,[4]Media7!W$14:W$129)+SUMIF([4]Media8!$B$14:$B$129,'[4]Daily_Total '!$B49,[4]Media8!W$14:W$129)+SUMIF([4]Media9!$B$14:$B$129,'[4]Daily_Total '!$B49,[4]Media9!W$14:W$129)+SUMIF([4]Media10!$B$14:$B$129,'[4]Daily_Total '!$B49,[4]Media10!W$14:W$129)</f>
        <v>#VALUE!</v>
      </c>
      <c r="X49" s="274" t="e">
        <f>SUMIF([4]Facebook!$B$14:$B$155,'[4]Daily_Total '!$B49,[4]Facebook!X$14:X$155)+SUMIF([4]Instagram!$B$14:$B$125,'[4]Daily_Total '!$B49,[4]Instagram!X$14:X$125)+SUMIF([4]YouTube!$B$14:$B$123,'[4]Daily_Total '!$B49,[4]YouTube!X$14:X$123)+SUMIF([4]Media4!$B$14:$B$122,'[4]Daily_Total '!$B49,[4]Media4!X$14:X$122)+SUMIF([4]Media5!$B$14:$B$129,'[4]Daily_Total '!$B49,[4]Media5!X$14:X$129)+SUMIF([4]Media6!$B$14:$B$129,'[4]Daily_Total '!$B49,[4]Media6!X$14:X$129)+SUMIF([4]Media7!$B$14:$B$129,'[4]Daily_Total '!$B49,[4]Media7!X$14:X$129)+SUMIF([4]Media8!$B$14:$B$129,'[4]Daily_Total '!$B49,[4]Media8!X$14:X$129)+SUMIF([4]Media9!$B$14:$B$129,'[4]Daily_Total '!$B49,[4]Media9!X$14:X$129)+SUMIF([4]Media10!$B$14:$B$129,'[4]Daily_Total '!$B49,[4]Media10!X$14:X$129)</f>
        <v>#VALUE!</v>
      </c>
      <c r="Y49" s="275" t="e">
        <f>SUMIF([4]Facebook!$B$14:$B$155,'[4]Daily_Total '!$B49,[4]Facebook!Y$14:Y$155)+SUMIF([4]Instagram!$B$14:$B$125,'[4]Daily_Total '!$B49,[4]Instagram!Y$14:Y$125)+SUMIF([4]YouTube!$B$14:$B$123,'[4]Daily_Total '!$B49,[4]YouTube!Y$14:Y$123)+SUMIF([4]Media4!$B$14:$B$122,'[4]Daily_Total '!$B49,[4]Media4!Y$14:Y$122)+SUMIF([4]Media5!$B$14:$B$129,'[4]Daily_Total '!$B49,[4]Media5!Y$14:Y$129)+SUMIF([4]Media6!$B$14:$B$129,'[4]Daily_Total '!$B49,[4]Media6!Y$14:Y$129)+SUMIF([4]Media7!$B$14:$B$129,'[4]Daily_Total '!$B49,[4]Media7!Y$14:Y$129)+SUMIF([4]Media8!$B$14:$B$129,'[4]Daily_Total '!$B49,[4]Media8!Y$14:Y$129)+SUMIF([4]Media9!$B$14:$B$129,'[4]Daily_Total '!$B49,[4]Media9!Y$14:Y$129)+SUMIF([4]Media10!$B$14:$B$129,'[4]Daily_Total '!$B49,[4]Media10!Y$14:Y$129)</f>
        <v>#VALUE!</v>
      </c>
    </row>
    <row r="50" spans="1:25" ht="15.65" hidden="1" customHeight="1">
      <c r="A50" s="284"/>
      <c r="B50" s="95">
        <f>B$14+32</f>
        <v>45148</v>
      </c>
      <c r="C50" s="103">
        <f>SUMIF(Facebook!$B$14:$B$155,'Daily_Total '!$B50,Facebook!C$14:C$155)+SUMIF(YouTube!$B$14:$B$125,'Daily_Total '!$B50,YouTube!C$14:C$125)+SUMIF(Snapchat!$B$14:$B$123,'Daily_Total '!$B50,Snapchat!C$14:C$123)+SUMIF(Media4!$B$14:$B$122,'Daily_Total '!$B50,Media4!C$14:C$122)+SUMIF(Media5!$B$14:$B$129,'Daily_Total '!$B50,Media5!C$14:C$129)+SUMIF(Media6!$B$14:$B$129,'Daily_Total '!$B50,Media6!C$14:C$129)+SUMIF(Media7!$B$14:$B$129,'Daily_Total '!$B50,Media7!C$14:C$129)+SUMIF(Media8!$B$14:$B$129,'Daily_Total '!$B50,Media8!C$14:C$129)+SUMIF(Media9!$B$14:$B$129,'Daily_Total '!$B50,Media9!C$14:C$129)+SUMIF(Media10!$B$14:$B$129,'Daily_Total '!$B50,Media10!C$14:C$129)</f>
        <v>0</v>
      </c>
      <c r="D50" s="72">
        <f>SUMIF(Facebook!$B$14:$B$155,'Daily_Total '!$B50,Facebook!D$14:D$155)+SUMIF(YouTube!$B$14:$B$125,'Daily_Total '!$B50,YouTube!D$14:D$125)+SUMIF(Snapchat!$B$14:$B$123,'Daily_Total '!$B50,Snapchat!D$14:D$123)+SUMIF(Media4!$B$14:$B$122,'Daily_Total '!$B50,Media4!D$14:D$122)+SUMIF(Media5!$B$14:$B$129,'Daily_Total '!$B50,Media5!D$14:D$129)+SUMIF(Media6!$B$14:$B$129,'Daily_Total '!$B50,Media6!D$14:D$129)+SUMIF(Media7!$B$14:$B$129,'Daily_Total '!$B50,Media7!D$14:D$129)+SUMIF(Media8!$B$14:$B$129,'Daily_Total '!$B50,Media8!D$14:D$129)+SUMIF(Media9!$B$14:$B$129,'Daily_Total '!$B50,Media9!D$14:D$129)+SUMIF(Media10!$B$14:$B$129,'Daily_Total '!$B50,Media10!D$14:D$129)</f>
        <v>0</v>
      </c>
      <c r="E50" s="72">
        <f>SUMIF(Facebook!$B$14:$B$155,'Daily_Total '!$B50,Facebook!E$14:E$155)+SUMIF(YouTube!$B$14:$B$125,'Daily_Total '!$B50,YouTube!E$14:E$125)+SUMIF(Snapchat!$B$14:$B$123,'Daily_Total '!$B50,Snapchat!E$14:E$123)+SUMIF(Media4!$B$14:$B$122,'Daily_Total '!$B50,Media4!E$14:E$122)+SUMIF(Media5!$B$14:$B$129,'Daily_Total '!$B50,Media5!E$14:E$129)+SUMIF(Media6!$B$14:$B$129,'Daily_Total '!$B50,Media6!E$14:E$129)+SUMIF(Media7!$B$14:$B$129,'Daily_Total '!$B50,Media7!E$14:E$129)+SUMIF(Media8!$B$14:$B$129,'Daily_Total '!$B50,Media8!E$14:E$129)+SUMIF(Media9!$B$14:$B$129,'Daily_Total '!$B50,Media9!E$14:E$129)+SUMIF(Media10!$B$14:$B$129,'Daily_Total '!$B50,Media10!E$14:E$129)</f>
        <v>0</v>
      </c>
      <c r="F50" s="72">
        <f>SUMIF(Facebook!$B$14:$B$155,'Daily_Total '!$B50,Facebook!F$14:F$155)+SUMIF(YouTube!$B$14:$B$125,'Daily_Total '!$B50,YouTube!F$14:F$125)+SUMIF(Snapchat!$B$14:$B$123,'Daily_Total '!$B50,Snapchat!F$14:F$123)+SUMIF(Media4!$B$14:$B$122,'Daily_Total '!$B50,Media4!F$14:F$122)+SUMIF(Media5!$B$14:$B$129,'Daily_Total '!$B50,Media5!F$14:F$129)+SUMIF(Media6!$B$14:$B$129,'Daily_Total '!$B50,Media6!F$14:F$129)+SUMIF(Media7!$B$14:$B$129,'Daily_Total '!$B50,Media7!F$14:F$129)+SUMIF(Media8!$B$14:$B$129,'Daily_Total '!$B50,Media8!F$14:F$129)+SUMIF(Media9!$B$14:$B$129,'Daily_Total '!$B50,Media9!F$14:F$129)+SUMIF(Media10!$B$14:$B$129,'Daily_Total '!$B50,Media10!F$14:F$129)</f>
        <v>0</v>
      </c>
      <c r="G50" s="72">
        <f>SUMIF(Facebook!$B$14:$B$155,'Daily_Total '!$B50,Facebook!G$14:G$155)+SUMIF(YouTube!$B$14:$B$125,'Daily_Total '!$B50,YouTube!G$14:G$125)+SUMIF(Snapchat!$B$14:$B$123,'Daily_Total '!$B50,Snapchat!G$14:G$123)+SUMIF(Media4!$B$14:$B$122,'Daily_Total '!$B50,Media4!G$14:G$122)+SUMIF(Media5!$B$14:$B$129,'Daily_Total '!$B50,Media5!G$14:G$129)+SUMIF(Media6!$B$14:$B$129,'Daily_Total '!$B50,Media6!G$14:G$129)+SUMIF(Media7!$B$14:$B$129,'Daily_Total '!$B50,Media7!G$14:G$129)+SUMIF(Media8!$B$14:$B$129,'Daily_Total '!$B50,Media8!G$14:G$129)+SUMIF(Media9!$B$14:$B$129,'Daily_Total '!$B50,Media9!G$14:G$129)+SUMIF(Media10!$B$14:$B$129,'Daily_Total '!$B50,Media10!G$14:G$129)</f>
        <v>0</v>
      </c>
      <c r="H50" s="72">
        <f>SUMIF(Facebook!$B$14:$B$155,'Daily_Total '!$B50,Facebook!H$14:H$155)+SUMIF(YouTube!$B$14:$B$125,'Daily_Total '!$B50,YouTube!H$14:H$125)+SUMIF(Snapchat!$B$14:$B$123,'Daily_Total '!$B50,Snapchat!H$14:H$123)+SUMIF(Media4!$B$14:$B$122,'Daily_Total '!$B50,Media4!H$14:H$122)+SUMIF(Media5!$B$14:$B$129,'Daily_Total '!$B50,Media5!H$14:H$129)+SUMIF(Media6!$B$14:$B$129,'Daily_Total '!$B50,Media6!H$14:H$129)+SUMIF(Media7!$B$14:$B$129,'Daily_Total '!$B50,Media7!H$14:H$129)+SUMIF(Media8!$B$14:$B$129,'Daily_Total '!$B50,Media8!H$14:H$129)+SUMIF(Media9!$B$14:$B$129,'Daily_Total '!$B50,Media9!H$14:H$129)+SUMIF(Media10!$B$14:$B$129,'Daily_Total '!$B50,Media10!H$14:H$129)</f>
        <v>0</v>
      </c>
      <c r="I50" s="72">
        <f>SUMIF(Facebook!$B$14:$B$155,'Daily_Total '!$B50,Facebook!I$14:I$155)+SUMIF(YouTube!$B$14:$B$125,'Daily_Total '!$B50,YouTube!I$14:I$125)+SUMIF(Snapchat!$B$14:$B$123,'Daily_Total '!$B50,Snapchat!I$14:I$123)+SUMIF(Media4!$B$14:$B$122,'Daily_Total '!$B50,Media4!I$14:I$122)+SUMIF(Media5!$B$14:$B$129,'Daily_Total '!$B50,Media5!I$14:I$129)+SUMIF(Media6!$B$14:$B$129,'Daily_Total '!$B50,Media6!I$14:I$129)+SUMIF(Media7!$B$14:$B$129,'Daily_Total '!$B50,Media7!I$14:I$129)+SUMIF(Media8!$B$14:$B$129,'Daily_Total '!$B50,Media8!I$14:I$129)+SUMIF(Media9!$B$14:$B$129,'Daily_Total '!$B50,Media9!I$14:I$129)+SUMIF(Media10!$B$14:$B$129,'Daily_Total '!$B50,Media10!I$14:I$129)</f>
        <v>0</v>
      </c>
      <c r="J50" s="61">
        <f>SUMIF(Facebook!$B$14:$B$155,'Daily_Total '!$B50,Facebook!J$14:J$155)+SUMIF(YouTube!$B$14:$B$125,'Daily_Total '!$B50,YouTube!J$14:J$125)+SUMIF(Snapchat!$B$14:$B$123,'Daily_Total '!$B50,Snapchat!J$14:J$123)+SUMIF(Media4!$B$14:$B$122,'Daily_Total '!$B50,Media4!J$14:J$122)+SUMIF(Media5!$B$14:$B$129,'Daily_Total '!$B50,Media5!J$14:J$129)+SUMIF(Media6!$B$14:$B$129,'Daily_Total '!$B50,Media6!J$14:J$129)+SUMIF(Media7!$B$14:$B$129,'Daily_Total '!$B50,Media7!J$14:J$129)+SUMIF(Media8!$B$14:$B$129,'Daily_Total '!$B50,Media8!J$14:J$129)+SUMIF(Media9!$B$14:$B$129,'Daily_Total '!$B50,Media9!J$14:J$129)+SUMIF(Media10!$B$14:$B$129,'Daily_Total '!$B50,Media10!J$14:J$129)</f>
        <v>0</v>
      </c>
      <c r="K50" s="59">
        <f>SUM($J$21,$J$29,$J$37,$J$45:J50)/$C$3</f>
        <v>0.86940262172284655</v>
      </c>
      <c r="L50" s="60" t="e">
        <f t="shared" si="26"/>
        <v>#DIV/0!</v>
      </c>
      <c r="M50" s="73" t="e">
        <f t="shared" si="27"/>
        <v>#DIV/0!</v>
      </c>
      <c r="N50" s="356" t="e">
        <f t="shared" si="5"/>
        <v>#DIV/0!</v>
      </c>
      <c r="O50" s="103">
        <f>SUMIF(Facebook!$B$14:$B$155,'Daily_Total '!$B50,Facebook!O$14:O$155)+SUMIF(YouTube!$B$14:$B$125,'Daily_Total '!$B50,YouTube!O$14:O$125)+SUMIF(Snapchat!$B$14:$B$123,'Daily_Total '!$B50,Snapchat!O$14:O$123)+SUMIF(Media4!$B$14:$B$122,'Daily_Total '!$B50,Media4!O$14:O$122)+SUMIF(Media5!$B$14:$B$129,'Daily_Total '!$B50,Media5!O$14:O$129)+SUMIF(Media6!$B$14:$B$129,'Daily_Total '!$B50,Media6!O$14:O$129)+SUMIF(Media7!$B$14:$B$129,'Daily_Total '!$B50,Media7!O$14:O$129)+SUMIF(Media8!$B$14:$B$129,'Daily_Total '!$B50,Media8!O$14:O$129)+SUMIF(Media9!$B$14:$B$129,'Daily_Total '!$B50,Media9!O$14:O$129)+SUMIF(Media10!$B$14:$B$129,'Daily_Total '!$B50,Media10!O$14:O$129)</f>
        <v>0</v>
      </c>
      <c r="P50" s="103">
        <f>SUMIF(Facebook!$B$14:$B$155,'Daily_Total '!$B50,Facebook!P$14:P$155)+SUMIF(YouTube!$B$14:$B$125,'Daily_Total '!$B50,YouTube!P$14:P$125)+SUMIF(Snapchat!$B$14:$B$123,'Daily_Total '!$B50,Snapchat!P$14:P$123)+SUMIF(Media4!$B$14:$B$122,'Daily_Total '!$B50,Media4!P$14:P$122)+SUMIF(Media5!$B$14:$B$129,'Daily_Total '!$B50,Media5!P$14:P$129)+SUMIF(Media6!$B$14:$B$129,'Daily_Total '!$B50,Media6!P$14:P$129)+SUMIF(Media7!$B$14:$B$129,'Daily_Total '!$B50,Media7!P$14:P$129)+SUMIF(Media8!$B$14:$B$129,'Daily_Total '!$B50,Media8!P$14:P$129)+SUMIF(Media9!$B$14:$B$129,'Daily_Total '!$B50,Media9!P$14:P$129)+SUMIF(Media10!$B$14:$B$129,'Daily_Total '!$B50,Media10!P$14:P$129)</f>
        <v>256.41025641025641</v>
      </c>
      <c r="Q50" s="74">
        <f t="shared" si="2"/>
        <v>0</v>
      </c>
      <c r="R50" s="75" t="e">
        <f t="shared" si="3"/>
        <v>#DIV/0!</v>
      </c>
      <c r="S50" s="59" t="e">
        <f t="shared" si="28"/>
        <v>#DIV/0!</v>
      </c>
      <c r="T50" s="104"/>
      <c r="U50" s="110" t="e">
        <f>SUMIF(Facebook!$B$14:$B$155,'Daily_Total '!$B50,Facebook!U$14:U$155)+SUMIF(YouTube!$B$14:$B$125,'Daily_Total '!$B50,YouTube!N$14:N$125)+SUMIF(Snapchat!$B$14:$B$123,'Daily_Total '!$B50,Snapchat!N$14:N$123)+SUMIF(Media4!$B$14:$B$122,'Daily_Total '!$B50,Media4!N$14:N$122)+SUMIF(Media5!$B$14:$B$129,'Daily_Total '!$B50,Media5!N$14:N$129)+SUMIF(Media6!$B$14:$B$129,'Daily_Total '!$B50,Media6!N$14:N$129)+SUMIF(Media7!$B$14:$B$129,'Daily_Total '!$B50,Media7!N$14:N$129)+SUMIF(Media8!$B$14:$B$129,'Daily_Total '!$B50,Media8!N$14:N$129)+SUMIF(Media9!$B$14:$B$129,'Daily_Total '!$B50,Media9!N$14:N$129)+SUMIF(Media10!$B$14:$B$129,'Daily_Total '!$B50,Media10!N$14:N$129)</f>
        <v>#DIV/0!</v>
      </c>
      <c r="V50" s="74">
        <f t="shared" si="19"/>
        <v>1</v>
      </c>
      <c r="W50" s="274" t="e">
        <f>SUMIF([4]Facebook!$B$14:$B$155,'[4]Daily_Total '!$B50,[4]Facebook!W$14:W$155)+SUMIF([4]Instagram!$B$14:$B$125,'[4]Daily_Total '!$B50,[4]Instagram!W$14:W$125)+SUMIF([4]YouTube!$B$14:$B$123,'[4]Daily_Total '!$B50,[4]YouTube!W$14:W$123)+SUMIF([4]Media4!$B$14:$B$122,'[4]Daily_Total '!$B50,[4]Media4!W$14:W$122)+SUMIF([4]Media5!$B$14:$B$129,'[4]Daily_Total '!$B50,[4]Media5!W$14:W$129)+SUMIF([4]Media6!$B$14:$B$129,'[4]Daily_Total '!$B50,[4]Media6!W$14:W$129)+SUMIF([4]Media7!$B$14:$B$129,'[4]Daily_Total '!$B50,[4]Media7!W$14:W$129)+SUMIF([4]Media8!$B$14:$B$129,'[4]Daily_Total '!$B50,[4]Media8!W$14:W$129)+SUMIF([4]Media9!$B$14:$B$129,'[4]Daily_Total '!$B50,[4]Media9!W$14:W$129)+SUMIF([4]Media10!$B$14:$B$129,'[4]Daily_Total '!$B50,[4]Media10!W$14:W$129)</f>
        <v>#VALUE!</v>
      </c>
      <c r="X50" s="274" t="e">
        <f>SUMIF([4]Facebook!$B$14:$B$155,'[4]Daily_Total '!$B50,[4]Facebook!X$14:X$155)+SUMIF([4]Instagram!$B$14:$B$125,'[4]Daily_Total '!$B50,[4]Instagram!X$14:X$125)+SUMIF([4]YouTube!$B$14:$B$123,'[4]Daily_Total '!$B50,[4]YouTube!X$14:X$123)+SUMIF([4]Media4!$B$14:$B$122,'[4]Daily_Total '!$B50,[4]Media4!X$14:X$122)+SUMIF([4]Media5!$B$14:$B$129,'[4]Daily_Total '!$B50,[4]Media5!X$14:X$129)+SUMIF([4]Media6!$B$14:$B$129,'[4]Daily_Total '!$B50,[4]Media6!X$14:X$129)+SUMIF([4]Media7!$B$14:$B$129,'[4]Daily_Total '!$B50,[4]Media7!X$14:X$129)+SUMIF([4]Media8!$B$14:$B$129,'[4]Daily_Total '!$B50,[4]Media8!X$14:X$129)+SUMIF([4]Media9!$B$14:$B$129,'[4]Daily_Total '!$B50,[4]Media9!X$14:X$129)+SUMIF([4]Media10!$B$14:$B$129,'[4]Daily_Total '!$B50,[4]Media10!X$14:X$129)</f>
        <v>#VALUE!</v>
      </c>
      <c r="Y50" s="275" t="e">
        <f>SUMIF([4]Facebook!$B$14:$B$155,'[4]Daily_Total '!$B50,[4]Facebook!Y$14:Y$155)+SUMIF([4]Instagram!$B$14:$B$125,'[4]Daily_Total '!$B50,[4]Instagram!Y$14:Y$125)+SUMIF([4]YouTube!$B$14:$B$123,'[4]Daily_Total '!$B50,[4]YouTube!Y$14:Y$123)+SUMIF([4]Media4!$B$14:$B$122,'[4]Daily_Total '!$B50,[4]Media4!Y$14:Y$122)+SUMIF([4]Media5!$B$14:$B$129,'[4]Daily_Total '!$B50,[4]Media5!Y$14:Y$129)+SUMIF([4]Media6!$B$14:$B$129,'[4]Daily_Total '!$B50,[4]Media6!Y$14:Y$129)+SUMIF([4]Media7!$B$14:$B$129,'[4]Daily_Total '!$B50,[4]Media7!Y$14:Y$129)+SUMIF([4]Media8!$B$14:$B$129,'[4]Daily_Total '!$B50,[4]Media8!Y$14:Y$129)+SUMIF([4]Media9!$B$14:$B$129,'[4]Daily_Total '!$B50,[4]Media9!Y$14:Y$129)+SUMIF([4]Media10!$B$14:$B$129,'[4]Daily_Total '!$B50,[4]Media10!Y$14:Y$129)</f>
        <v>#VALUE!</v>
      </c>
    </row>
    <row r="51" spans="1:25" ht="15.65" hidden="1" customHeight="1">
      <c r="A51" s="284"/>
      <c r="B51" s="95">
        <f>B$14+33</f>
        <v>45149</v>
      </c>
      <c r="C51" s="103">
        <f>SUMIF(Facebook!$B$14:$B$155,'Daily_Total '!$B51,Facebook!C$14:C$155)+SUMIF(YouTube!$B$14:$B$125,'Daily_Total '!$B51,YouTube!C$14:C$125)+SUMIF(Snapchat!$B$14:$B$123,'Daily_Total '!$B51,Snapchat!C$14:C$123)+SUMIF(Media4!$B$14:$B$122,'Daily_Total '!$B51,Media4!C$14:C$122)+SUMIF(Media5!$B$14:$B$129,'Daily_Total '!$B51,Media5!C$14:C$129)+SUMIF(Media6!$B$14:$B$129,'Daily_Total '!$B51,Media6!C$14:C$129)+SUMIF(Media7!$B$14:$B$129,'Daily_Total '!$B51,Media7!C$14:C$129)+SUMIF(Media8!$B$14:$B$129,'Daily_Total '!$B51,Media8!C$14:C$129)+SUMIF(Media9!$B$14:$B$129,'Daily_Total '!$B51,Media9!C$14:C$129)+SUMIF(Media10!$B$14:$B$129,'Daily_Total '!$B51,Media10!C$14:C$129)</f>
        <v>0</v>
      </c>
      <c r="D51" s="72">
        <f>SUMIF(Facebook!$B$14:$B$155,'Daily_Total '!$B51,Facebook!D$14:D$155)+SUMIF(YouTube!$B$14:$B$125,'Daily_Total '!$B51,YouTube!D$14:D$125)+SUMIF(Snapchat!$B$14:$B$123,'Daily_Total '!$B51,Snapchat!D$14:D$123)+SUMIF(Media4!$B$14:$B$122,'Daily_Total '!$B51,Media4!D$14:D$122)+SUMIF(Media5!$B$14:$B$129,'Daily_Total '!$B51,Media5!D$14:D$129)+SUMIF(Media6!$B$14:$B$129,'Daily_Total '!$B51,Media6!D$14:D$129)+SUMIF(Media7!$B$14:$B$129,'Daily_Total '!$B51,Media7!D$14:D$129)+SUMIF(Media8!$B$14:$B$129,'Daily_Total '!$B51,Media8!D$14:D$129)+SUMIF(Media9!$B$14:$B$129,'Daily_Total '!$B51,Media9!D$14:D$129)+SUMIF(Media10!$B$14:$B$129,'Daily_Total '!$B51,Media10!D$14:D$129)</f>
        <v>0</v>
      </c>
      <c r="E51" s="72">
        <f>SUMIF(Facebook!$B$14:$B$155,'Daily_Total '!$B51,Facebook!E$14:E$155)+SUMIF(YouTube!$B$14:$B$125,'Daily_Total '!$B51,YouTube!E$14:E$125)+SUMIF(Snapchat!$B$14:$B$123,'Daily_Total '!$B51,Snapchat!E$14:E$123)+SUMIF(Media4!$B$14:$B$122,'Daily_Total '!$B51,Media4!E$14:E$122)+SUMIF(Media5!$B$14:$B$129,'Daily_Total '!$B51,Media5!E$14:E$129)+SUMIF(Media6!$B$14:$B$129,'Daily_Total '!$B51,Media6!E$14:E$129)+SUMIF(Media7!$B$14:$B$129,'Daily_Total '!$B51,Media7!E$14:E$129)+SUMIF(Media8!$B$14:$B$129,'Daily_Total '!$B51,Media8!E$14:E$129)+SUMIF(Media9!$B$14:$B$129,'Daily_Total '!$B51,Media9!E$14:E$129)+SUMIF(Media10!$B$14:$B$129,'Daily_Total '!$B51,Media10!E$14:E$129)</f>
        <v>0</v>
      </c>
      <c r="F51" s="72">
        <f>SUMIF(Facebook!$B$14:$B$155,'Daily_Total '!$B51,Facebook!F$14:F$155)+SUMIF(YouTube!$B$14:$B$125,'Daily_Total '!$B51,YouTube!F$14:F$125)+SUMIF(Snapchat!$B$14:$B$123,'Daily_Total '!$B51,Snapchat!F$14:F$123)+SUMIF(Media4!$B$14:$B$122,'Daily_Total '!$B51,Media4!F$14:F$122)+SUMIF(Media5!$B$14:$B$129,'Daily_Total '!$B51,Media5!F$14:F$129)+SUMIF(Media6!$B$14:$B$129,'Daily_Total '!$B51,Media6!F$14:F$129)+SUMIF(Media7!$B$14:$B$129,'Daily_Total '!$B51,Media7!F$14:F$129)+SUMIF(Media8!$B$14:$B$129,'Daily_Total '!$B51,Media8!F$14:F$129)+SUMIF(Media9!$B$14:$B$129,'Daily_Total '!$B51,Media9!F$14:F$129)+SUMIF(Media10!$B$14:$B$129,'Daily_Total '!$B51,Media10!F$14:F$129)</f>
        <v>0</v>
      </c>
      <c r="G51" s="72">
        <f>SUMIF(Facebook!$B$14:$B$155,'Daily_Total '!$B51,Facebook!G$14:G$155)+SUMIF(YouTube!$B$14:$B$125,'Daily_Total '!$B51,YouTube!G$14:G$125)+SUMIF(Snapchat!$B$14:$B$123,'Daily_Total '!$B51,Snapchat!G$14:G$123)+SUMIF(Media4!$B$14:$B$122,'Daily_Total '!$B51,Media4!G$14:G$122)+SUMIF(Media5!$B$14:$B$129,'Daily_Total '!$B51,Media5!G$14:G$129)+SUMIF(Media6!$B$14:$B$129,'Daily_Total '!$B51,Media6!G$14:G$129)+SUMIF(Media7!$B$14:$B$129,'Daily_Total '!$B51,Media7!G$14:G$129)+SUMIF(Media8!$B$14:$B$129,'Daily_Total '!$B51,Media8!G$14:G$129)+SUMIF(Media9!$B$14:$B$129,'Daily_Total '!$B51,Media9!G$14:G$129)+SUMIF(Media10!$B$14:$B$129,'Daily_Total '!$B51,Media10!G$14:G$129)</f>
        <v>0</v>
      </c>
      <c r="H51" s="72">
        <f>SUMIF(Facebook!$B$14:$B$155,'Daily_Total '!$B51,Facebook!H$14:H$155)+SUMIF(YouTube!$B$14:$B$125,'Daily_Total '!$B51,YouTube!H$14:H$125)+SUMIF(Snapchat!$B$14:$B$123,'Daily_Total '!$B51,Snapchat!H$14:H$123)+SUMIF(Media4!$B$14:$B$122,'Daily_Total '!$B51,Media4!H$14:H$122)+SUMIF(Media5!$B$14:$B$129,'Daily_Total '!$B51,Media5!H$14:H$129)+SUMIF(Media6!$B$14:$B$129,'Daily_Total '!$B51,Media6!H$14:H$129)+SUMIF(Media7!$B$14:$B$129,'Daily_Total '!$B51,Media7!H$14:H$129)+SUMIF(Media8!$B$14:$B$129,'Daily_Total '!$B51,Media8!H$14:H$129)+SUMIF(Media9!$B$14:$B$129,'Daily_Total '!$B51,Media9!H$14:H$129)+SUMIF(Media10!$B$14:$B$129,'Daily_Total '!$B51,Media10!H$14:H$129)</f>
        <v>0</v>
      </c>
      <c r="I51" s="72">
        <f>SUMIF(Facebook!$B$14:$B$155,'Daily_Total '!$B51,Facebook!I$14:I$155)+SUMIF(YouTube!$B$14:$B$125,'Daily_Total '!$B51,YouTube!I$14:I$125)+SUMIF(Snapchat!$B$14:$B$123,'Daily_Total '!$B51,Snapchat!I$14:I$123)+SUMIF(Media4!$B$14:$B$122,'Daily_Total '!$B51,Media4!I$14:I$122)+SUMIF(Media5!$B$14:$B$129,'Daily_Total '!$B51,Media5!I$14:I$129)+SUMIF(Media6!$B$14:$B$129,'Daily_Total '!$B51,Media6!I$14:I$129)+SUMIF(Media7!$B$14:$B$129,'Daily_Total '!$B51,Media7!I$14:I$129)+SUMIF(Media8!$B$14:$B$129,'Daily_Total '!$B51,Media8!I$14:I$129)+SUMIF(Media9!$B$14:$B$129,'Daily_Total '!$B51,Media9!I$14:I$129)+SUMIF(Media10!$B$14:$B$129,'Daily_Total '!$B51,Media10!I$14:I$129)</f>
        <v>0</v>
      </c>
      <c r="J51" s="61">
        <f>SUMIF(Facebook!$B$14:$B$155,'Daily_Total '!$B51,Facebook!J$14:J$155)+SUMIF(YouTube!$B$14:$B$125,'Daily_Total '!$B51,YouTube!J$14:J$125)+SUMIF(Snapchat!$B$14:$B$123,'Daily_Total '!$B51,Snapchat!J$14:J$123)+SUMIF(Media4!$B$14:$B$122,'Daily_Total '!$B51,Media4!J$14:J$122)+SUMIF(Media5!$B$14:$B$129,'Daily_Total '!$B51,Media5!J$14:J$129)+SUMIF(Media6!$B$14:$B$129,'Daily_Total '!$B51,Media6!J$14:J$129)+SUMIF(Media7!$B$14:$B$129,'Daily_Total '!$B51,Media7!J$14:J$129)+SUMIF(Media8!$B$14:$B$129,'Daily_Total '!$B51,Media8!J$14:J$129)+SUMIF(Media9!$B$14:$B$129,'Daily_Total '!$B51,Media9!J$14:J$129)+SUMIF(Media10!$B$14:$B$129,'Daily_Total '!$B51,Media10!J$14:J$129)</f>
        <v>0</v>
      </c>
      <c r="K51" s="59">
        <f>SUM($J$21,$J$29,$J$37,$J$45:J51)/$C$3</f>
        <v>0.86940262172284655</v>
      </c>
      <c r="L51" s="60" t="e">
        <f t="shared" si="26"/>
        <v>#DIV/0!</v>
      </c>
      <c r="M51" s="73" t="e">
        <f t="shared" si="27"/>
        <v>#DIV/0!</v>
      </c>
      <c r="N51" s="356" t="e">
        <f t="shared" si="5"/>
        <v>#DIV/0!</v>
      </c>
      <c r="O51" s="103">
        <f>SUMIF(Facebook!$B$14:$B$155,'Daily_Total '!$B51,Facebook!O$14:O$155)+SUMIF(YouTube!$B$14:$B$125,'Daily_Total '!$B51,YouTube!O$14:O$125)+SUMIF(Snapchat!$B$14:$B$123,'Daily_Total '!$B51,Snapchat!O$14:O$123)+SUMIF(Media4!$B$14:$B$122,'Daily_Total '!$B51,Media4!O$14:O$122)+SUMIF(Media5!$B$14:$B$129,'Daily_Total '!$B51,Media5!O$14:O$129)+SUMIF(Media6!$B$14:$B$129,'Daily_Total '!$B51,Media6!O$14:O$129)+SUMIF(Media7!$B$14:$B$129,'Daily_Total '!$B51,Media7!O$14:O$129)+SUMIF(Media8!$B$14:$B$129,'Daily_Total '!$B51,Media8!O$14:O$129)+SUMIF(Media9!$B$14:$B$129,'Daily_Total '!$B51,Media9!O$14:O$129)+SUMIF(Media10!$B$14:$B$129,'Daily_Total '!$B51,Media10!O$14:O$129)</f>
        <v>0</v>
      </c>
      <c r="P51" s="103">
        <f>SUMIF(Facebook!$B$14:$B$155,'Daily_Total '!$B51,Facebook!P$14:P$155)+SUMIF(YouTube!$B$14:$B$125,'Daily_Total '!$B51,YouTube!P$14:P$125)+SUMIF(Snapchat!$B$14:$B$123,'Daily_Total '!$B51,Snapchat!P$14:P$123)+SUMIF(Media4!$B$14:$B$122,'Daily_Total '!$B51,Media4!P$14:P$122)+SUMIF(Media5!$B$14:$B$129,'Daily_Total '!$B51,Media5!P$14:P$129)+SUMIF(Media6!$B$14:$B$129,'Daily_Total '!$B51,Media6!P$14:P$129)+SUMIF(Media7!$B$14:$B$129,'Daily_Total '!$B51,Media7!P$14:P$129)+SUMIF(Media8!$B$14:$B$129,'Daily_Total '!$B51,Media8!P$14:P$129)+SUMIF(Media9!$B$14:$B$129,'Daily_Total '!$B51,Media9!P$14:P$129)+SUMIF(Media10!$B$14:$B$129,'Daily_Total '!$B51,Media10!P$14:P$129)</f>
        <v>256.41025641025641</v>
      </c>
      <c r="Q51" s="74">
        <f t="shared" si="2"/>
        <v>0</v>
      </c>
      <c r="R51" s="75" t="e">
        <f t="shared" si="3"/>
        <v>#DIV/0!</v>
      </c>
      <c r="S51" s="59" t="e">
        <f t="shared" si="28"/>
        <v>#DIV/0!</v>
      </c>
      <c r="T51" s="104"/>
      <c r="U51" s="110" t="e">
        <f>SUMIF(Facebook!$B$14:$B$155,'Daily_Total '!$B51,Facebook!U$14:U$155)+SUMIF(YouTube!$B$14:$B$125,'Daily_Total '!$B51,YouTube!N$14:N$125)+SUMIF(Snapchat!$B$14:$B$123,'Daily_Total '!$B51,Snapchat!N$14:N$123)+SUMIF(Media4!$B$14:$B$122,'Daily_Total '!$B51,Media4!N$14:N$122)+SUMIF(Media5!$B$14:$B$129,'Daily_Total '!$B51,Media5!N$14:N$129)+SUMIF(Media6!$B$14:$B$129,'Daily_Total '!$B51,Media6!N$14:N$129)+SUMIF(Media7!$B$14:$B$129,'Daily_Total '!$B51,Media7!N$14:N$129)+SUMIF(Media8!$B$14:$B$129,'Daily_Total '!$B51,Media8!N$14:N$129)+SUMIF(Media9!$B$14:$B$129,'Daily_Total '!$B51,Media9!N$14:N$129)+SUMIF(Media10!$B$14:$B$129,'Daily_Total '!$B51,Media10!N$14:N$129)</f>
        <v>#DIV/0!</v>
      </c>
      <c r="V51" s="74">
        <f t="shared" si="19"/>
        <v>1</v>
      </c>
      <c r="W51" s="274" t="e">
        <f>SUMIF([4]Facebook!$B$14:$B$155,'[4]Daily_Total '!$B51,[4]Facebook!W$14:W$155)+SUMIF([4]Instagram!$B$14:$B$125,'[4]Daily_Total '!$B51,[4]Instagram!W$14:W$125)+SUMIF([4]YouTube!$B$14:$B$123,'[4]Daily_Total '!$B51,[4]YouTube!W$14:W$123)+SUMIF([4]Media4!$B$14:$B$122,'[4]Daily_Total '!$B51,[4]Media4!W$14:W$122)+SUMIF([4]Media5!$B$14:$B$129,'[4]Daily_Total '!$B51,[4]Media5!W$14:W$129)+SUMIF([4]Media6!$B$14:$B$129,'[4]Daily_Total '!$B51,[4]Media6!W$14:W$129)+SUMIF([4]Media7!$B$14:$B$129,'[4]Daily_Total '!$B51,[4]Media7!W$14:W$129)+SUMIF([4]Media8!$B$14:$B$129,'[4]Daily_Total '!$B51,[4]Media8!W$14:W$129)+SUMIF([4]Media9!$B$14:$B$129,'[4]Daily_Total '!$B51,[4]Media9!W$14:W$129)+SUMIF([4]Media10!$B$14:$B$129,'[4]Daily_Total '!$B51,[4]Media10!W$14:W$129)</f>
        <v>#VALUE!</v>
      </c>
      <c r="X51" s="274" t="e">
        <f>SUMIF([4]Facebook!$B$14:$B$155,'[4]Daily_Total '!$B51,[4]Facebook!X$14:X$155)+SUMIF([4]Instagram!$B$14:$B$125,'[4]Daily_Total '!$B51,[4]Instagram!X$14:X$125)+SUMIF([4]YouTube!$B$14:$B$123,'[4]Daily_Total '!$B51,[4]YouTube!X$14:X$123)+SUMIF([4]Media4!$B$14:$B$122,'[4]Daily_Total '!$B51,[4]Media4!X$14:X$122)+SUMIF([4]Media5!$B$14:$B$129,'[4]Daily_Total '!$B51,[4]Media5!X$14:X$129)+SUMIF([4]Media6!$B$14:$B$129,'[4]Daily_Total '!$B51,[4]Media6!X$14:X$129)+SUMIF([4]Media7!$B$14:$B$129,'[4]Daily_Total '!$B51,[4]Media7!X$14:X$129)+SUMIF([4]Media8!$B$14:$B$129,'[4]Daily_Total '!$B51,[4]Media8!X$14:X$129)+SUMIF([4]Media9!$B$14:$B$129,'[4]Daily_Total '!$B51,[4]Media9!X$14:X$129)+SUMIF([4]Media10!$B$14:$B$129,'[4]Daily_Total '!$B51,[4]Media10!X$14:X$129)</f>
        <v>#VALUE!</v>
      </c>
      <c r="Y51" s="275" t="e">
        <f>SUMIF([4]Facebook!$B$14:$B$155,'[4]Daily_Total '!$B51,[4]Facebook!Y$14:Y$155)+SUMIF([4]Instagram!$B$14:$B$125,'[4]Daily_Total '!$B51,[4]Instagram!Y$14:Y$125)+SUMIF([4]YouTube!$B$14:$B$123,'[4]Daily_Total '!$B51,[4]YouTube!Y$14:Y$123)+SUMIF([4]Media4!$B$14:$B$122,'[4]Daily_Total '!$B51,[4]Media4!Y$14:Y$122)+SUMIF([4]Media5!$B$14:$B$129,'[4]Daily_Total '!$B51,[4]Media5!Y$14:Y$129)+SUMIF([4]Media6!$B$14:$B$129,'[4]Daily_Total '!$B51,[4]Media6!Y$14:Y$129)+SUMIF([4]Media7!$B$14:$B$129,'[4]Daily_Total '!$B51,[4]Media7!Y$14:Y$129)+SUMIF([4]Media8!$B$14:$B$129,'[4]Daily_Total '!$B51,[4]Media8!Y$14:Y$129)+SUMIF([4]Media9!$B$14:$B$129,'[4]Daily_Total '!$B51,[4]Media9!Y$14:Y$129)+SUMIF([4]Media10!$B$14:$B$129,'[4]Daily_Total '!$B51,[4]Media10!Y$14:Y$129)</f>
        <v>#VALUE!</v>
      </c>
    </row>
    <row r="52" spans="1:25" ht="15.65" hidden="1" customHeight="1">
      <c r="A52" s="284"/>
      <c r="B52" s="95">
        <f>B$14+34</f>
        <v>45150</v>
      </c>
      <c r="C52" s="103">
        <f>SUMIF(Facebook!$B$14:$B$155,'Daily_Total '!$B52,Facebook!C$14:C$155)+SUMIF(YouTube!$B$14:$B$125,'Daily_Total '!$B52,YouTube!C$14:C$125)+SUMIF(Snapchat!$B$14:$B$123,'Daily_Total '!$B52,Snapchat!C$14:C$123)+SUMIF(Media4!$B$14:$B$122,'Daily_Total '!$B52,Media4!C$14:C$122)+SUMIF(Media5!$B$14:$B$129,'Daily_Total '!$B52,Media5!C$14:C$129)+SUMIF(Media6!$B$14:$B$129,'Daily_Total '!$B52,Media6!C$14:C$129)+SUMIF(Media7!$B$14:$B$129,'Daily_Total '!$B52,Media7!C$14:C$129)+SUMIF(Media8!$B$14:$B$129,'Daily_Total '!$B52,Media8!C$14:C$129)+SUMIF(Media9!$B$14:$B$129,'Daily_Total '!$B52,Media9!C$14:C$129)+SUMIF(Media10!$B$14:$B$129,'Daily_Total '!$B52,Media10!C$14:C$129)</f>
        <v>0</v>
      </c>
      <c r="D52" s="72">
        <f>SUMIF(Facebook!$B$14:$B$155,'Daily_Total '!$B52,Facebook!D$14:D$155)+SUMIF(YouTube!$B$14:$B$125,'Daily_Total '!$B52,YouTube!D$14:D$125)+SUMIF(Snapchat!$B$14:$B$123,'Daily_Total '!$B52,Snapchat!D$14:D$123)+SUMIF(Media4!$B$14:$B$122,'Daily_Total '!$B52,Media4!D$14:D$122)+SUMIF(Media5!$B$14:$B$129,'Daily_Total '!$B52,Media5!D$14:D$129)+SUMIF(Media6!$B$14:$B$129,'Daily_Total '!$B52,Media6!D$14:D$129)+SUMIF(Media7!$B$14:$B$129,'Daily_Total '!$B52,Media7!D$14:D$129)+SUMIF(Media8!$B$14:$B$129,'Daily_Total '!$B52,Media8!D$14:D$129)+SUMIF(Media9!$B$14:$B$129,'Daily_Total '!$B52,Media9!D$14:D$129)+SUMIF(Media10!$B$14:$B$129,'Daily_Total '!$B52,Media10!D$14:D$129)</f>
        <v>0</v>
      </c>
      <c r="E52" s="72">
        <f>SUMIF(Facebook!$B$14:$B$155,'Daily_Total '!$B52,Facebook!E$14:E$155)+SUMIF(YouTube!$B$14:$B$125,'Daily_Total '!$B52,YouTube!E$14:E$125)+SUMIF(Snapchat!$B$14:$B$123,'Daily_Total '!$B52,Snapchat!E$14:E$123)+SUMIF(Media4!$B$14:$B$122,'Daily_Total '!$B52,Media4!E$14:E$122)+SUMIF(Media5!$B$14:$B$129,'Daily_Total '!$B52,Media5!E$14:E$129)+SUMIF(Media6!$B$14:$B$129,'Daily_Total '!$B52,Media6!E$14:E$129)+SUMIF(Media7!$B$14:$B$129,'Daily_Total '!$B52,Media7!E$14:E$129)+SUMIF(Media8!$B$14:$B$129,'Daily_Total '!$B52,Media8!E$14:E$129)+SUMIF(Media9!$B$14:$B$129,'Daily_Total '!$B52,Media9!E$14:E$129)+SUMIF(Media10!$B$14:$B$129,'Daily_Total '!$B52,Media10!E$14:E$129)</f>
        <v>0</v>
      </c>
      <c r="F52" s="72">
        <f>SUMIF(Facebook!$B$14:$B$155,'Daily_Total '!$B52,Facebook!F$14:F$155)+SUMIF(YouTube!$B$14:$B$125,'Daily_Total '!$B52,YouTube!F$14:F$125)+SUMIF(Snapchat!$B$14:$B$123,'Daily_Total '!$B52,Snapchat!F$14:F$123)+SUMIF(Media4!$B$14:$B$122,'Daily_Total '!$B52,Media4!F$14:F$122)+SUMIF(Media5!$B$14:$B$129,'Daily_Total '!$B52,Media5!F$14:F$129)+SUMIF(Media6!$B$14:$B$129,'Daily_Total '!$B52,Media6!F$14:F$129)+SUMIF(Media7!$B$14:$B$129,'Daily_Total '!$B52,Media7!F$14:F$129)+SUMIF(Media8!$B$14:$B$129,'Daily_Total '!$B52,Media8!F$14:F$129)+SUMIF(Media9!$B$14:$B$129,'Daily_Total '!$B52,Media9!F$14:F$129)+SUMIF(Media10!$B$14:$B$129,'Daily_Total '!$B52,Media10!F$14:F$129)</f>
        <v>0</v>
      </c>
      <c r="G52" s="72">
        <f>SUMIF(Facebook!$B$14:$B$155,'Daily_Total '!$B52,Facebook!G$14:G$155)+SUMIF(YouTube!$B$14:$B$125,'Daily_Total '!$B52,YouTube!G$14:G$125)+SUMIF(Snapchat!$B$14:$B$123,'Daily_Total '!$B52,Snapchat!G$14:G$123)+SUMIF(Media4!$B$14:$B$122,'Daily_Total '!$B52,Media4!G$14:G$122)+SUMIF(Media5!$B$14:$B$129,'Daily_Total '!$B52,Media5!G$14:G$129)+SUMIF(Media6!$B$14:$B$129,'Daily_Total '!$B52,Media6!G$14:G$129)+SUMIF(Media7!$B$14:$B$129,'Daily_Total '!$B52,Media7!G$14:G$129)+SUMIF(Media8!$B$14:$B$129,'Daily_Total '!$B52,Media8!G$14:G$129)+SUMIF(Media9!$B$14:$B$129,'Daily_Total '!$B52,Media9!G$14:G$129)+SUMIF(Media10!$B$14:$B$129,'Daily_Total '!$B52,Media10!G$14:G$129)</f>
        <v>0</v>
      </c>
      <c r="H52" s="72">
        <f>SUMIF(Facebook!$B$14:$B$155,'Daily_Total '!$B52,Facebook!H$14:H$155)+SUMIF(YouTube!$B$14:$B$125,'Daily_Total '!$B52,YouTube!H$14:H$125)+SUMIF(Snapchat!$B$14:$B$123,'Daily_Total '!$B52,Snapchat!H$14:H$123)+SUMIF(Media4!$B$14:$B$122,'Daily_Total '!$B52,Media4!H$14:H$122)+SUMIF(Media5!$B$14:$B$129,'Daily_Total '!$B52,Media5!H$14:H$129)+SUMIF(Media6!$B$14:$B$129,'Daily_Total '!$B52,Media6!H$14:H$129)+SUMIF(Media7!$B$14:$B$129,'Daily_Total '!$B52,Media7!H$14:H$129)+SUMIF(Media8!$B$14:$B$129,'Daily_Total '!$B52,Media8!H$14:H$129)+SUMIF(Media9!$B$14:$B$129,'Daily_Total '!$B52,Media9!H$14:H$129)+SUMIF(Media10!$B$14:$B$129,'Daily_Total '!$B52,Media10!H$14:H$129)</f>
        <v>0</v>
      </c>
      <c r="I52" s="72">
        <f>SUMIF(Facebook!$B$14:$B$155,'Daily_Total '!$B52,Facebook!I$14:I$155)+SUMIF(YouTube!$B$14:$B$125,'Daily_Total '!$B52,YouTube!I$14:I$125)+SUMIF(Snapchat!$B$14:$B$123,'Daily_Total '!$B52,Snapchat!I$14:I$123)+SUMIF(Media4!$B$14:$B$122,'Daily_Total '!$B52,Media4!I$14:I$122)+SUMIF(Media5!$B$14:$B$129,'Daily_Total '!$B52,Media5!I$14:I$129)+SUMIF(Media6!$B$14:$B$129,'Daily_Total '!$B52,Media6!I$14:I$129)+SUMIF(Media7!$B$14:$B$129,'Daily_Total '!$B52,Media7!I$14:I$129)+SUMIF(Media8!$B$14:$B$129,'Daily_Total '!$B52,Media8!I$14:I$129)+SUMIF(Media9!$B$14:$B$129,'Daily_Total '!$B52,Media9!I$14:I$129)+SUMIF(Media10!$B$14:$B$129,'Daily_Total '!$B52,Media10!I$14:I$129)</f>
        <v>0</v>
      </c>
      <c r="J52" s="61">
        <f>SUMIF(Facebook!$B$14:$B$155,'Daily_Total '!$B52,Facebook!J$14:J$155)+SUMIF(YouTube!$B$14:$B$125,'Daily_Total '!$B52,YouTube!J$14:J$125)+SUMIF(Snapchat!$B$14:$B$123,'Daily_Total '!$B52,Snapchat!J$14:J$123)+SUMIF(Media4!$B$14:$B$122,'Daily_Total '!$B52,Media4!J$14:J$122)+SUMIF(Media5!$B$14:$B$129,'Daily_Total '!$B52,Media5!J$14:J$129)+SUMIF(Media6!$B$14:$B$129,'Daily_Total '!$B52,Media6!J$14:J$129)+SUMIF(Media7!$B$14:$B$129,'Daily_Total '!$B52,Media7!J$14:J$129)+SUMIF(Media8!$B$14:$B$129,'Daily_Total '!$B52,Media8!J$14:J$129)+SUMIF(Media9!$B$14:$B$129,'Daily_Total '!$B52,Media9!J$14:J$129)+SUMIF(Media10!$B$14:$B$129,'Daily_Total '!$B52,Media10!J$14:J$129)</f>
        <v>0</v>
      </c>
      <c r="K52" s="59">
        <f>SUM($J$21,$J$29,$J$37,$J$45:J52)/$C$3</f>
        <v>0.86940262172284655</v>
      </c>
      <c r="L52" s="60" t="e">
        <f t="shared" si="26"/>
        <v>#DIV/0!</v>
      </c>
      <c r="M52" s="73" t="e">
        <f t="shared" si="27"/>
        <v>#DIV/0!</v>
      </c>
      <c r="N52" s="356" t="e">
        <f t="shared" si="5"/>
        <v>#DIV/0!</v>
      </c>
      <c r="O52" s="103">
        <f>SUMIF(Facebook!$B$14:$B$155,'Daily_Total '!$B52,Facebook!O$14:O$155)+SUMIF(YouTube!$B$14:$B$125,'Daily_Total '!$B52,YouTube!O$14:O$125)+SUMIF(Snapchat!$B$14:$B$123,'Daily_Total '!$B52,Snapchat!O$14:O$123)+SUMIF(Media4!$B$14:$B$122,'Daily_Total '!$B52,Media4!O$14:O$122)+SUMIF(Media5!$B$14:$B$129,'Daily_Total '!$B52,Media5!O$14:O$129)+SUMIF(Media6!$B$14:$B$129,'Daily_Total '!$B52,Media6!O$14:O$129)+SUMIF(Media7!$B$14:$B$129,'Daily_Total '!$B52,Media7!O$14:O$129)+SUMIF(Media8!$B$14:$B$129,'Daily_Total '!$B52,Media8!O$14:O$129)+SUMIF(Media9!$B$14:$B$129,'Daily_Total '!$B52,Media9!O$14:O$129)+SUMIF(Media10!$B$14:$B$129,'Daily_Total '!$B52,Media10!O$14:O$129)</f>
        <v>0</v>
      </c>
      <c r="P52" s="103">
        <f>SUMIF(Facebook!$B$14:$B$155,'Daily_Total '!$B52,Facebook!P$14:P$155)+SUMIF(YouTube!$B$14:$B$125,'Daily_Total '!$B52,YouTube!P$14:P$125)+SUMIF(Snapchat!$B$14:$B$123,'Daily_Total '!$B52,Snapchat!P$14:P$123)+SUMIF(Media4!$B$14:$B$122,'Daily_Total '!$B52,Media4!P$14:P$122)+SUMIF(Media5!$B$14:$B$129,'Daily_Total '!$B52,Media5!P$14:P$129)+SUMIF(Media6!$B$14:$B$129,'Daily_Total '!$B52,Media6!P$14:P$129)+SUMIF(Media7!$B$14:$B$129,'Daily_Total '!$B52,Media7!P$14:P$129)+SUMIF(Media8!$B$14:$B$129,'Daily_Total '!$B52,Media8!P$14:P$129)+SUMIF(Media9!$B$14:$B$129,'Daily_Total '!$B52,Media9!P$14:P$129)+SUMIF(Media10!$B$14:$B$129,'Daily_Total '!$B52,Media10!P$14:P$129)</f>
        <v>256.41025641025641</v>
      </c>
      <c r="Q52" s="74">
        <f t="shared" si="2"/>
        <v>0</v>
      </c>
      <c r="R52" s="75" t="e">
        <f t="shared" si="3"/>
        <v>#DIV/0!</v>
      </c>
      <c r="S52" s="59" t="e">
        <f t="shared" si="28"/>
        <v>#DIV/0!</v>
      </c>
      <c r="T52" s="104"/>
      <c r="U52" s="110" t="e">
        <f>SUMIF(Facebook!$B$14:$B$155,'Daily_Total '!$B52,Facebook!U$14:U$155)+SUMIF(YouTube!$B$14:$B$125,'Daily_Total '!$B52,YouTube!N$14:N$125)+SUMIF(Snapchat!$B$14:$B$123,'Daily_Total '!$B52,Snapchat!N$14:N$123)+SUMIF(Media4!$B$14:$B$122,'Daily_Total '!$B52,Media4!N$14:N$122)+SUMIF(Media5!$B$14:$B$129,'Daily_Total '!$B52,Media5!N$14:N$129)+SUMIF(Media6!$B$14:$B$129,'Daily_Total '!$B52,Media6!N$14:N$129)+SUMIF(Media7!$B$14:$B$129,'Daily_Total '!$B52,Media7!N$14:N$129)+SUMIF(Media8!$B$14:$B$129,'Daily_Total '!$B52,Media8!N$14:N$129)+SUMIF(Media9!$B$14:$B$129,'Daily_Total '!$B52,Media9!N$14:N$129)+SUMIF(Media10!$B$14:$B$129,'Daily_Total '!$B52,Media10!N$14:N$129)</f>
        <v>#DIV/0!</v>
      </c>
      <c r="V52" s="74">
        <f t="shared" si="19"/>
        <v>1</v>
      </c>
      <c r="W52" s="274" t="e">
        <f>SUMIF([4]Facebook!$B$14:$B$155,'[4]Daily_Total '!$B52,[4]Facebook!W$14:W$155)+SUMIF([4]Instagram!$B$14:$B$125,'[4]Daily_Total '!$B52,[4]Instagram!W$14:W$125)+SUMIF([4]YouTube!$B$14:$B$123,'[4]Daily_Total '!$B52,[4]YouTube!W$14:W$123)+SUMIF([4]Media4!$B$14:$B$122,'[4]Daily_Total '!$B52,[4]Media4!W$14:W$122)+SUMIF([4]Media5!$B$14:$B$129,'[4]Daily_Total '!$B52,[4]Media5!W$14:W$129)+SUMIF([4]Media6!$B$14:$B$129,'[4]Daily_Total '!$B52,[4]Media6!W$14:W$129)+SUMIF([4]Media7!$B$14:$B$129,'[4]Daily_Total '!$B52,[4]Media7!W$14:W$129)+SUMIF([4]Media8!$B$14:$B$129,'[4]Daily_Total '!$B52,[4]Media8!W$14:W$129)+SUMIF([4]Media9!$B$14:$B$129,'[4]Daily_Total '!$B52,[4]Media9!W$14:W$129)+SUMIF([4]Media10!$B$14:$B$129,'[4]Daily_Total '!$B52,[4]Media10!W$14:W$129)</f>
        <v>#VALUE!</v>
      </c>
      <c r="X52" s="274" t="e">
        <f>SUMIF([4]Facebook!$B$14:$B$155,'[4]Daily_Total '!$B52,[4]Facebook!X$14:X$155)+SUMIF([4]Instagram!$B$14:$B$125,'[4]Daily_Total '!$B52,[4]Instagram!X$14:X$125)+SUMIF([4]YouTube!$B$14:$B$123,'[4]Daily_Total '!$B52,[4]YouTube!X$14:X$123)+SUMIF([4]Media4!$B$14:$B$122,'[4]Daily_Total '!$B52,[4]Media4!X$14:X$122)+SUMIF([4]Media5!$B$14:$B$129,'[4]Daily_Total '!$B52,[4]Media5!X$14:X$129)+SUMIF([4]Media6!$B$14:$B$129,'[4]Daily_Total '!$B52,[4]Media6!X$14:X$129)+SUMIF([4]Media7!$B$14:$B$129,'[4]Daily_Total '!$B52,[4]Media7!X$14:X$129)+SUMIF([4]Media8!$B$14:$B$129,'[4]Daily_Total '!$B52,[4]Media8!X$14:X$129)+SUMIF([4]Media9!$B$14:$B$129,'[4]Daily_Total '!$B52,[4]Media9!X$14:X$129)+SUMIF([4]Media10!$B$14:$B$129,'[4]Daily_Total '!$B52,[4]Media10!X$14:X$129)</f>
        <v>#VALUE!</v>
      </c>
      <c r="Y52" s="275" t="e">
        <f>SUMIF([4]Facebook!$B$14:$B$155,'[4]Daily_Total '!$B52,[4]Facebook!Y$14:Y$155)+SUMIF([4]Instagram!$B$14:$B$125,'[4]Daily_Total '!$B52,[4]Instagram!Y$14:Y$125)+SUMIF([4]YouTube!$B$14:$B$123,'[4]Daily_Total '!$B52,[4]YouTube!Y$14:Y$123)+SUMIF([4]Media4!$B$14:$B$122,'[4]Daily_Total '!$B52,[4]Media4!Y$14:Y$122)+SUMIF([4]Media5!$B$14:$B$129,'[4]Daily_Total '!$B52,[4]Media5!Y$14:Y$129)+SUMIF([4]Media6!$B$14:$B$129,'[4]Daily_Total '!$B52,[4]Media6!Y$14:Y$129)+SUMIF([4]Media7!$B$14:$B$129,'[4]Daily_Total '!$B52,[4]Media7!Y$14:Y$129)+SUMIF([4]Media8!$B$14:$B$129,'[4]Daily_Total '!$B52,[4]Media8!Y$14:Y$129)+SUMIF([4]Media9!$B$14:$B$129,'[4]Daily_Total '!$B52,[4]Media9!Y$14:Y$129)+SUMIF([4]Media10!$B$14:$B$129,'[4]Daily_Total '!$B52,[4]Media10!Y$14:Y$129)</f>
        <v>#VALUE!</v>
      </c>
    </row>
    <row r="53" spans="1:25" ht="15.65" hidden="1" customHeight="1">
      <c r="A53" s="286"/>
      <c r="B53" s="96" t="s">
        <v>53</v>
      </c>
      <c r="C53" s="91">
        <f>SUM(C46:C52)</f>
        <v>0</v>
      </c>
      <c r="D53" s="76">
        <f>SUM(D46:D52)</f>
        <v>0</v>
      </c>
      <c r="E53" s="76">
        <f t="shared" ref="E53" si="29">SUM(E46:E52)</f>
        <v>0</v>
      </c>
      <c r="F53" s="76">
        <f t="shared" ref="F53" si="30">SUM(F46:F52)</f>
        <v>0</v>
      </c>
      <c r="G53" s="76">
        <f t="shared" ref="G53" si="31">SUM(G46:G52)</f>
        <v>0</v>
      </c>
      <c r="H53" s="76">
        <f t="shared" ref="H53" si="32">SUM(H46:H52)</f>
        <v>0</v>
      </c>
      <c r="I53" s="76">
        <f t="shared" ref="I53" si="33">SUM(I46:I52)</f>
        <v>0</v>
      </c>
      <c r="J53" s="77">
        <f>SUM(J46:J52)</f>
        <v>0</v>
      </c>
      <c r="K53" s="78">
        <f>SUM($J$21,$J$29,$J$37,$J$45,$J$53)/$C$3</f>
        <v>0.86940262172284655</v>
      </c>
      <c r="L53" s="79" t="e">
        <f t="shared" si="26"/>
        <v>#DIV/0!</v>
      </c>
      <c r="M53" s="80" t="e">
        <f t="shared" si="27"/>
        <v>#DIV/0!</v>
      </c>
      <c r="N53" s="357" t="e">
        <f t="shared" si="5"/>
        <v>#DIV/0!</v>
      </c>
      <c r="O53" s="91">
        <f>SUM(O46:O52)</f>
        <v>0</v>
      </c>
      <c r="P53" s="91">
        <f>SUM(P46:P52)</f>
        <v>1794.8717948717947</v>
      </c>
      <c r="Q53" s="78">
        <f t="shared" ref="Q53" si="34">O53/P53</f>
        <v>0</v>
      </c>
      <c r="R53" s="82" t="e">
        <f t="shared" si="3"/>
        <v>#DIV/0!</v>
      </c>
      <c r="S53" s="78" t="e">
        <f t="shared" si="28"/>
        <v>#DIV/0!</v>
      </c>
      <c r="T53" s="83" t="e">
        <f t="shared" ref="T53" si="35">AVERAGE(T46:T52)</f>
        <v>#DIV/0!</v>
      </c>
      <c r="U53" s="76" t="e">
        <f>SUM(U46:U52)</f>
        <v>#DIV/0!</v>
      </c>
      <c r="V53" s="78">
        <f t="shared" si="19"/>
        <v>1</v>
      </c>
      <c r="W53" s="276" t="e">
        <f>SUM(W46:W52)</f>
        <v>#VALUE!</v>
      </c>
      <c r="X53" s="276" t="e">
        <f>SUM(X46:X52)</f>
        <v>#VALUE!</v>
      </c>
      <c r="Y53" s="277" t="e">
        <f>SUM(Y46:Y52)</f>
        <v>#VALUE!</v>
      </c>
    </row>
    <row r="54" spans="1:25" ht="15.65" hidden="1" customHeight="1">
      <c r="A54" s="284"/>
      <c r="B54" s="95">
        <f>B$14+35</f>
        <v>45151</v>
      </c>
      <c r="C54" s="103">
        <f>SUMIF(Facebook!$B$14:$B$155,'Daily_Total '!$B54,Facebook!C$14:C$155)+SUMIF(YouTube!$B$14:$B$125,'Daily_Total '!$B54,YouTube!C$14:C$125)+SUMIF(Snapchat!$B$14:$B$123,'Daily_Total '!$B54,Snapchat!C$14:C$123)+SUMIF(Media4!$B$14:$B$122,'Daily_Total '!$B54,Media4!C$14:C$122)+SUMIF(Media5!$B$14:$B$129,'Daily_Total '!$B54,Media5!C$14:C$129)+SUMIF(Media6!$B$14:$B$129,'Daily_Total '!$B54,Media6!C$14:C$129)+SUMIF(Media7!$B$14:$B$129,'Daily_Total '!$B54,Media7!C$14:C$129)+SUMIF(Media8!$B$14:$B$129,'Daily_Total '!$B54,Media8!C$14:C$129)+SUMIF(Media9!$B$14:$B$129,'Daily_Total '!$B54,Media9!C$14:C$129)+SUMIF(Media10!$B$14:$B$129,'Daily_Total '!$B54,Media10!C$14:C$129)</f>
        <v>0</v>
      </c>
      <c r="D54" s="72">
        <f>SUMIF(Facebook!$B$14:$B$155,'Daily_Total '!$B54,Facebook!D$14:D$155)+SUMIF(YouTube!$B$14:$B$125,'Daily_Total '!$B54,YouTube!D$14:D$125)+SUMIF(Snapchat!$B$14:$B$123,'Daily_Total '!$B54,Snapchat!D$14:D$123)+SUMIF(Media4!$B$14:$B$122,'Daily_Total '!$B54,Media4!D$14:D$122)+SUMIF(Media5!$B$14:$B$129,'Daily_Total '!$B54,Media5!D$14:D$129)+SUMIF(Media6!$B$14:$B$129,'Daily_Total '!$B54,Media6!D$14:D$129)+SUMIF(Media7!$B$14:$B$129,'Daily_Total '!$B54,Media7!D$14:D$129)+SUMIF(Media8!$B$14:$B$129,'Daily_Total '!$B54,Media8!D$14:D$129)+SUMIF(Media9!$B$14:$B$129,'Daily_Total '!$B54,Media9!D$14:D$129)+SUMIF(Media10!$B$14:$B$129,'Daily_Total '!$B54,Media10!D$14:D$129)</f>
        <v>0</v>
      </c>
      <c r="E54" s="72">
        <f>SUMIF(Facebook!$B$14:$B$155,'Daily_Total '!$B54,Facebook!E$14:E$155)+SUMIF(YouTube!$B$14:$B$125,'Daily_Total '!$B54,YouTube!E$14:E$125)+SUMIF(Snapchat!$B$14:$B$123,'Daily_Total '!$B54,Snapchat!E$14:E$123)+SUMIF(Media4!$B$14:$B$122,'Daily_Total '!$B54,Media4!E$14:E$122)+SUMIF(Media5!$B$14:$B$129,'Daily_Total '!$B54,Media5!E$14:E$129)+SUMIF(Media6!$B$14:$B$129,'Daily_Total '!$B54,Media6!E$14:E$129)+SUMIF(Media7!$B$14:$B$129,'Daily_Total '!$B54,Media7!E$14:E$129)+SUMIF(Media8!$B$14:$B$129,'Daily_Total '!$B54,Media8!E$14:E$129)+SUMIF(Media9!$B$14:$B$129,'Daily_Total '!$B54,Media9!E$14:E$129)+SUMIF(Media10!$B$14:$B$129,'Daily_Total '!$B54,Media10!E$14:E$129)</f>
        <v>0</v>
      </c>
      <c r="F54" s="72">
        <f>SUMIF(Facebook!$B$14:$B$155,'Daily_Total '!$B54,Facebook!F$14:F$155)+SUMIF(YouTube!$B$14:$B$125,'Daily_Total '!$B54,YouTube!F$14:F$125)+SUMIF(Snapchat!$B$14:$B$123,'Daily_Total '!$B54,Snapchat!F$14:F$123)+SUMIF(Media4!$B$14:$B$122,'Daily_Total '!$B54,Media4!F$14:F$122)+SUMIF(Media5!$B$14:$B$129,'Daily_Total '!$B54,Media5!F$14:F$129)+SUMIF(Media6!$B$14:$B$129,'Daily_Total '!$B54,Media6!F$14:F$129)+SUMIF(Media7!$B$14:$B$129,'Daily_Total '!$B54,Media7!F$14:F$129)+SUMIF(Media8!$B$14:$B$129,'Daily_Total '!$B54,Media8!F$14:F$129)+SUMIF(Media9!$B$14:$B$129,'Daily_Total '!$B54,Media9!F$14:F$129)+SUMIF(Media10!$B$14:$B$129,'Daily_Total '!$B54,Media10!F$14:F$129)</f>
        <v>0</v>
      </c>
      <c r="G54" s="72">
        <f>SUMIF(Facebook!$B$14:$B$155,'Daily_Total '!$B54,Facebook!G$14:G$155)+SUMIF(YouTube!$B$14:$B$125,'Daily_Total '!$B54,YouTube!G$14:G$125)+SUMIF(Snapchat!$B$14:$B$123,'Daily_Total '!$B54,Snapchat!G$14:G$123)+SUMIF(Media4!$B$14:$B$122,'Daily_Total '!$B54,Media4!G$14:G$122)+SUMIF(Media5!$B$14:$B$129,'Daily_Total '!$B54,Media5!G$14:G$129)+SUMIF(Media6!$B$14:$B$129,'Daily_Total '!$B54,Media6!G$14:G$129)+SUMIF(Media7!$B$14:$B$129,'Daily_Total '!$B54,Media7!G$14:G$129)+SUMIF(Media8!$B$14:$B$129,'Daily_Total '!$B54,Media8!G$14:G$129)+SUMIF(Media9!$B$14:$B$129,'Daily_Total '!$B54,Media9!G$14:G$129)+SUMIF(Media10!$B$14:$B$129,'Daily_Total '!$B54,Media10!G$14:G$129)</f>
        <v>0</v>
      </c>
      <c r="H54" s="72">
        <f>SUMIF(Facebook!$B$14:$B$155,'Daily_Total '!$B54,Facebook!H$14:H$155)+SUMIF(YouTube!$B$14:$B$125,'Daily_Total '!$B54,YouTube!H$14:H$125)+SUMIF(Snapchat!$B$14:$B$123,'Daily_Total '!$B54,Snapchat!H$14:H$123)+SUMIF(Media4!$B$14:$B$122,'Daily_Total '!$B54,Media4!H$14:H$122)+SUMIF(Media5!$B$14:$B$129,'Daily_Total '!$B54,Media5!H$14:H$129)+SUMIF(Media6!$B$14:$B$129,'Daily_Total '!$B54,Media6!H$14:H$129)+SUMIF(Media7!$B$14:$B$129,'Daily_Total '!$B54,Media7!H$14:H$129)+SUMIF(Media8!$B$14:$B$129,'Daily_Total '!$B54,Media8!H$14:H$129)+SUMIF(Media9!$B$14:$B$129,'Daily_Total '!$B54,Media9!H$14:H$129)+SUMIF(Media10!$B$14:$B$129,'Daily_Total '!$B54,Media10!H$14:H$129)</f>
        <v>0</v>
      </c>
      <c r="I54" s="72">
        <f>SUMIF(Facebook!$B$14:$B$155,'Daily_Total '!$B54,Facebook!I$14:I$155)+SUMIF(YouTube!$B$14:$B$125,'Daily_Total '!$B54,YouTube!I$14:I$125)+SUMIF(Snapchat!$B$14:$B$123,'Daily_Total '!$B54,Snapchat!I$14:I$123)+SUMIF(Media4!$B$14:$B$122,'Daily_Total '!$B54,Media4!I$14:I$122)+SUMIF(Media5!$B$14:$B$129,'Daily_Total '!$B54,Media5!I$14:I$129)+SUMIF(Media6!$B$14:$B$129,'Daily_Total '!$B54,Media6!I$14:I$129)+SUMIF(Media7!$B$14:$B$129,'Daily_Total '!$B54,Media7!I$14:I$129)+SUMIF(Media8!$B$14:$B$129,'Daily_Total '!$B54,Media8!I$14:I$129)+SUMIF(Media9!$B$14:$B$129,'Daily_Total '!$B54,Media9!I$14:I$129)+SUMIF(Media10!$B$14:$B$129,'Daily_Total '!$B54,Media10!I$14:I$129)</f>
        <v>0</v>
      </c>
      <c r="J54" s="61">
        <f>SUMIF(Facebook!$B$14:$B$155,'Daily_Total '!$B54,Facebook!J$14:J$155)+SUMIF(YouTube!$B$14:$B$125,'Daily_Total '!$B54,YouTube!J$14:J$125)+SUMIF(Snapchat!$B$14:$B$123,'Daily_Total '!$B54,Snapchat!J$14:J$123)+SUMIF(Media4!$B$14:$B$122,'Daily_Total '!$B54,Media4!J$14:J$122)+SUMIF(Media5!$B$14:$B$129,'Daily_Total '!$B54,Media5!J$14:J$129)+SUMIF(Media6!$B$14:$B$129,'Daily_Total '!$B54,Media6!J$14:J$129)+SUMIF(Media7!$B$14:$B$129,'Daily_Total '!$B54,Media7!J$14:J$129)+SUMIF(Media8!$B$14:$B$129,'Daily_Total '!$B54,Media8!J$14:J$129)+SUMIF(Media9!$B$14:$B$129,'Daily_Total '!$B54,Media9!J$14:J$129)+SUMIF(Media10!$B$14:$B$129,'Daily_Total '!$B54,Media10!J$14:J$129)</f>
        <v>0</v>
      </c>
      <c r="K54" s="59">
        <f>SUM($J$21,$J$29,$J$37,$J$45,$J$53:J54)/$C$3</f>
        <v>0.86940262172284655</v>
      </c>
      <c r="L54" s="60" t="e">
        <f t="shared" si="26"/>
        <v>#DIV/0!</v>
      </c>
      <c r="M54" s="73" t="e">
        <f t="shared" si="27"/>
        <v>#DIV/0!</v>
      </c>
      <c r="N54" s="356" t="e">
        <f t="shared" si="5"/>
        <v>#DIV/0!</v>
      </c>
      <c r="O54" s="103">
        <f>SUMIF(Facebook!$B$14:$B$155,'Daily_Total '!$B54,Facebook!O$14:O$155)+SUMIF(YouTube!$B$14:$B$125,'Daily_Total '!$B54,YouTube!O$14:O$125)+SUMIF(Snapchat!$B$14:$B$123,'Daily_Total '!$B54,Snapchat!O$14:O$123)+SUMIF(Media4!$B$14:$B$122,'Daily_Total '!$B54,Media4!O$14:O$122)+SUMIF(Media5!$B$14:$B$129,'Daily_Total '!$B54,Media5!O$14:O$129)+SUMIF(Media6!$B$14:$B$129,'Daily_Total '!$B54,Media6!O$14:O$129)+SUMIF(Media7!$B$14:$B$129,'Daily_Total '!$B54,Media7!O$14:O$129)+SUMIF(Media8!$B$14:$B$129,'Daily_Total '!$B54,Media8!O$14:O$129)+SUMIF(Media9!$B$14:$B$129,'Daily_Total '!$B54,Media9!O$14:O$129)+SUMIF(Media10!$B$14:$B$129,'Daily_Total '!$B54,Media10!O$14:O$129)</f>
        <v>0</v>
      </c>
      <c r="P54" s="103">
        <f>SUMIF(Facebook!$B$14:$B$155,'Daily_Total '!$B54,Facebook!P$14:P$155)+SUMIF(YouTube!$B$14:$B$125,'Daily_Total '!$B54,YouTube!P$14:P$125)+SUMIF(Snapchat!$B$14:$B$123,'Daily_Total '!$B54,Snapchat!P$14:P$123)+SUMIF(Media4!$B$14:$B$122,'Daily_Total '!$B54,Media4!P$14:P$122)+SUMIF(Media5!$B$14:$B$129,'Daily_Total '!$B54,Media5!P$14:P$129)+SUMIF(Media6!$B$14:$B$129,'Daily_Total '!$B54,Media6!P$14:P$129)+SUMIF(Media7!$B$14:$B$129,'Daily_Total '!$B54,Media7!P$14:P$129)+SUMIF(Media8!$B$14:$B$129,'Daily_Total '!$B54,Media8!P$14:P$129)+SUMIF(Media9!$B$14:$B$129,'Daily_Total '!$B54,Media9!P$14:P$129)+SUMIF(Media10!$B$14:$B$129,'Daily_Total '!$B54,Media10!P$14:P$129)</f>
        <v>256.41025641025641</v>
      </c>
      <c r="Q54" s="74">
        <f t="shared" ref="Q54" si="36">O54/P54</f>
        <v>0</v>
      </c>
      <c r="R54" s="75" t="e">
        <f t="shared" si="3"/>
        <v>#DIV/0!</v>
      </c>
      <c r="S54" s="59" t="e">
        <f t="shared" si="28"/>
        <v>#DIV/0!</v>
      </c>
      <c r="T54" s="104"/>
      <c r="U54" s="110" t="e">
        <f>SUMIF(Facebook!$B$14:$B$155,'Daily_Total '!$B54,Facebook!U$14:U$155)+SUMIF(YouTube!$B$14:$B$125,'Daily_Total '!$B54,YouTube!N$14:N$125)+SUMIF(Snapchat!$B$14:$B$123,'Daily_Total '!$B54,Snapchat!N$14:N$123)+SUMIF(Media4!$B$14:$B$122,'Daily_Total '!$B54,Media4!N$14:N$122)+SUMIF(Media5!$B$14:$B$129,'Daily_Total '!$B54,Media5!N$14:N$129)+SUMIF(Media6!$B$14:$B$129,'Daily_Total '!$B54,Media6!N$14:N$129)+SUMIF(Media7!$B$14:$B$129,'Daily_Total '!$B54,Media7!N$14:N$129)+SUMIF(Media8!$B$14:$B$129,'Daily_Total '!$B54,Media8!N$14:N$129)+SUMIF(Media9!$B$14:$B$129,'Daily_Total '!$B54,Media9!N$14:N$129)+SUMIF(Media10!$B$14:$B$129,'Daily_Total '!$B54,Media10!N$14:N$129)</f>
        <v>#DIV/0!</v>
      </c>
      <c r="V54" s="74">
        <f t="shared" si="19"/>
        <v>1</v>
      </c>
      <c r="W54" s="274" t="e">
        <f>SUMIF([4]Facebook!$B$14:$B$155,'[4]Daily_Total '!$B54,[4]Facebook!W$14:W$155)+SUMIF([4]Instagram!$B$14:$B$125,'[4]Daily_Total '!$B54,[4]Instagram!W$14:W$125)+SUMIF([4]YouTube!$B$14:$B$123,'[4]Daily_Total '!$B54,[4]YouTube!W$14:W$123)+SUMIF([4]Media4!$B$14:$B$122,'[4]Daily_Total '!$B54,[4]Media4!W$14:W$122)+SUMIF([4]Media5!$B$14:$B$129,'[4]Daily_Total '!$B54,[4]Media5!W$14:W$129)+SUMIF([4]Media6!$B$14:$B$129,'[4]Daily_Total '!$B54,[4]Media6!W$14:W$129)+SUMIF([4]Media7!$B$14:$B$129,'[4]Daily_Total '!$B54,[4]Media7!W$14:W$129)+SUMIF([4]Media8!$B$14:$B$129,'[4]Daily_Total '!$B54,[4]Media8!W$14:W$129)+SUMIF([4]Media9!$B$14:$B$129,'[4]Daily_Total '!$B54,[4]Media9!W$14:W$129)+SUMIF([4]Media10!$B$14:$B$129,'[4]Daily_Total '!$B54,[4]Media10!W$14:W$129)</f>
        <v>#VALUE!</v>
      </c>
      <c r="X54" s="274" t="e">
        <f>SUMIF([4]Facebook!$B$14:$B$155,'[4]Daily_Total '!$B54,[4]Facebook!X$14:X$155)+SUMIF([4]Instagram!$B$14:$B$125,'[4]Daily_Total '!$B54,[4]Instagram!X$14:X$125)+SUMIF([4]YouTube!$B$14:$B$123,'[4]Daily_Total '!$B54,[4]YouTube!X$14:X$123)+SUMIF([4]Media4!$B$14:$B$122,'[4]Daily_Total '!$B54,[4]Media4!X$14:X$122)+SUMIF([4]Media5!$B$14:$B$129,'[4]Daily_Total '!$B54,[4]Media5!X$14:X$129)+SUMIF([4]Media6!$B$14:$B$129,'[4]Daily_Total '!$B54,[4]Media6!X$14:X$129)+SUMIF([4]Media7!$B$14:$B$129,'[4]Daily_Total '!$B54,[4]Media7!X$14:X$129)+SUMIF([4]Media8!$B$14:$B$129,'[4]Daily_Total '!$B54,[4]Media8!X$14:X$129)+SUMIF([4]Media9!$B$14:$B$129,'[4]Daily_Total '!$B54,[4]Media9!X$14:X$129)+SUMIF([4]Media10!$B$14:$B$129,'[4]Daily_Total '!$B54,[4]Media10!X$14:X$129)</f>
        <v>#VALUE!</v>
      </c>
      <c r="Y54" s="275" t="e">
        <f>SUMIF([4]Facebook!$B$14:$B$155,'[4]Daily_Total '!$B54,[4]Facebook!Y$14:Y$155)+SUMIF([4]Instagram!$B$14:$B$125,'[4]Daily_Total '!$B54,[4]Instagram!Y$14:Y$125)+SUMIF([4]YouTube!$B$14:$B$123,'[4]Daily_Total '!$B54,[4]YouTube!Y$14:Y$123)+SUMIF([4]Media4!$B$14:$B$122,'[4]Daily_Total '!$B54,[4]Media4!Y$14:Y$122)+SUMIF([4]Media5!$B$14:$B$129,'[4]Daily_Total '!$B54,[4]Media5!Y$14:Y$129)+SUMIF([4]Media6!$B$14:$B$129,'[4]Daily_Total '!$B54,[4]Media6!Y$14:Y$129)+SUMIF([4]Media7!$B$14:$B$129,'[4]Daily_Total '!$B54,[4]Media7!Y$14:Y$129)+SUMIF([4]Media8!$B$14:$B$129,'[4]Daily_Total '!$B54,[4]Media8!Y$14:Y$129)+SUMIF([4]Media9!$B$14:$B$129,'[4]Daily_Total '!$B54,[4]Media9!Y$14:Y$129)+SUMIF([4]Media10!$B$14:$B$129,'[4]Daily_Total '!$B54,[4]Media10!Y$14:Y$129)</f>
        <v>#VALUE!</v>
      </c>
    </row>
    <row r="55" spans="1:25" ht="15.65" hidden="1" customHeight="1">
      <c r="A55" s="284"/>
      <c r="B55" s="95">
        <f>B$14+36</f>
        <v>45152</v>
      </c>
      <c r="C55" s="103">
        <f>SUMIF(Facebook!$B$14:$B$155,'Daily_Total '!$B55,Facebook!C$14:C$155)+SUMIF(YouTube!$B$14:$B$125,'Daily_Total '!$B55,YouTube!C$14:C$125)+SUMIF(Snapchat!$B$14:$B$123,'Daily_Total '!$B55,Snapchat!C$14:C$123)+SUMIF(Media4!$B$14:$B$122,'Daily_Total '!$B55,Media4!C$14:C$122)+SUMIF(Media5!$B$14:$B$129,'Daily_Total '!$B55,Media5!C$14:C$129)+SUMIF(Media6!$B$14:$B$129,'Daily_Total '!$B55,Media6!C$14:C$129)+SUMIF(Media7!$B$14:$B$129,'Daily_Total '!$B55,Media7!C$14:C$129)+SUMIF(Media8!$B$14:$B$129,'Daily_Total '!$B55,Media8!C$14:C$129)+SUMIF(Media9!$B$14:$B$129,'Daily_Total '!$B55,Media9!C$14:C$129)+SUMIF(Media10!$B$14:$B$129,'Daily_Total '!$B55,Media10!C$14:C$129)</f>
        <v>0</v>
      </c>
      <c r="D55" s="72">
        <f>SUMIF(Facebook!$B$14:$B$155,'Daily_Total '!$B55,Facebook!D$14:D$155)+SUMIF(YouTube!$B$14:$B$125,'Daily_Total '!$B55,YouTube!D$14:D$125)+SUMIF(Snapchat!$B$14:$B$123,'Daily_Total '!$B55,Snapchat!D$14:D$123)+SUMIF(Media4!$B$14:$B$122,'Daily_Total '!$B55,Media4!D$14:D$122)+SUMIF(Media5!$B$14:$B$129,'Daily_Total '!$B55,Media5!D$14:D$129)+SUMIF(Media6!$B$14:$B$129,'Daily_Total '!$B55,Media6!D$14:D$129)+SUMIF(Media7!$B$14:$B$129,'Daily_Total '!$B55,Media7!D$14:D$129)+SUMIF(Media8!$B$14:$B$129,'Daily_Total '!$B55,Media8!D$14:D$129)+SUMIF(Media9!$B$14:$B$129,'Daily_Total '!$B55,Media9!D$14:D$129)+SUMIF(Media10!$B$14:$B$129,'Daily_Total '!$B55,Media10!D$14:D$129)</f>
        <v>0</v>
      </c>
      <c r="E55" s="72">
        <f>SUMIF(Facebook!$B$14:$B$155,'Daily_Total '!$B55,Facebook!E$14:E$155)+SUMIF(YouTube!$B$14:$B$125,'Daily_Total '!$B55,YouTube!E$14:E$125)+SUMIF(Snapchat!$B$14:$B$123,'Daily_Total '!$B55,Snapchat!E$14:E$123)+SUMIF(Media4!$B$14:$B$122,'Daily_Total '!$B55,Media4!E$14:E$122)+SUMIF(Media5!$B$14:$B$129,'Daily_Total '!$B55,Media5!E$14:E$129)+SUMIF(Media6!$B$14:$B$129,'Daily_Total '!$B55,Media6!E$14:E$129)+SUMIF(Media7!$B$14:$B$129,'Daily_Total '!$B55,Media7!E$14:E$129)+SUMIF(Media8!$B$14:$B$129,'Daily_Total '!$B55,Media8!E$14:E$129)+SUMIF(Media9!$B$14:$B$129,'Daily_Total '!$B55,Media9!E$14:E$129)+SUMIF(Media10!$B$14:$B$129,'Daily_Total '!$B55,Media10!E$14:E$129)</f>
        <v>0</v>
      </c>
      <c r="F55" s="72">
        <f>SUMIF(Facebook!$B$14:$B$155,'Daily_Total '!$B55,Facebook!F$14:F$155)+SUMIF(YouTube!$B$14:$B$125,'Daily_Total '!$B55,YouTube!F$14:F$125)+SUMIF(Snapchat!$B$14:$B$123,'Daily_Total '!$B55,Snapchat!F$14:F$123)+SUMIF(Media4!$B$14:$B$122,'Daily_Total '!$B55,Media4!F$14:F$122)+SUMIF(Media5!$B$14:$B$129,'Daily_Total '!$B55,Media5!F$14:F$129)+SUMIF(Media6!$B$14:$B$129,'Daily_Total '!$B55,Media6!F$14:F$129)+SUMIF(Media7!$B$14:$B$129,'Daily_Total '!$B55,Media7!F$14:F$129)+SUMIF(Media8!$B$14:$B$129,'Daily_Total '!$B55,Media8!F$14:F$129)+SUMIF(Media9!$B$14:$B$129,'Daily_Total '!$B55,Media9!F$14:F$129)+SUMIF(Media10!$B$14:$B$129,'Daily_Total '!$B55,Media10!F$14:F$129)</f>
        <v>0</v>
      </c>
      <c r="G55" s="72">
        <f>SUMIF(Facebook!$B$14:$B$155,'Daily_Total '!$B55,Facebook!G$14:G$155)+SUMIF(YouTube!$B$14:$B$125,'Daily_Total '!$B55,YouTube!G$14:G$125)+SUMIF(Snapchat!$B$14:$B$123,'Daily_Total '!$B55,Snapchat!G$14:G$123)+SUMIF(Media4!$B$14:$B$122,'Daily_Total '!$B55,Media4!G$14:G$122)+SUMIF(Media5!$B$14:$B$129,'Daily_Total '!$B55,Media5!G$14:G$129)+SUMIF(Media6!$B$14:$B$129,'Daily_Total '!$B55,Media6!G$14:G$129)+SUMIF(Media7!$B$14:$B$129,'Daily_Total '!$B55,Media7!G$14:G$129)+SUMIF(Media8!$B$14:$B$129,'Daily_Total '!$B55,Media8!G$14:G$129)+SUMIF(Media9!$B$14:$B$129,'Daily_Total '!$B55,Media9!G$14:G$129)+SUMIF(Media10!$B$14:$B$129,'Daily_Total '!$B55,Media10!G$14:G$129)</f>
        <v>0</v>
      </c>
      <c r="H55" s="72">
        <f>SUMIF(Facebook!$B$14:$B$155,'Daily_Total '!$B55,Facebook!H$14:H$155)+SUMIF(YouTube!$B$14:$B$125,'Daily_Total '!$B55,YouTube!H$14:H$125)+SUMIF(Snapchat!$B$14:$B$123,'Daily_Total '!$B55,Snapchat!H$14:H$123)+SUMIF(Media4!$B$14:$B$122,'Daily_Total '!$B55,Media4!H$14:H$122)+SUMIF(Media5!$B$14:$B$129,'Daily_Total '!$B55,Media5!H$14:H$129)+SUMIF(Media6!$B$14:$B$129,'Daily_Total '!$B55,Media6!H$14:H$129)+SUMIF(Media7!$B$14:$B$129,'Daily_Total '!$B55,Media7!H$14:H$129)+SUMIF(Media8!$B$14:$B$129,'Daily_Total '!$B55,Media8!H$14:H$129)+SUMIF(Media9!$B$14:$B$129,'Daily_Total '!$B55,Media9!H$14:H$129)+SUMIF(Media10!$B$14:$B$129,'Daily_Total '!$B55,Media10!H$14:H$129)</f>
        <v>0</v>
      </c>
      <c r="I55" s="72">
        <f>SUMIF(Facebook!$B$14:$B$155,'Daily_Total '!$B55,Facebook!I$14:I$155)+SUMIF(YouTube!$B$14:$B$125,'Daily_Total '!$B55,YouTube!I$14:I$125)+SUMIF(Snapchat!$B$14:$B$123,'Daily_Total '!$B55,Snapchat!I$14:I$123)+SUMIF(Media4!$B$14:$B$122,'Daily_Total '!$B55,Media4!I$14:I$122)+SUMIF(Media5!$B$14:$B$129,'Daily_Total '!$B55,Media5!I$14:I$129)+SUMIF(Media6!$B$14:$B$129,'Daily_Total '!$B55,Media6!I$14:I$129)+SUMIF(Media7!$B$14:$B$129,'Daily_Total '!$B55,Media7!I$14:I$129)+SUMIF(Media8!$B$14:$B$129,'Daily_Total '!$B55,Media8!I$14:I$129)+SUMIF(Media9!$B$14:$B$129,'Daily_Total '!$B55,Media9!I$14:I$129)+SUMIF(Media10!$B$14:$B$129,'Daily_Total '!$B55,Media10!I$14:I$129)</f>
        <v>0</v>
      </c>
      <c r="J55" s="61">
        <f>SUMIF(Facebook!$B$14:$B$155,'Daily_Total '!$B55,Facebook!J$14:J$155)+SUMIF(YouTube!$B$14:$B$125,'Daily_Total '!$B55,YouTube!J$14:J$125)+SUMIF(Snapchat!$B$14:$B$123,'Daily_Total '!$B55,Snapchat!J$14:J$123)+SUMIF(Media4!$B$14:$B$122,'Daily_Total '!$B55,Media4!J$14:J$122)+SUMIF(Media5!$B$14:$B$129,'Daily_Total '!$B55,Media5!J$14:J$129)+SUMIF(Media6!$B$14:$B$129,'Daily_Total '!$B55,Media6!J$14:J$129)+SUMIF(Media7!$B$14:$B$129,'Daily_Total '!$B55,Media7!J$14:J$129)+SUMIF(Media8!$B$14:$B$129,'Daily_Total '!$B55,Media8!J$14:J$129)+SUMIF(Media9!$B$14:$B$129,'Daily_Total '!$B55,Media9!J$14:J$129)+SUMIF(Media10!$B$14:$B$129,'Daily_Total '!$B55,Media10!J$14:J$129)</f>
        <v>0</v>
      </c>
      <c r="K55" s="59">
        <f>SUM($J$21,$J$29,$J$37,$J$45,$J$53:J55)/$C$3</f>
        <v>0.86940262172284655</v>
      </c>
      <c r="L55" s="60" t="e">
        <f t="shared" si="26"/>
        <v>#DIV/0!</v>
      </c>
      <c r="M55" s="73" t="e">
        <f t="shared" si="27"/>
        <v>#DIV/0!</v>
      </c>
      <c r="N55" s="356" t="e">
        <f t="shared" si="5"/>
        <v>#DIV/0!</v>
      </c>
      <c r="O55" s="103">
        <f>SUMIF(Facebook!$B$14:$B$155,'Daily_Total '!$B55,Facebook!O$14:O$155)+SUMIF(YouTube!$B$14:$B$125,'Daily_Total '!$B55,YouTube!O$14:O$125)+SUMIF(Snapchat!$B$14:$B$123,'Daily_Total '!$B55,Snapchat!O$14:O$123)+SUMIF(Media4!$B$14:$B$122,'Daily_Total '!$B55,Media4!O$14:O$122)+SUMIF(Media5!$B$14:$B$129,'Daily_Total '!$B55,Media5!O$14:O$129)+SUMIF(Media6!$B$14:$B$129,'Daily_Total '!$B55,Media6!O$14:O$129)+SUMIF(Media7!$B$14:$B$129,'Daily_Total '!$B55,Media7!O$14:O$129)+SUMIF(Media8!$B$14:$B$129,'Daily_Total '!$B55,Media8!O$14:O$129)+SUMIF(Media9!$B$14:$B$129,'Daily_Total '!$B55,Media9!O$14:O$129)+SUMIF(Media10!$B$14:$B$129,'Daily_Total '!$B55,Media10!O$14:O$129)</f>
        <v>0</v>
      </c>
      <c r="P55" s="103">
        <f>SUMIF(Facebook!$B$14:$B$155,'Daily_Total '!$B55,Facebook!P$14:P$155)+SUMIF(YouTube!$B$14:$B$125,'Daily_Total '!$B55,YouTube!P$14:P$125)+SUMIF(Snapchat!$B$14:$B$123,'Daily_Total '!$B55,Snapchat!P$14:P$123)+SUMIF(Media4!$B$14:$B$122,'Daily_Total '!$B55,Media4!P$14:P$122)+SUMIF(Media5!$B$14:$B$129,'Daily_Total '!$B55,Media5!P$14:P$129)+SUMIF(Media6!$B$14:$B$129,'Daily_Total '!$B55,Media6!P$14:P$129)+SUMIF(Media7!$B$14:$B$129,'Daily_Total '!$B55,Media7!P$14:P$129)+SUMIF(Media8!$B$14:$B$129,'Daily_Total '!$B55,Media8!P$14:P$129)+SUMIF(Media9!$B$14:$B$129,'Daily_Total '!$B55,Media9!P$14:P$129)+SUMIF(Media10!$B$14:$B$129,'Daily_Total '!$B55,Media10!P$14:P$129)</f>
        <v>256.41025641025641</v>
      </c>
      <c r="Q55" s="74">
        <f t="shared" ref="Q55:Q61" si="37">O55/P55</f>
        <v>0</v>
      </c>
      <c r="R55" s="75" t="e">
        <f t="shared" ref="R55:R60" si="38">J55/O55</f>
        <v>#DIV/0!</v>
      </c>
      <c r="S55" s="59" t="e">
        <f t="shared" si="28"/>
        <v>#DIV/0!</v>
      </c>
      <c r="T55" s="104"/>
      <c r="U55" s="110" t="e">
        <f>SUMIF(Facebook!$B$14:$B$155,'Daily_Total '!$B55,Facebook!U$14:U$155)+SUMIF(YouTube!$B$14:$B$125,'Daily_Total '!$B55,YouTube!N$14:N$125)+SUMIF(Snapchat!$B$14:$B$123,'Daily_Total '!$B55,Snapchat!N$14:N$123)+SUMIF(Media4!$B$14:$B$122,'Daily_Total '!$B55,Media4!N$14:N$122)+SUMIF(Media5!$B$14:$B$129,'Daily_Total '!$B55,Media5!N$14:N$129)+SUMIF(Media6!$B$14:$B$129,'Daily_Total '!$B55,Media6!N$14:N$129)+SUMIF(Media7!$B$14:$B$129,'Daily_Total '!$B55,Media7!N$14:N$129)+SUMIF(Media8!$B$14:$B$129,'Daily_Total '!$B55,Media8!N$14:N$129)+SUMIF(Media9!$B$14:$B$129,'Daily_Total '!$B55,Media9!N$14:N$129)+SUMIF(Media10!$B$14:$B$129,'Daily_Total '!$B55,Media10!N$14:N$129)</f>
        <v>#DIV/0!</v>
      </c>
      <c r="V55" s="74">
        <f t="shared" si="19"/>
        <v>1</v>
      </c>
      <c r="W55" s="274" t="e">
        <f>SUMIF([4]Facebook!$B$14:$B$155,'[4]Daily_Total '!$B55,[4]Facebook!W$14:W$155)+SUMIF([4]Instagram!$B$14:$B$125,'[4]Daily_Total '!$B55,[4]Instagram!W$14:W$125)+SUMIF([4]YouTube!$B$14:$B$123,'[4]Daily_Total '!$B55,[4]YouTube!W$14:W$123)+SUMIF([4]Media4!$B$14:$B$122,'[4]Daily_Total '!$B55,[4]Media4!W$14:W$122)+SUMIF([4]Media5!$B$14:$B$129,'[4]Daily_Total '!$B55,[4]Media5!W$14:W$129)+SUMIF([4]Media6!$B$14:$B$129,'[4]Daily_Total '!$B55,[4]Media6!W$14:W$129)+SUMIF([4]Media7!$B$14:$B$129,'[4]Daily_Total '!$B55,[4]Media7!W$14:W$129)+SUMIF([4]Media8!$B$14:$B$129,'[4]Daily_Total '!$B55,[4]Media8!W$14:W$129)+SUMIF([4]Media9!$B$14:$B$129,'[4]Daily_Total '!$B55,[4]Media9!W$14:W$129)+SUMIF([4]Media10!$B$14:$B$129,'[4]Daily_Total '!$B55,[4]Media10!W$14:W$129)</f>
        <v>#VALUE!</v>
      </c>
      <c r="X55" s="274" t="e">
        <f>SUMIF([4]Facebook!$B$14:$B$155,'[4]Daily_Total '!$B55,[4]Facebook!X$14:X$155)+SUMIF([4]Instagram!$B$14:$B$125,'[4]Daily_Total '!$B55,[4]Instagram!X$14:X$125)+SUMIF([4]YouTube!$B$14:$B$123,'[4]Daily_Total '!$B55,[4]YouTube!X$14:X$123)+SUMIF([4]Media4!$B$14:$B$122,'[4]Daily_Total '!$B55,[4]Media4!X$14:X$122)+SUMIF([4]Media5!$B$14:$B$129,'[4]Daily_Total '!$B55,[4]Media5!X$14:X$129)+SUMIF([4]Media6!$B$14:$B$129,'[4]Daily_Total '!$B55,[4]Media6!X$14:X$129)+SUMIF([4]Media7!$B$14:$B$129,'[4]Daily_Total '!$B55,[4]Media7!X$14:X$129)+SUMIF([4]Media8!$B$14:$B$129,'[4]Daily_Total '!$B55,[4]Media8!X$14:X$129)+SUMIF([4]Media9!$B$14:$B$129,'[4]Daily_Total '!$B55,[4]Media9!X$14:X$129)+SUMIF([4]Media10!$B$14:$B$129,'[4]Daily_Total '!$B55,[4]Media10!X$14:X$129)</f>
        <v>#VALUE!</v>
      </c>
      <c r="Y55" s="275" t="e">
        <f>SUMIF([4]Facebook!$B$14:$B$155,'[4]Daily_Total '!$B55,[4]Facebook!Y$14:Y$155)+SUMIF([4]Instagram!$B$14:$B$125,'[4]Daily_Total '!$B55,[4]Instagram!Y$14:Y$125)+SUMIF([4]YouTube!$B$14:$B$123,'[4]Daily_Total '!$B55,[4]YouTube!Y$14:Y$123)+SUMIF([4]Media4!$B$14:$B$122,'[4]Daily_Total '!$B55,[4]Media4!Y$14:Y$122)+SUMIF([4]Media5!$B$14:$B$129,'[4]Daily_Total '!$B55,[4]Media5!Y$14:Y$129)+SUMIF([4]Media6!$B$14:$B$129,'[4]Daily_Total '!$B55,[4]Media6!Y$14:Y$129)+SUMIF([4]Media7!$B$14:$B$129,'[4]Daily_Total '!$B55,[4]Media7!Y$14:Y$129)+SUMIF([4]Media8!$B$14:$B$129,'[4]Daily_Total '!$B55,[4]Media8!Y$14:Y$129)+SUMIF([4]Media9!$B$14:$B$129,'[4]Daily_Total '!$B55,[4]Media9!Y$14:Y$129)+SUMIF([4]Media10!$B$14:$B$129,'[4]Daily_Total '!$B55,[4]Media10!Y$14:Y$129)</f>
        <v>#VALUE!</v>
      </c>
    </row>
    <row r="56" spans="1:25" ht="15.65" hidden="1" customHeight="1">
      <c r="A56" s="284"/>
      <c r="B56" s="95">
        <f>B$14+37</f>
        <v>45153</v>
      </c>
      <c r="C56" s="103">
        <f>SUMIF(Facebook!$B$14:$B$155,'Daily_Total '!$B56,Facebook!C$14:C$155)+SUMIF(YouTube!$B$14:$B$125,'Daily_Total '!$B56,YouTube!C$14:C$125)+SUMIF(Snapchat!$B$14:$B$123,'Daily_Total '!$B56,Snapchat!C$14:C$123)+SUMIF(Media4!$B$14:$B$122,'Daily_Total '!$B56,Media4!C$14:C$122)+SUMIF(Media5!$B$14:$B$129,'Daily_Total '!$B56,Media5!C$14:C$129)+SUMIF(Media6!$B$14:$B$129,'Daily_Total '!$B56,Media6!C$14:C$129)+SUMIF(Media7!$B$14:$B$129,'Daily_Total '!$B56,Media7!C$14:C$129)+SUMIF(Media8!$B$14:$B$129,'Daily_Total '!$B56,Media8!C$14:C$129)+SUMIF(Media9!$B$14:$B$129,'Daily_Total '!$B56,Media9!C$14:C$129)+SUMIF(Media10!$B$14:$B$129,'Daily_Total '!$B56,Media10!C$14:C$129)</f>
        <v>0</v>
      </c>
      <c r="D56" s="72">
        <f>SUMIF(Facebook!$B$14:$B$155,'Daily_Total '!$B56,Facebook!D$14:D$155)+SUMIF(YouTube!$B$14:$B$125,'Daily_Total '!$B56,YouTube!D$14:D$125)+SUMIF(Snapchat!$B$14:$B$123,'Daily_Total '!$B56,Snapchat!D$14:D$123)+SUMIF(Media4!$B$14:$B$122,'Daily_Total '!$B56,Media4!D$14:D$122)+SUMIF(Media5!$B$14:$B$129,'Daily_Total '!$B56,Media5!D$14:D$129)+SUMIF(Media6!$B$14:$B$129,'Daily_Total '!$B56,Media6!D$14:D$129)+SUMIF(Media7!$B$14:$B$129,'Daily_Total '!$B56,Media7!D$14:D$129)+SUMIF(Media8!$B$14:$B$129,'Daily_Total '!$B56,Media8!D$14:D$129)+SUMIF(Media9!$B$14:$B$129,'Daily_Total '!$B56,Media9!D$14:D$129)+SUMIF(Media10!$B$14:$B$129,'Daily_Total '!$B56,Media10!D$14:D$129)</f>
        <v>0</v>
      </c>
      <c r="E56" s="72">
        <f>SUMIF(Facebook!$B$14:$B$155,'Daily_Total '!$B56,Facebook!E$14:E$155)+SUMIF(YouTube!$B$14:$B$125,'Daily_Total '!$B56,YouTube!E$14:E$125)+SUMIF(Snapchat!$B$14:$B$123,'Daily_Total '!$B56,Snapchat!E$14:E$123)+SUMIF(Media4!$B$14:$B$122,'Daily_Total '!$B56,Media4!E$14:E$122)+SUMIF(Media5!$B$14:$B$129,'Daily_Total '!$B56,Media5!E$14:E$129)+SUMIF(Media6!$B$14:$B$129,'Daily_Total '!$B56,Media6!E$14:E$129)+SUMIF(Media7!$B$14:$B$129,'Daily_Total '!$B56,Media7!E$14:E$129)+SUMIF(Media8!$B$14:$B$129,'Daily_Total '!$B56,Media8!E$14:E$129)+SUMIF(Media9!$B$14:$B$129,'Daily_Total '!$B56,Media9!E$14:E$129)+SUMIF(Media10!$B$14:$B$129,'Daily_Total '!$B56,Media10!E$14:E$129)</f>
        <v>0</v>
      </c>
      <c r="F56" s="72">
        <f>SUMIF(Facebook!$B$14:$B$155,'Daily_Total '!$B56,Facebook!F$14:F$155)+SUMIF(YouTube!$B$14:$B$125,'Daily_Total '!$B56,YouTube!F$14:F$125)+SUMIF(Snapchat!$B$14:$B$123,'Daily_Total '!$B56,Snapchat!F$14:F$123)+SUMIF(Media4!$B$14:$B$122,'Daily_Total '!$B56,Media4!F$14:F$122)+SUMIF(Media5!$B$14:$B$129,'Daily_Total '!$B56,Media5!F$14:F$129)+SUMIF(Media6!$B$14:$B$129,'Daily_Total '!$B56,Media6!F$14:F$129)+SUMIF(Media7!$B$14:$B$129,'Daily_Total '!$B56,Media7!F$14:F$129)+SUMIF(Media8!$B$14:$B$129,'Daily_Total '!$B56,Media8!F$14:F$129)+SUMIF(Media9!$B$14:$B$129,'Daily_Total '!$B56,Media9!F$14:F$129)+SUMIF(Media10!$B$14:$B$129,'Daily_Total '!$B56,Media10!F$14:F$129)</f>
        <v>0</v>
      </c>
      <c r="G56" s="72">
        <f>SUMIF(Facebook!$B$14:$B$155,'Daily_Total '!$B56,Facebook!G$14:G$155)+SUMIF(YouTube!$B$14:$B$125,'Daily_Total '!$B56,YouTube!G$14:G$125)+SUMIF(Snapchat!$B$14:$B$123,'Daily_Total '!$B56,Snapchat!G$14:G$123)+SUMIF(Media4!$B$14:$B$122,'Daily_Total '!$B56,Media4!G$14:G$122)+SUMIF(Media5!$B$14:$B$129,'Daily_Total '!$B56,Media5!G$14:G$129)+SUMIF(Media6!$B$14:$B$129,'Daily_Total '!$B56,Media6!G$14:G$129)+SUMIF(Media7!$B$14:$B$129,'Daily_Total '!$B56,Media7!G$14:G$129)+SUMIF(Media8!$B$14:$B$129,'Daily_Total '!$B56,Media8!G$14:G$129)+SUMIF(Media9!$B$14:$B$129,'Daily_Total '!$B56,Media9!G$14:G$129)+SUMIF(Media10!$B$14:$B$129,'Daily_Total '!$B56,Media10!G$14:G$129)</f>
        <v>0</v>
      </c>
      <c r="H56" s="72">
        <f>SUMIF(Facebook!$B$14:$B$155,'Daily_Total '!$B56,Facebook!H$14:H$155)+SUMIF(YouTube!$B$14:$B$125,'Daily_Total '!$B56,YouTube!H$14:H$125)+SUMIF(Snapchat!$B$14:$B$123,'Daily_Total '!$B56,Snapchat!H$14:H$123)+SUMIF(Media4!$B$14:$B$122,'Daily_Total '!$B56,Media4!H$14:H$122)+SUMIF(Media5!$B$14:$B$129,'Daily_Total '!$B56,Media5!H$14:H$129)+SUMIF(Media6!$B$14:$B$129,'Daily_Total '!$B56,Media6!H$14:H$129)+SUMIF(Media7!$B$14:$B$129,'Daily_Total '!$B56,Media7!H$14:H$129)+SUMIF(Media8!$B$14:$B$129,'Daily_Total '!$B56,Media8!H$14:H$129)+SUMIF(Media9!$B$14:$B$129,'Daily_Total '!$B56,Media9!H$14:H$129)+SUMIF(Media10!$B$14:$B$129,'Daily_Total '!$B56,Media10!H$14:H$129)</f>
        <v>0</v>
      </c>
      <c r="I56" s="72">
        <f>SUMIF(Facebook!$B$14:$B$155,'Daily_Total '!$B56,Facebook!I$14:I$155)+SUMIF(YouTube!$B$14:$B$125,'Daily_Total '!$B56,YouTube!I$14:I$125)+SUMIF(Snapchat!$B$14:$B$123,'Daily_Total '!$B56,Snapchat!I$14:I$123)+SUMIF(Media4!$B$14:$B$122,'Daily_Total '!$B56,Media4!I$14:I$122)+SUMIF(Media5!$B$14:$B$129,'Daily_Total '!$B56,Media5!I$14:I$129)+SUMIF(Media6!$B$14:$B$129,'Daily_Total '!$B56,Media6!I$14:I$129)+SUMIF(Media7!$B$14:$B$129,'Daily_Total '!$B56,Media7!I$14:I$129)+SUMIF(Media8!$B$14:$B$129,'Daily_Total '!$B56,Media8!I$14:I$129)+SUMIF(Media9!$B$14:$B$129,'Daily_Total '!$B56,Media9!I$14:I$129)+SUMIF(Media10!$B$14:$B$129,'Daily_Total '!$B56,Media10!I$14:I$129)</f>
        <v>0</v>
      </c>
      <c r="J56" s="61">
        <f>SUMIF(Facebook!$B$14:$B$155,'Daily_Total '!$B56,Facebook!J$14:J$155)+SUMIF(YouTube!$B$14:$B$125,'Daily_Total '!$B56,YouTube!J$14:J$125)+SUMIF(Snapchat!$B$14:$B$123,'Daily_Total '!$B56,Snapchat!J$14:J$123)+SUMIF(Media4!$B$14:$B$122,'Daily_Total '!$B56,Media4!J$14:J$122)+SUMIF(Media5!$B$14:$B$129,'Daily_Total '!$B56,Media5!J$14:J$129)+SUMIF(Media6!$B$14:$B$129,'Daily_Total '!$B56,Media6!J$14:J$129)+SUMIF(Media7!$B$14:$B$129,'Daily_Total '!$B56,Media7!J$14:J$129)+SUMIF(Media8!$B$14:$B$129,'Daily_Total '!$B56,Media8!J$14:J$129)+SUMIF(Media9!$B$14:$B$129,'Daily_Total '!$B56,Media9!J$14:J$129)+SUMIF(Media10!$B$14:$B$129,'Daily_Total '!$B56,Media10!J$14:J$129)</f>
        <v>0</v>
      </c>
      <c r="K56" s="59">
        <f>SUM($J$21,$J$29,$J$37,$J$45,$J$53:J56)/$C$3</f>
        <v>0.86940262172284655</v>
      </c>
      <c r="L56" s="60" t="e">
        <f t="shared" si="26"/>
        <v>#DIV/0!</v>
      </c>
      <c r="M56" s="73" t="e">
        <f t="shared" si="27"/>
        <v>#DIV/0!</v>
      </c>
      <c r="N56" s="356" t="e">
        <f t="shared" si="5"/>
        <v>#DIV/0!</v>
      </c>
      <c r="O56" s="103">
        <f>SUMIF(Facebook!$B$14:$B$155,'Daily_Total '!$B56,Facebook!O$14:O$155)+SUMIF(YouTube!$B$14:$B$125,'Daily_Total '!$B56,YouTube!O$14:O$125)+SUMIF(Snapchat!$B$14:$B$123,'Daily_Total '!$B56,Snapchat!O$14:O$123)+SUMIF(Media4!$B$14:$B$122,'Daily_Total '!$B56,Media4!O$14:O$122)+SUMIF(Media5!$B$14:$B$129,'Daily_Total '!$B56,Media5!O$14:O$129)+SUMIF(Media6!$B$14:$B$129,'Daily_Total '!$B56,Media6!O$14:O$129)+SUMIF(Media7!$B$14:$B$129,'Daily_Total '!$B56,Media7!O$14:O$129)+SUMIF(Media8!$B$14:$B$129,'Daily_Total '!$B56,Media8!O$14:O$129)+SUMIF(Media9!$B$14:$B$129,'Daily_Total '!$B56,Media9!O$14:O$129)+SUMIF(Media10!$B$14:$B$129,'Daily_Total '!$B56,Media10!O$14:O$129)</f>
        <v>0</v>
      </c>
      <c r="P56" s="103">
        <f>SUMIF(Facebook!$B$14:$B$155,'Daily_Total '!$B56,Facebook!P$14:P$155)+SUMIF(YouTube!$B$14:$B$125,'Daily_Total '!$B56,YouTube!P$14:P$125)+SUMIF(Snapchat!$B$14:$B$123,'Daily_Total '!$B56,Snapchat!P$14:P$123)+SUMIF(Media4!$B$14:$B$122,'Daily_Total '!$B56,Media4!P$14:P$122)+SUMIF(Media5!$B$14:$B$129,'Daily_Total '!$B56,Media5!P$14:P$129)+SUMIF(Media6!$B$14:$B$129,'Daily_Total '!$B56,Media6!P$14:P$129)+SUMIF(Media7!$B$14:$B$129,'Daily_Total '!$B56,Media7!P$14:P$129)+SUMIF(Media8!$B$14:$B$129,'Daily_Total '!$B56,Media8!P$14:P$129)+SUMIF(Media9!$B$14:$B$129,'Daily_Total '!$B56,Media9!P$14:P$129)+SUMIF(Media10!$B$14:$B$129,'Daily_Total '!$B56,Media10!P$14:P$129)</f>
        <v>256.41025641025641</v>
      </c>
      <c r="Q56" s="74">
        <f t="shared" si="37"/>
        <v>0</v>
      </c>
      <c r="R56" s="75" t="e">
        <f t="shared" si="38"/>
        <v>#DIV/0!</v>
      </c>
      <c r="S56" s="59" t="e">
        <f t="shared" si="28"/>
        <v>#DIV/0!</v>
      </c>
      <c r="T56" s="104"/>
      <c r="U56" s="110" t="e">
        <f>SUMIF(Facebook!$B$14:$B$155,'Daily_Total '!$B56,Facebook!U$14:U$155)+SUMIF(YouTube!$B$14:$B$125,'Daily_Total '!$B56,YouTube!N$14:N$125)+SUMIF(Snapchat!$B$14:$B$123,'Daily_Total '!$B56,Snapchat!N$14:N$123)+SUMIF(Media4!$B$14:$B$122,'Daily_Total '!$B56,Media4!N$14:N$122)+SUMIF(Media5!$B$14:$B$129,'Daily_Total '!$B56,Media5!N$14:N$129)+SUMIF(Media6!$B$14:$B$129,'Daily_Total '!$B56,Media6!N$14:N$129)+SUMIF(Media7!$B$14:$B$129,'Daily_Total '!$B56,Media7!N$14:N$129)+SUMIF(Media8!$B$14:$B$129,'Daily_Total '!$B56,Media8!N$14:N$129)+SUMIF(Media9!$B$14:$B$129,'Daily_Total '!$B56,Media9!N$14:N$129)+SUMIF(Media10!$B$14:$B$129,'Daily_Total '!$B56,Media10!N$14:N$129)</f>
        <v>#DIV/0!</v>
      </c>
      <c r="V56" s="74">
        <f t="shared" si="19"/>
        <v>1</v>
      </c>
      <c r="W56" s="274" t="e">
        <f>SUMIF([4]Facebook!$B$14:$B$155,'[4]Daily_Total '!$B56,[4]Facebook!W$14:W$155)+SUMIF([4]Instagram!$B$14:$B$125,'[4]Daily_Total '!$B56,[4]Instagram!W$14:W$125)+SUMIF([4]YouTube!$B$14:$B$123,'[4]Daily_Total '!$B56,[4]YouTube!W$14:W$123)+SUMIF([4]Media4!$B$14:$B$122,'[4]Daily_Total '!$B56,[4]Media4!W$14:W$122)+SUMIF([4]Media5!$B$14:$B$129,'[4]Daily_Total '!$B56,[4]Media5!W$14:W$129)+SUMIF([4]Media6!$B$14:$B$129,'[4]Daily_Total '!$B56,[4]Media6!W$14:W$129)+SUMIF([4]Media7!$B$14:$B$129,'[4]Daily_Total '!$B56,[4]Media7!W$14:W$129)+SUMIF([4]Media8!$B$14:$B$129,'[4]Daily_Total '!$B56,[4]Media8!W$14:W$129)+SUMIF([4]Media9!$B$14:$B$129,'[4]Daily_Total '!$B56,[4]Media9!W$14:W$129)+SUMIF([4]Media10!$B$14:$B$129,'[4]Daily_Total '!$B56,[4]Media10!W$14:W$129)</f>
        <v>#VALUE!</v>
      </c>
      <c r="X56" s="274" t="e">
        <f>SUMIF([4]Facebook!$B$14:$B$155,'[4]Daily_Total '!$B56,[4]Facebook!X$14:X$155)+SUMIF([4]Instagram!$B$14:$B$125,'[4]Daily_Total '!$B56,[4]Instagram!X$14:X$125)+SUMIF([4]YouTube!$B$14:$B$123,'[4]Daily_Total '!$B56,[4]YouTube!X$14:X$123)+SUMIF([4]Media4!$B$14:$B$122,'[4]Daily_Total '!$B56,[4]Media4!X$14:X$122)+SUMIF([4]Media5!$B$14:$B$129,'[4]Daily_Total '!$B56,[4]Media5!X$14:X$129)+SUMIF([4]Media6!$B$14:$B$129,'[4]Daily_Total '!$B56,[4]Media6!X$14:X$129)+SUMIF([4]Media7!$B$14:$B$129,'[4]Daily_Total '!$B56,[4]Media7!X$14:X$129)+SUMIF([4]Media8!$B$14:$B$129,'[4]Daily_Total '!$B56,[4]Media8!X$14:X$129)+SUMIF([4]Media9!$B$14:$B$129,'[4]Daily_Total '!$B56,[4]Media9!X$14:X$129)+SUMIF([4]Media10!$B$14:$B$129,'[4]Daily_Total '!$B56,[4]Media10!X$14:X$129)</f>
        <v>#VALUE!</v>
      </c>
      <c r="Y56" s="275" t="e">
        <f>SUMIF([4]Facebook!$B$14:$B$155,'[4]Daily_Total '!$B56,[4]Facebook!Y$14:Y$155)+SUMIF([4]Instagram!$B$14:$B$125,'[4]Daily_Total '!$B56,[4]Instagram!Y$14:Y$125)+SUMIF([4]YouTube!$B$14:$B$123,'[4]Daily_Total '!$B56,[4]YouTube!Y$14:Y$123)+SUMIF([4]Media4!$B$14:$B$122,'[4]Daily_Total '!$B56,[4]Media4!Y$14:Y$122)+SUMIF([4]Media5!$B$14:$B$129,'[4]Daily_Total '!$B56,[4]Media5!Y$14:Y$129)+SUMIF([4]Media6!$B$14:$B$129,'[4]Daily_Total '!$B56,[4]Media6!Y$14:Y$129)+SUMIF([4]Media7!$B$14:$B$129,'[4]Daily_Total '!$B56,[4]Media7!Y$14:Y$129)+SUMIF([4]Media8!$B$14:$B$129,'[4]Daily_Total '!$B56,[4]Media8!Y$14:Y$129)+SUMIF([4]Media9!$B$14:$B$129,'[4]Daily_Total '!$B56,[4]Media9!Y$14:Y$129)+SUMIF([4]Media10!$B$14:$B$129,'[4]Daily_Total '!$B56,[4]Media10!Y$14:Y$129)</f>
        <v>#VALUE!</v>
      </c>
    </row>
    <row r="57" spans="1:25" ht="15.65" hidden="1" customHeight="1">
      <c r="A57" s="284"/>
      <c r="B57" s="95">
        <f>B$14+38</f>
        <v>45154</v>
      </c>
      <c r="C57" s="103">
        <f>SUMIF(Facebook!$B$14:$B$155,'Daily_Total '!$B57,Facebook!C$14:C$155)+SUMIF(YouTube!$B$14:$B$125,'Daily_Total '!$B57,YouTube!C$14:C$125)+SUMIF(Snapchat!$B$14:$B$123,'Daily_Total '!$B57,Snapchat!C$14:C$123)+SUMIF(Media4!$B$14:$B$122,'Daily_Total '!$B57,Media4!C$14:C$122)+SUMIF(Media5!$B$14:$B$129,'Daily_Total '!$B57,Media5!C$14:C$129)+SUMIF(Media6!$B$14:$B$129,'Daily_Total '!$B57,Media6!C$14:C$129)+SUMIF(Media7!$B$14:$B$129,'Daily_Total '!$B57,Media7!C$14:C$129)+SUMIF(Media8!$B$14:$B$129,'Daily_Total '!$B57,Media8!C$14:C$129)+SUMIF(Media9!$B$14:$B$129,'Daily_Total '!$B57,Media9!C$14:C$129)+SUMIF(Media10!$B$14:$B$129,'Daily_Total '!$B57,Media10!C$14:C$129)</f>
        <v>0</v>
      </c>
      <c r="D57" s="72">
        <f>SUMIF(Facebook!$B$14:$B$155,'Daily_Total '!$B57,Facebook!D$14:D$155)+SUMIF(YouTube!$B$14:$B$125,'Daily_Total '!$B57,YouTube!D$14:D$125)+SUMIF(Snapchat!$B$14:$B$123,'Daily_Total '!$B57,Snapchat!D$14:D$123)+SUMIF(Media4!$B$14:$B$122,'Daily_Total '!$B57,Media4!D$14:D$122)+SUMIF(Media5!$B$14:$B$129,'Daily_Total '!$B57,Media5!D$14:D$129)+SUMIF(Media6!$B$14:$B$129,'Daily_Total '!$B57,Media6!D$14:D$129)+SUMIF(Media7!$B$14:$B$129,'Daily_Total '!$B57,Media7!D$14:D$129)+SUMIF(Media8!$B$14:$B$129,'Daily_Total '!$B57,Media8!D$14:D$129)+SUMIF(Media9!$B$14:$B$129,'Daily_Total '!$B57,Media9!D$14:D$129)+SUMIF(Media10!$B$14:$B$129,'Daily_Total '!$B57,Media10!D$14:D$129)</f>
        <v>0</v>
      </c>
      <c r="E57" s="72">
        <f>SUMIF(Facebook!$B$14:$B$155,'Daily_Total '!$B57,Facebook!E$14:E$155)+SUMIF(YouTube!$B$14:$B$125,'Daily_Total '!$B57,YouTube!E$14:E$125)+SUMIF(Snapchat!$B$14:$B$123,'Daily_Total '!$B57,Snapchat!E$14:E$123)+SUMIF(Media4!$B$14:$B$122,'Daily_Total '!$B57,Media4!E$14:E$122)+SUMIF(Media5!$B$14:$B$129,'Daily_Total '!$B57,Media5!E$14:E$129)+SUMIF(Media6!$B$14:$B$129,'Daily_Total '!$B57,Media6!E$14:E$129)+SUMIF(Media7!$B$14:$B$129,'Daily_Total '!$B57,Media7!E$14:E$129)+SUMIF(Media8!$B$14:$B$129,'Daily_Total '!$B57,Media8!E$14:E$129)+SUMIF(Media9!$B$14:$B$129,'Daily_Total '!$B57,Media9!E$14:E$129)+SUMIF(Media10!$B$14:$B$129,'Daily_Total '!$B57,Media10!E$14:E$129)</f>
        <v>0</v>
      </c>
      <c r="F57" s="72">
        <f>SUMIF(Facebook!$B$14:$B$155,'Daily_Total '!$B57,Facebook!F$14:F$155)+SUMIF(YouTube!$B$14:$B$125,'Daily_Total '!$B57,YouTube!F$14:F$125)+SUMIF(Snapchat!$B$14:$B$123,'Daily_Total '!$B57,Snapchat!F$14:F$123)+SUMIF(Media4!$B$14:$B$122,'Daily_Total '!$B57,Media4!F$14:F$122)+SUMIF(Media5!$B$14:$B$129,'Daily_Total '!$B57,Media5!F$14:F$129)+SUMIF(Media6!$B$14:$B$129,'Daily_Total '!$B57,Media6!F$14:F$129)+SUMIF(Media7!$B$14:$B$129,'Daily_Total '!$B57,Media7!F$14:F$129)+SUMIF(Media8!$B$14:$B$129,'Daily_Total '!$B57,Media8!F$14:F$129)+SUMIF(Media9!$B$14:$B$129,'Daily_Total '!$B57,Media9!F$14:F$129)+SUMIF(Media10!$B$14:$B$129,'Daily_Total '!$B57,Media10!F$14:F$129)</f>
        <v>0</v>
      </c>
      <c r="G57" s="72">
        <f>SUMIF(Facebook!$B$14:$B$155,'Daily_Total '!$B57,Facebook!G$14:G$155)+SUMIF(YouTube!$B$14:$B$125,'Daily_Total '!$B57,YouTube!G$14:G$125)+SUMIF(Snapchat!$B$14:$B$123,'Daily_Total '!$B57,Snapchat!G$14:G$123)+SUMIF(Media4!$B$14:$B$122,'Daily_Total '!$B57,Media4!G$14:G$122)+SUMIF(Media5!$B$14:$B$129,'Daily_Total '!$B57,Media5!G$14:G$129)+SUMIF(Media6!$B$14:$B$129,'Daily_Total '!$B57,Media6!G$14:G$129)+SUMIF(Media7!$B$14:$B$129,'Daily_Total '!$B57,Media7!G$14:G$129)+SUMIF(Media8!$B$14:$B$129,'Daily_Total '!$B57,Media8!G$14:G$129)+SUMIF(Media9!$B$14:$B$129,'Daily_Total '!$B57,Media9!G$14:G$129)+SUMIF(Media10!$B$14:$B$129,'Daily_Total '!$B57,Media10!G$14:G$129)</f>
        <v>0</v>
      </c>
      <c r="H57" s="72">
        <f>SUMIF(Facebook!$B$14:$B$155,'Daily_Total '!$B57,Facebook!H$14:H$155)+SUMIF(YouTube!$B$14:$B$125,'Daily_Total '!$B57,YouTube!H$14:H$125)+SUMIF(Snapchat!$B$14:$B$123,'Daily_Total '!$B57,Snapchat!H$14:H$123)+SUMIF(Media4!$B$14:$B$122,'Daily_Total '!$B57,Media4!H$14:H$122)+SUMIF(Media5!$B$14:$B$129,'Daily_Total '!$B57,Media5!H$14:H$129)+SUMIF(Media6!$B$14:$B$129,'Daily_Total '!$B57,Media6!H$14:H$129)+SUMIF(Media7!$B$14:$B$129,'Daily_Total '!$B57,Media7!H$14:H$129)+SUMIF(Media8!$B$14:$B$129,'Daily_Total '!$B57,Media8!H$14:H$129)+SUMIF(Media9!$B$14:$B$129,'Daily_Total '!$B57,Media9!H$14:H$129)+SUMIF(Media10!$B$14:$B$129,'Daily_Total '!$B57,Media10!H$14:H$129)</f>
        <v>0</v>
      </c>
      <c r="I57" s="72">
        <f>SUMIF(Facebook!$B$14:$B$155,'Daily_Total '!$B57,Facebook!I$14:I$155)+SUMIF(YouTube!$B$14:$B$125,'Daily_Total '!$B57,YouTube!I$14:I$125)+SUMIF(Snapchat!$B$14:$B$123,'Daily_Total '!$B57,Snapchat!I$14:I$123)+SUMIF(Media4!$B$14:$B$122,'Daily_Total '!$B57,Media4!I$14:I$122)+SUMIF(Media5!$B$14:$B$129,'Daily_Total '!$B57,Media5!I$14:I$129)+SUMIF(Media6!$B$14:$B$129,'Daily_Total '!$B57,Media6!I$14:I$129)+SUMIF(Media7!$B$14:$B$129,'Daily_Total '!$B57,Media7!I$14:I$129)+SUMIF(Media8!$B$14:$B$129,'Daily_Total '!$B57,Media8!I$14:I$129)+SUMIF(Media9!$B$14:$B$129,'Daily_Total '!$B57,Media9!I$14:I$129)+SUMIF(Media10!$B$14:$B$129,'Daily_Total '!$B57,Media10!I$14:I$129)</f>
        <v>0</v>
      </c>
      <c r="J57" s="61">
        <f>SUMIF(Facebook!$B$14:$B$155,'Daily_Total '!$B57,Facebook!J$14:J$155)+SUMIF(YouTube!$B$14:$B$125,'Daily_Total '!$B57,YouTube!J$14:J$125)+SUMIF(Snapchat!$B$14:$B$123,'Daily_Total '!$B57,Snapchat!J$14:J$123)+SUMIF(Media4!$B$14:$B$122,'Daily_Total '!$B57,Media4!J$14:J$122)+SUMIF(Media5!$B$14:$B$129,'Daily_Total '!$B57,Media5!J$14:J$129)+SUMIF(Media6!$B$14:$B$129,'Daily_Total '!$B57,Media6!J$14:J$129)+SUMIF(Media7!$B$14:$B$129,'Daily_Total '!$B57,Media7!J$14:J$129)+SUMIF(Media8!$B$14:$B$129,'Daily_Total '!$B57,Media8!J$14:J$129)+SUMIF(Media9!$B$14:$B$129,'Daily_Total '!$B57,Media9!J$14:J$129)+SUMIF(Media10!$B$14:$B$129,'Daily_Total '!$B57,Media10!J$14:J$129)</f>
        <v>0</v>
      </c>
      <c r="K57" s="59">
        <f>SUM($J$21,$J$29,$J$37,$J$45,$J$53:J57)/$C$3</f>
        <v>0.86940262172284655</v>
      </c>
      <c r="L57" s="60" t="e">
        <f t="shared" si="26"/>
        <v>#DIV/0!</v>
      </c>
      <c r="M57" s="73" t="e">
        <f t="shared" si="27"/>
        <v>#DIV/0!</v>
      </c>
      <c r="N57" s="356" t="e">
        <f t="shared" si="5"/>
        <v>#DIV/0!</v>
      </c>
      <c r="O57" s="103">
        <f>SUMIF(Facebook!$B$14:$B$155,'Daily_Total '!$B57,Facebook!O$14:O$155)+SUMIF(YouTube!$B$14:$B$125,'Daily_Total '!$B57,YouTube!O$14:O$125)+SUMIF(Snapchat!$B$14:$B$123,'Daily_Total '!$B57,Snapchat!O$14:O$123)+SUMIF(Media4!$B$14:$B$122,'Daily_Total '!$B57,Media4!O$14:O$122)+SUMIF(Media5!$B$14:$B$129,'Daily_Total '!$B57,Media5!O$14:O$129)+SUMIF(Media6!$B$14:$B$129,'Daily_Total '!$B57,Media6!O$14:O$129)+SUMIF(Media7!$B$14:$B$129,'Daily_Total '!$B57,Media7!O$14:O$129)+SUMIF(Media8!$B$14:$B$129,'Daily_Total '!$B57,Media8!O$14:O$129)+SUMIF(Media9!$B$14:$B$129,'Daily_Total '!$B57,Media9!O$14:O$129)+SUMIF(Media10!$B$14:$B$129,'Daily_Total '!$B57,Media10!O$14:O$129)</f>
        <v>0</v>
      </c>
      <c r="P57" s="103">
        <f>SUMIF(Facebook!$B$14:$B$155,'Daily_Total '!$B57,Facebook!P$14:P$155)+SUMIF(YouTube!$B$14:$B$125,'Daily_Total '!$B57,YouTube!P$14:P$125)+SUMIF(Snapchat!$B$14:$B$123,'Daily_Total '!$B57,Snapchat!P$14:P$123)+SUMIF(Media4!$B$14:$B$122,'Daily_Total '!$B57,Media4!P$14:P$122)+SUMIF(Media5!$B$14:$B$129,'Daily_Total '!$B57,Media5!P$14:P$129)+SUMIF(Media6!$B$14:$B$129,'Daily_Total '!$B57,Media6!P$14:P$129)+SUMIF(Media7!$B$14:$B$129,'Daily_Total '!$B57,Media7!P$14:P$129)+SUMIF(Media8!$B$14:$B$129,'Daily_Total '!$B57,Media8!P$14:P$129)+SUMIF(Media9!$B$14:$B$129,'Daily_Total '!$B57,Media9!P$14:P$129)+SUMIF(Media10!$B$14:$B$129,'Daily_Total '!$B57,Media10!P$14:P$129)</f>
        <v>256.41025641025641</v>
      </c>
      <c r="Q57" s="74">
        <f t="shared" si="37"/>
        <v>0</v>
      </c>
      <c r="R57" s="75" t="e">
        <f t="shared" si="38"/>
        <v>#DIV/0!</v>
      </c>
      <c r="S57" s="59" t="e">
        <f t="shared" si="28"/>
        <v>#DIV/0!</v>
      </c>
      <c r="T57" s="104"/>
      <c r="U57" s="110" t="e">
        <f>SUMIF(Facebook!$B$14:$B$155,'Daily_Total '!$B57,Facebook!U$14:U$155)+SUMIF(YouTube!$B$14:$B$125,'Daily_Total '!$B57,YouTube!N$14:N$125)+SUMIF(Snapchat!$B$14:$B$123,'Daily_Total '!$B57,Snapchat!N$14:N$123)+SUMIF(Media4!$B$14:$B$122,'Daily_Total '!$B57,Media4!N$14:N$122)+SUMIF(Media5!$B$14:$B$129,'Daily_Total '!$B57,Media5!N$14:N$129)+SUMIF(Media6!$B$14:$B$129,'Daily_Total '!$B57,Media6!N$14:N$129)+SUMIF(Media7!$B$14:$B$129,'Daily_Total '!$B57,Media7!N$14:N$129)+SUMIF(Media8!$B$14:$B$129,'Daily_Total '!$B57,Media8!N$14:N$129)+SUMIF(Media9!$B$14:$B$129,'Daily_Total '!$B57,Media9!N$14:N$129)+SUMIF(Media10!$B$14:$B$129,'Daily_Total '!$B57,Media10!N$14:N$129)</f>
        <v>#DIV/0!</v>
      </c>
      <c r="V57" s="74">
        <f t="shared" si="19"/>
        <v>1</v>
      </c>
      <c r="W57" s="274" t="e">
        <f>SUMIF([4]Facebook!$B$14:$B$155,'[4]Daily_Total '!$B57,[4]Facebook!W$14:W$155)+SUMIF([4]Instagram!$B$14:$B$125,'[4]Daily_Total '!$B57,[4]Instagram!W$14:W$125)+SUMIF([4]YouTube!$B$14:$B$123,'[4]Daily_Total '!$B57,[4]YouTube!W$14:W$123)+SUMIF([4]Media4!$B$14:$B$122,'[4]Daily_Total '!$B57,[4]Media4!W$14:W$122)+SUMIF([4]Media5!$B$14:$B$129,'[4]Daily_Total '!$B57,[4]Media5!W$14:W$129)+SUMIF([4]Media6!$B$14:$B$129,'[4]Daily_Total '!$B57,[4]Media6!W$14:W$129)+SUMIF([4]Media7!$B$14:$B$129,'[4]Daily_Total '!$B57,[4]Media7!W$14:W$129)+SUMIF([4]Media8!$B$14:$B$129,'[4]Daily_Total '!$B57,[4]Media8!W$14:W$129)+SUMIF([4]Media9!$B$14:$B$129,'[4]Daily_Total '!$B57,[4]Media9!W$14:W$129)+SUMIF([4]Media10!$B$14:$B$129,'[4]Daily_Total '!$B57,[4]Media10!W$14:W$129)</f>
        <v>#VALUE!</v>
      </c>
      <c r="X57" s="274" t="e">
        <f>SUMIF([4]Facebook!$B$14:$B$155,'[4]Daily_Total '!$B57,[4]Facebook!X$14:X$155)+SUMIF([4]Instagram!$B$14:$B$125,'[4]Daily_Total '!$B57,[4]Instagram!X$14:X$125)+SUMIF([4]YouTube!$B$14:$B$123,'[4]Daily_Total '!$B57,[4]YouTube!X$14:X$123)+SUMIF([4]Media4!$B$14:$B$122,'[4]Daily_Total '!$B57,[4]Media4!X$14:X$122)+SUMIF([4]Media5!$B$14:$B$129,'[4]Daily_Total '!$B57,[4]Media5!X$14:X$129)+SUMIF([4]Media6!$B$14:$B$129,'[4]Daily_Total '!$B57,[4]Media6!X$14:X$129)+SUMIF([4]Media7!$B$14:$B$129,'[4]Daily_Total '!$B57,[4]Media7!X$14:X$129)+SUMIF([4]Media8!$B$14:$B$129,'[4]Daily_Total '!$B57,[4]Media8!X$14:X$129)+SUMIF([4]Media9!$B$14:$B$129,'[4]Daily_Total '!$B57,[4]Media9!X$14:X$129)+SUMIF([4]Media10!$B$14:$B$129,'[4]Daily_Total '!$B57,[4]Media10!X$14:X$129)</f>
        <v>#VALUE!</v>
      </c>
      <c r="Y57" s="275" t="e">
        <f>SUMIF([4]Facebook!$B$14:$B$155,'[4]Daily_Total '!$B57,[4]Facebook!Y$14:Y$155)+SUMIF([4]Instagram!$B$14:$B$125,'[4]Daily_Total '!$B57,[4]Instagram!Y$14:Y$125)+SUMIF([4]YouTube!$B$14:$B$123,'[4]Daily_Total '!$B57,[4]YouTube!Y$14:Y$123)+SUMIF([4]Media4!$B$14:$B$122,'[4]Daily_Total '!$B57,[4]Media4!Y$14:Y$122)+SUMIF([4]Media5!$B$14:$B$129,'[4]Daily_Total '!$B57,[4]Media5!Y$14:Y$129)+SUMIF([4]Media6!$B$14:$B$129,'[4]Daily_Total '!$B57,[4]Media6!Y$14:Y$129)+SUMIF([4]Media7!$B$14:$B$129,'[4]Daily_Total '!$B57,[4]Media7!Y$14:Y$129)+SUMIF([4]Media8!$B$14:$B$129,'[4]Daily_Total '!$B57,[4]Media8!Y$14:Y$129)+SUMIF([4]Media9!$B$14:$B$129,'[4]Daily_Total '!$B57,[4]Media9!Y$14:Y$129)+SUMIF([4]Media10!$B$14:$B$129,'[4]Daily_Total '!$B57,[4]Media10!Y$14:Y$129)</f>
        <v>#VALUE!</v>
      </c>
    </row>
    <row r="58" spans="1:25" ht="15.65" hidden="1" customHeight="1">
      <c r="A58" s="284"/>
      <c r="B58" s="95">
        <f>B$14+39</f>
        <v>45155</v>
      </c>
      <c r="C58" s="103">
        <f>SUMIF(Facebook!$B$14:$B$155,'Daily_Total '!$B58,Facebook!C$14:C$155)+SUMIF(YouTube!$B$14:$B$125,'Daily_Total '!$B58,YouTube!C$14:C$125)+SUMIF(Snapchat!$B$14:$B$123,'Daily_Total '!$B58,Snapchat!C$14:C$123)+SUMIF(Media4!$B$14:$B$122,'Daily_Total '!$B58,Media4!C$14:C$122)+SUMIF(Media5!$B$14:$B$129,'Daily_Total '!$B58,Media5!C$14:C$129)+SUMIF(Media6!$B$14:$B$129,'Daily_Total '!$B58,Media6!C$14:C$129)+SUMIF(Media7!$B$14:$B$129,'Daily_Total '!$B58,Media7!C$14:C$129)+SUMIF(Media8!$B$14:$B$129,'Daily_Total '!$B58,Media8!C$14:C$129)+SUMIF(Media9!$B$14:$B$129,'Daily_Total '!$B58,Media9!C$14:C$129)+SUMIF(Media10!$B$14:$B$129,'Daily_Total '!$B58,Media10!C$14:C$129)</f>
        <v>0</v>
      </c>
      <c r="D58" s="72">
        <f>SUMIF(Facebook!$B$14:$B$155,'Daily_Total '!$B58,Facebook!D$14:D$155)+SUMIF(YouTube!$B$14:$B$125,'Daily_Total '!$B58,YouTube!D$14:D$125)+SUMIF(Snapchat!$B$14:$B$123,'Daily_Total '!$B58,Snapchat!D$14:D$123)+SUMIF(Media4!$B$14:$B$122,'Daily_Total '!$B58,Media4!D$14:D$122)+SUMIF(Media5!$B$14:$B$129,'Daily_Total '!$B58,Media5!D$14:D$129)+SUMIF(Media6!$B$14:$B$129,'Daily_Total '!$B58,Media6!D$14:D$129)+SUMIF(Media7!$B$14:$B$129,'Daily_Total '!$B58,Media7!D$14:D$129)+SUMIF(Media8!$B$14:$B$129,'Daily_Total '!$B58,Media8!D$14:D$129)+SUMIF(Media9!$B$14:$B$129,'Daily_Total '!$B58,Media9!D$14:D$129)+SUMIF(Media10!$B$14:$B$129,'Daily_Total '!$B58,Media10!D$14:D$129)</f>
        <v>0</v>
      </c>
      <c r="E58" s="72">
        <f>SUMIF(Facebook!$B$14:$B$155,'Daily_Total '!$B58,Facebook!E$14:E$155)+SUMIF(YouTube!$B$14:$B$125,'Daily_Total '!$B58,YouTube!E$14:E$125)+SUMIF(Snapchat!$B$14:$B$123,'Daily_Total '!$B58,Snapchat!E$14:E$123)+SUMIF(Media4!$B$14:$B$122,'Daily_Total '!$B58,Media4!E$14:E$122)+SUMIF(Media5!$B$14:$B$129,'Daily_Total '!$B58,Media5!E$14:E$129)+SUMIF(Media6!$B$14:$B$129,'Daily_Total '!$B58,Media6!E$14:E$129)+SUMIF(Media7!$B$14:$B$129,'Daily_Total '!$B58,Media7!E$14:E$129)+SUMIF(Media8!$B$14:$B$129,'Daily_Total '!$B58,Media8!E$14:E$129)+SUMIF(Media9!$B$14:$B$129,'Daily_Total '!$B58,Media9!E$14:E$129)+SUMIF(Media10!$B$14:$B$129,'Daily_Total '!$B58,Media10!E$14:E$129)</f>
        <v>0</v>
      </c>
      <c r="F58" s="72">
        <f>SUMIF(Facebook!$B$14:$B$155,'Daily_Total '!$B58,Facebook!F$14:F$155)+SUMIF(YouTube!$B$14:$B$125,'Daily_Total '!$B58,YouTube!F$14:F$125)+SUMIF(Snapchat!$B$14:$B$123,'Daily_Total '!$B58,Snapchat!F$14:F$123)+SUMIF(Media4!$B$14:$B$122,'Daily_Total '!$B58,Media4!F$14:F$122)+SUMIF(Media5!$B$14:$B$129,'Daily_Total '!$B58,Media5!F$14:F$129)+SUMIF(Media6!$B$14:$B$129,'Daily_Total '!$B58,Media6!F$14:F$129)+SUMIF(Media7!$B$14:$B$129,'Daily_Total '!$B58,Media7!F$14:F$129)+SUMIF(Media8!$B$14:$B$129,'Daily_Total '!$B58,Media8!F$14:F$129)+SUMIF(Media9!$B$14:$B$129,'Daily_Total '!$B58,Media9!F$14:F$129)+SUMIF(Media10!$B$14:$B$129,'Daily_Total '!$B58,Media10!F$14:F$129)</f>
        <v>0</v>
      </c>
      <c r="G58" s="72">
        <f>SUMIF(Facebook!$B$14:$B$155,'Daily_Total '!$B58,Facebook!G$14:G$155)+SUMIF(YouTube!$B$14:$B$125,'Daily_Total '!$B58,YouTube!G$14:G$125)+SUMIF(Snapchat!$B$14:$B$123,'Daily_Total '!$B58,Snapchat!G$14:G$123)+SUMIF(Media4!$B$14:$B$122,'Daily_Total '!$B58,Media4!G$14:G$122)+SUMIF(Media5!$B$14:$B$129,'Daily_Total '!$B58,Media5!G$14:G$129)+SUMIF(Media6!$B$14:$B$129,'Daily_Total '!$B58,Media6!G$14:G$129)+SUMIF(Media7!$B$14:$B$129,'Daily_Total '!$B58,Media7!G$14:G$129)+SUMIF(Media8!$B$14:$B$129,'Daily_Total '!$B58,Media8!G$14:G$129)+SUMIF(Media9!$B$14:$B$129,'Daily_Total '!$B58,Media9!G$14:G$129)+SUMIF(Media10!$B$14:$B$129,'Daily_Total '!$B58,Media10!G$14:G$129)</f>
        <v>0</v>
      </c>
      <c r="H58" s="72">
        <f>SUMIF(Facebook!$B$14:$B$155,'Daily_Total '!$B58,Facebook!H$14:H$155)+SUMIF(YouTube!$B$14:$B$125,'Daily_Total '!$B58,YouTube!H$14:H$125)+SUMIF(Snapchat!$B$14:$B$123,'Daily_Total '!$B58,Snapchat!H$14:H$123)+SUMIF(Media4!$B$14:$B$122,'Daily_Total '!$B58,Media4!H$14:H$122)+SUMIF(Media5!$B$14:$B$129,'Daily_Total '!$B58,Media5!H$14:H$129)+SUMIF(Media6!$B$14:$B$129,'Daily_Total '!$B58,Media6!H$14:H$129)+SUMIF(Media7!$B$14:$B$129,'Daily_Total '!$B58,Media7!H$14:H$129)+SUMIF(Media8!$B$14:$B$129,'Daily_Total '!$B58,Media8!H$14:H$129)+SUMIF(Media9!$B$14:$B$129,'Daily_Total '!$B58,Media9!H$14:H$129)+SUMIF(Media10!$B$14:$B$129,'Daily_Total '!$B58,Media10!H$14:H$129)</f>
        <v>0</v>
      </c>
      <c r="I58" s="72">
        <f>SUMIF(Facebook!$B$14:$B$155,'Daily_Total '!$B58,Facebook!I$14:I$155)+SUMIF(YouTube!$B$14:$B$125,'Daily_Total '!$B58,YouTube!I$14:I$125)+SUMIF(Snapchat!$B$14:$B$123,'Daily_Total '!$B58,Snapchat!I$14:I$123)+SUMIF(Media4!$B$14:$B$122,'Daily_Total '!$B58,Media4!I$14:I$122)+SUMIF(Media5!$B$14:$B$129,'Daily_Total '!$B58,Media5!I$14:I$129)+SUMIF(Media6!$B$14:$B$129,'Daily_Total '!$B58,Media6!I$14:I$129)+SUMIF(Media7!$B$14:$B$129,'Daily_Total '!$B58,Media7!I$14:I$129)+SUMIF(Media8!$B$14:$B$129,'Daily_Total '!$B58,Media8!I$14:I$129)+SUMIF(Media9!$B$14:$B$129,'Daily_Total '!$B58,Media9!I$14:I$129)+SUMIF(Media10!$B$14:$B$129,'Daily_Total '!$B58,Media10!I$14:I$129)</f>
        <v>0</v>
      </c>
      <c r="J58" s="61">
        <f>SUMIF(Facebook!$B$14:$B$155,'Daily_Total '!$B58,Facebook!J$14:J$155)+SUMIF(YouTube!$B$14:$B$125,'Daily_Total '!$B58,YouTube!J$14:J$125)+SUMIF(Snapchat!$B$14:$B$123,'Daily_Total '!$B58,Snapchat!J$14:J$123)+SUMIF(Media4!$B$14:$B$122,'Daily_Total '!$B58,Media4!J$14:J$122)+SUMIF(Media5!$B$14:$B$129,'Daily_Total '!$B58,Media5!J$14:J$129)+SUMIF(Media6!$B$14:$B$129,'Daily_Total '!$B58,Media6!J$14:J$129)+SUMIF(Media7!$B$14:$B$129,'Daily_Total '!$B58,Media7!J$14:J$129)+SUMIF(Media8!$B$14:$B$129,'Daily_Total '!$B58,Media8!J$14:J$129)+SUMIF(Media9!$B$14:$B$129,'Daily_Total '!$B58,Media9!J$14:J$129)+SUMIF(Media10!$B$14:$B$129,'Daily_Total '!$B58,Media10!J$14:J$129)</f>
        <v>0</v>
      </c>
      <c r="K58" s="59">
        <f>SUM($J$21,$J$29,$J$37,$J$45,$J$53:J58)/$C$3</f>
        <v>0.86940262172284655</v>
      </c>
      <c r="L58" s="60" t="e">
        <f t="shared" si="26"/>
        <v>#DIV/0!</v>
      </c>
      <c r="M58" s="73" t="e">
        <f t="shared" si="27"/>
        <v>#DIV/0!</v>
      </c>
      <c r="N58" s="356" t="e">
        <f t="shared" si="5"/>
        <v>#DIV/0!</v>
      </c>
      <c r="O58" s="103">
        <f>SUMIF(Facebook!$B$14:$B$155,'Daily_Total '!$B58,Facebook!O$14:O$155)+SUMIF(YouTube!$B$14:$B$125,'Daily_Total '!$B58,YouTube!O$14:O$125)+SUMIF(Snapchat!$B$14:$B$123,'Daily_Total '!$B58,Snapchat!O$14:O$123)+SUMIF(Media4!$B$14:$B$122,'Daily_Total '!$B58,Media4!O$14:O$122)+SUMIF(Media5!$B$14:$B$129,'Daily_Total '!$B58,Media5!O$14:O$129)+SUMIF(Media6!$B$14:$B$129,'Daily_Total '!$B58,Media6!O$14:O$129)+SUMIF(Media7!$B$14:$B$129,'Daily_Total '!$B58,Media7!O$14:O$129)+SUMIF(Media8!$B$14:$B$129,'Daily_Total '!$B58,Media8!O$14:O$129)+SUMIF(Media9!$B$14:$B$129,'Daily_Total '!$B58,Media9!O$14:O$129)+SUMIF(Media10!$B$14:$B$129,'Daily_Total '!$B58,Media10!O$14:O$129)</f>
        <v>0</v>
      </c>
      <c r="P58" s="103">
        <f>SUMIF(Facebook!$B$14:$B$155,'Daily_Total '!$B58,Facebook!P$14:P$155)+SUMIF(YouTube!$B$14:$B$125,'Daily_Total '!$B58,YouTube!P$14:P$125)+SUMIF(Snapchat!$B$14:$B$123,'Daily_Total '!$B58,Snapchat!P$14:P$123)+SUMIF(Media4!$B$14:$B$122,'Daily_Total '!$B58,Media4!P$14:P$122)+SUMIF(Media5!$B$14:$B$129,'Daily_Total '!$B58,Media5!P$14:P$129)+SUMIF(Media6!$B$14:$B$129,'Daily_Total '!$B58,Media6!P$14:P$129)+SUMIF(Media7!$B$14:$B$129,'Daily_Total '!$B58,Media7!P$14:P$129)+SUMIF(Media8!$B$14:$B$129,'Daily_Total '!$B58,Media8!P$14:P$129)+SUMIF(Media9!$B$14:$B$129,'Daily_Total '!$B58,Media9!P$14:P$129)+SUMIF(Media10!$B$14:$B$129,'Daily_Total '!$B58,Media10!P$14:P$129)</f>
        <v>256.41025641025641</v>
      </c>
      <c r="Q58" s="74">
        <f t="shared" si="37"/>
        <v>0</v>
      </c>
      <c r="R58" s="75" t="e">
        <f t="shared" si="38"/>
        <v>#DIV/0!</v>
      </c>
      <c r="S58" s="59" t="e">
        <f t="shared" si="28"/>
        <v>#DIV/0!</v>
      </c>
      <c r="T58" s="104"/>
      <c r="U58" s="110" t="e">
        <f>SUMIF(Facebook!$B$14:$B$155,'Daily_Total '!$B58,Facebook!U$14:U$155)+SUMIF(YouTube!$B$14:$B$125,'Daily_Total '!$B58,YouTube!N$14:N$125)+SUMIF(Snapchat!$B$14:$B$123,'Daily_Total '!$B58,Snapchat!N$14:N$123)+SUMIF(Media4!$B$14:$B$122,'Daily_Total '!$B58,Media4!N$14:N$122)+SUMIF(Media5!$B$14:$B$129,'Daily_Total '!$B58,Media5!N$14:N$129)+SUMIF(Media6!$B$14:$B$129,'Daily_Total '!$B58,Media6!N$14:N$129)+SUMIF(Media7!$B$14:$B$129,'Daily_Total '!$B58,Media7!N$14:N$129)+SUMIF(Media8!$B$14:$B$129,'Daily_Total '!$B58,Media8!N$14:N$129)+SUMIF(Media9!$B$14:$B$129,'Daily_Total '!$B58,Media9!N$14:N$129)+SUMIF(Media10!$B$14:$B$129,'Daily_Total '!$B58,Media10!N$14:N$129)</f>
        <v>#DIV/0!</v>
      </c>
      <c r="V58" s="74">
        <f t="shared" si="19"/>
        <v>1</v>
      </c>
      <c r="W58" s="274" t="e">
        <f>SUMIF([4]Facebook!$B$14:$B$155,'[4]Daily_Total '!$B58,[4]Facebook!W$14:W$155)+SUMIF([4]Instagram!$B$14:$B$125,'[4]Daily_Total '!$B58,[4]Instagram!W$14:W$125)+SUMIF([4]YouTube!$B$14:$B$123,'[4]Daily_Total '!$B58,[4]YouTube!W$14:W$123)+SUMIF([4]Media4!$B$14:$B$122,'[4]Daily_Total '!$B58,[4]Media4!W$14:W$122)+SUMIF([4]Media5!$B$14:$B$129,'[4]Daily_Total '!$B58,[4]Media5!W$14:W$129)+SUMIF([4]Media6!$B$14:$B$129,'[4]Daily_Total '!$B58,[4]Media6!W$14:W$129)+SUMIF([4]Media7!$B$14:$B$129,'[4]Daily_Total '!$B58,[4]Media7!W$14:W$129)+SUMIF([4]Media8!$B$14:$B$129,'[4]Daily_Total '!$B58,[4]Media8!W$14:W$129)+SUMIF([4]Media9!$B$14:$B$129,'[4]Daily_Total '!$B58,[4]Media9!W$14:W$129)+SUMIF([4]Media10!$B$14:$B$129,'[4]Daily_Total '!$B58,[4]Media10!W$14:W$129)</f>
        <v>#VALUE!</v>
      </c>
      <c r="X58" s="274" t="e">
        <f>SUMIF([4]Facebook!$B$14:$B$155,'[4]Daily_Total '!$B58,[4]Facebook!X$14:X$155)+SUMIF([4]Instagram!$B$14:$B$125,'[4]Daily_Total '!$B58,[4]Instagram!X$14:X$125)+SUMIF([4]YouTube!$B$14:$B$123,'[4]Daily_Total '!$B58,[4]YouTube!X$14:X$123)+SUMIF([4]Media4!$B$14:$B$122,'[4]Daily_Total '!$B58,[4]Media4!X$14:X$122)+SUMIF([4]Media5!$B$14:$B$129,'[4]Daily_Total '!$B58,[4]Media5!X$14:X$129)+SUMIF([4]Media6!$B$14:$B$129,'[4]Daily_Total '!$B58,[4]Media6!X$14:X$129)+SUMIF([4]Media7!$B$14:$B$129,'[4]Daily_Total '!$B58,[4]Media7!X$14:X$129)+SUMIF([4]Media8!$B$14:$B$129,'[4]Daily_Total '!$B58,[4]Media8!X$14:X$129)+SUMIF([4]Media9!$B$14:$B$129,'[4]Daily_Total '!$B58,[4]Media9!X$14:X$129)+SUMIF([4]Media10!$B$14:$B$129,'[4]Daily_Total '!$B58,[4]Media10!X$14:X$129)</f>
        <v>#VALUE!</v>
      </c>
      <c r="Y58" s="275" t="e">
        <f>SUMIF([4]Facebook!$B$14:$B$155,'[4]Daily_Total '!$B58,[4]Facebook!Y$14:Y$155)+SUMIF([4]Instagram!$B$14:$B$125,'[4]Daily_Total '!$B58,[4]Instagram!Y$14:Y$125)+SUMIF([4]YouTube!$B$14:$B$123,'[4]Daily_Total '!$B58,[4]YouTube!Y$14:Y$123)+SUMIF([4]Media4!$B$14:$B$122,'[4]Daily_Total '!$B58,[4]Media4!Y$14:Y$122)+SUMIF([4]Media5!$B$14:$B$129,'[4]Daily_Total '!$B58,[4]Media5!Y$14:Y$129)+SUMIF([4]Media6!$B$14:$B$129,'[4]Daily_Total '!$B58,[4]Media6!Y$14:Y$129)+SUMIF([4]Media7!$B$14:$B$129,'[4]Daily_Total '!$B58,[4]Media7!Y$14:Y$129)+SUMIF([4]Media8!$B$14:$B$129,'[4]Daily_Total '!$B58,[4]Media8!Y$14:Y$129)+SUMIF([4]Media9!$B$14:$B$129,'[4]Daily_Total '!$B58,[4]Media9!Y$14:Y$129)+SUMIF([4]Media10!$B$14:$B$129,'[4]Daily_Total '!$B58,[4]Media10!Y$14:Y$129)</f>
        <v>#VALUE!</v>
      </c>
    </row>
    <row r="59" spans="1:25" ht="15.65" hidden="1" customHeight="1">
      <c r="A59" s="284"/>
      <c r="B59" s="95">
        <f>B$14+40</f>
        <v>45156</v>
      </c>
      <c r="C59" s="103">
        <f>SUMIF(Facebook!$B$14:$B$155,'Daily_Total '!$B59,Facebook!C$14:C$155)+SUMIF(YouTube!$B$14:$B$125,'Daily_Total '!$B59,YouTube!C$14:C$125)+SUMIF(Snapchat!$B$14:$B$123,'Daily_Total '!$B59,Snapchat!C$14:C$123)+SUMIF(Media4!$B$14:$B$122,'Daily_Total '!$B59,Media4!C$14:C$122)+SUMIF(Media5!$B$14:$B$129,'Daily_Total '!$B59,Media5!C$14:C$129)+SUMIF(Media6!$B$14:$B$129,'Daily_Total '!$B59,Media6!C$14:C$129)+SUMIF(Media7!$B$14:$B$129,'Daily_Total '!$B59,Media7!C$14:C$129)+SUMIF(Media8!$B$14:$B$129,'Daily_Total '!$B59,Media8!C$14:C$129)+SUMIF(Media9!$B$14:$B$129,'Daily_Total '!$B59,Media9!C$14:C$129)+SUMIF(Media10!$B$14:$B$129,'Daily_Total '!$B59,Media10!C$14:C$129)</f>
        <v>0</v>
      </c>
      <c r="D59" s="72">
        <f>SUMIF(Facebook!$B$14:$B$155,'Daily_Total '!$B59,Facebook!D$14:D$155)+SUMIF(YouTube!$B$14:$B$125,'Daily_Total '!$B59,YouTube!D$14:D$125)+SUMIF(Snapchat!$B$14:$B$123,'Daily_Total '!$B59,Snapchat!D$14:D$123)+SUMIF(Media4!$B$14:$B$122,'Daily_Total '!$B59,Media4!D$14:D$122)+SUMIF(Media5!$B$14:$B$129,'Daily_Total '!$B59,Media5!D$14:D$129)+SUMIF(Media6!$B$14:$B$129,'Daily_Total '!$B59,Media6!D$14:D$129)+SUMIF(Media7!$B$14:$B$129,'Daily_Total '!$B59,Media7!D$14:D$129)+SUMIF(Media8!$B$14:$B$129,'Daily_Total '!$B59,Media8!D$14:D$129)+SUMIF(Media9!$B$14:$B$129,'Daily_Total '!$B59,Media9!D$14:D$129)+SUMIF(Media10!$B$14:$B$129,'Daily_Total '!$B59,Media10!D$14:D$129)</f>
        <v>0</v>
      </c>
      <c r="E59" s="72">
        <f>SUMIF(Facebook!$B$14:$B$155,'Daily_Total '!$B59,Facebook!E$14:E$155)+SUMIF(YouTube!$B$14:$B$125,'Daily_Total '!$B59,YouTube!E$14:E$125)+SUMIF(Snapchat!$B$14:$B$123,'Daily_Total '!$B59,Snapchat!E$14:E$123)+SUMIF(Media4!$B$14:$B$122,'Daily_Total '!$B59,Media4!E$14:E$122)+SUMIF(Media5!$B$14:$B$129,'Daily_Total '!$B59,Media5!E$14:E$129)+SUMIF(Media6!$B$14:$B$129,'Daily_Total '!$B59,Media6!E$14:E$129)+SUMIF(Media7!$B$14:$B$129,'Daily_Total '!$B59,Media7!E$14:E$129)+SUMIF(Media8!$B$14:$B$129,'Daily_Total '!$B59,Media8!E$14:E$129)+SUMIF(Media9!$B$14:$B$129,'Daily_Total '!$B59,Media9!E$14:E$129)+SUMIF(Media10!$B$14:$B$129,'Daily_Total '!$B59,Media10!E$14:E$129)</f>
        <v>0</v>
      </c>
      <c r="F59" s="72">
        <f>SUMIF(Facebook!$B$14:$B$155,'Daily_Total '!$B59,Facebook!F$14:F$155)+SUMIF(YouTube!$B$14:$B$125,'Daily_Total '!$B59,YouTube!F$14:F$125)+SUMIF(Snapchat!$B$14:$B$123,'Daily_Total '!$B59,Snapchat!F$14:F$123)+SUMIF(Media4!$B$14:$B$122,'Daily_Total '!$B59,Media4!F$14:F$122)+SUMIF(Media5!$B$14:$B$129,'Daily_Total '!$B59,Media5!F$14:F$129)+SUMIF(Media6!$B$14:$B$129,'Daily_Total '!$B59,Media6!F$14:F$129)+SUMIF(Media7!$B$14:$B$129,'Daily_Total '!$B59,Media7!F$14:F$129)+SUMIF(Media8!$B$14:$B$129,'Daily_Total '!$B59,Media8!F$14:F$129)+SUMIF(Media9!$B$14:$B$129,'Daily_Total '!$B59,Media9!F$14:F$129)+SUMIF(Media10!$B$14:$B$129,'Daily_Total '!$B59,Media10!F$14:F$129)</f>
        <v>0</v>
      </c>
      <c r="G59" s="72">
        <f>SUMIF(Facebook!$B$14:$B$155,'Daily_Total '!$B59,Facebook!G$14:G$155)+SUMIF(YouTube!$B$14:$B$125,'Daily_Total '!$B59,YouTube!G$14:G$125)+SUMIF(Snapchat!$B$14:$B$123,'Daily_Total '!$B59,Snapchat!G$14:G$123)+SUMIF(Media4!$B$14:$B$122,'Daily_Total '!$B59,Media4!G$14:G$122)+SUMIF(Media5!$B$14:$B$129,'Daily_Total '!$B59,Media5!G$14:G$129)+SUMIF(Media6!$B$14:$B$129,'Daily_Total '!$B59,Media6!G$14:G$129)+SUMIF(Media7!$B$14:$B$129,'Daily_Total '!$B59,Media7!G$14:G$129)+SUMIF(Media8!$B$14:$B$129,'Daily_Total '!$B59,Media8!G$14:G$129)+SUMIF(Media9!$B$14:$B$129,'Daily_Total '!$B59,Media9!G$14:G$129)+SUMIF(Media10!$B$14:$B$129,'Daily_Total '!$B59,Media10!G$14:G$129)</f>
        <v>0</v>
      </c>
      <c r="H59" s="72">
        <f>SUMIF(Facebook!$B$14:$B$155,'Daily_Total '!$B59,Facebook!H$14:H$155)+SUMIF(YouTube!$B$14:$B$125,'Daily_Total '!$B59,YouTube!H$14:H$125)+SUMIF(Snapchat!$B$14:$B$123,'Daily_Total '!$B59,Snapchat!H$14:H$123)+SUMIF(Media4!$B$14:$B$122,'Daily_Total '!$B59,Media4!H$14:H$122)+SUMIF(Media5!$B$14:$B$129,'Daily_Total '!$B59,Media5!H$14:H$129)+SUMIF(Media6!$B$14:$B$129,'Daily_Total '!$B59,Media6!H$14:H$129)+SUMIF(Media7!$B$14:$B$129,'Daily_Total '!$B59,Media7!H$14:H$129)+SUMIF(Media8!$B$14:$B$129,'Daily_Total '!$B59,Media8!H$14:H$129)+SUMIF(Media9!$B$14:$B$129,'Daily_Total '!$B59,Media9!H$14:H$129)+SUMIF(Media10!$B$14:$B$129,'Daily_Total '!$B59,Media10!H$14:H$129)</f>
        <v>0</v>
      </c>
      <c r="I59" s="72">
        <f>SUMIF(Facebook!$B$14:$B$155,'Daily_Total '!$B59,Facebook!I$14:I$155)+SUMIF(YouTube!$B$14:$B$125,'Daily_Total '!$B59,YouTube!I$14:I$125)+SUMIF(Snapchat!$B$14:$B$123,'Daily_Total '!$B59,Snapchat!I$14:I$123)+SUMIF(Media4!$B$14:$B$122,'Daily_Total '!$B59,Media4!I$14:I$122)+SUMIF(Media5!$B$14:$B$129,'Daily_Total '!$B59,Media5!I$14:I$129)+SUMIF(Media6!$B$14:$B$129,'Daily_Total '!$B59,Media6!I$14:I$129)+SUMIF(Media7!$B$14:$B$129,'Daily_Total '!$B59,Media7!I$14:I$129)+SUMIF(Media8!$B$14:$B$129,'Daily_Total '!$B59,Media8!I$14:I$129)+SUMIF(Media9!$B$14:$B$129,'Daily_Total '!$B59,Media9!I$14:I$129)+SUMIF(Media10!$B$14:$B$129,'Daily_Total '!$B59,Media10!I$14:I$129)</f>
        <v>0</v>
      </c>
      <c r="J59" s="61">
        <f>SUMIF(Facebook!$B$14:$B$155,'Daily_Total '!$B59,Facebook!J$14:J$155)+SUMIF(YouTube!$B$14:$B$125,'Daily_Total '!$B59,YouTube!J$14:J$125)+SUMIF(Snapchat!$B$14:$B$123,'Daily_Total '!$B59,Snapchat!J$14:J$123)+SUMIF(Media4!$B$14:$B$122,'Daily_Total '!$B59,Media4!J$14:J$122)+SUMIF(Media5!$B$14:$B$129,'Daily_Total '!$B59,Media5!J$14:J$129)+SUMIF(Media6!$B$14:$B$129,'Daily_Total '!$B59,Media6!J$14:J$129)+SUMIF(Media7!$B$14:$B$129,'Daily_Total '!$B59,Media7!J$14:J$129)+SUMIF(Media8!$B$14:$B$129,'Daily_Total '!$B59,Media8!J$14:J$129)+SUMIF(Media9!$B$14:$B$129,'Daily_Total '!$B59,Media9!J$14:J$129)+SUMIF(Media10!$B$14:$B$129,'Daily_Total '!$B59,Media10!J$14:J$129)</f>
        <v>0</v>
      </c>
      <c r="K59" s="59">
        <f>SUM($J$21,$J$29,$J$37,$J$45,$J$53:J59)/$C$3</f>
        <v>0.86940262172284655</v>
      </c>
      <c r="L59" s="60" t="e">
        <f t="shared" si="26"/>
        <v>#DIV/0!</v>
      </c>
      <c r="M59" s="73" t="e">
        <f t="shared" si="27"/>
        <v>#DIV/0!</v>
      </c>
      <c r="N59" s="356" t="e">
        <f t="shared" si="5"/>
        <v>#DIV/0!</v>
      </c>
      <c r="O59" s="103">
        <f>SUMIF(Facebook!$B$14:$B$155,'Daily_Total '!$B59,Facebook!O$14:O$155)+SUMIF(YouTube!$B$14:$B$125,'Daily_Total '!$B59,YouTube!O$14:O$125)+SUMIF(Snapchat!$B$14:$B$123,'Daily_Total '!$B59,Snapchat!O$14:O$123)+SUMIF(Media4!$B$14:$B$122,'Daily_Total '!$B59,Media4!O$14:O$122)+SUMIF(Media5!$B$14:$B$129,'Daily_Total '!$B59,Media5!O$14:O$129)+SUMIF(Media6!$B$14:$B$129,'Daily_Total '!$B59,Media6!O$14:O$129)+SUMIF(Media7!$B$14:$B$129,'Daily_Total '!$B59,Media7!O$14:O$129)+SUMIF(Media8!$B$14:$B$129,'Daily_Total '!$B59,Media8!O$14:O$129)+SUMIF(Media9!$B$14:$B$129,'Daily_Total '!$B59,Media9!O$14:O$129)+SUMIF(Media10!$B$14:$B$129,'Daily_Total '!$B59,Media10!O$14:O$129)</f>
        <v>0</v>
      </c>
      <c r="P59" s="103">
        <f>SUMIF(Facebook!$B$14:$B$155,'Daily_Total '!$B59,Facebook!P$14:P$155)+SUMIF(YouTube!$B$14:$B$125,'Daily_Total '!$B59,YouTube!P$14:P$125)+SUMIF(Snapchat!$B$14:$B$123,'Daily_Total '!$B59,Snapchat!P$14:P$123)+SUMIF(Media4!$B$14:$B$122,'Daily_Total '!$B59,Media4!P$14:P$122)+SUMIF(Media5!$B$14:$B$129,'Daily_Total '!$B59,Media5!P$14:P$129)+SUMIF(Media6!$B$14:$B$129,'Daily_Total '!$B59,Media6!P$14:P$129)+SUMIF(Media7!$B$14:$B$129,'Daily_Total '!$B59,Media7!P$14:P$129)+SUMIF(Media8!$B$14:$B$129,'Daily_Total '!$B59,Media8!P$14:P$129)+SUMIF(Media9!$B$14:$B$129,'Daily_Total '!$B59,Media9!P$14:P$129)+SUMIF(Media10!$B$14:$B$129,'Daily_Total '!$B59,Media10!P$14:P$129)</f>
        <v>256.41025641025641</v>
      </c>
      <c r="Q59" s="74">
        <f t="shared" si="37"/>
        <v>0</v>
      </c>
      <c r="R59" s="75" t="e">
        <f t="shared" si="38"/>
        <v>#DIV/0!</v>
      </c>
      <c r="S59" s="59" t="e">
        <f t="shared" si="28"/>
        <v>#DIV/0!</v>
      </c>
      <c r="T59" s="104"/>
      <c r="U59" s="110" t="e">
        <f>SUMIF(Facebook!$B$14:$B$155,'Daily_Total '!$B59,Facebook!U$14:U$155)+SUMIF(YouTube!$B$14:$B$125,'Daily_Total '!$B59,YouTube!N$14:N$125)+SUMIF(Snapchat!$B$14:$B$123,'Daily_Total '!$B59,Snapchat!N$14:N$123)+SUMIF(Media4!$B$14:$B$122,'Daily_Total '!$B59,Media4!N$14:N$122)+SUMIF(Media5!$B$14:$B$129,'Daily_Total '!$B59,Media5!N$14:N$129)+SUMIF(Media6!$B$14:$B$129,'Daily_Total '!$B59,Media6!N$14:N$129)+SUMIF(Media7!$B$14:$B$129,'Daily_Total '!$B59,Media7!N$14:N$129)+SUMIF(Media8!$B$14:$B$129,'Daily_Total '!$B59,Media8!N$14:N$129)+SUMIF(Media9!$B$14:$B$129,'Daily_Total '!$B59,Media9!N$14:N$129)+SUMIF(Media10!$B$14:$B$129,'Daily_Total '!$B59,Media10!N$14:N$129)</f>
        <v>#DIV/0!</v>
      </c>
      <c r="V59" s="74">
        <f t="shared" si="19"/>
        <v>1</v>
      </c>
      <c r="W59" s="274" t="e">
        <f>SUMIF([4]Facebook!$B$14:$B$155,'[4]Daily_Total '!$B59,[4]Facebook!W$14:W$155)+SUMIF([4]Instagram!$B$14:$B$125,'[4]Daily_Total '!$B59,[4]Instagram!W$14:W$125)+SUMIF([4]YouTube!$B$14:$B$123,'[4]Daily_Total '!$B59,[4]YouTube!W$14:W$123)+SUMIF([4]Media4!$B$14:$B$122,'[4]Daily_Total '!$B59,[4]Media4!W$14:W$122)+SUMIF([4]Media5!$B$14:$B$129,'[4]Daily_Total '!$B59,[4]Media5!W$14:W$129)+SUMIF([4]Media6!$B$14:$B$129,'[4]Daily_Total '!$B59,[4]Media6!W$14:W$129)+SUMIF([4]Media7!$B$14:$B$129,'[4]Daily_Total '!$B59,[4]Media7!W$14:W$129)+SUMIF([4]Media8!$B$14:$B$129,'[4]Daily_Total '!$B59,[4]Media8!W$14:W$129)+SUMIF([4]Media9!$B$14:$B$129,'[4]Daily_Total '!$B59,[4]Media9!W$14:W$129)+SUMIF([4]Media10!$B$14:$B$129,'[4]Daily_Total '!$B59,[4]Media10!W$14:W$129)</f>
        <v>#VALUE!</v>
      </c>
      <c r="X59" s="274" t="e">
        <f>SUMIF([4]Facebook!$B$14:$B$155,'[4]Daily_Total '!$B59,[4]Facebook!X$14:X$155)+SUMIF([4]Instagram!$B$14:$B$125,'[4]Daily_Total '!$B59,[4]Instagram!X$14:X$125)+SUMIF([4]YouTube!$B$14:$B$123,'[4]Daily_Total '!$B59,[4]YouTube!X$14:X$123)+SUMIF([4]Media4!$B$14:$B$122,'[4]Daily_Total '!$B59,[4]Media4!X$14:X$122)+SUMIF([4]Media5!$B$14:$B$129,'[4]Daily_Total '!$B59,[4]Media5!X$14:X$129)+SUMIF([4]Media6!$B$14:$B$129,'[4]Daily_Total '!$B59,[4]Media6!X$14:X$129)+SUMIF([4]Media7!$B$14:$B$129,'[4]Daily_Total '!$B59,[4]Media7!X$14:X$129)+SUMIF([4]Media8!$B$14:$B$129,'[4]Daily_Total '!$B59,[4]Media8!X$14:X$129)+SUMIF([4]Media9!$B$14:$B$129,'[4]Daily_Total '!$B59,[4]Media9!X$14:X$129)+SUMIF([4]Media10!$B$14:$B$129,'[4]Daily_Total '!$B59,[4]Media10!X$14:X$129)</f>
        <v>#VALUE!</v>
      </c>
      <c r="Y59" s="275" t="e">
        <f>SUMIF([4]Facebook!$B$14:$B$155,'[4]Daily_Total '!$B59,[4]Facebook!Y$14:Y$155)+SUMIF([4]Instagram!$B$14:$B$125,'[4]Daily_Total '!$B59,[4]Instagram!Y$14:Y$125)+SUMIF([4]YouTube!$B$14:$B$123,'[4]Daily_Total '!$B59,[4]YouTube!Y$14:Y$123)+SUMIF([4]Media4!$B$14:$B$122,'[4]Daily_Total '!$B59,[4]Media4!Y$14:Y$122)+SUMIF([4]Media5!$B$14:$B$129,'[4]Daily_Total '!$B59,[4]Media5!Y$14:Y$129)+SUMIF([4]Media6!$B$14:$B$129,'[4]Daily_Total '!$B59,[4]Media6!Y$14:Y$129)+SUMIF([4]Media7!$B$14:$B$129,'[4]Daily_Total '!$B59,[4]Media7!Y$14:Y$129)+SUMIF([4]Media8!$B$14:$B$129,'[4]Daily_Total '!$B59,[4]Media8!Y$14:Y$129)+SUMIF([4]Media9!$B$14:$B$129,'[4]Daily_Total '!$B59,[4]Media9!Y$14:Y$129)+SUMIF([4]Media10!$B$14:$B$129,'[4]Daily_Total '!$B59,[4]Media10!Y$14:Y$129)</f>
        <v>#VALUE!</v>
      </c>
    </row>
    <row r="60" spans="1:25" ht="15.65" hidden="1" customHeight="1">
      <c r="A60" s="284"/>
      <c r="B60" s="95">
        <f>B$14+41</f>
        <v>45157</v>
      </c>
      <c r="C60" s="103">
        <f>SUMIF(Facebook!$B$14:$B$155,'Daily_Total '!$B60,Facebook!C$14:C$155)+SUMIF(YouTube!$B$14:$B$125,'Daily_Total '!$B60,YouTube!C$14:C$125)+SUMIF(Snapchat!$B$14:$B$123,'Daily_Total '!$B60,Snapchat!C$14:C$123)+SUMIF(Media4!$B$14:$B$122,'Daily_Total '!$B60,Media4!C$14:C$122)+SUMIF(Media5!$B$14:$B$129,'Daily_Total '!$B60,Media5!C$14:C$129)+SUMIF(Media6!$B$14:$B$129,'Daily_Total '!$B60,Media6!C$14:C$129)+SUMIF(Media7!$B$14:$B$129,'Daily_Total '!$B60,Media7!C$14:C$129)+SUMIF(Media8!$B$14:$B$129,'Daily_Total '!$B60,Media8!C$14:C$129)+SUMIF(Media9!$B$14:$B$129,'Daily_Total '!$B60,Media9!C$14:C$129)+SUMIF(Media10!$B$14:$B$129,'Daily_Total '!$B60,Media10!C$14:C$129)</f>
        <v>0</v>
      </c>
      <c r="D60" s="72">
        <f>SUMIF(Facebook!$B$14:$B$155,'Daily_Total '!$B60,Facebook!D$14:D$155)+SUMIF(YouTube!$B$14:$B$125,'Daily_Total '!$B60,YouTube!D$14:D$125)+SUMIF(Snapchat!$B$14:$B$123,'Daily_Total '!$B60,Snapchat!D$14:D$123)+SUMIF(Media4!$B$14:$B$122,'Daily_Total '!$B60,Media4!D$14:D$122)+SUMIF(Media5!$B$14:$B$129,'Daily_Total '!$B60,Media5!D$14:D$129)+SUMIF(Media6!$B$14:$B$129,'Daily_Total '!$B60,Media6!D$14:D$129)+SUMIF(Media7!$B$14:$B$129,'Daily_Total '!$B60,Media7!D$14:D$129)+SUMIF(Media8!$B$14:$B$129,'Daily_Total '!$B60,Media8!D$14:D$129)+SUMIF(Media9!$B$14:$B$129,'Daily_Total '!$B60,Media9!D$14:D$129)+SUMIF(Media10!$B$14:$B$129,'Daily_Total '!$B60,Media10!D$14:D$129)</f>
        <v>0</v>
      </c>
      <c r="E60" s="72">
        <f>SUMIF(Facebook!$B$14:$B$155,'Daily_Total '!$B60,Facebook!E$14:E$155)+SUMIF(YouTube!$B$14:$B$125,'Daily_Total '!$B60,YouTube!E$14:E$125)+SUMIF(Snapchat!$B$14:$B$123,'Daily_Total '!$B60,Snapchat!E$14:E$123)+SUMIF(Media4!$B$14:$B$122,'Daily_Total '!$B60,Media4!E$14:E$122)+SUMIF(Media5!$B$14:$B$129,'Daily_Total '!$B60,Media5!E$14:E$129)+SUMIF(Media6!$B$14:$B$129,'Daily_Total '!$B60,Media6!E$14:E$129)+SUMIF(Media7!$B$14:$B$129,'Daily_Total '!$B60,Media7!E$14:E$129)+SUMIF(Media8!$B$14:$B$129,'Daily_Total '!$B60,Media8!E$14:E$129)+SUMIF(Media9!$B$14:$B$129,'Daily_Total '!$B60,Media9!E$14:E$129)+SUMIF(Media10!$B$14:$B$129,'Daily_Total '!$B60,Media10!E$14:E$129)</f>
        <v>0</v>
      </c>
      <c r="F60" s="72">
        <f>SUMIF(Facebook!$B$14:$B$155,'Daily_Total '!$B60,Facebook!F$14:F$155)+SUMIF(YouTube!$B$14:$B$125,'Daily_Total '!$B60,YouTube!F$14:F$125)+SUMIF(Snapchat!$B$14:$B$123,'Daily_Total '!$B60,Snapchat!F$14:F$123)+SUMIF(Media4!$B$14:$B$122,'Daily_Total '!$B60,Media4!F$14:F$122)+SUMIF(Media5!$B$14:$B$129,'Daily_Total '!$B60,Media5!F$14:F$129)+SUMIF(Media6!$B$14:$B$129,'Daily_Total '!$B60,Media6!F$14:F$129)+SUMIF(Media7!$B$14:$B$129,'Daily_Total '!$B60,Media7!F$14:F$129)+SUMIF(Media8!$B$14:$B$129,'Daily_Total '!$B60,Media8!F$14:F$129)+SUMIF(Media9!$B$14:$B$129,'Daily_Total '!$B60,Media9!F$14:F$129)+SUMIF(Media10!$B$14:$B$129,'Daily_Total '!$B60,Media10!F$14:F$129)</f>
        <v>0</v>
      </c>
      <c r="G60" s="72">
        <f>SUMIF(Facebook!$B$14:$B$155,'Daily_Total '!$B60,Facebook!G$14:G$155)+SUMIF(YouTube!$B$14:$B$125,'Daily_Total '!$B60,YouTube!G$14:G$125)+SUMIF(Snapchat!$B$14:$B$123,'Daily_Total '!$B60,Snapchat!G$14:G$123)+SUMIF(Media4!$B$14:$B$122,'Daily_Total '!$B60,Media4!G$14:G$122)+SUMIF(Media5!$B$14:$B$129,'Daily_Total '!$B60,Media5!G$14:G$129)+SUMIF(Media6!$B$14:$B$129,'Daily_Total '!$B60,Media6!G$14:G$129)+SUMIF(Media7!$B$14:$B$129,'Daily_Total '!$B60,Media7!G$14:G$129)+SUMIF(Media8!$B$14:$B$129,'Daily_Total '!$B60,Media8!G$14:G$129)+SUMIF(Media9!$B$14:$B$129,'Daily_Total '!$B60,Media9!G$14:G$129)+SUMIF(Media10!$B$14:$B$129,'Daily_Total '!$B60,Media10!G$14:G$129)</f>
        <v>0</v>
      </c>
      <c r="H60" s="72">
        <f>SUMIF(Facebook!$B$14:$B$155,'Daily_Total '!$B60,Facebook!H$14:H$155)+SUMIF(YouTube!$B$14:$B$125,'Daily_Total '!$B60,YouTube!H$14:H$125)+SUMIF(Snapchat!$B$14:$B$123,'Daily_Total '!$B60,Snapchat!H$14:H$123)+SUMIF(Media4!$B$14:$B$122,'Daily_Total '!$B60,Media4!H$14:H$122)+SUMIF(Media5!$B$14:$B$129,'Daily_Total '!$B60,Media5!H$14:H$129)+SUMIF(Media6!$B$14:$B$129,'Daily_Total '!$B60,Media6!H$14:H$129)+SUMIF(Media7!$B$14:$B$129,'Daily_Total '!$B60,Media7!H$14:H$129)+SUMIF(Media8!$B$14:$B$129,'Daily_Total '!$B60,Media8!H$14:H$129)+SUMIF(Media9!$B$14:$B$129,'Daily_Total '!$B60,Media9!H$14:H$129)+SUMIF(Media10!$B$14:$B$129,'Daily_Total '!$B60,Media10!H$14:H$129)</f>
        <v>0</v>
      </c>
      <c r="I60" s="72">
        <f>SUMIF(Facebook!$B$14:$B$155,'Daily_Total '!$B60,Facebook!I$14:I$155)+SUMIF(YouTube!$B$14:$B$125,'Daily_Total '!$B60,YouTube!I$14:I$125)+SUMIF(Snapchat!$B$14:$B$123,'Daily_Total '!$B60,Snapchat!I$14:I$123)+SUMIF(Media4!$B$14:$B$122,'Daily_Total '!$B60,Media4!I$14:I$122)+SUMIF(Media5!$B$14:$B$129,'Daily_Total '!$B60,Media5!I$14:I$129)+SUMIF(Media6!$B$14:$B$129,'Daily_Total '!$B60,Media6!I$14:I$129)+SUMIF(Media7!$B$14:$B$129,'Daily_Total '!$B60,Media7!I$14:I$129)+SUMIF(Media8!$B$14:$B$129,'Daily_Total '!$B60,Media8!I$14:I$129)+SUMIF(Media9!$B$14:$B$129,'Daily_Total '!$B60,Media9!I$14:I$129)+SUMIF(Media10!$B$14:$B$129,'Daily_Total '!$B60,Media10!I$14:I$129)</f>
        <v>0</v>
      </c>
      <c r="J60" s="61">
        <f>SUMIF(Facebook!$B$14:$B$155,'Daily_Total '!$B60,Facebook!J$14:J$155)+SUMIF(YouTube!$B$14:$B$125,'Daily_Total '!$B60,YouTube!J$14:J$125)+SUMIF(Snapchat!$B$14:$B$123,'Daily_Total '!$B60,Snapchat!J$14:J$123)+SUMIF(Media4!$B$14:$B$122,'Daily_Total '!$B60,Media4!J$14:J$122)+SUMIF(Media5!$B$14:$B$129,'Daily_Total '!$B60,Media5!J$14:J$129)+SUMIF(Media6!$B$14:$B$129,'Daily_Total '!$B60,Media6!J$14:J$129)+SUMIF(Media7!$B$14:$B$129,'Daily_Total '!$B60,Media7!J$14:J$129)+SUMIF(Media8!$B$14:$B$129,'Daily_Total '!$B60,Media8!J$14:J$129)+SUMIF(Media9!$B$14:$B$129,'Daily_Total '!$B60,Media9!J$14:J$129)+SUMIF(Media10!$B$14:$B$129,'Daily_Total '!$B60,Media10!J$14:J$129)</f>
        <v>0</v>
      </c>
      <c r="K60" s="59">
        <f>SUM($J$21,$J$29,$J$37,$J$45,$J$53:J60)/$C$3</f>
        <v>0.86940262172284655</v>
      </c>
      <c r="L60" s="60" t="e">
        <f t="shared" si="26"/>
        <v>#DIV/0!</v>
      </c>
      <c r="M60" s="73" t="e">
        <f t="shared" si="27"/>
        <v>#DIV/0!</v>
      </c>
      <c r="N60" s="356" t="e">
        <f t="shared" si="5"/>
        <v>#DIV/0!</v>
      </c>
      <c r="O60" s="103">
        <f>SUMIF(Facebook!$B$14:$B$155,'Daily_Total '!$B60,Facebook!O$14:O$155)+SUMIF(YouTube!$B$14:$B$125,'Daily_Total '!$B60,YouTube!O$14:O$125)+SUMIF(Snapchat!$B$14:$B$123,'Daily_Total '!$B60,Snapchat!O$14:O$123)+SUMIF(Media4!$B$14:$B$122,'Daily_Total '!$B60,Media4!O$14:O$122)+SUMIF(Media5!$B$14:$B$129,'Daily_Total '!$B60,Media5!O$14:O$129)+SUMIF(Media6!$B$14:$B$129,'Daily_Total '!$B60,Media6!O$14:O$129)+SUMIF(Media7!$B$14:$B$129,'Daily_Total '!$B60,Media7!O$14:O$129)+SUMIF(Media8!$B$14:$B$129,'Daily_Total '!$B60,Media8!O$14:O$129)+SUMIF(Media9!$B$14:$B$129,'Daily_Total '!$B60,Media9!O$14:O$129)+SUMIF(Media10!$B$14:$B$129,'Daily_Total '!$B60,Media10!O$14:O$129)</f>
        <v>0</v>
      </c>
      <c r="P60" s="103">
        <f>SUMIF(Facebook!$B$14:$B$155,'Daily_Total '!$B60,Facebook!P$14:P$155)+SUMIF(YouTube!$B$14:$B$125,'Daily_Total '!$B60,YouTube!P$14:P$125)+SUMIF(Snapchat!$B$14:$B$123,'Daily_Total '!$B60,Snapchat!P$14:P$123)+SUMIF(Media4!$B$14:$B$122,'Daily_Total '!$B60,Media4!P$14:P$122)+SUMIF(Media5!$B$14:$B$129,'Daily_Total '!$B60,Media5!P$14:P$129)+SUMIF(Media6!$B$14:$B$129,'Daily_Total '!$B60,Media6!P$14:P$129)+SUMIF(Media7!$B$14:$B$129,'Daily_Total '!$B60,Media7!P$14:P$129)+SUMIF(Media8!$B$14:$B$129,'Daily_Total '!$B60,Media8!P$14:P$129)+SUMIF(Media9!$B$14:$B$129,'Daily_Total '!$B60,Media9!P$14:P$129)+SUMIF(Media10!$B$14:$B$129,'Daily_Total '!$B60,Media10!P$14:P$129)</f>
        <v>256.41025641025641</v>
      </c>
      <c r="Q60" s="74">
        <f t="shared" si="37"/>
        <v>0</v>
      </c>
      <c r="R60" s="75" t="e">
        <f t="shared" si="38"/>
        <v>#DIV/0!</v>
      </c>
      <c r="S60" s="59" t="e">
        <f t="shared" si="28"/>
        <v>#DIV/0!</v>
      </c>
      <c r="T60" s="104"/>
      <c r="U60" s="110" t="e">
        <f>SUMIF(Facebook!$B$14:$B$155,'Daily_Total '!$B60,Facebook!U$14:U$155)+SUMIF(YouTube!$B$14:$B$125,'Daily_Total '!$B60,YouTube!N$14:N$125)+SUMIF(Snapchat!$B$14:$B$123,'Daily_Total '!$B60,Snapchat!N$14:N$123)+SUMIF(Media4!$B$14:$B$122,'Daily_Total '!$B60,Media4!N$14:N$122)+SUMIF(Media5!$B$14:$B$129,'Daily_Total '!$B60,Media5!N$14:N$129)+SUMIF(Media6!$B$14:$B$129,'Daily_Total '!$B60,Media6!N$14:N$129)+SUMIF(Media7!$B$14:$B$129,'Daily_Total '!$B60,Media7!N$14:N$129)+SUMIF(Media8!$B$14:$B$129,'Daily_Total '!$B60,Media8!N$14:N$129)+SUMIF(Media9!$B$14:$B$129,'Daily_Total '!$B60,Media9!N$14:N$129)+SUMIF(Media10!$B$14:$B$129,'Daily_Total '!$B60,Media10!N$14:N$129)</f>
        <v>#DIV/0!</v>
      </c>
      <c r="V60" s="74">
        <f t="shared" si="19"/>
        <v>1</v>
      </c>
      <c r="W60" s="274" t="e">
        <f>SUMIF([4]Facebook!$B$14:$B$155,'[4]Daily_Total '!$B60,[4]Facebook!W$14:W$155)+SUMIF([4]Instagram!$B$14:$B$125,'[4]Daily_Total '!$B60,[4]Instagram!W$14:W$125)+SUMIF([4]YouTube!$B$14:$B$123,'[4]Daily_Total '!$B60,[4]YouTube!W$14:W$123)+SUMIF([4]Media4!$B$14:$B$122,'[4]Daily_Total '!$B60,[4]Media4!W$14:W$122)+SUMIF([4]Media5!$B$14:$B$129,'[4]Daily_Total '!$B60,[4]Media5!W$14:W$129)+SUMIF([4]Media6!$B$14:$B$129,'[4]Daily_Total '!$B60,[4]Media6!W$14:W$129)+SUMIF([4]Media7!$B$14:$B$129,'[4]Daily_Total '!$B60,[4]Media7!W$14:W$129)+SUMIF([4]Media8!$B$14:$B$129,'[4]Daily_Total '!$B60,[4]Media8!W$14:W$129)+SUMIF([4]Media9!$B$14:$B$129,'[4]Daily_Total '!$B60,[4]Media9!W$14:W$129)+SUMIF([4]Media10!$B$14:$B$129,'[4]Daily_Total '!$B60,[4]Media10!W$14:W$129)</f>
        <v>#VALUE!</v>
      </c>
      <c r="X60" s="274" t="e">
        <f>SUMIF([4]Facebook!$B$14:$B$155,'[4]Daily_Total '!$B60,[4]Facebook!X$14:X$155)+SUMIF([4]Instagram!$B$14:$B$125,'[4]Daily_Total '!$B60,[4]Instagram!X$14:X$125)+SUMIF([4]YouTube!$B$14:$B$123,'[4]Daily_Total '!$B60,[4]YouTube!X$14:X$123)+SUMIF([4]Media4!$B$14:$B$122,'[4]Daily_Total '!$B60,[4]Media4!X$14:X$122)+SUMIF([4]Media5!$B$14:$B$129,'[4]Daily_Total '!$B60,[4]Media5!X$14:X$129)+SUMIF([4]Media6!$B$14:$B$129,'[4]Daily_Total '!$B60,[4]Media6!X$14:X$129)+SUMIF([4]Media7!$B$14:$B$129,'[4]Daily_Total '!$B60,[4]Media7!X$14:X$129)+SUMIF([4]Media8!$B$14:$B$129,'[4]Daily_Total '!$B60,[4]Media8!X$14:X$129)+SUMIF([4]Media9!$B$14:$B$129,'[4]Daily_Total '!$B60,[4]Media9!X$14:X$129)+SUMIF([4]Media10!$B$14:$B$129,'[4]Daily_Total '!$B60,[4]Media10!X$14:X$129)</f>
        <v>#VALUE!</v>
      </c>
      <c r="Y60" s="275" t="e">
        <f>SUMIF([4]Facebook!$B$14:$B$155,'[4]Daily_Total '!$B60,[4]Facebook!Y$14:Y$155)+SUMIF([4]Instagram!$B$14:$B$125,'[4]Daily_Total '!$B60,[4]Instagram!Y$14:Y$125)+SUMIF([4]YouTube!$B$14:$B$123,'[4]Daily_Total '!$B60,[4]YouTube!Y$14:Y$123)+SUMIF([4]Media4!$B$14:$B$122,'[4]Daily_Total '!$B60,[4]Media4!Y$14:Y$122)+SUMIF([4]Media5!$B$14:$B$129,'[4]Daily_Total '!$B60,[4]Media5!Y$14:Y$129)+SUMIF([4]Media6!$B$14:$B$129,'[4]Daily_Total '!$B60,[4]Media6!Y$14:Y$129)+SUMIF([4]Media7!$B$14:$B$129,'[4]Daily_Total '!$B60,[4]Media7!Y$14:Y$129)+SUMIF([4]Media8!$B$14:$B$129,'[4]Daily_Total '!$B60,[4]Media8!Y$14:Y$129)+SUMIF([4]Media9!$B$14:$B$129,'[4]Daily_Total '!$B60,[4]Media9!Y$14:Y$129)+SUMIF([4]Media10!$B$14:$B$129,'[4]Daily_Total '!$B60,[4]Media10!Y$14:Y$129)</f>
        <v>#VALUE!</v>
      </c>
    </row>
    <row r="61" spans="1:25" ht="15.65" hidden="1" customHeight="1">
      <c r="A61" s="286"/>
      <c r="B61" s="96" t="s">
        <v>54</v>
      </c>
      <c r="C61" s="91">
        <f>SUM(C54:C60)</f>
        <v>0</v>
      </c>
      <c r="D61" s="76">
        <f>SUM(D54:D60)</f>
        <v>0</v>
      </c>
      <c r="E61" s="76">
        <f t="shared" ref="E61" si="39">SUM(E54:E60)</f>
        <v>0</v>
      </c>
      <c r="F61" s="76">
        <f t="shared" ref="F61" si="40">SUM(F54:F60)</f>
        <v>0</v>
      </c>
      <c r="G61" s="76">
        <f t="shared" ref="G61" si="41">SUM(G54:G60)</f>
        <v>0</v>
      </c>
      <c r="H61" s="76">
        <f t="shared" ref="H61" si="42">SUM(H54:H60)</f>
        <v>0</v>
      </c>
      <c r="I61" s="76">
        <f t="shared" ref="I61" si="43">SUM(I54:I60)</f>
        <v>0</v>
      </c>
      <c r="J61" s="77">
        <f>SUM(J60)</f>
        <v>0</v>
      </c>
      <c r="K61" s="78">
        <f>SUM($J$21,$J$29,$J$37,$J$45,$J$53,$J$61)/$C$3</f>
        <v>0.86940262172284655</v>
      </c>
      <c r="L61" s="79" t="e">
        <f t="shared" si="26"/>
        <v>#DIV/0!</v>
      </c>
      <c r="M61" s="80" t="e">
        <f t="shared" si="27"/>
        <v>#DIV/0!</v>
      </c>
      <c r="N61" s="357" t="e">
        <f t="shared" si="5"/>
        <v>#DIV/0!</v>
      </c>
      <c r="O61" s="91">
        <f>SUM(O54:O60)</f>
        <v>0</v>
      </c>
      <c r="P61" s="91">
        <f>SUM(P54:P60)</f>
        <v>1794.8717948717947</v>
      </c>
      <c r="Q61" s="78">
        <f t="shared" si="37"/>
        <v>0</v>
      </c>
      <c r="R61" s="82" t="e">
        <f>J61/O61</f>
        <v>#DIV/0!</v>
      </c>
      <c r="S61" s="78" t="e">
        <f t="shared" si="28"/>
        <v>#DIV/0!</v>
      </c>
      <c r="T61" s="83" t="e">
        <f t="shared" ref="T61" si="44">AVERAGE(T54:T60)</f>
        <v>#DIV/0!</v>
      </c>
      <c r="U61" s="76" t="e">
        <f>SUM(U54:U60)</f>
        <v>#DIV/0!</v>
      </c>
      <c r="V61" s="78">
        <f t="shared" si="19"/>
        <v>1</v>
      </c>
      <c r="W61" s="276" t="e">
        <f>SUM(W54:W60)</f>
        <v>#VALUE!</v>
      </c>
      <c r="X61" s="276" t="e">
        <f>SUM(X54:X60)</f>
        <v>#VALUE!</v>
      </c>
      <c r="Y61" s="277" t="e">
        <f>SUM(Y54:Y60)</f>
        <v>#VALUE!</v>
      </c>
    </row>
    <row r="62" spans="1:25" ht="15.65" hidden="1" customHeight="1">
      <c r="A62" s="284"/>
      <c r="B62" s="95">
        <f>B$14+42</f>
        <v>45158</v>
      </c>
      <c r="C62" s="103">
        <f>SUMIF(Facebook!$B$14:$B$155,'Daily_Total '!$B62,Facebook!C$14:C$155)+SUMIF(YouTube!$B$14:$B$125,'Daily_Total '!$B62,YouTube!C$14:C$125)+SUMIF(Snapchat!$B$14:$B$123,'Daily_Total '!$B62,Snapchat!C$14:C$123)+SUMIF(Media4!$B$14:$B$122,'Daily_Total '!$B62,Media4!C$14:C$122)+SUMIF(Media5!$B$14:$B$129,'Daily_Total '!$B62,Media5!C$14:C$129)+SUMIF(Media6!$B$14:$B$129,'Daily_Total '!$B62,Media6!C$14:C$129)+SUMIF(Media7!$B$14:$B$129,'Daily_Total '!$B62,Media7!C$14:C$129)+SUMIF(Media8!$B$14:$B$129,'Daily_Total '!$B62,Media8!C$14:C$129)+SUMIF(Media9!$B$14:$B$129,'Daily_Total '!$B62,Media9!C$14:C$129)+SUMIF(Media10!$B$14:$B$129,'Daily_Total '!$B62,Media10!C$14:C$129)</f>
        <v>0</v>
      </c>
      <c r="D62" s="72">
        <f>SUMIF(Facebook!$B$14:$B$155,'Daily_Total '!$B62,Facebook!D$14:D$155)+SUMIF(YouTube!$B$14:$B$125,'Daily_Total '!$B62,YouTube!D$14:D$125)+SUMIF(Snapchat!$B$14:$B$123,'Daily_Total '!$B62,Snapchat!D$14:D$123)+SUMIF(Media4!$B$14:$B$122,'Daily_Total '!$B62,Media4!D$14:D$122)+SUMIF(Media5!$B$14:$B$129,'Daily_Total '!$B62,Media5!D$14:D$129)+SUMIF(Media6!$B$14:$B$129,'Daily_Total '!$B62,Media6!D$14:D$129)+SUMIF(Media7!$B$14:$B$129,'Daily_Total '!$B62,Media7!D$14:D$129)+SUMIF(Media8!$B$14:$B$129,'Daily_Total '!$B62,Media8!D$14:D$129)+SUMIF(Media9!$B$14:$B$129,'Daily_Total '!$B62,Media9!D$14:D$129)+SUMIF(Media10!$B$14:$B$129,'Daily_Total '!$B62,Media10!D$14:D$129)</f>
        <v>0</v>
      </c>
      <c r="E62" s="72">
        <f>SUMIF(Facebook!$B$14:$B$155,'Daily_Total '!$B62,Facebook!E$14:E$155)+SUMIF(YouTube!$B$14:$B$125,'Daily_Total '!$B62,YouTube!E$14:E$125)+SUMIF(Snapchat!$B$14:$B$123,'Daily_Total '!$B62,Snapchat!E$14:E$123)+SUMIF(Media4!$B$14:$B$122,'Daily_Total '!$B62,Media4!E$14:E$122)+SUMIF(Media5!$B$14:$B$129,'Daily_Total '!$B62,Media5!E$14:E$129)+SUMIF(Media6!$B$14:$B$129,'Daily_Total '!$B62,Media6!E$14:E$129)+SUMIF(Media7!$B$14:$B$129,'Daily_Total '!$B62,Media7!E$14:E$129)+SUMIF(Media8!$B$14:$B$129,'Daily_Total '!$B62,Media8!E$14:E$129)+SUMIF(Media9!$B$14:$B$129,'Daily_Total '!$B62,Media9!E$14:E$129)+SUMIF(Media10!$B$14:$B$129,'Daily_Total '!$B62,Media10!E$14:E$129)</f>
        <v>0</v>
      </c>
      <c r="F62" s="72">
        <f>SUMIF(Facebook!$B$14:$B$155,'Daily_Total '!$B62,Facebook!F$14:F$155)+SUMIF(YouTube!$B$14:$B$125,'Daily_Total '!$B62,YouTube!F$14:F$125)+SUMIF(Snapchat!$B$14:$B$123,'Daily_Total '!$B62,Snapchat!F$14:F$123)+SUMIF(Media4!$B$14:$B$122,'Daily_Total '!$B62,Media4!F$14:F$122)+SUMIF(Media5!$B$14:$B$129,'Daily_Total '!$B62,Media5!F$14:F$129)+SUMIF(Media6!$B$14:$B$129,'Daily_Total '!$B62,Media6!F$14:F$129)+SUMIF(Media7!$B$14:$B$129,'Daily_Total '!$B62,Media7!F$14:F$129)+SUMIF(Media8!$B$14:$B$129,'Daily_Total '!$B62,Media8!F$14:F$129)+SUMIF(Media9!$B$14:$B$129,'Daily_Total '!$B62,Media9!F$14:F$129)+SUMIF(Media10!$B$14:$B$129,'Daily_Total '!$B62,Media10!F$14:F$129)</f>
        <v>0</v>
      </c>
      <c r="G62" s="72">
        <f>SUMIF(Facebook!$B$14:$B$155,'Daily_Total '!$B62,Facebook!G$14:G$155)+SUMIF(YouTube!$B$14:$B$125,'Daily_Total '!$B62,YouTube!G$14:G$125)+SUMIF(Snapchat!$B$14:$B$123,'Daily_Total '!$B62,Snapchat!G$14:G$123)+SUMIF(Media4!$B$14:$B$122,'Daily_Total '!$B62,Media4!G$14:G$122)+SUMIF(Media5!$B$14:$B$129,'Daily_Total '!$B62,Media5!G$14:G$129)+SUMIF(Media6!$B$14:$B$129,'Daily_Total '!$B62,Media6!G$14:G$129)+SUMIF(Media7!$B$14:$B$129,'Daily_Total '!$B62,Media7!G$14:G$129)+SUMIF(Media8!$B$14:$B$129,'Daily_Total '!$B62,Media8!G$14:G$129)+SUMIF(Media9!$B$14:$B$129,'Daily_Total '!$B62,Media9!G$14:G$129)+SUMIF(Media10!$B$14:$B$129,'Daily_Total '!$B62,Media10!G$14:G$129)</f>
        <v>0</v>
      </c>
      <c r="H62" s="72">
        <f>SUMIF(Facebook!$B$14:$B$155,'Daily_Total '!$B62,Facebook!H$14:H$155)+SUMIF(YouTube!$B$14:$B$125,'Daily_Total '!$B62,YouTube!H$14:H$125)+SUMIF(Snapchat!$B$14:$B$123,'Daily_Total '!$B62,Snapchat!H$14:H$123)+SUMIF(Media4!$B$14:$B$122,'Daily_Total '!$B62,Media4!H$14:H$122)+SUMIF(Media5!$B$14:$B$129,'Daily_Total '!$B62,Media5!H$14:H$129)+SUMIF(Media6!$B$14:$B$129,'Daily_Total '!$B62,Media6!H$14:H$129)+SUMIF(Media7!$B$14:$B$129,'Daily_Total '!$B62,Media7!H$14:H$129)+SUMIF(Media8!$B$14:$B$129,'Daily_Total '!$B62,Media8!H$14:H$129)+SUMIF(Media9!$B$14:$B$129,'Daily_Total '!$B62,Media9!H$14:H$129)+SUMIF(Media10!$B$14:$B$129,'Daily_Total '!$B62,Media10!H$14:H$129)</f>
        <v>0</v>
      </c>
      <c r="I62" s="72">
        <f>SUMIF(Facebook!$B$14:$B$155,'Daily_Total '!$B62,Facebook!I$14:I$155)+SUMIF(YouTube!$B$14:$B$125,'Daily_Total '!$B62,YouTube!I$14:I$125)+SUMIF(Snapchat!$B$14:$B$123,'Daily_Total '!$B62,Snapchat!I$14:I$123)+SUMIF(Media4!$B$14:$B$122,'Daily_Total '!$B62,Media4!I$14:I$122)+SUMIF(Media5!$B$14:$B$129,'Daily_Total '!$B62,Media5!I$14:I$129)+SUMIF(Media6!$B$14:$B$129,'Daily_Total '!$B62,Media6!I$14:I$129)+SUMIF(Media7!$B$14:$B$129,'Daily_Total '!$B62,Media7!I$14:I$129)+SUMIF(Media8!$B$14:$B$129,'Daily_Total '!$B62,Media8!I$14:I$129)+SUMIF(Media9!$B$14:$B$129,'Daily_Total '!$B62,Media9!I$14:I$129)+SUMIF(Media10!$B$14:$B$129,'Daily_Total '!$B62,Media10!I$14:I$129)</f>
        <v>0</v>
      </c>
      <c r="J62" s="61">
        <f>SUMIF(Facebook!$B$14:$B$155,'Daily_Total '!$B62,Facebook!J$14:J$155)+SUMIF(YouTube!$B$14:$B$125,'Daily_Total '!$B62,YouTube!J$14:J$125)+SUMIF(Snapchat!$B$14:$B$123,'Daily_Total '!$B62,Snapchat!J$14:J$123)+SUMIF(Media4!$B$14:$B$122,'Daily_Total '!$B62,Media4!J$14:J$122)+SUMIF(Media5!$B$14:$B$129,'Daily_Total '!$B62,Media5!J$14:J$129)+SUMIF(Media6!$B$14:$B$129,'Daily_Total '!$B62,Media6!J$14:J$129)+SUMIF(Media7!$B$14:$B$129,'Daily_Total '!$B62,Media7!J$14:J$129)+SUMIF(Media8!$B$14:$B$129,'Daily_Total '!$B62,Media8!J$14:J$129)+SUMIF(Media9!$B$14:$B$129,'Daily_Total '!$B62,Media9!J$14:J$129)+SUMIF(Media10!$B$14:$B$129,'Daily_Total '!$B62,Media10!J$14:J$129)</f>
        <v>0</v>
      </c>
      <c r="K62" s="59">
        <f>SUM($J$21,$J$29,$J$37,$J$45,$J$53,$J$61:J62)/$C$3</f>
        <v>0.86940262172284655</v>
      </c>
      <c r="L62" s="60" t="e">
        <f t="shared" si="26"/>
        <v>#DIV/0!</v>
      </c>
      <c r="M62" s="73" t="e">
        <f t="shared" si="27"/>
        <v>#DIV/0!</v>
      </c>
      <c r="N62" s="356" t="e">
        <f t="shared" si="5"/>
        <v>#DIV/0!</v>
      </c>
      <c r="O62" s="103">
        <f>SUMIF(Facebook!$B$14:$B$155,'Daily_Total '!$B62,Facebook!O$14:O$155)+SUMIF(YouTube!$B$14:$B$125,'Daily_Total '!$B62,YouTube!O$14:O$125)+SUMIF(Snapchat!$B$14:$B$123,'Daily_Total '!$B62,Snapchat!O$14:O$123)+SUMIF(Media4!$B$14:$B$122,'Daily_Total '!$B62,Media4!O$14:O$122)+SUMIF(Media5!$B$14:$B$129,'Daily_Total '!$B62,Media5!O$14:O$129)+SUMIF(Media6!$B$14:$B$129,'Daily_Total '!$B62,Media6!O$14:O$129)+SUMIF(Media7!$B$14:$B$129,'Daily_Total '!$B62,Media7!O$14:O$129)+SUMIF(Media8!$B$14:$B$129,'Daily_Total '!$B62,Media8!O$14:O$129)+SUMIF(Media9!$B$14:$B$129,'Daily_Total '!$B62,Media9!O$14:O$129)+SUMIF(Media10!$B$14:$B$129,'Daily_Total '!$B62,Media10!O$14:O$129)</f>
        <v>0</v>
      </c>
      <c r="P62" s="103">
        <f>SUMIF(Facebook!$B$14:$B$155,'Daily_Total '!$B62,Facebook!P$14:P$155)+SUMIF(YouTube!$B$14:$B$125,'Daily_Total '!$B62,YouTube!P$14:P$125)+SUMIF(Snapchat!$B$14:$B$123,'Daily_Total '!$B62,Snapchat!P$14:P$123)+SUMIF(Media4!$B$14:$B$122,'Daily_Total '!$B62,Media4!P$14:P$122)+SUMIF(Media5!$B$14:$B$129,'Daily_Total '!$B62,Media5!P$14:P$129)+SUMIF(Media6!$B$14:$B$129,'Daily_Total '!$B62,Media6!P$14:P$129)+SUMIF(Media7!$B$14:$B$129,'Daily_Total '!$B62,Media7!P$14:P$129)+SUMIF(Media8!$B$14:$B$129,'Daily_Total '!$B62,Media8!P$14:P$129)+SUMIF(Media9!$B$14:$B$129,'Daily_Total '!$B62,Media9!P$14:P$129)+SUMIF(Media10!$B$14:$B$129,'Daily_Total '!$B62,Media10!P$14:P$129)</f>
        <v>256.41025641025641</v>
      </c>
      <c r="Q62" s="74">
        <f t="shared" si="2"/>
        <v>0</v>
      </c>
      <c r="R62" s="75" t="e">
        <f>J62/O62</f>
        <v>#DIV/0!</v>
      </c>
      <c r="S62" s="59" t="e">
        <f t="shared" si="28"/>
        <v>#DIV/0!</v>
      </c>
      <c r="T62" s="104"/>
      <c r="U62" s="110" t="e">
        <f>SUMIF(Facebook!$B$14:$B$155,'Daily_Total '!$B62,Facebook!U$14:U$155)+SUMIF(YouTube!$B$14:$B$125,'Daily_Total '!$B62,YouTube!N$14:N$125)+SUMIF(Snapchat!$B$14:$B$123,'Daily_Total '!$B62,Snapchat!N$14:N$123)+SUMIF(Media4!$B$14:$B$122,'Daily_Total '!$B62,Media4!N$14:N$122)+SUMIF(Media5!$B$14:$B$129,'Daily_Total '!$B62,Media5!N$14:N$129)+SUMIF(Media6!$B$14:$B$129,'Daily_Total '!$B62,Media6!N$14:N$129)+SUMIF(Media7!$B$14:$B$129,'Daily_Total '!$B62,Media7!N$14:N$129)+SUMIF(Media8!$B$14:$B$129,'Daily_Total '!$B62,Media8!N$14:N$129)+SUMIF(Media9!$B$14:$B$129,'Daily_Total '!$B62,Media9!N$14:N$129)+SUMIF(Media10!$B$14:$B$129,'Daily_Total '!$B62,Media10!N$14:N$129)</f>
        <v>#DIV/0!</v>
      </c>
      <c r="V62" s="74">
        <f t="shared" si="19"/>
        <v>1</v>
      </c>
      <c r="W62" s="274" t="e">
        <f>SUMIF([4]Facebook!$B$14:$B$155,'[4]Daily_Total '!$B62,[4]Facebook!W$14:W$155)+SUMIF([4]Instagram!$B$14:$B$125,'[4]Daily_Total '!$B62,[4]Instagram!W$14:W$125)+SUMIF([4]YouTube!$B$14:$B$123,'[4]Daily_Total '!$B62,[4]YouTube!W$14:W$123)+SUMIF([4]Media4!$B$14:$B$122,'[4]Daily_Total '!$B62,[4]Media4!W$14:W$122)+SUMIF([4]Media5!$B$14:$B$129,'[4]Daily_Total '!$B62,[4]Media5!W$14:W$129)+SUMIF([4]Media6!$B$14:$B$129,'[4]Daily_Total '!$B62,[4]Media6!W$14:W$129)+SUMIF([4]Media7!$B$14:$B$129,'[4]Daily_Total '!$B62,[4]Media7!W$14:W$129)+SUMIF([4]Media8!$B$14:$B$129,'[4]Daily_Total '!$B62,[4]Media8!W$14:W$129)+SUMIF([4]Media9!$B$14:$B$129,'[4]Daily_Total '!$B62,[4]Media9!W$14:W$129)+SUMIF([4]Media10!$B$14:$B$129,'[4]Daily_Total '!$B62,[4]Media10!W$14:W$129)</f>
        <v>#VALUE!</v>
      </c>
      <c r="X62" s="274" t="e">
        <f>SUMIF([4]Facebook!$B$14:$B$155,'[4]Daily_Total '!$B62,[4]Facebook!X$14:X$155)+SUMIF([4]Instagram!$B$14:$B$125,'[4]Daily_Total '!$B62,[4]Instagram!X$14:X$125)+SUMIF([4]YouTube!$B$14:$B$123,'[4]Daily_Total '!$B62,[4]YouTube!X$14:X$123)+SUMIF([4]Media4!$B$14:$B$122,'[4]Daily_Total '!$B62,[4]Media4!X$14:X$122)+SUMIF([4]Media5!$B$14:$B$129,'[4]Daily_Total '!$B62,[4]Media5!X$14:X$129)+SUMIF([4]Media6!$B$14:$B$129,'[4]Daily_Total '!$B62,[4]Media6!X$14:X$129)+SUMIF([4]Media7!$B$14:$B$129,'[4]Daily_Total '!$B62,[4]Media7!X$14:X$129)+SUMIF([4]Media8!$B$14:$B$129,'[4]Daily_Total '!$B62,[4]Media8!X$14:X$129)+SUMIF([4]Media9!$B$14:$B$129,'[4]Daily_Total '!$B62,[4]Media9!X$14:X$129)+SUMIF([4]Media10!$B$14:$B$129,'[4]Daily_Total '!$B62,[4]Media10!X$14:X$129)</f>
        <v>#VALUE!</v>
      </c>
      <c r="Y62" s="275" t="e">
        <f>SUMIF([4]Facebook!$B$14:$B$155,'[4]Daily_Total '!$B62,[4]Facebook!Y$14:Y$155)+SUMIF([4]Instagram!$B$14:$B$125,'[4]Daily_Total '!$B62,[4]Instagram!Y$14:Y$125)+SUMIF([4]YouTube!$B$14:$B$123,'[4]Daily_Total '!$B62,[4]YouTube!Y$14:Y$123)+SUMIF([4]Media4!$B$14:$B$122,'[4]Daily_Total '!$B62,[4]Media4!Y$14:Y$122)+SUMIF([4]Media5!$B$14:$B$129,'[4]Daily_Total '!$B62,[4]Media5!Y$14:Y$129)+SUMIF([4]Media6!$B$14:$B$129,'[4]Daily_Total '!$B62,[4]Media6!Y$14:Y$129)+SUMIF([4]Media7!$B$14:$B$129,'[4]Daily_Total '!$B62,[4]Media7!Y$14:Y$129)+SUMIF([4]Media8!$B$14:$B$129,'[4]Daily_Total '!$B62,[4]Media8!Y$14:Y$129)+SUMIF([4]Media9!$B$14:$B$129,'[4]Daily_Total '!$B62,[4]Media9!Y$14:Y$129)+SUMIF([4]Media10!$B$14:$B$129,'[4]Daily_Total '!$B62,[4]Media10!Y$14:Y$129)</f>
        <v>#VALUE!</v>
      </c>
    </row>
    <row r="63" spans="1:25" ht="15.65" hidden="1" customHeight="1">
      <c r="A63" s="284"/>
      <c r="B63" s="95">
        <f>B$14+43</f>
        <v>45159</v>
      </c>
      <c r="C63" s="103">
        <f>SUMIF(Facebook!$B$14:$B$155,'Daily_Total '!$B63,Facebook!C$14:C$155)+SUMIF(YouTube!$B$14:$B$125,'Daily_Total '!$B63,YouTube!C$14:C$125)+SUMIF(Snapchat!$B$14:$B$123,'Daily_Total '!$B63,Snapchat!C$14:C$123)+SUMIF(Media4!$B$14:$B$122,'Daily_Total '!$B63,Media4!C$14:C$122)+SUMIF(Media5!$B$14:$B$129,'Daily_Total '!$B63,Media5!C$14:C$129)+SUMIF(Media6!$B$14:$B$129,'Daily_Total '!$B63,Media6!C$14:C$129)+SUMIF(Media7!$B$14:$B$129,'Daily_Total '!$B63,Media7!C$14:C$129)+SUMIF(Media8!$B$14:$B$129,'Daily_Total '!$B63,Media8!C$14:C$129)+SUMIF(Media9!$B$14:$B$129,'Daily_Total '!$B63,Media9!C$14:C$129)+SUMIF(Media10!$B$14:$B$129,'Daily_Total '!$B63,Media10!C$14:C$129)</f>
        <v>0</v>
      </c>
      <c r="D63" s="72">
        <f>SUMIF(Facebook!$B$14:$B$155,'Daily_Total '!$B63,Facebook!D$14:D$155)+SUMIF(YouTube!$B$14:$B$125,'Daily_Total '!$B63,YouTube!D$14:D$125)+SUMIF(Snapchat!$B$14:$B$123,'Daily_Total '!$B63,Snapchat!D$14:D$123)+SUMIF(Media4!$B$14:$B$122,'Daily_Total '!$B63,Media4!D$14:D$122)+SUMIF(Media5!$B$14:$B$129,'Daily_Total '!$B63,Media5!D$14:D$129)+SUMIF(Media6!$B$14:$B$129,'Daily_Total '!$B63,Media6!D$14:D$129)+SUMIF(Media7!$B$14:$B$129,'Daily_Total '!$B63,Media7!D$14:D$129)+SUMIF(Media8!$B$14:$B$129,'Daily_Total '!$B63,Media8!D$14:D$129)+SUMIF(Media9!$B$14:$B$129,'Daily_Total '!$B63,Media9!D$14:D$129)+SUMIF(Media10!$B$14:$B$129,'Daily_Total '!$B63,Media10!D$14:D$129)</f>
        <v>0</v>
      </c>
      <c r="E63" s="72">
        <f>SUMIF(Facebook!$B$14:$B$155,'Daily_Total '!$B63,Facebook!E$14:E$155)+SUMIF(YouTube!$B$14:$B$125,'Daily_Total '!$B63,YouTube!E$14:E$125)+SUMIF(Snapchat!$B$14:$B$123,'Daily_Total '!$B63,Snapchat!E$14:E$123)+SUMIF(Media4!$B$14:$B$122,'Daily_Total '!$B63,Media4!E$14:E$122)+SUMIF(Media5!$B$14:$B$129,'Daily_Total '!$B63,Media5!E$14:E$129)+SUMIF(Media6!$B$14:$B$129,'Daily_Total '!$B63,Media6!E$14:E$129)+SUMIF(Media7!$B$14:$B$129,'Daily_Total '!$B63,Media7!E$14:E$129)+SUMIF(Media8!$B$14:$B$129,'Daily_Total '!$B63,Media8!E$14:E$129)+SUMIF(Media9!$B$14:$B$129,'Daily_Total '!$B63,Media9!E$14:E$129)+SUMIF(Media10!$B$14:$B$129,'Daily_Total '!$B63,Media10!E$14:E$129)</f>
        <v>0</v>
      </c>
      <c r="F63" s="72">
        <f>SUMIF(Facebook!$B$14:$B$155,'Daily_Total '!$B63,Facebook!F$14:F$155)+SUMIF(YouTube!$B$14:$B$125,'Daily_Total '!$B63,YouTube!F$14:F$125)+SUMIF(Snapchat!$B$14:$B$123,'Daily_Total '!$B63,Snapchat!F$14:F$123)+SUMIF(Media4!$B$14:$B$122,'Daily_Total '!$B63,Media4!F$14:F$122)+SUMIF(Media5!$B$14:$B$129,'Daily_Total '!$B63,Media5!F$14:F$129)+SUMIF(Media6!$B$14:$B$129,'Daily_Total '!$B63,Media6!F$14:F$129)+SUMIF(Media7!$B$14:$B$129,'Daily_Total '!$B63,Media7!F$14:F$129)+SUMIF(Media8!$B$14:$B$129,'Daily_Total '!$B63,Media8!F$14:F$129)+SUMIF(Media9!$B$14:$B$129,'Daily_Total '!$B63,Media9!F$14:F$129)+SUMIF(Media10!$B$14:$B$129,'Daily_Total '!$B63,Media10!F$14:F$129)</f>
        <v>0</v>
      </c>
      <c r="G63" s="72">
        <f>SUMIF(Facebook!$B$14:$B$155,'Daily_Total '!$B63,Facebook!G$14:G$155)+SUMIF(YouTube!$B$14:$B$125,'Daily_Total '!$B63,YouTube!G$14:G$125)+SUMIF(Snapchat!$B$14:$B$123,'Daily_Total '!$B63,Snapchat!G$14:G$123)+SUMIF(Media4!$B$14:$B$122,'Daily_Total '!$B63,Media4!G$14:G$122)+SUMIF(Media5!$B$14:$B$129,'Daily_Total '!$B63,Media5!G$14:G$129)+SUMIF(Media6!$B$14:$B$129,'Daily_Total '!$B63,Media6!G$14:G$129)+SUMIF(Media7!$B$14:$B$129,'Daily_Total '!$B63,Media7!G$14:G$129)+SUMIF(Media8!$B$14:$B$129,'Daily_Total '!$B63,Media8!G$14:G$129)+SUMIF(Media9!$B$14:$B$129,'Daily_Total '!$B63,Media9!G$14:G$129)+SUMIF(Media10!$B$14:$B$129,'Daily_Total '!$B63,Media10!G$14:G$129)</f>
        <v>0</v>
      </c>
      <c r="H63" s="72">
        <f>SUMIF(Facebook!$B$14:$B$155,'Daily_Total '!$B63,Facebook!H$14:H$155)+SUMIF(YouTube!$B$14:$B$125,'Daily_Total '!$B63,YouTube!H$14:H$125)+SUMIF(Snapchat!$B$14:$B$123,'Daily_Total '!$B63,Snapchat!H$14:H$123)+SUMIF(Media4!$B$14:$B$122,'Daily_Total '!$B63,Media4!H$14:H$122)+SUMIF(Media5!$B$14:$B$129,'Daily_Total '!$B63,Media5!H$14:H$129)+SUMIF(Media6!$B$14:$B$129,'Daily_Total '!$B63,Media6!H$14:H$129)+SUMIF(Media7!$B$14:$B$129,'Daily_Total '!$B63,Media7!H$14:H$129)+SUMIF(Media8!$B$14:$B$129,'Daily_Total '!$B63,Media8!H$14:H$129)+SUMIF(Media9!$B$14:$B$129,'Daily_Total '!$B63,Media9!H$14:H$129)+SUMIF(Media10!$B$14:$B$129,'Daily_Total '!$B63,Media10!H$14:H$129)</f>
        <v>0</v>
      </c>
      <c r="I63" s="72">
        <f>SUMIF(Facebook!$B$14:$B$155,'Daily_Total '!$B63,Facebook!I$14:I$155)+SUMIF(YouTube!$B$14:$B$125,'Daily_Total '!$B63,YouTube!I$14:I$125)+SUMIF(Snapchat!$B$14:$B$123,'Daily_Total '!$B63,Snapchat!I$14:I$123)+SUMIF(Media4!$B$14:$B$122,'Daily_Total '!$B63,Media4!I$14:I$122)+SUMIF(Media5!$B$14:$B$129,'Daily_Total '!$B63,Media5!I$14:I$129)+SUMIF(Media6!$B$14:$B$129,'Daily_Total '!$B63,Media6!I$14:I$129)+SUMIF(Media7!$B$14:$B$129,'Daily_Total '!$B63,Media7!I$14:I$129)+SUMIF(Media8!$B$14:$B$129,'Daily_Total '!$B63,Media8!I$14:I$129)+SUMIF(Media9!$B$14:$B$129,'Daily_Total '!$B63,Media9!I$14:I$129)+SUMIF(Media10!$B$14:$B$129,'Daily_Total '!$B63,Media10!I$14:I$129)</f>
        <v>0</v>
      </c>
      <c r="J63" s="61">
        <f>SUMIF(Facebook!$B$14:$B$155,'Daily_Total '!$B63,Facebook!J$14:J$155)+SUMIF(YouTube!$B$14:$B$125,'Daily_Total '!$B63,YouTube!J$14:J$125)+SUMIF(Snapchat!$B$14:$B$123,'Daily_Total '!$B63,Snapchat!J$14:J$123)+SUMIF(Media4!$B$14:$B$122,'Daily_Total '!$B63,Media4!J$14:J$122)+SUMIF(Media5!$B$14:$B$129,'Daily_Total '!$B63,Media5!J$14:J$129)+SUMIF(Media6!$B$14:$B$129,'Daily_Total '!$B63,Media6!J$14:J$129)+SUMIF(Media7!$B$14:$B$129,'Daily_Total '!$B63,Media7!J$14:J$129)+SUMIF(Media8!$B$14:$B$129,'Daily_Total '!$B63,Media8!J$14:J$129)+SUMIF(Media9!$B$14:$B$129,'Daily_Total '!$B63,Media9!J$14:J$129)+SUMIF(Media10!$B$14:$B$129,'Daily_Total '!$B63,Media10!J$14:J$129)</f>
        <v>0</v>
      </c>
      <c r="K63" s="59">
        <f>SUM($J$21,$J$29,$J$37,$J$45,$J$53,$J$61:J63)/$C$3</f>
        <v>0.86940262172284655</v>
      </c>
      <c r="L63" s="60" t="e">
        <f t="shared" si="26"/>
        <v>#DIV/0!</v>
      </c>
      <c r="M63" s="73" t="e">
        <f t="shared" si="27"/>
        <v>#DIV/0!</v>
      </c>
      <c r="N63" s="356" t="e">
        <f t="shared" si="5"/>
        <v>#DIV/0!</v>
      </c>
      <c r="O63" s="103">
        <f>SUMIF(Facebook!$B$14:$B$155,'Daily_Total '!$B63,Facebook!O$14:O$155)+SUMIF(YouTube!$B$14:$B$125,'Daily_Total '!$B63,YouTube!O$14:O$125)+SUMIF(Snapchat!$B$14:$B$123,'Daily_Total '!$B63,Snapchat!O$14:O$123)+SUMIF(Media4!$B$14:$B$122,'Daily_Total '!$B63,Media4!O$14:O$122)+SUMIF(Media5!$B$14:$B$129,'Daily_Total '!$B63,Media5!O$14:O$129)+SUMIF(Media6!$B$14:$B$129,'Daily_Total '!$B63,Media6!O$14:O$129)+SUMIF(Media7!$B$14:$B$129,'Daily_Total '!$B63,Media7!O$14:O$129)+SUMIF(Media8!$B$14:$B$129,'Daily_Total '!$B63,Media8!O$14:O$129)+SUMIF(Media9!$B$14:$B$129,'Daily_Total '!$B63,Media9!O$14:O$129)+SUMIF(Media10!$B$14:$B$129,'Daily_Total '!$B63,Media10!O$14:O$129)</f>
        <v>0</v>
      </c>
      <c r="P63" s="103">
        <f>SUMIF(Facebook!$B$14:$B$155,'Daily_Total '!$B63,Facebook!P$14:P$155)+SUMIF(YouTube!$B$14:$B$125,'Daily_Total '!$B63,YouTube!P$14:P$125)+SUMIF(Snapchat!$B$14:$B$123,'Daily_Total '!$B63,Snapchat!P$14:P$123)+SUMIF(Media4!$B$14:$B$122,'Daily_Total '!$B63,Media4!P$14:P$122)+SUMIF(Media5!$B$14:$B$129,'Daily_Total '!$B63,Media5!P$14:P$129)+SUMIF(Media6!$B$14:$B$129,'Daily_Total '!$B63,Media6!P$14:P$129)+SUMIF(Media7!$B$14:$B$129,'Daily_Total '!$B63,Media7!P$14:P$129)+SUMIF(Media8!$B$14:$B$129,'Daily_Total '!$B63,Media8!P$14:P$129)+SUMIF(Media9!$B$14:$B$129,'Daily_Total '!$B63,Media9!P$14:P$129)+SUMIF(Media10!$B$14:$B$129,'Daily_Total '!$B63,Media10!P$14:P$129)</f>
        <v>256.41025641025641</v>
      </c>
      <c r="Q63" s="74">
        <f t="shared" si="2"/>
        <v>0</v>
      </c>
      <c r="R63" s="75" t="e">
        <f t="shared" ref="R63:R68" si="45">J63/O63</f>
        <v>#DIV/0!</v>
      </c>
      <c r="S63" s="59" t="e">
        <f t="shared" si="28"/>
        <v>#DIV/0!</v>
      </c>
      <c r="T63" s="104"/>
      <c r="U63" s="110" t="e">
        <f>SUMIF(Facebook!$B$14:$B$155,'Daily_Total '!$B63,Facebook!U$14:U$155)+SUMIF(YouTube!$B$14:$B$125,'Daily_Total '!$B63,YouTube!N$14:N$125)+SUMIF(Snapchat!$B$14:$B$123,'Daily_Total '!$B63,Snapchat!N$14:N$123)+SUMIF(Media4!$B$14:$B$122,'Daily_Total '!$B63,Media4!N$14:N$122)+SUMIF(Media5!$B$14:$B$129,'Daily_Total '!$B63,Media5!N$14:N$129)+SUMIF(Media6!$B$14:$B$129,'Daily_Total '!$B63,Media6!N$14:N$129)+SUMIF(Media7!$B$14:$B$129,'Daily_Total '!$B63,Media7!N$14:N$129)+SUMIF(Media8!$B$14:$B$129,'Daily_Total '!$B63,Media8!N$14:N$129)+SUMIF(Media9!$B$14:$B$129,'Daily_Total '!$B63,Media9!N$14:N$129)+SUMIF(Media10!$B$14:$B$129,'Daily_Total '!$B63,Media10!N$14:N$129)</f>
        <v>#DIV/0!</v>
      </c>
      <c r="V63" s="74">
        <f t="shared" si="19"/>
        <v>1</v>
      </c>
      <c r="W63" s="274" t="e">
        <f>SUMIF([4]Facebook!$B$14:$B$155,'[4]Daily_Total '!$B63,[4]Facebook!W$14:W$155)+SUMIF([4]Instagram!$B$14:$B$125,'[4]Daily_Total '!$B63,[4]Instagram!W$14:W$125)+SUMIF([4]YouTube!$B$14:$B$123,'[4]Daily_Total '!$B63,[4]YouTube!W$14:W$123)+SUMIF([4]Media4!$B$14:$B$122,'[4]Daily_Total '!$B63,[4]Media4!W$14:W$122)+SUMIF([4]Media5!$B$14:$B$129,'[4]Daily_Total '!$B63,[4]Media5!W$14:W$129)+SUMIF([4]Media6!$B$14:$B$129,'[4]Daily_Total '!$B63,[4]Media6!W$14:W$129)+SUMIF([4]Media7!$B$14:$B$129,'[4]Daily_Total '!$B63,[4]Media7!W$14:W$129)+SUMIF([4]Media8!$B$14:$B$129,'[4]Daily_Total '!$B63,[4]Media8!W$14:W$129)+SUMIF([4]Media9!$B$14:$B$129,'[4]Daily_Total '!$B63,[4]Media9!W$14:W$129)+SUMIF([4]Media10!$B$14:$B$129,'[4]Daily_Total '!$B63,[4]Media10!W$14:W$129)</f>
        <v>#VALUE!</v>
      </c>
      <c r="X63" s="274" t="e">
        <f>SUMIF([4]Facebook!$B$14:$B$155,'[4]Daily_Total '!$B63,[4]Facebook!X$14:X$155)+SUMIF([4]Instagram!$B$14:$B$125,'[4]Daily_Total '!$B63,[4]Instagram!X$14:X$125)+SUMIF([4]YouTube!$B$14:$B$123,'[4]Daily_Total '!$B63,[4]YouTube!X$14:X$123)+SUMIF([4]Media4!$B$14:$B$122,'[4]Daily_Total '!$B63,[4]Media4!X$14:X$122)+SUMIF([4]Media5!$B$14:$B$129,'[4]Daily_Total '!$B63,[4]Media5!X$14:X$129)+SUMIF([4]Media6!$B$14:$B$129,'[4]Daily_Total '!$B63,[4]Media6!X$14:X$129)+SUMIF([4]Media7!$B$14:$B$129,'[4]Daily_Total '!$B63,[4]Media7!X$14:X$129)+SUMIF([4]Media8!$B$14:$B$129,'[4]Daily_Total '!$B63,[4]Media8!X$14:X$129)+SUMIF([4]Media9!$B$14:$B$129,'[4]Daily_Total '!$B63,[4]Media9!X$14:X$129)+SUMIF([4]Media10!$B$14:$B$129,'[4]Daily_Total '!$B63,[4]Media10!X$14:X$129)</f>
        <v>#VALUE!</v>
      </c>
      <c r="Y63" s="275" t="e">
        <f>SUMIF([4]Facebook!$B$14:$B$155,'[4]Daily_Total '!$B63,[4]Facebook!Y$14:Y$155)+SUMIF([4]Instagram!$B$14:$B$125,'[4]Daily_Total '!$B63,[4]Instagram!Y$14:Y$125)+SUMIF([4]YouTube!$B$14:$B$123,'[4]Daily_Total '!$B63,[4]YouTube!Y$14:Y$123)+SUMIF([4]Media4!$B$14:$B$122,'[4]Daily_Total '!$B63,[4]Media4!Y$14:Y$122)+SUMIF([4]Media5!$B$14:$B$129,'[4]Daily_Total '!$B63,[4]Media5!Y$14:Y$129)+SUMIF([4]Media6!$B$14:$B$129,'[4]Daily_Total '!$B63,[4]Media6!Y$14:Y$129)+SUMIF([4]Media7!$B$14:$B$129,'[4]Daily_Total '!$B63,[4]Media7!Y$14:Y$129)+SUMIF([4]Media8!$B$14:$B$129,'[4]Daily_Total '!$B63,[4]Media8!Y$14:Y$129)+SUMIF([4]Media9!$B$14:$B$129,'[4]Daily_Total '!$B63,[4]Media9!Y$14:Y$129)+SUMIF([4]Media10!$B$14:$B$129,'[4]Daily_Total '!$B63,[4]Media10!Y$14:Y$129)</f>
        <v>#VALUE!</v>
      </c>
    </row>
    <row r="64" spans="1:25" ht="15.65" hidden="1" customHeight="1">
      <c r="A64" s="284"/>
      <c r="B64" s="95">
        <f>B$14+44</f>
        <v>45160</v>
      </c>
      <c r="C64" s="103">
        <f>SUMIF(Facebook!$B$14:$B$155,'Daily_Total '!$B64,Facebook!C$14:C$155)+SUMIF(YouTube!$B$14:$B$125,'Daily_Total '!$B64,YouTube!C$14:C$125)+SUMIF(Snapchat!$B$14:$B$123,'Daily_Total '!$B64,Snapchat!C$14:C$123)+SUMIF(Media4!$B$14:$B$122,'Daily_Total '!$B64,Media4!C$14:C$122)+SUMIF(Media5!$B$14:$B$129,'Daily_Total '!$B64,Media5!C$14:C$129)+SUMIF(Media6!$B$14:$B$129,'Daily_Total '!$B64,Media6!C$14:C$129)+SUMIF(Media7!$B$14:$B$129,'Daily_Total '!$B64,Media7!C$14:C$129)+SUMIF(Media8!$B$14:$B$129,'Daily_Total '!$B64,Media8!C$14:C$129)+SUMIF(Media9!$B$14:$B$129,'Daily_Total '!$B64,Media9!C$14:C$129)+SUMIF(Media10!$B$14:$B$129,'Daily_Total '!$B64,Media10!C$14:C$129)</f>
        <v>0</v>
      </c>
      <c r="D64" s="72">
        <f>SUMIF(Facebook!$B$14:$B$155,'Daily_Total '!$B64,Facebook!D$14:D$155)+SUMIF(YouTube!$B$14:$B$125,'Daily_Total '!$B64,YouTube!D$14:D$125)+SUMIF(Snapchat!$B$14:$B$123,'Daily_Total '!$B64,Snapchat!D$14:D$123)+SUMIF(Media4!$B$14:$B$122,'Daily_Total '!$B64,Media4!D$14:D$122)+SUMIF(Media5!$B$14:$B$129,'Daily_Total '!$B64,Media5!D$14:D$129)+SUMIF(Media6!$B$14:$B$129,'Daily_Total '!$B64,Media6!D$14:D$129)+SUMIF(Media7!$B$14:$B$129,'Daily_Total '!$B64,Media7!D$14:D$129)+SUMIF(Media8!$B$14:$B$129,'Daily_Total '!$B64,Media8!D$14:D$129)+SUMIF(Media9!$B$14:$B$129,'Daily_Total '!$B64,Media9!D$14:D$129)+SUMIF(Media10!$B$14:$B$129,'Daily_Total '!$B64,Media10!D$14:D$129)</f>
        <v>0</v>
      </c>
      <c r="E64" s="72">
        <f>SUMIF(Facebook!$B$14:$B$155,'Daily_Total '!$B64,Facebook!E$14:E$155)+SUMIF(YouTube!$B$14:$B$125,'Daily_Total '!$B64,YouTube!E$14:E$125)+SUMIF(Snapchat!$B$14:$B$123,'Daily_Total '!$B64,Snapchat!E$14:E$123)+SUMIF(Media4!$B$14:$B$122,'Daily_Total '!$B64,Media4!E$14:E$122)+SUMIF(Media5!$B$14:$B$129,'Daily_Total '!$B64,Media5!E$14:E$129)+SUMIF(Media6!$B$14:$B$129,'Daily_Total '!$B64,Media6!E$14:E$129)+SUMIF(Media7!$B$14:$B$129,'Daily_Total '!$B64,Media7!E$14:E$129)+SUMIF(Media8!$B$14:$B$129,'Daily_Total '!$B64,Media8!E$14:E$129)+SUMIF(Media9!$B$14:$B$129,'Daily_Total '!$B64,Media9!E$14:E$129)+SUMIF(Media10!$B$14:$B$129,'Daily_Total '!$B64,Media10!E$14:E$129)</f>
        <v>0</v>
      </c>
      <c r="F64" s="72">
        <f>SUMIF(Facebook!$B$14:$B$155,'Daily_Total '!$B64,Facebook!F$14:F$155)+SUMIF(YouTube!$B$14:$B$125,'Daily_Total '!$B64,YouTube!F$14:F$125)+SUMIF(Snapchat!$B$14:$B$123,'Daily_Total '!$B64,Snapchat!F$14:F$123)+SUMIF(Media4!$B$14:$B$122,'Daily_Total '!$B64,Media4!F$14:F$122)+SUMIF(Media5!$B$14:$B$129,'Daily_Total '!$B64,Media5!F$14:F$129)+SUMIF(Media6!$B$14:$B$129,'Daily_Total '!$B64,Media6!F$14:F$129)+SUMIF(Media7!$B$14:$B$129,'Daily_Total '!$B64,Media7!F$14:F$129)+SUMIF(Media8!$B$14:$B$129,'Daily_Total '!$B64,Media8!F$14:F$129)+SUMIF(Media9!$B$14:$B$129,'Daily_Total '!$B64,Media9!F$14:F$129)+SUMIF(Media10!$B$14:$B$129,'Daily_Total '!$B64,Media10!F$14:F$129)</f>
        <v>0</v>
      </c>
      <c r="G64" s="72">
        <f>SUMIF(Facebook!$B$14:$B$155,'Daily_Total '!$B64,Facebook!G$14:G$155)+SUMIF(YouTube!$B$14:$B$125,'Daily_Total '!$B64,YouTube!G$14:G$125)+SUMIF(Snapchat!$B$14:$B$123,'Daily_Total '!$B64,Snapchat!G$14:G$123)+SUMIF(Media4!$B$14:$B$122,'Daily_Total '!$B64,Media4!G$14:G$122)+SUMIF(Media5!$B$14:$B$129,'Daily_Total '!$B64,Media5!G$14:G$129)+SUMIF(Media6!$B$14:$B$129,'Daily_Total '!$B64,Media6!G$14:G$129)+SUMIF(Media7!$B$14:$B$129,'Daily_Total '!$B64,Media7!G$14:G$129)+SUMIF(Media8!$B$14:$B$129,'Daily_Total '!$B64,Media8!G$14:G$129)+SUMIF(Media9!$B$14:$B$129,'Daily_Total '!$B64,Media9!G$14:G$129)+SUMIF(Media10!$B$14:$B$129,'Daily_Total '!$B64,Media10!G$14:G$129)</f>
        <v>0</v>
      </c>
      <c r="H64" s="72">
        <f>SUMIF(Facebook!$B$14:$B$155,'Daily_Total '!$B64,Facebook!H$14:H$155)+SUMIF(YouTube!$B$14:$B$125,'Daily_Total '!$B64,YouTube!H$14:H$125)+SUMIF(Snapchat!$B$14:$B$123,'Daily_Total '!$B64,Snapchat!H$14:H$123)+SUMIF(Media4!$B$14:$B$122,'Daily_Total '!$B64,Media4!H$14:H$122)+SUMIF(Media5!$B$14:$B$129,'Daily_Total '!$B64,Media5!H$14:H$129)+SUMIF(Media6!$B$14:$B$129,'Daily_Total '!$B64,Media6!H$14:H$129)+SUMIF(Media7!$B$14:$B$129,'Daily_Total '!$B64,Media7!H$14:H$129)+SUMIF(Media8!$B$14:$B$129,'Daily_Total '!$B64,Media8!H$14:H$129)+SUMIF(Media9!$B$14:$B$129,'Daily_Total '!$B64,Media9!H$14:H$129)+SUMIF(Media10!$B$14:$B$129,'Daily_Total '!$B64,Media10!H$14:H$129)</f>
        <v>0</v>
      </c>
      <c r="I64" s="72">
        <f>SUMIF(Facebook!$B$14:$B$155,'Daily_Total '!$B64,Facebook!I$14:I$155)+SUMIF(YouTube!$B$14:$B$125,'Daily_Total '!$B64,YouTube!I$14:I$125)+SUMIF(Snapchat!$B$14:$B$123,'Daily_Total '!$B64,Snapchat!I$14:I$123)+SUMIF(Media4!$B$14:$B$122,'Daily_Total '!$B64,Media4!I$14:I$122)+SUMIF(Media5!$B$14:$B$129,'Daily_Total '!$B64,Media5!I$14:I$129)+SUMIF(Media6!$B$14:$B$129,'Daily_Total '!$B64,Media6!I$14:I$129)+SUMIF(Media7!$B$14:$B$129,'Daily_Total '!$B64,Media7!I$14:I$129)+SUMIF(Media8!$B$14:$B$129,'Daily_Total '!$B64,Media8!I$14:I$129)+SUMIF(Media9!$B$14:$B$129,'Daily_Total '!$B64,Media9!I$14:I$129)+SUMIF(Media10!$B$14:$B$129,'Daily_Total '!$B64,Media10!I$14:I$129)</f>
        <v>0</v>
      </c>
      <c r="J64" s="61">
        <f>SUMIF(Facebook!$B$14:$B$155,'Daily_Total '!$B64,Facebook!J$14:J$155)+SUMIF(YouTube!$B$14:$B$125,'Daily_Total '!$B64,YouTube!J$14:J$125)+SUMIF(Snapchat!$B$14:$B$123,'Daily_Total '!$B64,Snapchat!J$14:J$123)+SUMIF(Media4!$B$14:$B$122,'Daily_Total '!$B64,Media4!J$14:J$122)+SUMIF(Media5!$B$14:$B$129,'Daily_Total '!$B64,Media5!J$14:J$129)+SUMIF(Media6!$B$14:$B$129,'Daily_Total '!$B64,Media6!J$14:J$129)+SUMIF(Media7!$B$14:$B$129,'Daily_Total '!$B64,Media7!J$14:J$129)+SUMIF(Media8!$B$14:$B$129,'Daily_Total '!$B64,Media8!J$14:J$129)+SUMIF(Media9!$B$14:$B$129,'Daily_Total '!$B64,Media9!J$14:J$129)+SUMIF(Media10!$B$14:$B$129,'Daily_Total '!$B64,Media10!J$14:J$129)</f>
        <v>0</v>
      </c>
      <c r="K64" s="59">
        <f>SUM($J$21,$J$29,$J$37,$J$45,$J$53,$J$61:J64)/$C$3</f>
        <v>0.86940262172284655</v>
      </c>
      <c r="L64" s="60" t="e">
        <f t="shared" si="26"/>
        <v>#DIV/0!</v>
      </c>
      <c r="M64" s="73" t="e">
        <f t="shared" si="27"/>
        <v>#DIV/0!</v>
      </c>
      <c r="N64" s="356" t="e">
        <f t="shared" si="5"/>
        <v>#DIV/0!</v>
      </c>
      <c r="O64" s="103">
        <f>SUMIF(Facebook!$B$14:$B$155,'Daily_Total '!$B64,Facebook!O$14:O$155)+SUMIF(YouTube!$B$14:$B$125,'Daily_Total '!$B64,YouTube!O$14:O$125)+SUMIF(Snapchat!$B$14:$B$123,'Daily_Total '!$B64,Snapchat!O$14:O$123)+SUMIF(Media4!$B$14:$B$122,'Daily_Total '!$B64,Media4!O$14:O$122)+SUMIF(Media5!$B$14:$B$129,'Daily_Total '!$B64,Media5!O$14:O$129)+SUMIF(Media6!$B$14:$B$129,'Daily_Total '!$B64,Media6!O$14:O$129)+SUMIF(Media7!$B$14:$B$129,'Daily_Total '!$B64,Media7!O$14:O$129)+SUMIF(Media8!$B$14:$B$129,'Daily_Total '!$B64,Media8!O$14:O$129)+SUMIF(Media9!$B$14:$B$129,'Daily_Total '!$B64,Media9!O$14:O$129)+SUMIF(Media10!$B$14:$B$129,'Daily_Total '!$B64,Media10!O$14:O$129)</f>
        <v>0</v>
      </c>
      <c r="P64" s="103">
        <f>SUMIF(Facebook!$B$14:$B$155,'Daily_Total '!$B64,Facebook!P$14:P$155)+SUMIF(YouTube!$B$14:$B$125,'Daily_Total '!$B64,YouTube!P$14:P$125)+SUMIF(Snapchat!$B$14:$B$123,'Daily_Total '!$B64,Snapchat!P$14:P$123)+SUMIF(Media4!$B$14:$B$122,'Daily_Total '!$B64,Media4!P$14:P$122)+SUMIF(Media5!$B$14:$B$129,'Daily_Total '!$B64,Media5!P$14:P$129)+SUMIF(Media6!$B$14:$B$129,'Daily_Total '!$B64,Media6!P$14:P$129)+SUMIF(Media7!$B$14:$B$129,'Daily_Total '!$B64,Media7!P$14:P$129)+SUMIF(Media8!$B$14:$B$129,'Daily_Total '!$B64,Media8!P$14:P$129)+SUMIF(Media9!$B$14:$B$129,'Daily_Total '!$B64,Media9!P$14:P$129)+SUMIF(Media10!$B$14:$B$129,'Daily_Total '!$B64,Media10!P$14:P$129)</f>
        <v>256.41025641025641</v>
      </c>
      <c r="Q64" s="74">
        <f t="shared" si="2"/>
        <v>0</v>
      </c>
      <c r="R64" s="75" t="e">
        <f t="shared" si="45"/>
        <v>#DIV/0!</v>
      </c>
      <c r="S64" s="59" t="e">
        <f t="shared" si="28"/>
        <v>#DIV/0!</v>
      </c>
      <c r="T64" s="104"/>
      <c r="U64" s="110" t="e">
        <f>SUMIF(Facebook!$B$14:$B$155,'Daily_Total '!$B64,Facebook!U$14:U$155)+SUMIF(YouTube!$B$14:$B$125,'Daily_Total '!$B64,YouTube!N$14:N$125)+SUMIF(Snapchat!$B$14:$B$123,'Daily_Total '!$B64,Snapchat!N$14:N$123)+SUMIF(Media4!$B$14:$B$122,'Daily_Total '!$B64,Media4!N$14:N$122)+SUMIF(Media5!$B$14:$B$129,'Daily_Total '!$B64,Media5!N$14:N$129)+SUMIF(Media6!$B$14:$B$129,'Daily_Total '!$B64,Media6!N$14:N$129)+SUMIF(Media7!$B$14:$B$129,'Daily_Total '!$B64,Media7!N$14:N$129)+SUMIF(Media8!$B$14:$B$129,'Daily_Total '!$B64,Media8!N$14:N$129)+SUMIF(Media9!$B$14:$B$129,'Daily_Total '!$B64,Media9!N$14:N$129)+SUMIF(Media10!$B$14:$B$129,'Daily_Total '!$B64,Media10!N$14:N$129)</f>
        <v>#DIV/0!</v>
      </c>
      <c r="V64" s="74">
        <f t="shared" si="19"/>
        <v>1</v>
      </c>
      <c r="W64" s="274" t="e">
        <f>SUMIF([4]Facebook!$B$14:$B$155,'[4]Daily_Total '!$B64,[4]Facebook!W$14:W$155)+SUMIF([4]Instagram!$B$14:$B$125,'[4]Daily_Total '!$B64,[4]Instagram!W$14:W$125)+SUMIF([4]YouTube!$B$14:$B$123,'[4]Daily_Total '!$B64,[4]YouTube!W$14:W$123)+SUMIF([4]Media4!$B$14:$B$122,'[4]Daily_Total '!$B64,[4]Media4!W$14:W$122)+SUMIF([4]Media5!$B$14:$B$129,'[4]Daily_Total '!$B64,[4]Media5!W$14:W$129)+SUMIF([4]Media6!$B$14:$B$129,'[4]Daily_Total '!$B64,[4]Media6!W$14:W$129)+SUMIF([4]Media7!$B$14:$B$129,'[4]Daily_Total '!$B64,[4]Media7!W$14:W$129)+SUMIF([4]Media8!$B$14:$B$129,'[4]Daily_Total '!$B64,[4]Media8!W$14:W$129)+SUMIF([4]Media9!$B$14:$B$129,'[4]Daily_Total '!$B64,[4]Media9!W$14:W$129)+SUMIF([4]Media10!$B$14:$B$129,'[4]Daily_Total '!$B64,[4]Media10!W$14:W$129)</f>
        <v>#VALUE!</v>
      </c>
      <c r="X64" s="274" t="e">
        <f>SUMIF([4]Facebook!$B$14:$B$155,'[4]Daily_Total '!$B64,[4]Facebook!X$14:X$155)+SUMIF([4]Instagram!$B$14:$B$125,'[4]Daily_Total '!$B64,[4]Instagram!X$14:X$125)+SUMIF([4]YouTube!$B$14:$B$123,'[4]Daily_Total '!$B64,[4]YouTube!X$14:X$123)+SUMIF([4]Media4!$B$14:$B$122,'[4]Daily_Total '!$B64,[4]Media4!X$14:X$122)+SUMIF([4]Media5!$B$14:$B$129,'[4]Daily_Total '!$B64,[4]Media5!X$14:X$129)+SUMIF([4]Media6!$B$14:$B$129,'[4]Daily_Total '!$B64,[4]Media6!X$14:X$129)+SUMIF([4]Media7!$B$14:$B$129,'[4]Daily_Total '!$B64,[4]Media7!X$14:X$129)+SUMIF([4]Media8!$B$14:$B$129,'[4]Daily_Total '!$B64,[4]Media8!X$14:X$129)+SUMIF([4]Media9!$B$14:$B$129,'[4]Daily_Total '!$B64,[4]Media9!X$14:X$129)+SUMIF([4]Media10!$B$14:$B$129,'[4]Daily_Total '!$B64,[4]Media10!X$14:X$129)</f>
        <v>#VALUE!</v>
      </c>
      <c r="Y64" s="275" t="e">
        <f>SUMIF([4]Facebook!$B$14:$B$155,'[4]Daily_Total '!$B64,[4]Facebook!Y$14:Y$155)+SUMIF([4]Instagram!$B$14:$B$125,'[4]Daily_Total '!$B64,[4]Instagram!Y$14:Y$125)+SUMIF([4]YouTube!$B$14:$B$123,'[4]Daily_Total '!$B64,[4]YouTube!Y$14:Y$123)+SUMIF([4]Media4!$B$14:$B$122,'[4]Daily_Total '!$B64,[4]Media4!Y$14:Y$122)+SUMIF([4]Media5!$B$14:$B$129,'[4]Daily_Total '!$B64,[4]Media5!Y$14:Y$129)+SUMIF([4]Media6!$B$14:$B$129,'[4]Daily_Total '!$B64,[4]Media6!Y$14:Y$129)+SUMIF([4]Media7!$B$14:$B$129,'[4]Daily_Total '!$B64,[4]Media7!Y$14:Y$129)+SUMIF([4]Media8!$B$14:$B$129,'[4]Daily_Total '!$B64,[4]Media8!Y$14:Y$129)+SUMIF([4]Media9!$B$14:$B$129,'[4]Daily_Total '!$B64,[4]Media9!Y$14:Y$129)+SUMIF([4]Media10!$B$14:$B$129,'[4]Daily_Total '!$B64,[4]Media10!Y$14:Y$129)</f>
        <v>#VALUE!</v>
      </c>
    </row>
    <row r="65" spans="1:25" ht="15.65" hidden="1" customHeight="1">
      <c r="A65" s="284"/>
      <c r="B65" s="95">
        <f>B$14+45</f>
        <v>45161</v>
      </c>
      <c r="C65" s="103">
        <f>SUMIF(Facebook!$B$14:$B$155,'Daily_Total '!$B65,Facebook!C$14:C$155)+SUMIF(YouTube!$B$14:$B$125,'Daily_Total '!$B65,YouTube!C$14:C$125)+SUMIF(Snapchat!$B$14:$B$123,'Daily_Total '!$B65,Snapchat!C$14:C$123)+SUMIF(Media4!$B$14:$B$122,'Daily_Total '!$B65,Media4!C$14:C$122)+SUMIF(Media5!$B$14:$B$129,'Daily_Total '!$B65,Media5!C$14:C$129)+SUMIF(Media6!$B$14:$B$129,'Daily_Total '!$B65,Media6!C$14:C$129)+SUMIF(Media7!$B$14:$B$129,'Daily_Total '!$B65,Media7!C$14:C$129)+SUMIF(Media8!$B$14:$B$129,'Daily_Total '!$B65,Media8!C$14:C$129)+SUMIF(Media9!$B$14:$B$129,'Daily_Total '!$B65,Media9!C$14:C$129)+SUMIF(Media10!$B$14:$B$129,'Daily_Total '!$B65,Media10!C$14:C$129)</f>
        <v>0</v>
      </c>
      <c r="D65" s="72">
        <f>SUMIF(Facebook!$B$14:$B$155,'Daily_Total '!$B65,Facebook!D$14:D$155)+SUMIF(YouTube!$B$14:$B$125,'Daily_Total '!$B65,YouTube!D$14:D$125)+SUMIF(Snapchat!$B$14:$B$123,'Daily_Total '!$B65,Snapchat!D$14:D$123)+SUMIF(Media4!$B$14:$B$122,'Daily_Total '!$B65,Media4!D$14:D$122)+SUMIF(Media5!$B$14:$B$129,'Daily_Total '!$B65,Media5!D$14:D$129)+SUMIF(Media6!$B$14:$B$129,'Daily_Total '!$B65,Media6!D$14:D$129)+SUMIF(Media7!$B$14:$B$129,'Daily_Total '!$B65,Media7!D$14:D$129)+SUMIF(Media8!$B$14:$B$129,'Daily_Total '!$B65,Media8!D$14:D$129)+SUMIF(Media9!$B$14:$B$129,'Daily_Total '!$B65,Media9!D$14:D$129)+SUMIF(Media10!$B$14:$B$129,'Daily_Total '!$B65,Media10!D$14:D$129)</f>
        <v>0</v>
      </c>
      <c r="E65" s="72">
        <f>SUMIF(Facebook!$B$14:$B$155,'Daily_Total '!$B65,Facebook!E$14:E$155)+SUMIF(YouTube!$B$14:$B$125,'Daily_Total '!$B65,YouTube!E$14:E$125)+SUMIF(Snapchat!$B$14:$B$123,'Daily_Total '!$B65,Snapchat!E$14:E$123)+SUMIF(Media4!$B$14:$B$122,'Daily_Total '!$B65,Media4!E$14:E$122)+SUMIF(Media5!$B$14:$B$129,'Daily_Total '!$B65,Media5!E$14:E$129)+SUMIF(Media6!$B$14:$B$129,'Daily_Total '!$B65,Media6!E$14:E$129)+SUMIF(Media7!$B$14:$B$129,'Daily_Total '!$B65,Media7!E$14:E$129)+SUMIF(Media8!$B$14:$B$129,'Daily_Total '!$B65,Media8!E$14:E$129)+SUMIF(Media9!$B$14:$B$129,'Daily_Total '!$B65,Media9!E$14:E$129)+SUMIF(Media10!$B$14:$B$129,'Daily_Total '!$B65,Media10!E$14:E$129)</f>
        <v>0</v>
      </c>
      <c r="F65" s="72">
        <f>SUMIF(Facebook!$B$14:$B$155,'Daily_Total '!$B65,Facebook!F$14:F$155)+SUMIF(YouTube!$B$14:$B$125,'Daily_Total '!$B65,YouTube!F$14:F$125)+SUMIF(Snapchat!$B$14:$B$123,'Daily_Total '!$B65,Snapchat!F$14:F$123)+SUMIF(Media4!$B$14:$B$122,'Daily_Total '!$B65,Media4!F$14:F$122)+SUMIF(Media5!$B$14:$B$129,'Daily_Total '!$B65,Media5!F$14:F$129)+SUMIF(Media6!$B$14:$B$129,'Daily_Total '!$B65,Media6!F$14:F$129)+SUMIF(Media7!$B$14:$B$129,'Daily_Total '!$B65,Media7!F$14:F$129)+SUMIF(Media8!$B$14:$B$129,'Daily_Total '!$B65,Media8!F$14:F$129)+SUMIF(Media9!$B$14:$B$129,'Daily_Total '!$B65,Media9!F$14:F$129)+SUMIF(Media10!$B$14:$B$129,'Daily_Total '!$B65,Media10!F$14:F$129)</f>
        <v>0</v>
      </c>
      <c r="G65" s="72">
        <f>SUMIF(Facebook!$B$14:$B$155,'Daily_Total '!$B65,Facebook!G$14:G$155)+SUMIF(YouTube!$B$14:$B$125,'Daily_Total '!$B65,YouTube!G$14:G$125)+SUMIF(Snapchat!$B$14:$B$123,'Daily_Total '!$B65,Snapchat!G$14:G$123)+SUMIF(Media4!$B$14:$B$122,'Daily_Total '!$B65,Media4!G$14:G$122)+SUMIF(Media5!$B$14:$B$129,'Daily_Total '!$B65,Media5!G$14:G$129)+SUMIF(Media6!$B$14:$B$129,'Daily_Total '!$B65,Media6!G$14:G$129)+SUMIF(Media7!$B$14:$B$129,'Daily_Total '!$B65,Media7!G$14:G$129)+SUMIF(Media8!$B$14:$B$129,'Daily_Total '!$B65,Media8!G$14:G$129)+SUMIF(Media9!$B$14:$B$129,'Daily_Total '!$B65,Media9!G$14:G$129)+SUMIF(Media10!$B$14:$B$129,'Daily_Total '!$B65,Media10!G$14:G$129)</f>
        <v>0</v>
      </c>
      <c r="H65" s="72">
        <f>SUMIF(Facebook!$B$14:$B$155,'Daily_Total '!$B65,Facebook!H$14:H$155)+SUMIF(YouTube!$B$14:$B$125,'Daily_Total '!$B65,YouTube!H$14:H$125)+SUMIF(Snapchat!$B$14:$B$123,'Daily_Total '!$B65,Snapchat!H$14:H$123)+SUMIF(Media4!$B$14:$B$122,'Daily_Total '!$B65,Media4!H$14:H$122)+SUMIF(Media5!$B$14:$B$129,'Daily_Total '!$B65,Media5!H$14:H$129)+SUMIF(Media6!$B$14:$B$129,'Daily_Total '!$B65,Media6!H$14:H$129)+SUMIF(Media7!$B$14:$B$129,'Daily_Total '!$B65,Media7!H$14:H$129)+SUMIF(Media8!$B$14:$B$129,'Daily_Total '!$B65,Media8!H$14:H$129)+SUMIF(Media9!$B$14:$B$129,'Daily_Total '!$B65,Media9!H$14:H$129)+SUMIF(Media10!$B$14:$B$129,'Daily_Total '!$B65,Media10!H$14:H$129)</f>
        <v>0</v>
      </c>
      <c r="I65" s="72">
        <f>SUMIF(Facebook!$B$14:$B$155,'Daily_Total '!$B65,Facebook!I$14:I$155)+SUMIF(YouTube!$B$14:$B$125,'Daily_Total '!$B65,YouTube!I$14:I$125)+SUMIF(Snapchat!$B$14:$B$123,'Daily_Total '!$B65,Snapchat!I$14:I$123)+SUMIF(Media4!$B$14:$B$122,'Daily_Total '!$B65,Media4!I$14:I$122)+SUMIF(Media5!$B$14:$B$129,'Daily_Total '!$B65,Media5!I$14:I$129)+SUMIF(Media6!$B$14:$B$129,'Daily_Total '!$B65,Media6!I$14:I$129)+SUMIF(Media7!$B$14:$B$129,'Daily_Total '!$B65,Media7!I$14:I$129)+SUMIF(Media8!$B$14:$B$129,'Daily_Total '!$B65,Media8!I$14:I$129)+SUMIF(Media9!$B$14:$B$129,'Daily_Total '!$B65,Media9!I$14:I$129)+SUMIF(Media10!$B$14:$B$129,'Daily_Total '!$B65,Media10!I$14:I$129)</f>
        <v>0</v>
      </c>
      <c r="J65" s="61">
        <f>SUMIF(Facebook!$B$14:$B$155,'Daily_Total '!$B65,Facebook!J$14:J$155)+SUMIF(YouTube!$B$14:$B$125,'Daily_Total '!$B65,YouTube!J$14:J$125)+SUMIF(Snapchat!$B$14:$B$123,'Daily_Total '!$B65,Snapchat!J$14:J$123)+SUMIF(Media4!$B$14:$B$122,'Daily_Total '!$B65,Media4!J$14:J$122)+SUMIF(Media5!$B$14:$B$129,'Daily_Total '!$B65,Media5!J$14:J$129)+SUMIF(Media6!$B$14:$B$129,'Daily_Total '!$B65,Media6!J$14:J$129)+SUMIF(Media7!$B$14:$B$129,'Daily_Total '!$B65,Media7!J$14:J$129)+SUMIF(Media8!$B$14:$B$129,'Daily_Total '!$B65,Media8!J$14:J$129)+SUMIF(Media9!$B$14:$B$129,'Daily_Total '!$B65,Media9!J$14:J$129)+SUMIF(Media10!$B$14:$B$129,'Daily_Total '!$B65,Media10!J$14:J$129)</f>
        <v>0</v>
      </c>
      <c r="K65" s="59">
        <f>SUM($J$21,$J$29,$J$37,$J$45,$J$53,$J$61:J65)/$C$3</f>
        <v>0.86940262172284655</v>
      </c>
      <c r="L65" s="60" t="e">
        <f t="shared" si="26"/>
        <v>#DIV/0!</v>
      </c>
      <c r="M65" s="73" t="e">
        <f t="shared" si="27"/>
        <v>#DIV/0!</v>
      </c>
      <c r="N65" s="356" t="e">
        <f t="shared" si="5"/>
        <v>#DIV/0!</v>
      </c>
      <c r="O65" s="103">
        <f>SUMIF(Facebook!$B$14:$B$155,'Daily_Total '!$B65,Facebook!O$14:O$155)+SUMIF(YouTube!$B$14:$B$125,'Daily_Total '!$B65,YouTube!O$14:O$125)+SUMIF(Snapchat!$B$14:$B$123,'Daily_Total '!$B65,Snapchat!O$14:O$123)+SUMIF(Media4!$B$14:$B$122,'Daily_Total '!$B65,Media4!O$14:O$122)+SUMIF(Media5!$B$14:$B$129,'Daily_Total '!$B65,Media5!O$14:O$129)+SUMIF(Media6!$B$14:$B$129,'Daily_Total '!$B65,Media6!O$14:O$129)+SUMIF(Media7!$B$14:$B$129,'Daily_Total '!$B65,Media7!O$14:O$129)+SUMIF(Media8!$B$14:$B$129,'Daily_Total '!$B65,Media8!O$14:O$129)+SUMIF(Media9!$B$14:$B$129,'Daily_Total '!$B65,Media9!O$14:O$129)+SUMIF(Media10!$B$14:$B$129,'Daily_Total '!$B65,Media10!O$14:O$129)</f>
        <v>0</v>
      </c>
      <c r="P65" s="103">
        <f>SUMIF(Facebook!$B$14:$B$155,'Daily_Total '!$B65,Facebook!P$14:P$155)+SUMIF(YouTube!$B$14:$B$125,'Daily_Total '!$B65,YouTube!P$14:P$125)+SUMIF(Snapchat!$B$14:$B$123,'Daily_Total '!$B65,Snapchat!P$14:P$123)+SUMIF(Media4!$B$14:$B$122,'Daily_Total '!$B65,Media4!P$14:P$122)+SUMIF(Media5!$B$14:$B$129,'Daily_Total '!$B65,Media5!P$14:P$129)+SUMIF(Media6!$B$14:$B$129,'Daily_Total '!$B65,Media6!P$14:P$129)+SUMIF(Media7!$B$14:$B$129,'Daily_Total '!$B65,Media7!P$14:P$129)+SUMIF(Media8!$B$14:$B$129,'Daily_Total '!$B65,Media8!P$14:P$129)+SUMIF(Media9!$B$14:$B$129,'Daily_Total '!$B65,Media9!P$14:P$129)+SUMIF(Media10!$B$14:$B$129,'Daily_Total '!$B65,Media10!P$14:P$129)</f>
        <v>256.41025641025641</v>
      </c>
      <c r="Q65" s="74">
        <f t="shared" si="2"/>
        <v>0</v>
      </c>
      <c r="R65" s="75" t="e">
        <f t="shared" si="45"/>
        <v>#DIV/0!</v>
      </c>
      <c r="S65" s="59" t="e">
        <f t="shared" si="28"/>
        <v>#DIV/0!</v>
      </c>
      <c r="T65" s="104"/>
      <c r="U65" s="110" t="e">
        <f>SUMIF(Facebook!$B$14:$B$155,'Daily_Total '!$B65,Facebook!U$14:U$155)+SUMIF(YouTube!$B$14:$B$125,'Daily_Total '!$B65,YouTube!N$14:N$125)+SUMIF(Snapchat!$B$14:$B$123,'Daily_Total '!$B65,Snapchat!N$14:N$123)+SUMIF(Media4!$B$14:$B$122,'Daily_Total '!$B65,Media4!N$14:N$122)+SUMIF(Media5!$B$14:$B$129,'Daily_Total '!$B65,Media5!N$14:N$129)+SUMIF(Media6!$B$14:$B$129,'Daily_Total '!$B65,Media6!N$14:N$129)+SUMIF(Media7!$B$14:$B$129,'Daily_Total '!$B65,Media7!N$14:N$129)+SUMIF(Media8!$B$14:$B$129,'Daily_Total '!$B65,Media8!N$14:N$129)+SUMIF(Media9!$B$14:$B$129,'Daily_Total '!$B65,Media9!N$14:N$129)+SUMIF(Media10!$B$14:$B$129,'Daily_Total '!$B65,Media10!N$14:N$129)</f>
        <v>#DIV/0!</v>
      </c>
      <c r="V65" s="74">
        <f t="shared" si="19"/>
        <v>1</v>
      </c>
      <c r="W65" s="274" t="e">
        <f>SUMIF([4]Facebook!$B$14:$B$155,'[4]Daily_Total '!$B65,[4]Facebook!W$14:W$155)+SUMIF([4]Instagram!$B$14:$B$125,'[4]Daily_Total '!$B65,[4]Instagram!W$14:W$125)+SUMIF([4]YouTube!$B$14:$B$123,'[4]Daily_Total '!$B65,[4]YouTube!W$14:W$123)+SUMIF([4]Media4!$B$14:$B$122,'[4]Daily_Total '!$B65,[4]Media4!W$14:W$122)+SUMIF([4]Media5!$B$14:$B$129,'[4]Daily_Total '!$B65,[4]Media5!W$14:W$129)+SUMIF([4]Media6!$B$14:$B$129,'[4]Daily_Total '!$B65,[4]Media6!W$14:W$129)+SUMIF([4]Media7!$B$14:$B$129,'[4]Daily_Total '!$B65,[4]Media7!W$14:W$129)+SUMIF([4]Media8!$B$14:$B$129,'[4]Daily_Total '!$B65,[4]Media8!W$14:W$129)+SUMIF([4]Media9!$B$14:$B$129,'[4]Daily_Total '!$B65,[4]Media9!W$14:W$129)+SUMIF([4]Media10!$B$14:$B$129,'[4]Daily_Total '!$B65,[4]Media10!W$14:W$129)</f>
        <v>#VALUE!</v>
      </c>
      <c r="X65" s="274" t="e">
        <f>SUMIF([4]Facebook!$B$14:$B$155,'[4]Daily_Total '!$B65,[4]Facebook!X$14:X$155)+SUMIF([4]Instagram!$B$14:$B$125,'[4]Daily_Total '!$B65,[4]Instagram!X$14:X$125)+SUMIF([4]YouTube!$B$14:$B$123,'[4]Daily_Total '!$B65,[4]YouTube!X$14:X$123)+SUMIF([4]Media4!$B$14:$B$122,'[4]Daily_Total '!$B65,[4]Media4!X$14:X$122)+SUMIF([4]Media5!$B$14:$B$129,'[4]Daily_Total '!$B65,[4]Media5!X$14:X$129)+SUMIF([4]Media6!$B$14:$B$129,'[4]Daily_Total '!$B65,[4]Media6!X$14:X$129)+SUMIF([4]Media7!$B$14:$B$129,'[4]Daily_Total '!$B65,[4]Media7!X$14:X$129)+SUMIF([4]Media8!$B$14:$B$129,'[4]Daily_Total '!$B65,[4]Media8!X$14:X$129)+SUMIF([4]Media9!$B$14:$B$129,'[4]Daily_Total '!$B65,[4]Media9!X$14:X$129)+SUMIF([4]Media10!$B$14:$B$129,'[4]Daily_Total '!$B65,[4]Media10!X$14:X$129)</f>
        <v>#VALUE!</v>
      </c>
      <c r="Y65" s="275" t="e">
        <f>SUMIF([4]Facebook!$B$14:$B$155,'[4]Daily_Total '!$B65,[4]Facebook!Y$14:Y$155)+SUMIF([4]Instagram!$B$14:$B$125,'[4]Daily_Total '!$B65,[4]Instagram!Y$14:Y$125)+SUMIF([4]YouTube!$B$14:$B$123,'[4]Daily_Total '!$B65,[4]YouTube!Y$14:Y$123)+SUMIF([4]Media4!$B$14:$B$122,'[4]Daily_Total '!$B65,[4]Media4!Y$14:Y$122)+SUMIF([4]Media5!$B$14:$B$129,'[4]Daily_Total '!$B65,[4]Media5!Y$14:Y$129)+SUMIF([4]Media6!$B$14:$B$129,'[4]Daily_Total '!$B65,[4]Media6!Y$14:Y$129)+SUMIF([4]Media7!$B$14:$B$129,'[4]Daily_Total '!$B65,[4]Media7!Y$14:Y$129)+SUMIF([4]Media8!$B$14:$B$129,'[4]Daily_Total '!$B65,[4]Media8!Y$14:Y$129)+SUMIF([4]Media9!$B$14:$B$129,'[4]Daily_Total '!$B65,[4]Media9!Y$14:Y$129)+SUMIF([4]Media10!$B$14:$B$129,'[4]Daily_Total '!$B65,[4]Media10!Y$14:Y$129)</f>
        <v>#VALUE!</v>
      </c>
    </row>
    <row r="66" spans="1:25" ht="15.65" hidden="1" customHeight="1">
      <c r="A66" s="285"/>
      <c r="B66" s="95">
        <f>B$14+46</f>
        <v>45162</v>
      </c>
      <c r="C66" s="103">
        <f>SUMIF(Facebook!$B$14:$B$155,'Daily_Total '!$B66,Facebook!C$14:C$155)+SUMIF(YouTube!$B$14:$B$125,'Daily_Total '!$B66,YouTube!C$14:C$125)+SUMIF(Snapchat!$B$14:$B$123,'Daily_Total '!$B66,Snapchat!C$14:C$123)+SUMIF(Media4!$B$14:$B$122,'Daily_Total '!$B66,Media4!C$14:C$122)+SUMIF(Media5!$B$14:$B$129,'Daily_Total '!$B66,Media5!C$14:C$129)+SUMIF(Media6!$B$14:$B$129,'Daily_Total '!$B66,Media6!C$14:C$129)+SUMIF(Media7!$B$14:$B$129,'Daily_Total '!$B66,Media7!C$14:C$129)+SUMIF(Media8!$B$14:$B$129,'Daily_Total '!$B66,Media8!C$14:C$129)+SUMIF(Media9!$B$14:$B$129,'Daily_Total '!$B66,Media9!C$14:C$129)+SUMIF(Media10!$B$14:$B$129,'Daily_Total '!$B66,Media10!C$14:C$129)</f>
        <v>0</v>
      </c>
      <c r="D66" s="72">
        <f>SUMIF(Facebook!$B$14:$B$155,'Daily_Total '!$B66,Facebook!D$14:D$155)+SUMIF(YouTube!$B$14:$B$125,'Daily_Total '!$B66,YouTube!D$14:D$125)+SUMIF(Snapchat!$B$14:$B$123,'Daily_Total '!$B66,Snapchat!D$14:D$123)+SUMIF(Media4!$B$14:$B$122,'Daily_Total '!$B66,Media4!D$14:D$122)+SUMIF(Media5!$B$14:$B$129,'Daily_Total '!$B66,Media5!D$14:D$129)+SUMIF(Media6!$B$14:$B$129,'Daily_Total '!$B66,Media6!D$14:D$129)+SUMIF(Media7!$B$14:$B$129,'Daily_Total '!$B66,Media7!D$14:D$129)+SUMIF(Media8!$B$14:$B$129,'Daily_Total '!$B66,Media8!D$14:D$129)+SUMIF(Media9!$B$14:$B$129,'Daily_Total '!$B66,Media9!D$14:D$129)+SUMIF(Media10!$B$14:$B$129,'Daily_Total '!$B66,Media10!D$14:D$129)</f>
        <v>0</v>
      </c>
      <c r="E66" s="72">
        <f>SUMIF(Facebook!$B$14:$B$155,'Daily_Total '!$B66,Facebook!E$14:E$155)+SUMIF(YouTube!$B$14:$B$125,'Daily_Total '!$B66,YouTube!E$14:E$125)+SUMIF(Snapchat!$B$14:$B$123,'Daily_Total '!$B66,Snapchat!E$14:E$123)+SUMIF(Media4!$B$14:$B$122,'Daily_Total '!$B66,Media4!E$14:E$122)+SUMIF(Media5!$B$14:$B$129,'Daily_Total '!$B66,Media5!E$14:E$129)+SUMIF(Media6!$B$14:$B$129,'Daily_Total '!$B66,Media6!E$14:E$129)+SUMIF(Media7!$B$14:$B$129,'Daily_Total '!$B66,Media7!E$14:E$129)+SUMIF(Media8!$B$14:$B$129,'Daily_Total '!$B66,Media8!E$14:E$129)+SUMIF(Media9!$B$14:$B$129,'Daily_Total '!$B66,Media9!E$14:E$129)+SUMIF(Media10!$B$14:$B$129,'Daily_Total '!$B66,Media10!E$14:E$129)</f>
        <v>0</v>
      </c>
      <c r="F66" s="72">
        <f>SUMIF(Facebook!$B$14:$B$155,'Daily_Total '!$B66,Facebook!F$14:F$155)+SUMIF(YouTube!$B$14:$B$125,'Daily_Total '!$B66,YouTube!F$14:F$125)+SUMIF(Snapchat!$B$14:$B$123,'Daily_Total '!$B66,Snapchat!F$14:F$123)+SUMIF(Media4!$B$14:$B$122,'Daily_Total '!$B66,Media4!F$14:F$122)+SUMIF(Media5!$B$14:$B$129,'Daily_Total '!$B66,Media5!F$14:F$129)+SUMIF(Media6!$B$14:$B$129,'Daily_Total '!$B66,Media6!F$14:F$129)+SUMIF(Media7!$B$14:$B$129,'Daily_Total '!$B66,Media7!F$14:F$129)+SUMIF(Media8!$B$14:$B$129,'Daily_Total '!$B66,Media8!F$14:F$129)+SUMIF(Media9!$B$14:$B$129,'Daily_Total '!$B66,Media9!F$14:F$129)+SUMIF(Media10!$B$14:$B$129,'Daily_Total '!$B66,Media10!F$14:F$129)</f>
        <v>0</v>
      </c>
      <c r="G66" s="72">
        <f>SUMIF(Facebook!$B$14:$B$155,'Daily_Total '!$B66,Facebook!G$14:G$155)+SUMIF(YouTube!$B$14:$B$125,'Daily_Total '!$B66,YouTube!G$14:G$125)+SUMIF(Snapchat!$B$14:$B$123,'Daily_Total '!$B66,Snapchat!G$14:G$123)+SUMIF(Media4!$B$14:$B$122,'Daily_Total '!$B66,Media4!G$14:G$122)+SUMIF(Media5!$B$14:$B$129,'Daily_Total '!$B66,Media5!G$14:G$129)+SUMIF(Media6!$B$14:$B$129,'Daily_Total '!$B66,Media6!G$14:G$129)+SUMIF(Media7!$B$14:$B$129,'Daily_Total '!$B66,Media7!G$14:G$129)+SUMIF(Media8!$B$14:$B$129,'Daily_Total '!$B66,Media8!G$14:G$129)+SUMIF(Media9!$B$14:$B$129,'Daily_Total '!$B66,Media9!G$14:G$129)+SUMIF(Media10!$B$14:$B$129,'Daily_Total '!$B66,Media10!G$14:G$129)</f>
        <v>0</v>
      </c>
      <c r="H66" s="72">
        <f>SUMIF(Facebook!$B$14:$B$155,'Daily_Total '!$B66,Facebook!H$14:H$155)+SUMIF(YouTube!$B$14:$B$125,'Daily_Total '!$B66,YouTube!H$14:H$125)+SUMIF(Snapchat!$B$14:$B$123,'Daily_Total '!$B66,Snapchat!H$14:H$123)+SUMIF(Media4!$B$14:$B$122,'Daily_Total '!$B66,Media4!H$14:H$122)+SUMIF(Media5!$B$14:$B$129,'Daily_Total '!$B66,Media5!H$14:H$129)+SUMIF(Media6!$B$14:$B$129,'Daily_Total '!$B66,Media6!H$14:H$129)+SUMIF(Media7!$B$14:$B$129,'Daily_Total '!$B66,Media7!H$14:H$129)+SUMIF(Media8!$B$14:$B$129,'Daily_Total '!$B66,Media8!H$14:H$129)+SUMIF(Media9!$B$14:$B$129,'Daily_Total '!$B66,Media9!H$14:H$129)+SUMIF(Media10!$B$14:$B$129,'Daily_Total '!$B66,Media10!H$14:H$129)</f>
        <v>0</v>
      </c>
      <c r="I66" s="72">
        <f>SUMIF(Facebook!$B$14:$B$155,'Daily_Total '!$B66,Facebook!I$14:I$155)+SUMIF(YouTube!$B$14:$B$125,'Daily_Total '!$B66,YouTube!I$14:I$125)+SUMIF(Snapchat!$B$14:$B$123,'Daily_Total '!$B66,Snapchat!I$14:I$123)+SUMIF(Media4!$B$14:$B$122,'Daily_Total '!$B66,Media4!I$14:I$122)+SUMIF(Media5!$B$14:$B$129,'Daily_Total '!$B66,Media5!I$14:I$129)+SUMIF(Media6!$B$14:$B$129,'Daily_Total '!$B66,Media6!I$14:I$129)+SUMIF(Media7!$B$14:$B$129,'Daily_Total '!$B66,Media7!I$14:I$129)+SUMIF(Media8!$B$14:$B$129,'Daily_Total '!$B66,Media8!I$14:I$129)+SUMIF(Media9!$B$14:$B$129,'Daily_Total '!$B66,Media9!I$14:I$129)+SUMIF(Media10!$B$14:$B$129,'Daily_Total '!$B66,Media10!I$14:I$129)</f>
        <v>0</v>
      </c>
      <c r="J66" s="61">
        <f>SUMIF(Facebook!$B$14:$B$155,'Daily_Total '!$B66,Facebook!J$14:J$155)+SUMIF(YouTube!$B$14:$B$125,'Daily_Total '!$B66,YouTube!J$14:J$125)+SUMIF(Snapchat!$B$14:$B$123,'Daily_Total '!$B66,Snapchat!J$14:J$123)+SUMIF(Media4!$B$14:$B$122,'Daily_Total '!$B66,Media4!J$14:J$122)+SUMIF(Media5!$B$14:$B$129,'Daily_Total '!$B66,Media5!J$14:J$129)+SUMIF(Media6!$B$14:$B$129,'Daily_Total '!$B66,Media6!J$14:J$129)+SUMIF(Media7!$B$14:$B$129,'Daily_Total '!$B66,Media7!J$14:J$129)+SUMIF(Media8!$B$14:$B$129,'Daily_Total '!$B66,Media8!J$14:J$129)+SUMIF(Media9!$B$14:$B$129,'Daily_Total '!$B66,Media9!J$14:J$129)+SUMIF(Media10!$B$14:$B$129,'Daily_Total '!$B66,Media10!J$14:J$129)</f>
        <v>0</v>
      </c>
      <c r="K66" s="59">
        <f>SUM($J$21,$J$29,$J$37,$J$45,$J$53,$J$61:J66)/$C$3</f>
        <v>0.86940262172284655</v>
      </c>
      <c r="L66" s="60" t="e">
        <f t="shared" si="26"/>
        <v>#DIV/0!</v>
      </c>
      <c r="M66" s="73" t="e">
        <f t="shared" si="27"/>
        <v>#DIV/0!</v>
      </c>
      <c r="N66" s="356" t="e">
        <f t="shared" si="5"/>
        <v>#DIV/0!</v>
      </c>
      <c r="O66" s="103">
        <f>SUMIF(Facebook!$B$14:$B$155,'Daily_Total '!$B66,Facebook!O$14:O$155)+SUMIF(YouTube!$B$14:$B$125,'Daily_Total '!$B66,YouTube!O$14:O$125)+SUMIF(Snapchat!$B$14:$B$123,'Daily_Total '!$B66,Snapchat!O$14:O$123)+SUMIF(Media4!$B$14:$B$122,'Daily_Total '!$B66,Media4!O$14:O$122)+SUMIF(Media5!$B$14:$B$129,'Daily_Total '!$B66,Media5!O$14:O$129)+SUMIF(Media6!$B$14:$B$129,'Daily_Total '!$B66,Media6!O$14:O$129)+SUMIF(Media7!$B$14:$B$129,'Daily_Total '!$B66,Media7!O$14:O$129)+SUMIF(Media8!$B$14:$B$129,'Daily_Total '!$B66,Media8!O$14:O$129)+SUMIF(Media9!$B$14:$B$129,'Daily_Total '!$B66,Media9!O$14:O$129)+SUMIF(Media10!$B$14:$B$129,'Daily_Total '!$B66,Media10!O$14:O$129)</f>
        <v>0</v>
      </c>
      <c r="P66" s="103">
        <f>SUMIF(Facebook!$B$14:$B$155,'Daily_Total '!$B66,Facebook!P$14:P$155)+SUMIF(YouTube!$B$14:$B$125,'Daily_Total '!$B66,YouTube!P$14:P$125)+SUMIF(Snapchat!$B$14:$B$123,'Daily_Total '!$B66,Snapchat!P$14:P$123)+SUMIF(Media4!$B$14:$B$122,'Daily_Total '!$B66,Media4!P$14:P$122)+SUMIF(Media5!$B$14:$B$129,'Daily_Total '!$B66,Media5!P$14:P$129)+SUMIF(Media6!$B$14:$B$129,'Daily_Total '!$B66,Media6!P$14:P$129)+SUMIF(Media7!$B$14:$B$129,'Daily_Total '!$B66,Media7!P$14:P$129)+SUMIF(Media8!$B$14:$B$129,'Daily_Total '!$B66,Media8!P$14:P$129)+SUMIF(Media9!$B$14:$B$129,'Daily_Total '!$B66,Media9!P$14:P$129)+SUMIF(Media10!$B$14:$B$129,'Daily_Total '!$B66,Media10!P$14:P$129)</f>
        <v>256.41025641025641</v>
      </c>
      <c r="Q66" s="74">
        <f t="shared" si="2"/>
        <v>0</v>
      </c>
      <c r="R66" s="75" t="e">
        <f t="shared" si="45"/>
        <v>#DIV/0!</v>
      </c>
      <c r="S66" s="59" t="e">
        <f t="shared" si="28"/>
        <v>#DIV/0!</v>
      </c>
      <c r="T66" s="104"/>
      <c r="U66" s="110" t="e">
        <f>SUMIF(Facebook!$B$14:$B$155,'Daily_Total '!$B66,Facebook!U$14:U$155)+SUMIF(YouTube!$B$14:$B$125,'Daily_Total '!$B66,YouTube!N$14:N$125)+SUMIF(Snapchat!$B$14:$B$123,'Daily_Total '!$B66,Snapchat!N$14:N$123)+SUMIF(Media4!$B$14:$B$122,'Daily_Total '!$B66,Media4!N$14:N$122)+SUMIF(Media5!$B$14:$B$129,'Daily_Total '!$B66,Media5!N$14:N$129)+SUMIF(Media6!$B$14:$B$129,'Daily_Total '!$B66,Media6!N$14:N$129)+SUMIF(Media7!$B$14:$B$129,'Daily_Total '!$B66,Media7!N$14:N$129)+SUMIF(Media8!$B$14:$B$129,'Daily_Total '!$B66,Media8!N$14:N$129)+SUMIF(Media9!$B$14:$B$129,'Daily_Total '!$B66,Media9!N$14:N$129)+SUMIF(Media10!$B$14:$B$129,'Daily_Total '!$B66,Media10!N$14:N$129)</f>
        <v>#DIV/0!</v>
      </c>
      <c r="V66" s="74">
        <f t="shared" si="19"/>
        <v>1</v>
      </c>
      <c r="W66" s="274" t="e">
        <f>SUMIF([4]Facebook!$B$14:$B$155,'[4]Daily_Total '!$B66,[4]Facebook!W$14:W$155)+SUMIF([4]Instagram!$B$14:$B$125,'[4]Daily_Total '!$B66,[4]Instagram!W$14:W$125)+SUMIF([4]YouTube!$B$14:$B$123,'[4]Daily_Total '!$B66,[4]YouTube!W$14:W$123)+SUMIF([4]Media4!$B$14:$B$122,'[4]Daily_Total '!$B66,[4]Media4!W$14:W$122)+SUMIF([4]Media5!$B$14:$B$129,'[4]Daily_Total '!$B66,[4]Media5!W$14:W$129)+SUMIF([4]Media6!$B$14:$B$129,'[4]Daily_Total '!$B66,[4]Media6!W$14:W$129)+SUMIF([4]Media7!$B$14:$B$129,'[4]Daily_Total '!$B66,[4]Media7!W$14:W$129)+SUMIF([4]Media8!$B$14:$B$129,'[4]Daily_Total '!$B66,[4]Media8!W$14:W$129)+SUMIF([4]Media9!$B$14:$B$129,'[4]Daily_Total '!$B66,[4]Media9!W$14:W$129)+SUMIF([4]Media10!$B$14:$B$129,'[4]Daily_Total '!$B66,[4]Media10!W$14:W$129)</f>
        <v>#VALUE!</v>
      </c>
      <c r="X66" s="274" t="e">
        <f>SUMIF([4]Facebook!$B$14:$B$155,'[4]Daily_Total '!$B66,[4]Facebook!X$14:X$155)+SUMIF([4]Instagram!$B$14:$B$125,'[4]Daily_Total '!$B66,[4]Instagram!X$14:X$125)+SUMIF([4]YouTube!$B$14:$B$123,'[4]Daily_Total '!$B66,[4]YouTube!X$14:X$123)+SUMIF([4]Media4!$B$14:$B$122,'[4]Daily_Total '!$B66,[4]Media4!X$14:X$122)+SUMIF([4]Media5!$B$14:$B$129,'[4]Daily_Total '!$B66,[4]Media5!X$14:X$129)+SUMIF([4]Media6!$B$14:$B$129,'[4]Daily_Total '!$B66,[4]Media6!X$14:X$129)+SUMIF([4]Media7!$B$14:$B$129,'[4]Daily_Total '!$B66,[4]Media7!X$14:X$129)+SUMIF([4]Media8!$B$14:$B$129,'[4]Daily_Total '!$B66,[4]Media8!X$14:X$129)+SUMIF([4]Media9!$B$14:$B$129,'[4]Daily_Total '!$B66,[4]Media9!X$14:X$129)+SUMIF([4]Media10!$B$14:$B$129,'[4]Daily_Total '!$B66,[4]Media10!X$14:X$129)</f>
        <v>#VALUE!</v>
      </c>
      <c r="Y66" s="275" t="e">
        <f>SUMIF([4]Facebook!$B$14:$B$155,'[4]Daily_Total '!$B66,[4]Facebook!Y$14:Y$155)+SUMIF([4]Instagram!$B$14:$B$125,'[4]Daily_Total '!$B66,[4]Instagram!Y$14:Y$125)+SUMIF([4]YouTube!$B$14:$B$123,'[4]Daily_Total '!$B66,[4]YouTube!Y$14:Y$123)+SUMIF([4]Media4!$B$14:$B$122,'[4]Daily_Total '!$B66,[4]Media4!Y$14:Y$122)+SUMIF([4]Media5!$B$14:$B$129,'[4]Daily_Total '!$B66,[4]Media5!Y$14:Y$129)+SUMIF([4]Media6!$B$14:$B$129,'[4]Daily_Total '!$B66,[4]Media6!Y$14:Y$129)+SUMIF([4]Media7!$B$14:$B$129,'[4]Daily_Total '!$B66,[4]Media7!Y$14:Y$129)+SUMIF([4]Media8!$B$14:$B$129,'[4]Daily_Total '!$B66,[4]Media8!Y$14:Y$129)+SUMIF([4]Media9!$B$14:$B$129,'[4]Daily_Total '!$B66,[4]Media9!Y$14:Y$129)+SUMIF([4]Media10!$B$14:$B$129,'[4]Daily_Total '!$B66,[4]Media10!Y$14:Y$129)</f>
        <v>#VALUE!</v>
      </c>
    </row>
    <row r="67" spans="1:25" ht="15.65" hidden="1" customHeight="1">
      <c r="A67" s="284"/>
      <c r="B67" s="95">
        <f>B$14+47</f>
        <v>45163</v>
      </c>
      <c r="C67" s="103">
        <f>SUMIF(Facebook!$B$14:$B$155,'Daily_Total '!$B67,Facebook!C$14:C$155)+SUMIF(YouTube!$B$14:$B$125,'Daily_Total '!$B67,YouTube!C$14:C$125)+SUMIF(Snapchat!$B$14:$B$123,'Daily_Total '!$B67,Snapchat!C$14:C$123)+SUMIF(Media4!$B$14:$B$122,'Daily_Total '!$B67,Media4!C$14:C$122)+SUMIF(Media5!$B$14:$B$129,'Daily_Total '!$B67,Media5!C$14:C$129)+SUMIF(Media6!$B$14:$B$129,'Daily_Total '!$B67,Media6!C$14:C$129)+SUMIF(Media7!$B$14:$B$129,'Daily_Total '!$B67,Media7!C$14:C$129)+SUMIF(Media8!$B$14:$B$129,'Daily_Total '!$B67,Media8!C$14:C$129)+SUMIF(Media9!$B$14:$B$129,'Daily_Total '!$B67,Media9!C$14:C$129)+SUMIF(Media10!$B$14:$B$129,'Daily_Total '!$B67,Media10!C$14:C$129)</f>
        <v>0</v>
      </c>
      <c r="D67" s="72">
        <f>SUMIF(Facebook!$B$14:$B$155,'Daily_Total '!$B67,Facebook!D$14:D$155)+SUMIF(YouTube!$B$14:$B$125,'Daily_Total '!$B67,YouTube!D$14:D$125)+SUMIF(Snapchat!$B$14:$B$123,'Daily_Total '!$B67,Snapchat!D$14:D$123)+SUMIF(Media4!$B$14:$B$122,'Daily_Total '!$B67,Media4!D$14:D$122)+SUMIF(Media5!$B$14:$B$129,'Daily_Total '!$B67,Media5!D$14:D$129)+SUMIF(Media6!$B$14:$B$129,'Daily_Total '!$B67,Media6!D$14:D$129)+SUMIF(Media7!$B$14:$B$129,'Daily_Total '!$B67,Media7!D$14:D$129)+SUMIF(Media8!$B$14:$B$129,'Daily_Total '!$B67,Media8!D$14:D$129)+SUMIF(Media9!$B$14:$B$129,'Daily_Total '!$B67,Media9!D$14:D$129)+SUMIF(Media10!$B$14:$B$129,'Daily_Total '!$B67,Media10!D$14:D$129)</f>
        <v>0</v>
      </c>
      <c r="E67" s="72">
        <f>SUMIF(Facebook!$B$14:$B$155,'Daily_Total '!$B67,Facebook!E$14:E$155)+SUMIF(YouTube!$B$14:$B$125,'Daily_Total '!$B67,YouTube!E$14:E$125)+SUMIF(Snapchat!$B$14:$B$123,'Daily_Total '!$B67,Snapchat!E$14:E$123)+SUMIF(Media4!$B$14:$B$122,'Daily_Total '!$B67,Media4!E$14:E$122)+SUMIF(Media5!$B$14:$B$129,'Daily_Total '!$B67,Media5!E$14:E$129)+SUMIF(Media6!$B$14:$B$129,'Daily_Total '!$B67,Media6!E$14:E$129)+SUMIF(Media7!$B$14:$B$129,'Daily_Total '!$B67,Media7!E$14:E$129)+SUMIF(Media8!$B$14:$B$129,'Daily_Total '!$B67,Media8!E$14:E$129)+SUMIF(Media9!$B$14:$B$129,'Daily_Total '!$B67,Media9!E$14:E$129)+SUMIF(Media10!$B$14:$B$129,'Daily_Total '!$B67,Media10!E$14:E$129)</f>
        <v>0</v>
      </c>
      <c r="F67" s="72">
        <f>SUMIF(Facebook!$B$14:$B$155,'Daily_Total '!$B67,Facebook!F$14:F$155)+SUMIF(YouTube!$B$14:$B$125,'Daily_Total '!$B67,YouTube!F$14:F$125)+SUMIF(Snapchat!$B$14:$B$123,'Daily_Total '!$B67,Snapchat!F$14:F$123)+SUMIF(Media4!$B$14:$B$122,'Daily_Total '!$B67,Media4!F$14:F$122)+SUMIF(Media5!$B$14:$B$129,'Daily_Total '!$B67,Media5!F$14:F$129)+SUMIF(Media6!$B$14:$B$129,'Daily_Total '!$B67,Media6!F$14:F$129)+SUMIF(Media7!$B$14:$B$129,'Daily_Total '!$B67,Media7!F$14:F$129)+SUMIF(Media8!$B$14:$B$129,'Daily_Total '!$B67,Media8!F$14:F$129)+SUMIF(Media9!$B$14:$B$129,'Daily_Total '!$B67,Media9!F$14:F$129)+SUMIF(Media10!$B$14:$B$129,'Daily_Total '!$B67,Media10!F$14:F$129)</f>
        <v>0</v>
      </c>
      <c r="G67" s="72">
        <f>SUMIF(Facebook!$B$14:$B$155,'Daily_Total '!$B67,Facebook!G$14:G$155)+SUMIF(YouTube!$B$14:$B$125,'Daily_Total '!$B67,YouTube!G$14:G$125)+SUMIF(Snapchat!$B$14:$B$123,'Daily_Total '!$B67,Snapchat!G$14:G$123)+SUMIF(Media4!$B$14:$B$122,'Daily_Total '!$B67,Media4!G$14:G$122)+SUMIF(Media5!$B$14:$B$129,'Daily_Total '!$B67,Media5!G$14:G$129)+SUMIF(Media6!$B$14:$B$129,'Daily_Total '!$B67,Media6!G$14:G$129)+SUMIF(Media7!$B$14:$B$129,'Daily_Total '!$B67,Media7!G$14:G$129)+SUMIF(Media8!$B$14:$B$129,'Daily_Total '!$B67,Media8!G$14:G$129)+SUMIF(Media9!$B$14:$B$129,'Daily_Total '!$B67,Media9!G$14:G$129)+SUMIF(Media10!$B$14:$B$129,'Daily_Total '!$B67,Media10!G$14:G$129)</f>
        <v>0</v>
      </c>
      <c r="H67" s="72">
        <f>SUMIF(Facebook!$B$14:$B$155,'Daily_Total '!$B67,Facebook!H$14:H$155)+SUMIF(YouTube!$B$14:$B$125,'Daily_Total '!$B67,YouTube!H$14:H$125)+SUMIF(Snapchat!$B$14:$B$123,'Daily_Total '!$B67,Snapchat!H$14:H$123)+SUMIF(Media4!$B$14:$B$122,'Daily_Total '!$B67,Media4!H$14:H$122)+SUMIF(Media5!$B$14:$B$129,'Daily_Total '!$B67,Media5!H$14:H$129)+SUMIF(Media6!$B$14:$B$129,'Daily_Total '!$B67,Media6!H$14:H$129)+SUMIF(Media7!$B$14:$B$129,'Daily_Total '!$B67,Media7!H$14:H$129)+SUMIF(Media8!$B$14:$B$129,'Daily_Total '!$B67,Media8!H$14:H$129)+SUMIF(Media9!$B$14:$B$129,'Daily_Total '!$B67,Media9!H$14:H$129)+SUMIF(Media10!$B$14:$B$129,'Daily_Total '!$B67,Media10!H$14:H$129)</f>
        <v>0</v>
      </c>
      <c r="I67" s="72">
        <f>SUMIF(Facebook!$B$14:$B$155,'Daily_Total '!$B67,Facebook!I$14:I$155)+SUMIF(YouTube!$B$14:$B$125,'Daily_Total '!$B67,YouTube!I$14:I$125)+SUMIF(Snapchat!$B$14:$B$123,'Daily_Total '!$B67,Snapchat!I$14:I$123)+SUMIF(Media4!$B$14:$B$122,'Daily_Total '!$B67,Media4!I$14:I$122)+SUMIF(Media5!$B$14:$B$129,'Daily_Total '!$B67,Media5!I$14:I$129)+SUMIF(Media6!$B$14:$B$129,'Daily_Total '!$B67,Media6!I$14:I$129)+SUMIF(Media7!$B$14:$B$129,'Daily_Total '!$B67,Media7!I$14:I$129)+SUMIF(Media8!$B$14:$B$129,'Daily_Total '!$B67,Media8!I$14:I$129)+SUMIF(Media9!$B$14:$B$129,'Daily_Total '!$B67,Media9!I$14:I$129)+SUMIF(Media10!$B$14:$B$129,'Daily_Total '!$B67,Media10!I$14:I$129)</f>
        <v>0</v>
      </c>
      <c r="J67" s="61">
        <f>SUMIF(Facebook!$B$14:$B$155,'Daily_Total '!$B67,Facebook!J$14:J$155)+SUMIF(YouTube!$B$14:$B$125,'Daily_Total '!$B67,YouTube!J$14:J$125)+SUMIF(Snapchat!$B$14:$B$123,'Daily_Total '!$B67,Snapchat!J$14:J$123)+SUMIF(Media4!$B$14:$B$122,'Daily_Total '!$B67,Media4!J$14:J$122)+SUMIF(Media5!$B$14:$B$129,'Daily_Total '!$B67,Media5!J$14:J$129)+SUMIF(Media6!$B$14:$B$129,'Daily_Total '!$B67,Media6!J$14:J$129)+SUMIF(Media7!$B$14:$B$129,'Daily_Total '!$B67,Media7!J$14:J$129)+SUMIF(Media8!$B$14:$B$129,'Daily_Total '!$B67,Media8!J$14:J$129)+SUMIF(Media9!$B$14:$B$129,'Daily_Total '!$B67,Media9!J$14:J$129)+SUMIF(Media10!$B$14:$B$129,'Daily_Total '!$B67,Media10!J$14:J$129)</f>
        <v>0</v>
      </c>
      <c r="K67" s="59">
        <f>SUM($J$21,$J$29,$J$37,$J$45,$J$53,$J$61:J67)/$C$3</f>
        <v>0.86940262172284655</v>
      </c>
      <c r="L67" s="60" t="e">
        <f t="shared" si="26"/>
        <v>#DIV/0!</v>
      </c>
      <c r="M67" s="73" t="e">
        <f t="shared" si="27"/>
        <v>#DIV/0!</v>
      </c>
      <c r="N67" s="356" t="e">
        <f t="shared" si="5"/>
        <v>#DIV/0!</v>
      </c>
      <c r="O67" s="103">
        <f>SUMIF(Facebook!$B$14:$B$155,'Daily_Total '!$B67,Facebook!O$14:O$155)+SUMIF(YouTube!$B$14:$B$125,'Daily_Total '!$B67,YouTube!O$14:O$125)+SUMIF(Snapchat!$B$14:$B$123,'Daily_Total '!$B67,Snapchat!O$14:O$123)+SUMIF(Media4!$B$14:$B$122,'Daily_Total '!$B67,Media4!O$14:O$122)+SUMIF(Media5!$B$14:$B$129,'Daily_Total '!$B67,Media5!O$14:O$129)+SUMIF(Media6!$B$14:$B$129,'Daily_Total '!$B67,Media6!O$14:O$129)+SUMIF(Media7!$B$14:$B$129,'Daily_Total '!$B67,Media7!O$14:O$129)+SUMIF(Media8!$B$14:$B$129,'Daily_Total '!$B67,Media8!O$14:O$129)+SUMIF(Media9!$B$14:$B$129,'Daily_Total '!$B67,Media9!O$14:O$129)+SUMIF(Media10!$B$14:$B$129,'Daily_Total '!$B67,Media10!O$14:O$129)</f>
        <v>0</v>
      </c>
      <c r="P67" s="103">
        <f>SUMIF(Facebook!$B$14:$B$155,'Daily_Total '!$B67,Facebook!P$14:P$155)+SUMIF(YouTube!$B$14:$B$125,'Daily_Total '!$B67,YouTube!P$14:P$125)+SUMIF(Snapchat!$B$14:$B$123,'Daily_Total '!$B67,Snapchat!P$14:P$123)+SUMIF(Media4!$B$14:$B$122,'Daily_Total '!$B67,Media4!P$14:P$122)+SUMIF(Media5!$B$14:$B$129,'Daily_Total '!$B67,Media5!P$14:P$129)+SUMIF(Media6!$B$14:$B$129,'Daily_Total '!$B67,Media6!P$14:P$129)+SUMIF(Media7!$B$14:$B$129,'Daily_Total '!$B67,Media7!P$14:P$129)+SUMIF(Media8!$B$14:$B$129,'Daily_Total '!$B67,Media8!P$14:P$129)+SUMIF(Media9!$B$14:$B$129,'Daily_Total '!$B67,Media9!P$14:P$129)+SUMIF(Media10!$B$14:$B$129,'Daily_Total '!$B67,Media10!P$14:P$129)</f>
        <v>256.41025641025641</v>
      </c>
      <c r="Q67" s="74">
        <f t="shared" si="2"/>
        <v>0</v>
      </c>
      <c r="R67" s="75" t="e">
        <f t="shared" si="45"/>
        <v>#DIV/0!</v>
      </c>
      <c r="S67" s="59" t="e">
        <f t="shared" si="28"/>
        <v>#DIV/0!</v>
      </c>
      <c r="T67" s="104"/>
      <c r="U67" s="110" t="e">
        <f>SUMIF(Facebook!$B$14:$B$155,'Daily_Total '!$B67,Facebook!U$14:U$155)+SUMIF(YouTube!$B$14:$B$125,'Daily_Total '!$B67,YouTube!N$14:N$125)+SUMIF(Snapchat!$B$14:$B$123,'Daily_Total '!$B67,Snapchat!N$14:N$123)+SUMIF(Media4!$B$14:$B$122,'Daily_Total '!$B67,Media4!N$14:N$122)+SUMIF(Media5!$B$14:$B$129,'Daily_Total '!$B67,Media5!N$14:N$129)+SUMIF(Media6!$B$14:$B$129,'Daily_Total '!$B67,Media6!N$14:N$129)+SUMIF(Media7!$B$14:$B$129,'Daily_Total '!$B67,Media7!N$14:N$129)+SUMIF(Media8!$B$14:$B$129,'Daily_Total '!$B67,Media8!N$14:N$129)+SUMIF(Media9!$B$14:$B$129,'Daily_Total '!$B67,Media9!N$14:N$129)+SUMIF(Media10!$B$14:$B$129,'Daily_Total '!$B67,Media10!N$14:N$129)</f>
        <v>#DIV/0!</v>
      </c>
      <c r="V67" s="74">
        <f t="shared" si="19"/>
        <v>1</v>
      </c>
      <c r="W67" s="274" t="e">
        <f>SUMIF([4]Facebook!$B$14:$B$155,'[4]Daily_Total '!$B67,[4]Facebook!W$14:W$155)+SUMIF([4]Instagram!$B$14:$B$125,'[4]Daily_Total '!$B67,[4]Instagram!W$14:W$125)+SUMIF([4]YouTube!$B$14:$B$123,'[4]Daily_Total '!$B67,[4]YouTube!W$14:W$123)+SUMIF([4]Media4!$B$14:$B$122,'[4]Daily_Total '!$B67,[4]Media4!W$14:W$122)+SUMIF([4]Media5!$B$14:$B$129,'[4]Daily_Total '!$B67,[4]Media5!W$14:W$129)+SUMIF([4]Media6!$B$14:$B$129,'[4]Daily_Total '!$B67,[4]Media6!W$14:W$129)+SUMIF([4]Media7!$B$14:$B$129,'[4]Daily_Total '!$B67,[4]Media7!W$14:W$129)+SUMIF([4]Media8!$B$14:$B$129,'[4]Daily_Total '!$B67,[4]Media8!W$14:W$129)+SUMIF([4]Media9!$B$14:$B$129,'[4]Daily_Total '!$B67,[4]Media9!W$14:W$129)+SUMIF([4]Media10!$B$14:$B$129,'[4]Daily_Total '!$B67,[4]Media10!W$14:W$129)</f>
        <v>#VALUE!</v>
      </c>
      <c r="X67" s="274" t="e">
        <f>SUMIF([4]Facebook!$B$14:$B$155,'[4]Daily_Total '!$B67,[4]Facebook!X$14:X$155)+SUMIF([4]Instagram!$B$14:$B$125,'[4]Daily_Total '!$B67,[4]Instagram!X$14:X$125)+SUMIF([4]YouTube!$B$14:$B$123,'[4]Daily_Total '!$B67,[4]YouTube!X$14:X$123)+SUMIF([4]Media4!$B$14:$B$122,'[4]Daily_Total '!$B67,[4]Media4!X$14:X$122)+SUMIF([4]Media5!$B$14:$B$129,'[4]Daily_Total '!$B67,[4]Media5!X$14:X$129)+SUMIF([4]Media6!$B$14:$B$129,'[4]Daily_Total '!$B67,[4]Media6!X$14:X$129)+SUMIF([4]Media7!$B$14:$B$129,'[4]Daily_Total '!$B67,[4]Media7!X$14:X$129)+SUMIF([4]Media8!$B$14:$B$129,'[4]Daily_Total '!$B67,[4]Media8!X$14:X$129)+SUMIF([4]Media9!$B$14:$B$129,'[4]Daily_Total '!$B67,[4]Media9!X$14:X$129)+SUMIF([4]Media10!$B$14:$B$129,'[4]Daily_Total '!$B67,[4]Media10!X$14:X$129)</f>
        <v>#VALUE!</v>
      </c>
      <c r="Y67" s="275" t="e">
        <f>SUMIF([4]Facebook!$B$14:$B$155,'[4]Daily_Total '!$B67,[4]Facebook!Y$14:Y$155)+SUMIF([4]Instagram!$B$14:$B$125,'[4]Daily_Total '!$B67,[4]Instagram!Y$14:Y$125)+SUMIF([4]YouTube!$B$14:$B$123,'[4]Daily_Total '!$B67,[4]YouTube!Y$14:Y$123)+SUMIF([4]Media4!$B$14:$B$122,'[4]Daily_Total '!$B67,[4]Media4!Y$14:Y$122)+SUMIF([4]Media5!$B$14:$B$129,'[4]Daily_Total '!$B67,[4]Media5!Y$14:Y$129)+SUMIF([4]Media6!$B$14:$B$129,'[4]Daily_Total '!$B67,[4]Media6!Y$14:Y$129)+SUMIF([4]Media7!$B$14:$B$129,'[4]Daily_Total '!$B67,[4]Media7!Y$14:Y$129)+SUMIF([4]Media8!$B$14:$B$129,'[4]Daily_Total '!$B67,[4]Media8!Y$14:Y$129)+SUMIF([4]Media9!$B$14:$B$129,'[4]Daily_Total '!$B67,[4]Media9!Y$14:Y$129)+SUMIF([4]Media10!$B$14:$B$129,'[4]Daily_Total '!$B67,[4]Media10!Y$14:Y$129)</f>
        <v>#VALUE!</v>
      </c>
    </row>
    <row r="68" spans="1:25" ht="15.65" hidden="1" customHeight="1">
      <c r="A68" s="284"/>
      <c r="B68" s="95">
        <f>B$14+48</f>
        <v>45164</v>
      </c>
      <c r="C68" s="103">
        <f>SUMIF(Facebook!$B$14:$B$155,'Daily_Total '!$B68,Facebook!C$14:C$155)+SUMIF(YouTube!$B$14:$B$125,'Daily_Total '!$B68,YouTube!C$14:C$125)+SUMIF(Snapchat!$B$14:$B$123,'Daily_Total '!$B68,Snapchat!C$14:C$123)+SUMIF(Media4!$B$14:$B$122,'Daily_Total '!$B68,Media4!C$14:C$122)+SUMIF(Media5!$B$14:$B$129,'Daily_Total '!$B68,Media5!C$14:C$129)+SUMIF(Media6!$B$14:$B$129,'Daily_Total '!$B68,Media6!C$14:C$129)+SUMIF(Media7!$B$14:$B$129,'Daily_Total '!$B68,Media7!C$14:C$129)+SUMIF(Media8!$B$14:$B$129,'Daily_Total '!$B68,Media8!C$14:C$129)+SUMIF(Media9!$B$14:$B$129,'Daily_Total '!$B68,Media9!C$14:C$129)+SUMIF(Media10!$B$14:$B$129,'Daily_Total '!$B68,Media10!C$14:C$129)</f>
        <v>0</v>
      </c>
      <c r="D68" s="72">
        <f>SUMIF(Facebook!$B$14:$B$155,'Daily_Total '!$B68,Facebook!D$14:D$155)+SUMIF(YouTube!$B$14:$B$125,'Daily_Total '!$B68,YouTube!D$14:D$125)+SUMIF(Snapchat!$B$14:$B$123,'Daily_Total '!$B68,Snapchat!D$14:D$123)+SUMIF(Media4!$B$14:$B$122,'Daily_Total '!$B68,Media4!D$14:D$122)+SUMIF(Media5!$B$14:$B$129,'Daily_Total '!$B68,Media5!D$14:D$129)+SUMIF(Media6!$B$14:$B$129,'Daily_Total '!$B68,Media6!D$14:D$129)+SUMIF(Media7!$B$14:$B$129,'Daily_Total '!$B68,Media7!D$14:D$129)+SUMIF(Media8!$B$14:$B$129,'Daily_Total '!$B68,Media8!D$14:D$129)+SUMIF(Media9!$B$14:$B$129,'Daily_Total '!$B68,Media9!D$14:D$129)+SUMIF(Media10!$B$14:$B$129,'Daily_Total '!$B68,Media10!D$14:D$129)</f>
        <v>0</v>
      </c>
      <c r="E68" s="72">
        <f>SUMIF(Facebook!$B$14:$B$155,'Daily_Total '!$B68,Facebook!E$14:E$155)+SUMIF(YouTube!$B$14:$B$125,'Daily_Total '!$B68,YouTube!E$14:E$125)+SUMIF(Snapchat!$B$14:$B$123,'Daily_Total '!$B68,Snapchat!E$14:E$123)+SUMIF(Media4!$B$14:$B$122,'Daily_Total '!$B68,Media4!E$14:E$122)+SUMIF(Media5!$B$14:$B$129,'Daily_Total '!$B68,Media5!E$14:E$129)+SUMIF(Media6!$B$14:$B$129,'Daily_Total '!$B68,Media6!E$14:E$129)+SUMIF(Media7!$B$14:$B$129,'Daily_Total '!$B68,Media7!E$14:E$129)+SUMIF(Media8!$B$14:$B$129,'Daily_Total '!$B68,Media8!E$14:E$129)+SUMIF(Media9!$B$14:$B$129,'Daily_Total '!$B68,Media9!E$14:E$129)+SUMIF(Media10!$B$14:$B$129,'Daily_Total '!$B68,Media10!E$14:E$129)</f>
        <v>0</v>
      </c>
      <c r="F68" s="72">
        <f>SUMIF(Facebook!$B$14:$B$155,'Daily_Total '!$B68,Facebook!F$14:F$155)+SUMIF(YouTube!$B$14:$B$125,'Daily_Total '!$B68,YouTube!F$14:F$125)+SUMIF(Snapchat!$B$14:$B$123,'Daily_Total '!$B68,Snapchat!F$14:F$123)+SUMIF(Media4!$B$14:$B$122,'Daily_Total '!$B68,Media4!F$14:F$122)+SUMIF(Media5!$B$14:$B$129,'Daily_Total '!$B68,Media5!F$14:F$129)+SUMIF(Media6!$B$14:$B$129,'Daily_Total '!$B68,Media6!F$14:F$129)+SUMIF(Media7!$B$14:$B$129,'Daily_Total '!$B68,Media7!F$14:F$129)+SUMIF(Media8!$B$14:$B$129,'Daily_Total '!$B68,Media8!F$14:F$129)+SUMIF(Media9!$B$14:$B$129,'Daily_Total '!$B68,Media9!F$14:F$129)+SUMIF(Media10!$B$14:$B$129,'Daily_Total '!$B68,Media10!F$14:F$129)</f>
        <v>0</v>
      </c>
      <c r="G68" s="72">
        <f>SUMIF(Facebook!$B$14:$B$155,'Daily_Total '!$B68,Facebook!G$14:G$155)+SUMIF(YouTube!$B$14:$B$125,'Daily_Total '!$B68,YouTube!G$14:G$125)+SUMIF(Snapchat!$B$14:$B$123,'Daily_Total '!$B68,Snapchat!G$14:G$123)+SUMIF(Media4!$B$14:$B$122,'Daily_Total '!$B68,Media4!G$14:G$122)+SUMIF(Media5!$B$14:$B$129,'Daily_Total '!$B68,Media5!G$14:G$129)+SUMIF(Media6!$B$14:$B$129,'Daily_Total '!$B68,Media6!G$14:G$129)+SUMIF(Media7!$B$14:$B$129,'Daily_Total '!$B68,Media7!G$14:G$129)+SUMIF(Media8!$B$14:$B$129,'Daily_Total '!$B68,Media8!G$14:G$129)+SUMIF(Media9!$B$14:$B$129,'Daily_Total '!$B68,Media9!G$14:G$129)+SUMIF(Media10!$B$14:$B$129,'Daily_Total '!$B68,Media10!G$14:G$129)</f>
        <v>0</v>
      </c>
      <c r="H68" s="72">
        <f>SUMIF(Facebook!$B$14:$B$155,'Daily_Total '!$B68,Facebook!H$14:H$155)+SUMIF(YouTube!$B$14:$B$125,'Daily_Total '!$B68,YouTube!H$14:H$125)+SUMIF(Snapchat!$B$14:$B$123,'Daily_Total '!$B68,Snapchat!H$14:H$123)+SUMIF(Media4!$B$14:$B$122,'Daily_Total '!$B68,Media4!H$14:H$122)+SUMIF(Media5!$B$14:$B$129,'Daily_Total '!$B68,Media5!H$14:H$129)+SUMIF(Media6!$B$14:$B$129,'Daily_Total '!$B68,Media6!H$14:H$129)+SUMIF(Media7!$B$14:$B$129,'Daily_Total '!$B68,Media7!H$14:H$129)+SUMIF(Media8!$B$14:$B$129,'Daily_Total '!$B68,Media8!H$14:H$129)+SUMIF(Media9!$B$14:$B$129,'Daily_Total '!$B68,Media9!H$14:H$129)+SUMIF(Media10!$B$14:$B$129,'Daily_Total '!$B68,Media10!H$14:H$129)</f>
        <v>0</v>
      </c>
      <c r="I68" s="72">
        <f>SUMIF(Facebook!$B$14:$B$155,'Daily_Total '!$B68,Facebook!I$14:I$155)+SUMIF(YouTube!$B$14:$B$125,'Daily_Total '!$B68,YouTube!I$14:I$125)+SUMIF(Snapchat!$B$14:$B$123,'Daily_Total '!$B68,Snapchat!I$14:I$123)+SUMIF(Media4!$B$14:$B$122,'Daily_Total '!$B68,Media4!I$14:I$122)+SUMIF(Media5!$B$14:$B$129,'Daily_Total '!$B68,Media5!I$14:I$129)+SUMIF(Media6!$B$14:$B$129,'Daily_Total '!$B68,Media6!I$14:I$129)+SUMIF(Media7!$B$14:$B$129,'Daily_Total '!$B68,Media7!I$14:I$129)+SUMIF(Media8!$B$14:$B$129,'Daily_Total '!$B68,Media8!I$14:I$129)+SUMIF(Media9!$B$14:$B$129,'Daily_Total '!$B68,Media9!I$14:I$129)+SUMIF(Media10!$B$14:$B$129,'Daily_Total '!$B68,Media10!I$14:I$129)</f>
        <v>0</v>
      </c>
      <c r="J68" s="61">
        <f>SUMIF(Facebook!$B$14:$B$155,'Daily_Total '!$B68,Facebook!J$14:J$155)+SUMIF(YouTube!$B$14:$B$125,'Daily_Total '!$B68,YouTube!J$14:J$125)+SUMIF(Snapchat!$B$14:$B$123,'Daily_Total '!$B68,Snapchat!J$14:J$123)+SUMIF(Media4!$B$14:$B$122,'Daily_Total '!$B68,Media4!J$14:J$122)+SUMIF(Media5!$B$14:$B$129,'Daily_Total '!$B68,Media5!J$14:J$129)+SUMIF(Media6!$B$14:$B$129,'Daily_Total '!$B68,Media6!J$14:J$129)+SUMIF(Media7!$B$14:$B$129,'Daily_Total '!$B68,Media7!J$14:J$129)+SUMIF(Media8!$B$14:$B$129,'Daily_Total '!$B68,Media8!J$14:J$129)+SUMIF(Media9!$B$14:$B$129,'Daily_Total '!$B68,Media9!J$14:J$129)+SUMIF(Media10!$B$14:$B$129,'Daily_Total '!$B68,Media10!J$14:J$129)</f>
        <v>0</v>
      </c>
      <c r="K68" s="59">
        <f>SUM($J$21,$J$29,$J$37,$J$45,$J$53,$J$61:J68)/$C$3</f>
        <v>0.86940262172284655</v>
      </c>
      <c r="L68" s="60" t="e">
        <f t="shared" si="26"/>
        <v>#DIV/0!</v>
      </c>
      <c r="M68" s="73" t="e">
        <f t="shared" si="27"/>
        <v>#DIV/0!</v>
      </c>
      <c r="N68" s="356" t="e">
        <f t="shared" si="5"/>
        <v>#DIV/0!</v>
      </c>
      <c r="O68" s="103">
        <f>SUMIF(Facebook!$B$14:$B$155,'Daily_Total '!$B68,Facebook!O$14:O$155)+SUMIF(YouTube!$B$14:$B$125,'Daily_Total '!$B68,YouTube!O$14:O$125)+SUMIF(Snapchat!$B$14:$B$123,'Daily_Total '!$B68,Snapchat!O$14:O$123)+SUMIF(Media4!$B$14:$B$122,'Daily_Total '!$B68,Media4!O$14:O$122)+SUMIF(Media5!$B$14:$B$129,'Daily_Total '!$B68,Media5!O$14:O$129)+SUMIF(Media6!$B$14:$B$129,'Daily_Total '!$B68,Media6!O$14:O$129)+SUMIF(Media7!$B$14:$B$129,'Daily_Total '!$B68,Media7!O$14:O$129)+SUMIF(Media8!$B$14:$B$129,'Daily_Total '!$B68,Media8!O$14:O$129)+SUMIF(Media9!$B$14:$B$129,'Daily_Total '!$B68,Media9!O$14:O$129)+SUMIF(Media10!$B$14:$B$129,'Daily_Total '!$B68,Media10!O$14:O$129)</f>
        <v>0</v>
      </c>
      <c r="P68" s="103">
        <f>SUMIF(Facebook!$B$14:$B$155,'Daily_Total '!$B68,Facebook!P$14:P$155)+SUMIF(YouTube!$B$14:$B$125,'Daily_Total '!$B68,YouTube!P$14:P$125)+SUMIF(Snapchat!$B$14:$B$123,'Daily_Total '!$B68,Snapchat!P$14:P$123)+SUMIF(Media4!$B$14:$B$122,'Daily_Total '!$B68,Media4!P$14:P$122)+SUMIF(Media5!$B$14:$B$129,'Daily_Total '!$B68,Media5!P$14:P$129)+SUMIF(Media6!$B$14:$B$129,'Daily_Total '!$B68,Media6!P$14:P$129)+SUMIF(Media7!$B$14:$B$129,'Daily_Total '!$B68,Media7!P$14:P$129)+SUMIF(Media8!$B$14:$B$129,'Daily_Total '!$B68,Media8!P$14:P$129)+SUMIF(Media9!$B$14:$B$129,'Daily_Total '!$B68,Media9!P$14:P$129)+SUMIF(Media10!$B$14:$B$129,'Daily_Total '!$B68,Media10!P$14:P$129)</f>
        <v>256.41025641025641</v>
      </c>
      <c r="Q68" s="74">
        <f t="shared" si="2"/>
        <v>0</v>
      </c>
      <c r="R68" s="75" t="e">
        <f t="shared" si="45"/>
        <v>#DIV/0!</v>
      </c>
      <c r="S68" s="59" t="e">
        <f t="shared" si="28"/>
        <v>#DIV/0!</v>
      </c>
      <c r="T68" s="104"/>
      <c r="U68" s="110" t="e">
        <f>SUMIF(Facebook!$B$14:$B$155,'Daily_Total '!$B68,Facebook!U$14:U$155)+SUMIF(YouTube!$B$14:$B$125,'Daily_Total '!$B68,YouTube!N$14:N$125)+SUMIF(Snapchat!$B$14:$B$123,'Daily_Total '!$B68,Snapchat!N$14:N$123)+SUMIF(Media4!$B$14:$B$122,'Daily_Total '!$B68,Media4!N$14:N$122)+SUMIF(Media5!$B$14:$B$129,'Daily_Total '!$B68,Media5!N$14:N$129)+SUMIF(Media6!$B$14:$B$129,'Daily_Total '!$B68,Media6!N$14:N$129)+SUMIF(Media7!$B$14:$B$129,'Daily_Total '!$B68,Media7!N$14:N$129)+SUMIF(Media8!$B$14:$B$129,'Daily_Total '!$B68,Media8!N$14:N$129)+SUMIF(Media9!$B$14:$B$129,'Daily_Total '!$B68,Media9!N$14:N$129)+SUMIF(Media10!$B$14:$B$129,'Daily_Total '!$B68,Media10!N$14:N$129)</f>
        <v>#DIV/0!</v>
      </c>
      <c r="V68" s="74">
        <f t="shared" si="19"/>
        <v>1</v>
      </c>
      <c r="W68" s="274" t="e">
        <f>SUMIF([4]Facebook!$B$14:$B$155,'[4]Daily_Total '!$B68,[4]Facebook!W$14:W$155)+SUMIF([4]Instagram!$B$14:$B$125,'[4]Daily_Total '!$B68,[4]Instagram!W$14:W$125)+SUMIF([4]YouTube!$B$14:$B$123,'[4]Daily_Total '!$B68,[4]YouTube!W$14:W$123)+SUMIF([4]Media4!$B$14:$B$122,'[4]Daily_Total '!$B68,[4]Media4!W$14:W$122)+SUMIF([4]Media5!$B$14:$B$129,'[4]Daily_Total '!$B68,[4]Media5!W$14:W$129)+SUMIF([4]Media6!$B$14:$B$129,'[4]Daily_Total '!$B68,[4]Media6!W$14:W$129)+SUMIF([4]Media7!$B$14:$B$129,'[4]Daily_Total '!$B68,[4]Media7!W$14:W$129)+SUMIF([4]Media8!$B$14:$B$129,'[4]Daily_Total '!$B68,[4]Media8!W$14:W$129)+SUMIF([4]Media9!$B$14:$B$129,'[4]Daily_Total '!$B68,[4]Media9!W$14:W$129)+SUMIF([4]Media10!$B$14:$B$129,'[4]Daily_Total '!$B68,[4]Media10!W$14:W$129)</f>
        <v>#VALUE!</v>
      </c>
      <c r="X68" s="274" t="e">
        <f>SUMIF([4]Facebook!$B$14:$B$155,'[4]Daily_Total '!$B68,[4]Facebook!X$14:X$155)+SUMIF([4]Instagram!$B$14:$B$125,'[4]Daily_Total '!$B68,[4]Instagram!X$14:X$125)+SUMIF([4]YouTube!$B$14:$B$123,'[4]Daily_Total '!$B68,[4]YouTube!X$14:X$123)+SUMIF([4]Media4!$B$14:$B$122,'[4]Daily_Total '!$B68,[4]Media4!X$14:X$122)+SUMIF([4]Media5!$B$14:$B$129,'[4]Daily_Total '!$B68,[4]Media5!X$14:X$129)+SUMIF([4]Media6!$B$14:$B$129,'[4]Daily_Total '!$B68,[4]Media6!X$14:X$129)+SUMIF([4]Media7!$B$14:$B$129,'[4]Daily_Total '!$B68,[4]Media7!X$14:X$129)+SUMIF([4]Media8!$B$14:$B$129,'[4]Daily_Total '!$B68,[4]Media8!X$14:X$129)+SUMIF([4]Media9!$B$14:$B$129,'[4]Daily_Total '!$B68,[4]Media9!X$14:X$129)+SUMIF([4]Media10!$B$14:$B$129,'[4]Daily_Total '!$B68,[4]Media10!X$14:X$129)</f>
        <v>#VALUE!</v>
      </c>
      <c r="Y68" s="275" t="e">
        <f>SUMIF([4]Facebook!$B$14:$B$155,'[4]Daily_Total '!$B68,[4]Facebook!Y$14:Y$155)+SUMIF([4]Instagram!$B$14:$B$125,'[4]Daily_Total '!$B68,[4]Instagram!Y$14:Y$125)+SUMIF([4]YouTube!$B$14:$B$123,'[4]Daily_Total '!$B68,[4]YouTube!Y$14:Y$123)+SUMIF([4]Media4!$B$14:$B$122,'[4]Daily_Total '!$B68,[4]Media4!Y$14:Y$122)+SUMIF([4]Media5!$B$14:$B$129,'[4]Daily_Total '!$B68,[4]Media5!Y$14:Y$129)+SUMIF([4]Media6!$B$14:$B$129,'[4]Daily_Total '!$B68,[4]Media6!Y$14:Y$129)+SUMIF([4]Media7!$B$14:$B$129,'[4]Daily_Total '!$B68,[4]Media7!Y$14:Y$129)+SUMIF([4]Media8!$B$14:$B$129,'[4]Daily_Total '!$B68,[4]Media8!Y$14:Y$129)+SUMIF([4]Media9!$B$14:$B$129,'[4]Daily_Total '!$B68,[4]Media9!Y$14:Y$129)+SUMIF([4]Media10!$B$14:$B$129,'[4]Daily_Total '!$B68,[4]Media10!Y$14:Y$129)</f>
        <v>#VALUE!</v>
      </c>
    </row>
    <row r="69" spans="1:25" ht="15.65" hidden="1" customHeight="1">
      <c r="A69" s="286"/>
      <c r="B69" s="96" t="s">
        <v>65</v>
      </c>
      <c r="C69" s="91">
        <f>SUM(C62:C68)</f>
        <v>0</v>
      </c>
      <c r="D69" s="76">
        <f>SUM(D62:D68)</f>
        <v>0</v>
      </c>
      <c r="E69" s="76">
        <f t="shared" ref="E69" si="46">SUM(E62:E68)</f>
        <v>0</v>
      </c>
      <c r="F69" s="76">
        <f t="shared" ref="F69" si="47">SUM(F62:F68)</f>
        <v>0</v>
      </c>
      <c r="G69" s="76">
        <f t="shared" ref="G69" si="48">SUM(G62:G68)</f>
        <v>0</v>
      </c>
      <c r="H69" s="76">
        <f t="shared" ref="H69" si="49">SUM(H62:H68)</f>
        <v>0</v>
      </c>
      <c r="I69" s="76">
        <f t="shared" ref="I69" si="50">SUM(I62:I68)</f>
        <v>0</v>
      </c>
      <c r="J69" s="77">
        <f>SUM(J62:J68)</f>
        <v>0</v>
      </c>
      <c r="K69" s="78">
        <f>SUM($J$21,$J$29,$J$37,$J$45,$J$53,$J$61,$J$69)/$C$3</f>
        <v>0.86940262172284655</v>
      </c>
      <c r="L69" s="79" t="e">
        <f t="shared" si="26"/>
        <v>#DIV/0!</v>
      </c>
      <c r="M69" s="80" t="e">
        <f t="shared" si="27"/>
        <v>#DIV/0!</v>
      </c>
      <c r="N69" s="357" t="e">
        <f t="shared" si="5"/>
        <v>#DIV/0!</v>
      </c>
      <c r="O69" s="91">
        <f>SUM(O62:O68)</f>
        <v>0</v>
      </c>
      <c r="P69" s="91">
        <f>SUM(P62:P68)</f>
        <v>1794.8717948717947</v>
      </c>
      <c r="Q69" s="78">
        <f t="shared" ref="Q69" si="51">O69/P69</f>
        <v>0</v>
      </c>
      <c r="R69" s="82" t="e">
        <f>J69/O69</f>
        <v>#DIV/0!</v>
      </c>
      <c r="S69" s="78" t="e">
        <f t="shared" si="28"/>
        <v>#DIV/0!</v>
      </c>
      <c r="T69" s="83" t="e">
        <f t="shared" ref="T69" si="52">AVERAGE(T62:T68)</f>
        <v>#DIV/0!</v>
      </c>
      <c r="U69" s="76" t="e">
        <f>SUM(U62:U68)</f>
        <v>#DIV/0!</v>
      </c>
      <c r="V69" s="78">
        <f t="shared" si="19"/>
        <v>1</v>
      </c>
      <c r="W69" s="276" t="e">
        <f>SUM(W62:W68)</f>
        <v>#VALUE!</v>
      </c>
      <c r="X69" s="276" t="e">
        <f>SUM(X62:X68)</f>
        <v>#VALUE!</v>
      </c>
      <c r="Y69" s="277" t="e">
        <f>SUM(Y62:Y68)</f>
        <v>#VALUE!</v>
      </c>
    </row>
    <row r="70" spans="1:25" ht="15.65" hidden="1" customHeight="1">
      <c r="A70" s="284"/>
      <c r="B70" s="95">
        <f>B$14+49</f>
        <v>45165</v>
      </c>
      <c r="C70" s="103">
        <f>SUMIF(Facebook!$B$14:$B$155,'Daily_Total '!$B70,Facebook!C$14:C$155)+SUMIF(YouTube!$B$14:$B$125,'Daily_Total '!$B70,YouTube!C$14:C$125)+SUMIF(Snapchat!$B$14:$B$123,'Daily_Total '!$B70,Snapchat!C$14:C$123)+SUMIF(Media4!$B$14:$B$122,'Daily_Total '!$B70,Media4!C$14:C$122)+SUMIF(Media5!$B$14:$B$129,'Daily_Total '!$B70,Media5!C$14:C$129)+SUMIF(Media6!$B$14:$B$129,'Daily_Total '!$B70,Media6!C$14:C$129)+SUMIF(Media7!$B$14:$B$129,'Daily_Total '!$B70,Media7!C$14:C$129)+SUMIF(Media8!$B$14:$B$129,'Daily_Total '!$B70,Media8!C$14:C$129)+SUMIF(Media9!$B$14:$B$129,'Daily_Total '!$B70,Media9!C$14:C$129)+SUMIF(Media10!$B$14:$B$129,'Daily_Total '!$B70,Media10!C$14:C$129)</f>
        <v>0</v>
      </c>
      <c r="D70" s="72">
        <f>SUMIF(Facebook!$B$14:$B$155,'Daily_Total '!$B70,Facebook!D$14:D$155)+SUMIF(YouTube!$B$14:$B$125,'Daily_Total '!$B70,YouTube!D$14:D$125)+SUMIF(Snapchat!$B$14:$B$123,'Daily_Total '!$B70,Snapchat!D$14:D$123)+SUMIF(Media4!$B$14:$B$122,'Daily_Total '!$B70,Media4!D$14:D$122)+SUMIF(Media5!$B$14:$B$129,'Daily_Total '!$B70,Media5!D$14:D$129)+SUMIF(Media6!$B$14:$B$129,'Daily_Total '!$B70,Media6!D$14:D$129)+SUMIF(Media7!$B$14:$B$129,'Daily_Total '!$B70,Media7!D$14:D$129)+SUMIF(Media8!$B$14:$B$129,'Daily_Total '!$B70,Media8!D$14:D$129)+SUMIF(Media9!$B$14:$B$129,'Daily_Total '!$B70,Media9!D$14:D$129)+SUMIF(Media10!$B$14:$B$129,'Daily_Total '!$B70,Media10!D$14:D$129)</f>
        <v>0</v>
      </c>
      <c r="E70" s="72">
        <f>SUMIF(Facebook!$B$14:$B$155,'Daily_Total '!$B70,Facebook!E$14:E$155)+SUMIF(YouTube!$B$14:$B$125,'Daily_Total '!$B70,YouTube!E$14:E$125)+SUMIF(Snapchat!$B$14:$B$123,'Daily_Total '!$B70,Snapchat!E$14:E$123)+SUMIF(Media4!$B$14:$B$122,'Daily_Total '!$B70,Media4!E$14:E$122)+SUMIF(Media5!$B$14:$B$129,'Daily_Total '!$B70,Media5!E$14:E$129)+SUMIF(Media6!$B$14:$B$129,'Daily_Total '!$B70,Media6!E$14:E$129)+SUMIF(Media7!$B$14:$B$129,'Daily_Total '!$B70,Media7!E$14:E$129)+SUMIF(Media8!$B$14:$B$129,'Daily_Total '!$B70,Media8!E$14:E$129)+SUMIF(Media9!$B$14:$B$129,'Daily_Total '!$B70,Media9!E$14:E$129)+SUMIF(Media10!$B$14:$B$129,'Daily_Total '!$B70,Media10!E$14:E$129)</f>
        <v>0</v>
      </c>
      <c r="F70" s="72">
        <f>SUMIF(Facebook!$B$14:$B$155,'Daily_Total '!$B70,Facebook!F$14:F$155)+SUMIF(YouTube!$B$14:$B$125,'Daily_Total '!$B70,YouTube!F$14:F$125)+SUMIF(Snapchat!$B$14:$B$123,'Daily_Total '!$B70,Snapchat!F$14:F$123)+SUMIF(Media4!$B$14:$B$122,'Daily_Total '!$B70,Media4!F$14:F$122)+SUMIF(Media5!$B$14:$B$129,'Daily_Total '!$B70,Media5!F$14:F$129)+SUMIF(Media6!$B$14:$B$129,'Daily_Total '!$B70,Media6!F$14:F$129)+SUMIF(Media7!$B$14:$B$129,'Daily_Total '!$B70,Media7!F$14:F$129)+SUMIF(Media8!$B$14:$B$129,'Daily_Total '!$B70,Media8!F$14:F$129)+SUMIF(Media9!$B$14:$B$129,'Daily_Total '!$B70,Media9!F$14:F$129)+SUMIF(Media10!$B$14:$B$129,'Daily_Total '!$B70,Media10!F$14:F$129)</f>
        <v>0</v>
      </c>
      <c r="G70" s="72">
        <f>SUMIF(Facebook!$B$14:$B$155,'Daily_Total '!$B70,Facebook!G$14:G$155)+SUMIF(YouTube!$B$14:$B$125,'Daily_Total '!$B70,YouTube!G$14:G$125)+SUMIF(Snapchat!$B$14:$B$123,'Daily_Total '!$B70,Snapchat!G$14:G$123)+SUMIF(Media4!$B$14:$B$122,'Daily_Total '!$B70,Media4!G$14:G$122)+SUMIF(Media5!$B$14:$B$129,'Daily_Total '!$B70,Media5!G$14:G$129)+SUMIF(Media6!$B$14:$B$129,'Daily_Total '!$B70,Media6!G$14:G$129)+SUMIF(Media7!$B$14:$B$129,'Daily_Total '!$B70,Media7!G$14:G$129)+SUMIF(Media8!$B$14:$B$129,'Daily_Total '!$B70,Media8!G$14:G$129)+SUMIF(Media9!$B$14:$B$129,'Daily_Total '!$B70,Media9!G$14:G$129)+SUMIF(Media10!$B$14:$B$129,'Daily_Total '!$B70,Media10!G$14:G$129)</f>
        <v>0</v>
      </c>
      <c r="H70" s="72">
        <f>SUMIF(Facebook!$B$14:$B$155,'Daily_Total '!$B70,Facebook!H$14:H$155)+SUMIF(YouTube!$B$14:$B$125,'Daily_Total '!$B70,YouTube!H$14:H$125)+SUMIF(Snapchat!$B$14:$B$123,'Daily_Total '!$B70,Snapchat!H$14:H$123)+SUMIF(Media4!$B$14:$B$122,'Daily_Total '!$B70,Media4!H$14:H$122)+SUMIF(Media5!$B$14:$B$129,'Daily_Total '!$B70,Media5!H$14:H$129)+SUMIF(Media6!$B$14:$B$129,'Daily_Total '!$B70,Media6!H$14:H$129)+SUMIF(Media7!$B$14:$B$129,'Daily_Total '!$B70,Media7!H$14:H$129)+SUMIF(Media8!$B$14:$B$129,'Daily_Total '!$B70,Media8!H$14:H$129)+SUMIF(Media9!$B$14:$B$129,'Daily_Total '!$B70,Media9!H$14:H$129)+SUMIF(Media10!$B$14:$B$129,'Daily_Total '!$B70,Media10!H$14:H$129)</f>
        <v>0</v>
      </c>
      <c r="I70" s="72">
        <f>SUMIF(Facebook!$B$14:$B$155,'Daily_Total '!$B70,Facebook!I$14:I$155)+SUMIF(YouTube!$B$14:$B$125,'Daily_Total '!$B70,YouTube!I$14:I$125)+SUMIF(Snapchat!$B$14:$B$123,'Daily_Total '!$B70,Snapchat!I$14:I$123)+SUMIF(Media4!$B$14:$B$122,'Daily_Total '!$B70,Media4!I$14:I$122)+SUMIF(Media5!$B$14:$B$129,'Daily_Total '!$B70,Media5!I$14:I$129)+SUMIF(Media6!$B$14:$B$129,'Daily_Total '!$B70,Media6!I$14:I$129)+SUMIF(Media7!$B$14:$B$129,'Daily_Total '!$B70,Media7!I$14:I$129)+SUMIF(Media8!$B$14:$B$129,'Daily_Total '!$B70,Media8!I$14:I$129)+SUMIF(Media9!$B$14:$B$129,'Daily_Total '!$B70,Media9!I$14:I$129)+SUMIF(Media10!$B$14:$B$129,'Daily_Total '!$B70,Media10!I$14:I$129)</f>
        <v>0</v>
      </c>
      <c r="J70" s="61">
        <f>SUMIF(Facebook!$B$14:$B$155,'Daily_Total '!$B70,Facebook!J$14:J$155)+SUMIF(YouTube!$B$14:$B$125,'Daily_Total '!$B70,YouTube!J$14:J$125)+SUMIF(Snapchat!$B$14:$B$123,'Daily_Total '!$B70,Snapchat!J$14:J$123)+SUMIF(Media4!$B$14:$B$122,'Daily_Total '!$B70,Media4!J$14:J$122)+SUMIF(Media5!$B$14:$B$129,'Daily_Total '!$B70,Media5!J$14:J$129)+SUMIF(Media6!$B$14:$B$129,'Daily_Total '!$B70,Media6!J$14:J$129)+SUMIF(Media7!$B$14:$B$129,'Daily_Total '!$B70,Media7!J$14:J$129)+SUMIF(Media8!$B$14:$B$129,'Daily_Total '!$B70,Media8!J$14:J$129)+SUMIF(Media9!$B$14:$B$129,'Daily_Total '!$B70,Media9!J$14:J$129)+SUMIF(Media10!$B$14:$B$129,'Daily_Total '!$B70,Media10!J$14:J$129)</f>
        <v>0</v>
      </c>
      <c r="K70" s="59">
        <f>SUM($J$21,$J$29,$J$37,$J$45,$J$53,$J$61,$J$69:J70)/$C$3</f>
        <v>0.86940262172284655</v>
      </c>
      <c r="L70" s="60" t="e">
        <f t="shared" si="26"/>
        <v>#DIV/0!</v>
      </c>
      <c r="M70" s="73" t="e">
        <f t="shared" si="27"/>
        <v>#DIV/0!</v>
      </c>
      <c r="N70" s="356" t="e">
        <f t="shared" si="5"/>
        <v>#DIV/0!</v>
      </c>
      <c r="O70" s="103">
        <f>SUMIF(Facebook!$B$14:$B$155,'Daily_Total '!$B70,Facebook!O$14:O$155)+SUMIF(YouTube!$B$14:$B$125,'Daily_Total '!$B70,YouTube!O$14:O$125)+SUMIF(Snapchat!$B$14:$B$123,'Daily_Total '!$B70,Snapchat!O$14:O$123)+SUMIF(Media4!$B$14:$B$122,'Daily_Total '!$B70,Media4!O$14:O$122)+SUMIF(Media5!$B$14:$B$129,'Daily_Total '!$B70,Media5!O$14:O$129)+SUMIF(Media6!$B$14:$B$129,'Daily_Total '!$B70,Media6!O$14:O$129)+SUMIF(Media7!$B$14:$B$129,'Daily_Total '!$B70,Media7!O$14:O$129)+SUMIF(Media8!$B$14:$B$129,'Daily_Total '!$B70,Media8!O$14:O$129)+SUMIF(Media9!$B$14:$B$129,'Daily_Total '!$B70,Media9!O$14:O$129)+SUMIF(Media10!$B$14:$B$129,'Daily_Total '!$B70,Media10!O$14:O$129)</f>
        <v>0</v>
      </c>
      <c r="P70" s="103">
        <f>SUMIF(Facebook!$B$14:$B$155,'Daily_Total '!$B70,Facebook!P$14:P$155)+SUMIF(YouTube!$B$14:$B$125,'Daily_Total '!$B70,YouTube!P$14:P$125)+SUMIF(Snapchat!$B$14:$B$123,'Daily_Total '!$B70,Snapchat!P$14:P$123)+SUMIF(Media4!$B$14:$B$122,'Daily_Total '!$B70,Media4!P$14:P$122)+SUMIF(Media5!$B$14:$B$129,'Daily_Total '!$B70,Media5!P$14:P$129)+SUMIF(Media6!$B$14:$B$129,'Daily_Total '!$B70,Media6!P$14:P$129)+SUMIF(Media7!$B$14:$B$129,'Daily_Total '!$B70,Media7!P$14:P$129)+SUMIF(Media8!$B$14:$B$129,'Daily_Total '!$B70,Media8!P$14:P$129)+SUMIF(Media9!$B$14:$B$129,'Daily_Total '!$B70,Media9!P$14:P$129)+SUMIF(Media10!$B$14:$B$129,'Daily_Total '!$B70,Media10!P$14:P$129)</f>
        <v>256.41025641025641</v>
      </c>
      <c r="Q70" s="74">
        <f t="shared" ref="Q70:Q77" si="53">O70/P70</f>
        <v>0</v>
      </c>
      <c r="R70" s="75" t="e">
        <f>J70/O70</f>
        <v>#DIV/0!</v>
      </c>
      <c r="S70" s="59" t="e">
        <f t="shared" si="28"/>
        <v>#DIV/0!</v>
      </c>
      <c r="T70" s="104"/>
      <c r="U70" s="110" t="e">
        <f>SUMIF(Facebook!$B$14:$B$155,'Daily_Total '!$B70,Facebook!U$14:U$155)+SUMIF(YouTube!$B$14:$B$125,'Daily_Total '!$B70,YouTube!N$14:N$125)+SUMIF(Snapchat!$B$14:$B$123,'Daily_Total '!$B70,Snapchat!N$14:N$123)+SUMIF(Media4!$B$14:$B$122,'Daily_Total '!$B70,Media4!N$14:N$122)+SUMIF(Media5!$B$14:$B$129,'Daily_Total '!$B70,Media5!N$14:N$129)+SUMIF(Media6!$B$14:$B$129,'Daily_Total '!$B70,Media6!N$14:N$129)+SUMIF(Media7!$B$14:$B$129,'Daily_Total '!$B70,Media7!N$14:N$129)+SUMIF(Media8!$B$14:$B$129,'Daily_Total '!$B70,Media8!N$14:N$129)+SUMIF(Media9!$B$14:$B$129,'Daily_Total '!$B70,Media9!N$14:N$129)+SUMIF(Media10!$B$14:$B$129,'Daily_Total '!$B70,Media10!N$14:N$129)</f>
        <v>#DIV/0!</v>
      </c>
      <c r="V70" s="74">
        <f t="shared" si="19"/>
        <v>1</v>
      </c>
      <c r="W70" s="274" t="e">
        <f>SUMIF([4]Facebook!$B$14:$B$155,'[4]Daily_Total '!$B70,[4]Facebook!W$14:W$155)+SUMIF([4]Instagram!$B$14:$B$125,'[4]Daily_Total '!$B70,[4]Instagram!W$14:W$125)+SUMIF([4]YouTube!$B$14:$B$123,'[4]Daily_Total '!$B70,[4]YouTube!W$14:W$123)+SUMIF([4]Media4!$B$14:$B$122,'[4]Daily_Total '!$B70,[4]Media4!W$14:W$122)+SUMIF([4]Media5!$B$14:$B$129,'[4]Daily_Total '!$B70,[4]Media5!W$14:W$129)+SUMIF([4]Media6!$B$14:$B$129,'[4]Daily_Total '!$B70,[4]Media6!W$14:W$129)+SUMIF([4]Media7!$B$14:$B$129,'[4]Daily_Total '!$B70,[4]Media7!W$14:W$129)+SUMIF([4]Media8!$B$14:$B$129,'[4]Daily_Total '!$B70,[4]Media8!W$14:W$129)+SUMIF([4]Media9!$B$14:$B$129,'[4]Daily_Total '!$B70,[4]Media9!W$14:W$129)+SUMIF([4]Media10!$B$14:$B$129,'[4]Daily_Total '!$B70,[4]Media10!W$14:W$129)</f>
        <v>#VALUE!</v>
      </c>
      <c r="X70" s="274" t="e">
        <f>SUMIF([4]Facebook!$B$14:$B$155,'[4]Daily_Total '!$B70,[4]Facebook!X$14:X$155)+SUMIF([4]Instagram!$B$14:$B$125,'[4]Daily_Total '!$B70,[4]Instagram!X$14:X$125)+SUMIF([4]YouTube!$B$14:$B$123,'[4]Daily_Total '!$B70,[4]YouTube!X$14:X$123)+SUMIF([4]Media4!$B$14:$B$122,'[4]Daily_Total '!$B70,[4]Media4!X$14:X$122)+SUMIF([4]Media5!$B$14:$B$129,'[4]Daily_Total '!$B70,[4]Media5!X$14:X$129)+SUMIF([4]Media6!$B$14:$B$129,'[4]Daily_Total '!$B70,[4]Media6!X$14:X$129)+SUMIF([4]Media7!$B$14:$B$129,'[4]Daily_Total '!$B70,[4]Media7!X$14:X$129)+SUMIF([4]Media8!$B$14:$B$129,'[4]Daily_Total '!$B70,[4]Media8!X$14:X$129)+SUMIF([4]Media9!$B$14:$B$129,'[4]Daily_Total '!$B70,[4]Media9!X$14:X$129)+SUMIF([4]Media10!$B$14:$B$129,'[4]Daily_Total '!$B70,[4]Media10!X$14:X$129)</f>
        <v>#VALUE!</v>
      </c>
      <c r="Y70" s="275" t="e">
        <f>SUMIF([4]Facebook!$B$14:$B$155,'[4]Daily_Total '!$B70,[4]Facebook!Y$14:Y$155)+SUMIF([4]Instagram!$B$14:$B$125,'[4]Daily_Total '!$B70,[4]Instagram!Y$14:Y$125)+SUMIF([4]YouTube!$B$14:$B$123,'[4]Daily_Total '!$B70,[4]YouTube!Y$14:Y$123)+SUMIF([4]Media4!$B$14:$B$122,'[4]Daily_Total '!$B70,[4]Media4!Y$14:Y$122)+SUMIF([4]Media5!$B$14:$B$129,'[4]Daily_Total '!$B70,[4]Media5!Y$14:Y$129)+SUMIF([4]Media6!$B$14:$B$129,'[4]Daily_Total '!$B70,[4]Media6!Y$14:Y$129)+SUMIF([4]Media7!$B$14:$B$129,'[4]Daily_Total '!$B70,[4]Media7!Y$14:Y$129)+SUMIF([4]Media8!$B$14:$B$129,'[4]Daily_Total '!$B70,[4]Media8!Y$14:Y$129)+SUMIF([4]Media9!$B$14:$B$129,'[4]Daily_Total '!$B70,[4]Media9!Y$14:Y$129)+SUMIF([4]Media10!$B$14:$B$129,'[4]Daily_Total '!$B70,[4]Media10!Y$14:Y$129)</f>
        <v>#VALUE!</v>
      </c>
    </row>
    <row r="71" spans="1:25" ht="15.65" hidden="1" customHeight="1">
      <c r="A71" s="284"/>
      <c r="B71" s="95">
        <f>B$14+50</f>
        <v>45166</v>
      </c>
      <c r="C71" s="103">
        <f>SUMIF(Facebook!$B$14:$B$155,'Daily_Total '!$B71,Facebook!C$14:C$155)+SUMIF(YouTube!$B$14:$B$125,'Daily_Total '!$B71,YouTube!C$14:C$125)+SUMIF(Snapchat!$B$14:$B$123,'Daily_Total '!$B71,Snapchat!C$14:C$123)+SUMIF(Media4!$B$14:$B$122,'Daily_Total '!$B71,Media4!C$14:C$122)+SUMIF(Media5!$B$14:$B$129,'Daily_Total '!$B71,Media5!C$14:C$129)+SUMIF(Media6!$B$14:$B$129,'Daily_Total '!$B71,Media6!C$14:C$129)+SUMIF(Media7!$B$14:$B$129,'Daily_Total '!$B71,Media7!C$14:C$129)+SUMIF(Media8!$B$14:$B$129,'Daily_Total '!$B71,Media8!C$14:C$129)+SUMIF(Media9!$B$14:$B$129,'Daily_Total '!$B71,Media9!C$14:C$129)+SUMIF(Media10!$B$14:$B$129,'Daily_Total '!$B71,Media10!C$14:C$129)</f>
        <v>0</v>
      </c>
      <c r="D71" s="72">
        <f>SUMIF(Facebook!$B$14:$B$155,'Daily_Total '!$B71,Facebook!D$14:D$155)+SUMIF(YouTube!$B$14:$B$125,'Daily_Total '!$B71,YouTube!D$14:D$125)+SUMIF(Snapchat!$B$14:$B$123,'Daily_Total '!$B71,Snapchat!D$14:D$123)+SUMIF(Media4!$B$14:$B$122,'Daily_Total '!$B71,Media4!D$14:D$122)+SUMIF(Media5!$B$14:$B$129,'Daily_Total '!$B71,Media5!D$14:D$129)+SUMIF(Media6!$B$14:$B$129,'Daily_Total '!$B71,Media6!D$14:D$129)+SUMIF(Media7!$B$14:$B$129,'Daily_Total '!$B71,Media7!D$14:D$129)+SUMIF(Media8!$B$14:$B$129,'Daily_Total '!$B71,Media8!D$14:D$129)+SUMIF(Media9!$B$14:$B$129,'Daily_Total '!$B71,Media9!D$14:D$129)+SUMIF(Media10!$B$14:$B$129,'Daily_Total '!$B71,Media10!D$14:D$129)</f>
        <v>0</v>
      </c>
      <c r="E71" s="72">
        <f>SUMIF(Facebook!$B$14:$B$155,'Daily_Total '!$B71,Facebook!E$14:E$155)+SUMIF(YouTube!$B$14:$B$125,'Daily_Total '!$B71,YouTube!E$14:E$125)+SUMIF(Snapchat!$B$14:$B$123,'Daily_Total '!$B71,Snapchat!E$14:E$123)+SUMIF(Media4!$B$14:$B$122,'Daily_Total '!$B71,Media4!E$14:E$122)+SUMIF(Media5!$B$14:$B$129,'Daily_Total '!$B71,Media5!E$14:E$129)+SUMIF(Media6!$B$14:$B$129,'Daily_Total '!$B71,Media6!E$14:E$129)+SUMIF(Media7!$B$14:$B$129,'Daily_Total '!$B71,Media7!E$14:E$129)+SUMIF(Media8!$B$14:$B$129,'Daily_Total '!$B71,Media8!E$14:E$129)+SUMIF(Media9!$B$14:$B$129,'Daily_Total '!$B71,Media9!E$14:E$129)+SUMIF(Media10!$B$14:$B$129,'Daily_Total '!$B71,Media10!E$14:E$129)</f>
        <v>0</v>
      </c>
      <c r="F71" s="72">
        <f>SUMIF(Facebook!$B$14:$B$155,'Daily_Total '!$B71,Facebook!F$14:F$155)+SUMIF(YouTube!$B$14:$B$125,'Daily_Total '!$B71,YouTube!F$14:F$125)+SUMIF(Snapchat!$B$14:$B$123,'Daily_Total '!$B71,Snapchat!F$14:F$123)+SUMIF(Media4!$B$14:$B$122,'Daily_Total '!$B71,Media4!F$14:F$122)+SUMIF(Media5!$B$14:$B$129,'Daily_Total '!$B71,Media5!F$14:F$129)+SUMIF(Media6!$B$14:$B$129,'Daily_Total '!$B71,Media6!F$14:F$129)+SUMIF(Media7!$B$14:$B$129,'Daily_Total '!$B71,Media7!F$14:F$129)+SUMIF(Media8!$B$14:$B$129,'Daily_Total '!$B71,Media8!F$14:F$129)+SUMIF(Media9!$B$14:$B$129,'Daily_Total '!$B71,Media9!F$14:F$129)+SUMIF(Media10!$B$14:$B$129,'Daily_Total '!$B71,Media10!F$14:F$129)</f>
        <v>0</v>
      </c>
      <c r="G71" s="72">
        <f>SUMIF(Facebook!$B$14:$B$155,'Daily_Total '!$B71,Facebook!G$14:G$155)+SUMIF(YouTube!$B$14:$B$125,'Daily_Total '!$B71,YouTube!G$14:G$125)+SUMIF(Snapchat!$B$14:$B$123,'Daily_Total '!$B71,Snapchat!G$14:G$123)+SUMIF(Media4!$B$14:$B$122,'Daily_Total '!$B71,Media4!G$14:G$122)+SUMIF(Media5!$B$14:$B$129,'Daily_Total '!$B71,Media5!G$14:G$129)+SUMIF(Media6!$B$14:$B$129,'Daily_Total '!$B71,Media6!G$14:G$129)+SUMIF(Media7!$B$14:$B$129,'Daily_Total '!$B71,Media7!G$14:G$129)+SUMIF(Media8!$B$14:$B$129,'Daily_Total '!$B71,Media8!G$14:G$129)+SUMIF(Media9!$B$14:$B$129,'Daily_Total '!$B71,Media9!G$14:G$129)+SUMIF(Media10!$B$14:$B$129,'Daily_Total '!$B71,Media10!G$14:G$129)</f>
        <v>0</v>
      </c>
      <c r="H71" s="72">
        <f>SUMIF(Facebook!$B$14:$B$155,'Daily_Total '!$B71,Facebook!H$14:H$155)+SUMIF(YouTube!$B$14:$B$125,'Daily_Total '!$B71,YouTube!H$14:H$125)+SUMIF(Snapchat!$B$14:$B$123,'Daily_Total '!$B71,Snapchat!H$14:H$123)+SUMIF(Media4!$B$14:$B$122,'Daily_Total '!$B71,Media4!H$14:H$122)+SUMIF(Media5!$B$14:$B$129,'Daily_Total '!$B71,Media5!H$14:H$129)+SUMIF(Media6!$B$14:$B$129,'Daily_Total '!$B71,Media6!H$14:H$129)+SUMIF(Media7!$B$14:$B$129,'Daily_Total '!$B71,Media7!H$14:H$129)+SUMIF(Media8!$B$14:$B$129,'Daily_Total '!$B71,Media8!H$14:H$129)+SUMIF(Media9!$B$14:$B$129,'Daily_Total '!$B71,Media9!H$14:H$129)+SUMIF(Media10!$B$14:$B$129,'Daily_Total '!$B71,Media10!H$14:H$129)</f>
        <v>0</v>
      </c>
      <c r="I71" s="72">
        <f>SUMIF(Facebook!$B$14:$B$155,'Daily_Total '!$B71,Facebook!I$14:I$155)+SUMIF(YouTube!$B$14:$B$125,'Daily_Total '!$B71,YouTube!I$14:I$125)+SUMIF(Snapchat!$B$14:$B$123,'Daily_Total '!$B71,Snapchat!I$14:I$123)+SUMIF(Media4!$B$14:$B$122,'Daily_Total '!$B71,Media4!I$14:I$122)+SUMIF(Media5!$B$14:$B$129,'Daily_Total '!$B71,Media5!I$14:I$129)+SUMIF(Media6!$B$14:$B$129,'Daily_Total '!$B71,Media6!I$14:I$129)+SUMIF(Media7!$B$14:$B$129,'Daily_Total '!$B71,Media7!I$14:I$129)+SUMIF(Media8!$B$14:$B$129,'Daily_Total '!$B71,Media8!I$14:I$129)+SUMIF(Media9!$B$14:$B$129,'Daily_Total '!$B71,Media9!I$14:I$129)+SUMIF(Media10!$B$14:$B$129,'Daily_Total '!$B71,Media10!I$14:I$129)</f>
        <v>0</v>
      </c>
      <c r="J71" s="61">
        <f>SUMIF(Facebook!$B$14:$B$155,'Daily_Total '!$B71,Facebook!J$14:J$155)+SUMIF(YouTube!$B$14:$B$125,'Daily_Total '!$B71,YouTube!J$14:J$125)+SUMIF(Snapchat!$B$14:$B$123,'Daily_Total '!$B71,Snapchat!J$14:J$123)+SUMIF(Media4!$B$14:$B$122,'Daily_Total '!$B71,Media4!J$14:J$122)+SUMIF(Media5!$B$14:$B$129,'Daily_Total '!$B71,Media5!J$14:J$129)+SUMIF(Media6!$B$14:$B$129,'Daily_Total '!$B71,Media6!J$14:J$129)+SUMIF(Media7!$B$14:$B$129,'Daily_Total '!$B71,Media7!J$14:J$129)+SUMIF(Media8!$B$14:$B$129,'Daily_Total '!$B71,Media8!J$14:J$129)+SUMIF(Media9!$B$14:$B$129,'Daily_Total '!$B71,Media9!J$14:J$129)+SUMIF(Media10!$B$14:$B$129,'Daily_Total '!$B71,Media10!J$14:J$129)</f>
        <v>0</v>
      </c>
      <c r="K71" s="59">
        <f>SUM($J$21,$J$29,$J$37,$J$45,$J$53,$J$61,$J$69:J71)/$C$3</f>
        <v>0.86940262172284655</v>
      </c>
      <c r="L71" s="60" t="e">
        <f t="shared" si="26"/>
        <v>#DIV/0!</v>
      </c>
      <c r="M71" s="73" t="e">
        <f t="shared" si="27"/>
        <v>#DIV/0!</v>
      </c>
      <c r="N71" s="356" t="e">
        <f t="shared" si="5"/>
        <v>#DIV/0!</v>
      </c>
      <c r="O71" s="103">
        <f>SUMIF(Facebook!$B$14:$B$155,'Daily_Total '!$B71,Facebook!O$14:O$155)+SUMIF(YouTube!$B$14:$B$125,'Daily_Total '!$B71,YouTube!O$14:O$125)+SUMIF(Snapchat!$B$14:$B$123,'Daily_Total '!$B71,Snapchat!O$14:O$123)+SUMIF(Media4!$B$14:$B$122,'Daily_Total '!$B71,Media4!O$14:O$122)+SUMIF(Media5!$B$14:$B$129,'Daily_Total '!$B71,Media5!O$14:O$129)+SUMIF(Media6!$B$14:$B$129,'Daily_Total '!$B71,Media6!O$14:O$129)+SUMIF(Media7!$B$14:$B$129,'Daily_Total '!$B71,Media7!O$14:O$129)+SUMIF(Media8!$B$14:$B$129,'Daily_Total '!$B71,Media8!O$14:O$129)+SUMIF(Media9!$B$14:$B$129,'Daily_Total '!$B71,Media9!O$14:O$129)+SUMIF(Media10!$B$14:$B$129,'Daily_Total '!$B71,Media10!O$14:O$129)</f>
        <v>0</v>
      </c>
      <c r="P71" s="103">
        <f>SUMIF(Facebook!$B$14:$B$155,'Daily_Total '!$B71,Facebook!P$14:P$155)+SUMIF(YouTube!$B$14:$B$125,'Daily_Total '!$B71,YouTube!P$14:P$125)+SUMIF(Snapchat!$B$14:$B$123,'Daily_Total '!$B71,Snapchat!P$14:P$123)+SUMIF(Media4!$B$14:$B$122,'Daily_Total '!$B71,Media4!P$14:P$122)+SUMIF(Media5!$B$14:$B$129,'Daily_Total '!$B71,Media5!P$14:P$129)+SUMIF(Media6!$B$14:$B$129,'Daily_Total '!$B71,Media6!P$14:P$129)+SUMIF(Media7!$B$14:$B$129,'Daily_Total '!$B71,Media7!P$14:P$129)+SUMIF(Media8!$B$14:$B$129,'Daily_Total '!$B71,Media8!P$14:P$129)+SUMIF(Media9!$B$14:$B$129,'Daily_Total '!$B71,Media9!P$14:P$129)+SUMIF(Media10!$B$14:$B$129,'Daily_Total '!$B71,Media10!P$14:P$129)</f>
        <v>256.41025641025641</v>
      </c>
      <c r="Q71" s="74">
        <f t="shared" si="53"/>
        <v>0</v>
      </c>
      <c r="R71" s="75" t="e">
        <f t="shared" ref="R71:R76" si="54">J71/O71</f>
        <v>#DIV/0!</v>
      </c>
      <c r="S71" s="59" t="e">
        <f t="shared" si="28"/>
        <v>#DIV/0!</v>
      </c>
      <c r="T71" s="104"/>
      <c r="U71" s="110" t="e">
        <f>SUMIF(Facebook!$B$14:$B$155,'Daily_Total '!$B71,Facebook!U$14:U$155)+SUMIF(YouTube!$B$14:$B$125,'Daily_Total '!$B71,YouTube!N$14:N$125)+SUMIF(Snapchat!$B$14:$B$123,'Daily_Total '!$B71,Snapchat!N$14:N$123)+SUMIF(Media4!$B$14:$B$122,'Daily_Total '!$B71,Media4!N$14:N$122)+SUMIF(Media5!$B$14:$B$129,'Daily_Total '!$B71,Media5!N$14:N$129)+SUMIF(Media6!$B$14:$B$129,'Daily_Total '!$B71,Media6!N$14:N$129)+SUMIF(Media7!$B$14:$B$129,'Daily_Total '!$B71,Media7!N$14:N$129)+SUMIF(Media8!$B$14:$B$129,'Daily_Total '!$B71,Media8!N$14:N$129)+SUMIF(Media9!$B$14:$B$129,'Daily_Total '!$B71,Media9!N$14:N$129)+SUMIF(Media10!$B$14:$B$129,'Daily_Total '!$B71,Media10!N$14:N$129)</f>
        <v>#DIV/0!</v>
      </c>
      <c r="V71" s="74">
        <f t="shared" si="19"/>
        <v>1</v>
      </c>
      <c r="W71" s="274" t="e">
        <f>SUMIF([4]Facebook!$B$14:$B$155,'[4]Daily_Total '!$B71,[4]Facebook!W$14:W$155)+SUMIF([4]Instagram!$B$14:$B$125,'[4]Daily_Total '!$B71,[4]Instagram!W$14:W$125)+SUMIF([4]YouTube!$B$14:$B$123,'[4]Daily_Total '!$B71,[4]YouTube!W$14:W$123)+SUMIF([4]Media4!$B$14:$B$122,'[4]Daily_Total '!$B71,[4]Media4!W$14:W$122)+SUMIF([4]Media5!$B$14:$B$129,'[4]Daily_Total '!$B71,[4]Media5!W$14:W$129)+SUMIF([4]Media6!$B$14:$B$129,'[4]Daily_Total '!$B71,[4]Media6!W$14:W$129)+SUMIF([4]Media7!$B$14:$B$129,'[4]Daily_Total '!$B71,[4]Media7!W$14:W$129)+SUMIF([4]Media8!$B$14:$B$129,'[4]Daily_Total '!$B71,[4]Media8!W$14:W$129)+SUMIF([4]Media9!$B$14:$B$129,'[4]Daily_Total '!$B71,[4]Media9!W$14:W$129)+SUMIF([4]Media10!$B$14:$B$129,'[4]Daily_Total '!$B71,[4]Media10!W$14:W$129)</f>
        <v>#VALUE!</v>
      </c>
      <c r="X71" s="274" t="e">
        <f>SUMIF([4]Facebook!$B$14:$B$155,'[4]Daily_Total '!$B71,[4]Facebook!X$14:X$155)+SUMIF([4]Instagram!$B$14:$B$125,'[4]Daily_Total '!$B71,[4]Instagram!X$14:X$125)+SUMIF([4]YouTube!$B$14:$B$123,'[4]Daily_Total '!$B71,[4]YouTube!X$14:X$123)+SUMIF([4]Media4!$B$14:$B$122,'[4]Daily_Total '!$B71,[4]Media4!X$14:X$122)+SUMIF([4]Media5!$B$14:$B$129,'[4]Daily_Total '!$B71,[4]Media5!X$14:X$129)+SUMIF([4]Media6!$B$14:$B$129,'[4]Daily_Total '!$B71,[4]Media6!X$14:X$129)+SUMIF([4]Media7!$B$14:$B$129,'[4]Daily_Total '!$B71,[4]Media7!X$14:X$129)+SUMIF([4]Media8!$B$14:$B$129,'[4]Daily_Total '!$B71,[4]Media8!X$14:X$129)+SUMIF([4]Media9!$B$14:$B$129,'[4]Daily_Total '!$B71,[4]Media9!X$14:X$129)+SUMIF([4]Media10!$B$14:$B$129,'[4]Daily_Total '!$B71,[4]Media10!X$14:X$129)</f>
        <v>#VALUE!</v>
      </c>
      <c r="Y71" s="275" t="e">
        <f>SUMIF([4]Facebook!$B$14:$B$155,'[4]Daily_Total '!$B71,[4]Facebook!Y$14:Y$155)+SUMIF([4]Instagram!$B$14:$B$125,'[4]Daily_Total '!$B71,[4]Instagram!Y$14:Y$125)+SUMIF([4]YouTube!$B$14:$B$123,'[4]Daily_Total '!$B71,[4]YouTube!Y$14:Y$123)+SUMIF([4]Media4!$B$14:$B$122,'[4]Daily_Total '!$B71,[4]Media4!Y$14:Y$122)+SUMIF([4]Media5!$B$14:$B$129,'[4]Daily_Total '!$B71,[4]Media5!Y$14:Y$129)+SUMIF([4]Media6!$B$14:$B$129,'[4]Daily_Total '!$B71,[4]Media6!Y$14:Y$129)+SUMIF([4]Media7!$B$14:$B$129,'[4]Daily_Total '!$B71,[4]Media7!Y$14:Y$129)+SUMIF([4]Media8!$B$14:$B$129,'[4]Daily_Total '!$B71,[4]Media8!Y$14:Y$129)+SUMIF([4]Media9!$B$14:$B$129,'[4]Daily_Total '!$B71,[4]Media9!Y$14:Y$129)+SUMIF([4]Media10!$B$14:$B$129,'[4]Daily_Total '!$B71,[4]Media10!Y$14:Y$129)</f>
        <v>#VALUE!</v>
      </c>
    </row>
    <row r="72" spans="1:25" ht="15.65" hidden="1" customHeight="1">
      <c r="A72" s="284"/>
      <c r="B72" s="95">
        <f>B$14+51</f>
        <v>45167</v>
      </c>
      <c r="C72" s="103">
        <f>SUMIF(Facebook!$B$14:$B$155,'Daily_Total '!$B72,Facebook!C$14:C$155)+SUMIF(YouTube!$B$14:$B$125,'Daily_Total '!$B72,YouTube!C$14:C$125)+SUMIF(Snapchat!$B$14:$B$123,'Daily_Total '!$B72,Snapchat!C$14:C$123)+SUMIF(Media4!$B$14:$B$122,'Daily_Total '!$B72,Media4!C$14:C$122)+SUMIF(Media5!$B$14:$B$129,'Daily_Total '!$B72,Media5!C$14:C$129)+SUMIF(Media6!$B$14:$B$129,'Daily_Total '!$B72,Media6!C$14:C$129)+SUMIF(Media7!$B$14:$B$129,'Daily_Total '!$B72,Media7!C$14:C$129)+SUMIF(Media8!$B$14:$B$129,'Daily_Total '!$B72,Media8!C$14:C$129)+SUMIF(Media9!$B$14:$B$129,'Daily_Total '!$B72,Media9!C$14:C$129)+SUMIF(Media10!$B$14:$B$129,'Daily_Total '!$B72,Media10!C$14:C$129)</f>
        <v>0</v>
      </c>
      <c r="D72" s="72">
        <f>SUMIF(Facebook!$B$14:$B$155,'Daily_Total '!$B72,Facebook!D$14:D$155)+SUMIF(YouTube!$B$14:$B$125,'Daily_Total '!$B72,YouTube!D$14:D$125)+SUMIF(Snapchat!$B$14:$B$123,'Daily_Total '!$B72,Snapchat!D$14:D$123)+SUMIF(Media4!$B$14:$B$122,'Daily_Total '!$B72,Media4!D$14:D$122)+SUMIF(Media5!$B$14:$B$129,'Daily_Total '!$B72,Media5!D$14:D$129)+SUMIF(Media6!$B$14:$B$129,'Daily_Total '!$B72,Media6!D$14:D$129)+SUMIF(Media7!$B$14:$B$129,'Daily_Total '!$B72,Media7!D$14:D$129)+SUMIF(Media8!$B$14:$B$129,'Daily_Total '!$B72,Media8!D$14:D$129)+SUMIF(Media9!$B$14:$B$129,'Daily_Total '!$B72,Media9!D$14:D$129)+SUMIF(Media10!$B$14:$B$129,'Daily_Total '!$B72,Media10!D$14:D$129)</f>
        <v>0</v>
      </c>
      <c r="E72" s="72">
        <f>SUMIF(Facebook!$B$14:$B$155,'Daily_Total '!$B72,Facebook!E$14:E$155)+SUMIF(YouTube!$B$14:$B$125,'Daily_Total '!$B72,YouTube!E$14:E$125)+SUMIF(Snapchat!$B$14:$B$123,'Daily_Total '!$B72,Snapchat!E$14:E$123)+SUMIF(Media4!$B$14:$B$122,'Daily_Total '!$B72,Media4!E$14:E$122)+SUMIF(Media5!$B$14:$B$129,'Daily_Total '!$B72,Media5!E$14:E$129)+SUMIF(Media6!$B$14:$B$129,'Daily_Total '!$B72,Media6!E$14:E$129)+SUMIF(Media7!$B$14:$B$129,'Daily_Total '!$B72,Media7!E$14:E$129)+SUMIF(Media8!$B$14:$B$129,'Daily_Total '!$B72,Media8!E$14:E$129)+SUMIF(Media9!$B$14:$B$129,'Daily_Total '!$B72,Media9!E$14:E$129)+SUMIF(Media10!$B$14:$B$129,'Daily_Total '!$B72,Media10!E$14:E$129)</f>
        <v>0</v>
      </c>
      <c r="F72" s="72">
        <f>SUMIF(Facebook!$B$14:$B$155,'Daily_Total '!$B72,Facebook!F$14:F$155)+SUMIF(YouTube!$B$14:$B$125,'Daily_Total '!$B72,YouTube!F$14:F$125)+SUMIF(Snapchat!$B$14:$B$123,'Daily_Total '!$B72,Snapchat!F$14:F$123)+SUMIF(Media4!$B$14:$B$122,'Daily_Total '!$B72,Media4!F$14:F$122)+SUMIF(Media5!$B$14:$B$129,'Daily_Total '!$B72,Media5!F$14:F$129)+SUMIF(Media6!$B$14:$B$129,'Daily_Total '!$B72,Media6!F$14:F$129)+SUMIF(Media7!$B$14:$B$129,'Daily_Total '!$B72,Media7!F$14:F$129)+SUMIF(Media8!$B$14:$B$129,'Daily_Total '!$B72,Media8!F$14:F$129)+SUMIF(Media9!$B$14:$B$129,'Daily_Total '!$B72,Media9!F$14:F$129)+SUMIF(Media10!$B$14:$B$129,'Daily_Total '!$B72,Media10!F$14:F$129)</f>
        <v>0</v>
      </c>
      <c r="G72" s="72">
        <f>SUMIF(Facebook!$B$14:$B$155,'Daily_Total '!$B72,Facebook!G$14:G$155)+SUMIF(YouTube!$B$14:$B$125,'Daily_Total '!$B72,YouTube!G$14:G$125)+SUMIF(Snapchat!$B$14:$B$123,'Daily_Total '!$B72,Snapchat!G$14:G$123)+SUMIF(Media4!$B$14:$B$122,'Daily_Total '!$B72,Media4!G$14:G$122)+SUMIF(Media5!$B$14:$B$129,'Daily_Total '!$B72,Media5!G$14:G$129)+SUMIF(Media6!$B$14:$B$129,'Daily_Total '!$B72,Media6!G$14:G$129)+SUMIF(Media7!$B$14:$B$129,'Daily_Total '!$B72,Media7!G$14:G$129)+SUMIF(Media8!$B$14:$B$129,'Daily_Total '!$B72,Media8!G$14:G$129)+SUMIF(Media9!$B$14:$B$129,'Daily_Total '!$B72,Media9!G$14:G$129)+SUMIF(Media10!$B$14:$B$129,'Daily_Total '!$B72,Media10!G$14:G$129)</f>
        <v>0</v>
      </c>
      <c r="H72" s="72">
        <f>SUMIF(Facebook!$B$14:$B$155,'Daily_Total '!$B72,Facebook!H$14:H$155)+SUMIF(YouTube!$B$14:$B$125,'Daily_Total '!$B72,YouTube!H$14:H$125)+SUMIF(Snapchat!$B$14:$B$123,'Daily_Total '!$B72,Snapchat!H$14:H$123)+SUMIF(Media4!$B$14:$B$122,'Daily_Total '!$B72,Media4!H$14:H$122)+SUMIF(Media5!$B$14:$B$129,'Daily_Total '!$B72,Media5!H$14:H$129)+SUMIF(Media6!$B$14:$B$129,'Daily_Total '!$B72,Media6!H$14:H$129)+SUMIF(Media7!$B$14:$B$129,'Daily_Total '!$B72,Media7!H$14:H$129)+SUMIF(Media8!$B$14:$B$129,'Daily_Total '!$B72,Media8!H$14:H$129)+SUMIF(Media9!$B$14:$B$129,'Daily_Total '!$B72,Media9!H$14:H$129)+SUMIF(Media10!$B$14:$B$129,'Daily_Total '!$B72,Media10!H$14:H$129)</f>
        <v>0</v>
      </c>
      <c r="I72" s="72">
        <f>SUMIF(Facebook!$B$14:$B$155,'Daily_Total '!$B72,Facebook!I$14:I$155)+SUMIF(YouTube!$B$14:$B$125,'Daily_Total '!$B72,YouTube!I$14:I$125)+SUMIF(Snapchat!$B$14:$B$123,'Daily_Total '!$B72,Snapchat!I$14:I$123)+SUMIF(Media4!$B$14:$B$122,'Daily_Total '!$B72,Media4!I$14:I$122)+SUMIF(Media5!$B$14:$B$129,'Daily_Total '!$B72,Media5!I$14:I$129)+SUMIF(Media6!$B$14:$B$129,'Daily_Total '!$B72,Media6!I$14:I$129)+SUMIF(Media7!$B$14:$B$129,'Daily_Total '!$B72,Media7!I$14:I$129)+SUMIF(Media8!$B$14:$B$129,'Daily_Total '!$B72,Media8!I$14:I$129)+SUMIF(Media9!$B$14:$B$129,'Daily_Total '!$B72,Media9!I$14:I$129)+SUMIF(Media10!$B$14:$B$129,'Daily_Total '!$B72,Media10!I$14:I$129)</f>
        <v>0</v>
      </c>
      <c r="J72" s="61">
        <f>SUMIF(Facebook!$B$14:$B$155,'Daily_Total '!$B72,Facebook!J$14:J$155)+SUMIF(YouTube!$B$14:$B$125,'Daily_Total '!$B72,YouTube!J$14:J$125)+SUMIF(Snapchat!$B$14:$B$123,'Daily_Total '!$B72,Snapchat!J$14:J$123)+SUMIF(Media4!$B$14:$B$122,'Daily_Total '!$B72,Media4!J$14:J$122)+SUMIF(Media5!$B$14:$B$129,'Daily_Total '!$B72,Media5!J$14:J$129)+SUMIF(Media6!$B$14:$B$129,'Daily_Total '!$B72,Media6!J$14:J$129)+SUMIF(Media7!$B$14:$B$129,'Daily_Total '!$B72,Media7!J$14:J$129)+SUMIF(Media8!$B$14:$B$129,'Daily_Total '!$B72,Media8!J$14:J$129)+SUMIF(Media9!$B$14:$B$129,'Daily_Total '!$B72,Media9!J$14:J$129)+SUMIF(Media10!$B$14:$B$129,'Daily_Total '!$B72,Media10!J$14:J$129)</f>
        <v>0</v>
      </c>
      <c r="K72" s="59">
        <f>SUM($J$21,$J$29,$J$37,$J$45,$J$53,$J$61,$J$69:J72)/$C$3</f>
        <v>0.86940262172284655</v>
      </c>
      <c r="L72" s="60" t="e">
        <f t="shared" si="26"/>
        <v>#DIV/0!</v>
      </c>
      <c r="M72" s="73" t="e">
        <f t="shared" si="27"/>
        <v>#DIV/0!</v>
      </c>
      <c r="N72" s="356" t="e">
        <f t="shared" si="5"/>
        <v>#DIV/0!</v>
      </c>
      <c r="O72" s="103">
        <f>SUMIF(Facebook!$B$14:$B$155,'Daily_Total '!$B72,Facebook!O$14:O$155)+SUMIF(YouTube!$B$14:$B$125,'Daily_Total '!$B72,YouTube!O$14:O$125)+SUMIF(Snapchat!$B$14:$B$123,'Daily_Total '!$B72,Snapchat!O$14:O$123)+SUMIF(Media4!$B$14:$B$122,'Daily_Total '!$B72,Media4!O$14:O$122)+SUMIF(Media5!$B$14:$B$129,'Daily_Total '!$B72,Media5!O$14:O$129)+SUMIF(Media6!$B$14:$B$129,'Daily_Total '!$B72,Media6!O$14:O$129)+SUMIF(Media7!$B$14:$B$129,'Daily_Total '!$B72,Media7!O$14:O$129)+SUMIF(Media8!$B$14:$B$129,'Daily_Total '!$B72,Media8!O$14:O$129)+SUMIF(Media9!$B$14:$B$129,'Daily_Total '!$B72,Media9!O$14:O$129)+SUMIF(Media10!$B$14:$B$129,'Daily_Total '!$B72,Media10!O$14:O$129)</f>
        <v>0</v>
      </c>
      <c r="P72" s="103">
        <f>SUMIF(Facebook!$B$14:$B$155,'Daily_Total '!$B72,Facebook!P$14:P$155)+SUMIF(YouTube!$B$14:$B$125,'Daily_Total '!$B72,YouTube!P$14:P$125)+SUMIF(Snapchat!$B$14:$B$123,'Daily_Total '!$B72,Snapchat!P$14:P$123)+SUMIF(Media4!$B$14:$B$122,'Daily_Total '!$B72,Media4!P$14:P$122)+SUMIF(Media5!$B$14:$B$129,'Daily_Total '!$B72,Media5!P$14:P$129)+SUMIF(Media6!$B$14:$B$129,'Daily_Total '!$B72,Media6!P$14:P$129)+SUMIF(Media7!$B$14:$B$129,'Daily_Total '!$B72,Media7!P$14:P$129)+SUMIF(Media8!$B$14:$B$129,'Daily_Total '!$B72,Media8!P$14:P$129)+SUMIF(Media9!$B$14:$B$129,'Daily_Total '!$B72,Media9!P$14:P$129)+SUMIF(Media10!$B$14:$B$129,'Daily_Total '!$B72,Media10!P$14:P$129)</f>
        <v>256.41025641025641</v>
      </c>
      <c r="Q72" s="74">
        <f t="shared" si="53"/>
        <v>0</v>
      </c>
      <c r="R72" s="75" t="e">
        <f t="shared" si="54"/>
        <v>#DIV/0!</v>
      </c>
      <c r="S72" s="59" t="e">
        <f t="shared" si="28"/>
        <v>#DIV/0!</v>
      </c>
      <c r="T72" s="104"/>
      <c r="U72" s="110" t="e">
        <f>SUMIF(Facebook!$B$14:$B$155,'Daily_Total '!$B72,Facebook!U$14:U$155)+SUMIF(YouTube!$B$14:$B$125,'Daily_Total '!$B72,YouTube!N$14:N$125)+SUMIF(Snapchat!$B$14:$B$123,'Daily_Total '!$B72,Snapchat!N$14:N$123)+SUMIF(Media4!$B$14:$B$122,'Daily_Total '!$B72,Media4!N$14:N$122)+SUMIF(Media5!$B$14:$B$129,'Daily_Total '!$B72,Media5!N$14:N$129)+SUMIF(Media6!$B$14:$B$129,'Daily_Total '!$B72,Media6!N$14:N$129)+SUMIF(Media7!$B$14:$B$129,'Daily_Total '!$B72,Media7!N$14:N$129)+SUMIF(Media8!$B$14:$B$129,'Daily_Total '!$B72,Media8!N$14:N$129)+SUMIF(Media9!$B$14:$B$129,'Daily_Total '!$B72,Media9!N$14:N$129)+SUMIF(Media10!$B$14:$B$129,'Daily_Total '!$B72,Media10!N$14:N$129)</f>
        <v>#DIV/0!</v>
      </c>
      <c r="V72" s="74">
        <f t="shared" si="19"/>
        <v>1</v>
      </c>
      <c r="W72" s="274" t="e">
        <f>SUMIF([4]Facebook!$B$14:$B$155,'[4]Daily_Total '!$B72,[4]Facebook!W$14:W$155)+SUMIF([4]Instagram!$B$14:$B$125,'[4]Daily_Total '!$B72,[4]Instagram!W$14:W$125)+SUMIF([4]YouTube!$B$14:$B$123,'[4]Daily_Total '!$B72,[4]YouTube!W$14:W$123)+SUMIF([4]Media4!$B$14:$B$122,'[4]Daily_Total '!$B72,[4]Media4!W$14:W$122)+SUMIF([4]Media5!$B$14:$B$129,'[4]Daily_Total '!$B72,[4]Media5!W$14:W$129)+SUMIF([4]Media6!$B$14:$B$129,'[4]Daily_Total '!$B72,[4]Media6!W$14:W$129)+SUMIF([4]Media7!$B$14:$B$129,'[4]Daily_Total '!$B72,[4]Media7!W$14:W$129)+SUMIF([4]Media8!$B$14:$B$129,'[4]Daily_Total '!$B72,[4]Media8!W$14:W$129)+SUMIF([4]Media9!$B$14:$B$129,'[4]Daily_Total '!$B72,[4]Media9!W$14:W$129)+SUMIF([4]Media10!$B$14:$B$129,'[4]Daily_Total '!$B72,[4]Media10!W$14:W$129)</f>
        <v>#VALUE!</v>
      </c>
      <c r="X72" s="274" t="e">
        <f>SUMIF([4]Facebook!$B$14:$B$155,'[4]Daily_Total '!$B72,[4]Facebook!X$14:X$155)+SUMIF([4]Instagram!$B$14:$B$125,'[4]Daily_Total '!$B72,[4]Instagram!X$14:X$125)+SUMIF([4]YouTube!$B$14:$B$123,'[4]Daily_Total '!$B72,[4]YouTube!X$14:X$123)+SUMIF([4]Media4!$B$14:$B$122,'[4]Daily_Total '!$B72,[4]Media4!X$14:X$122)+SUMIF([4]Media5!$B$14:$B$129,'[4]Daily_Total '!$B72,[4]Media5!X$14:X$129)+SUMIF([4]Media6!$B$14:$B$129,'[4]Daily_Total '!$B72,[4]Media6!X$14:X$129)+SUMIF([4]Media7!$B$14:$B$129,'[4]Daily_Total '!$B72,[4]Media7!X$14:X$129)+SUMIF([4]Media8!$B$14:$B$129,'[4]Daily_Total '!$B72,[4]Media8!X$14:X$129)+SUMIF([4]Media9!$B$14:$B$129,'[4]Daily_Total '!$B72,[4]Media9!X$14:X$129)+SUMIF([4]Media10!$B$14:$B$129,'[4]Daily_Total '!$B72,[4]Media10!X$14:X$129)</f>
        <v>#VALUE!</v>
      </c>
      <c r="Y72" s="275" t="e">
        <f>SUMIF([4]Facebook!$B$14:$B$155,'[4]Daily_Total '!$B72,[4]Facebook!Y$14:Y$155)+SUMIF([4]Instagram!$B$14:$B$125,'[4]Daily_Total '!$B72,[4]Instagram!Y$14:Y$125)+SUMIF([4]YouTube!$B$14:$B$123,'[4]Daily_Total '!$B72,[4]YouTube!Y$14:Y$123)+SUMIF([4]Media4!$B$14:$B$122,'[4]Daily_Total '!$B72,[4]Media4!Y$14:Y$122)+SUMIF([4]Media5!$B$14:$B$129,'[4]Daily_Total '!$B72,[4]Media5!Y$14:Y$129)+SUMIF([4]Media6!$B$14:$B$129,'[4]Daily_Total '!$B72,[4]Media6!Y$14:Y$129)+SUMIF([4]Media7!$B$14:$B$129,'[4]Daily_Total '!$B72,[4]Media7!Y$14:Y$129)+SUMIF([4]Media8!$B$14:$B$129,'[4]Daily_Total '!$B72,[4]Media8!Y$14:Y$129)+SUMIF([4]Media9!$B$14:$B$129,'[4]Daily_Total '!$B72,[4]Media9!Y$14:Y$129)+SUMIF([4]Media10!$B$14:$B$129,'[4]Daily_Total '!$B72,[4]Media10!Y$14:Y$129)</f>
        <v>#VALUE!</v>
      </c>
    </row>
    <row r="73" spans="1:25" ht="15.65" hidden="1" customHeight="1">
      <c r="A73" s="284"/>
      <c r="B73" s="95">
        <f>B$14+52</f>
        <v>45168</v>
      </c>
      <c r="C73" s="103">
        <f>SUMIF(Facebook!$B$14:$B$155,'Daily_Total '!$B73,Facebook!C$14:C$155)+SUMIF(YouTube!$B$14:$B$125,'Daily_Total '!$B73,YouTube!C$14:C$125)+SUMIF(Snapchat!$B$14:$B$123,'Daily_Total '!$B73,Snapchat!C$14:C$123)+SUMIF(Media4!$B$14:$B$122,'Daily_Total '!$B73,Media4!C$14:C$122)+SUMIF(Media5!$B$14:$B$129,'Daily_Total '!$B73,Media5!C$14:C$129)+SUMIF(Media6!$B$14:$B$129,'Daily_Total '!$B73,Media6!C$14:C$129)+SUMIF(Media7!$B$14:$B$129,'Daily_Total '!$B73,Media7!C$14:C$129)+SUMIF(Media8!$B$14:$B$129,'Daily_Total '!$B73,Media8!C$14:C$129)+SUMIF(Media9!$B$14:$B$129,'Daily_Total '!$B73,Media9!C$14:C$129)+SUMIF(Media10!$B$14:$B$129,'Daily_Total '!$B73,Media10!C$14:C$129)</f>
        <v>0</v>
      </c>
      <c r="D73" s="72">
        <f>SUMIF(Facebook!$B$14:$B$155,'Daily_Total '!$B73,Facebook!D$14:D$155)+SUMIF(YouTube!$B$14:$B$125,'Daily_Total '!$B73,YouTube!D$14:D$125)+SUMIF(Snapchat!$B$14:$B$123,'Daily_Total '!$B73,Snapchat!D$14:D$123)+SUMIF(Media4!$B$14:$B$122,'Daily_Total '!$B73,Media4!D$14:D$122)+SUMIF(Media5!$B$14:$B$129,'Daily_Total '!$B73,Media5!D$14:D$129)+SUMIF(Media6!$B$14:$B$129,'Daily_Total '!$B73,Media6!D$14:D$129)+SUMIF(Media7!$B$14:$B$129,'Daily_Total '!$B73,Media7!D$14:D$129)+SUMIF(Media8!$B$14:$B$129,'Daily_Total '!$B73,Media8!D$14:D$129)+SUMIF(Media9!$B$14:$B$129,'Daily_Total '!$B73,Media9!D$14:D$129)+SUMIF(Media10!$B$14:$B$129,'Daily_Total '!$B73,Media10!D$14:D$129)</f>
        <v>0</v>
      </c>
      <c r="E73" s="72">
        <f>SUMIF(Facebook!$B$14:$B$155,'Daily_Total '!$B73,Facebook!E$14:E$155)+SUMIF(YouTube!$B$14:$B$125,'Daily_Total '!$B73,YouTube!E$14:E$125)+SUMIF(Snapchat!$B$14:$B$123,'Daily_Total '!$B73,Snapchat!E$14:E$123)+SUMIF(Media4!$B$14:$B$122,'Daily_Total '!$B73,Media4!E$14:E$122)+SUMIF(Media5!$B$14:$B$129,'Daily_Total '!$B73,Media5!E$14:E$129)+SUMIF(Media6!$B$14:$B$129,'Daily_Total '!$B73,Media6!E$14:E$129)+SUMIF(Media7!$B$14:$B$129,'Daily_Total '!$B73,Media7!E$14:E$129)+SUMIF(Media8!$B$14:$B$129,'Daily_Total '!$B73,Media8!E$14:E$129)+SUMIF(Media9!$B$14:$B$129,'Daily_Total '!$B73,Media9!E$14:E$129)+SUMIF(Media10!$B$14:$B$129,'Daily_Total '!$B73,Media10!E$14:E$129)</f>
        <v>0</v>
      </c>
      <c r="F73" s="72">
        <f>SUMIF(Facebook!$B$14:$B$155,'Daily_Total '!$B73,Facebook!F$14:F$155)+SUMIF(YouTube!$B$14:$B$125,'Daily_Total '!$B73,YouTube!F$14:F$125)+SUMIF(Snapchat!$B$14:$B$123,'Daily_Total '!$B73,Snapchat!F$14:F$123)+SUMIF(Media4!$B$14:$B$122,'Daily_Total '!$B73,Media4!F$14:F$122)+SUMIF(Media5!$B$14:$B$129,'Daily_Total '!$B73,Media5!F$14:F$129)+SUMIF(Media6!$B$14:$B$129,'Daily_Total '!$B73,Media6!F$14:F$129)+SUMIF(Media7!$B$14:$B$129,'Daily_Total '!$B73,Media7!F$14:F$129)+SUMIF(Media8!$B$14:$B$129,'Daily_Total '!$B73,Media8!F$14:F$129)+SUMIF(Media9!$B$14:$B$129,'Daily_Total '!$B73,Media9!F$14:F$129)+SUMIF(Media10!$B$14:$B$129,'Daily_Total '!$B73,Media10!F$14:F$129)</f>
        <v>0</v>
      </c>
      <c r="G73" s="72">
        <f>SUMIF(Facebook!$B$14:$B$155,'Daily_Total '!$B73,Facebook!G$14:G$155)+SUMIF(YouTube!$B$14:$B$125,'Daily_Total '!$B73,YouTube!G$14:G$125)+SUMIF(Snapchat!$B$14:$B$123,'Daily_Total '!$B73,Snapchat!G$14:G$123)+SUMIF(Media4!$B$14:$B$122,'Daily_Total '!$B73,Media4!G$14:G$122)+SUMIF(Media5!$B$14:$B$129,'Daily_Total '!$B73,Media5!G$14:G$129)+SUMIF(Media6!$B$14:$B$129,'Daily_Total '!$B73,Media6!G$14:G$129)+SUMIF(Media7!$B$14:$B$129,'Daily_Total '!$B73,Media7!G$14:G$129)+SUMIF(Media8!$B$14:$B$129,'Daily_Total '!$B73,Media8!G$14:G$129)+SUMIF(Media9!$B$14:$B$129,'Daily_Total '!$B73,Media9!G$14:G$129)+SUMIF(Media10!$B$14:$B$129,'Daily_Total '!$B73,Media10!G$14:G$129)</f>
        <v>0</v>
      </c>
      <c r="H73" s="72">
        <f>SUMIF(Facebook!$B$14:$B$155,'Daily_Total '!$B73,Facebook!H$14:H$155)+SUMIF(YouTube!$B$14:$B$125,'Daily_Total '!$B73,YouTube!H$14:H$125)+SUMIF(Snapchat!$B$14:$B$123,'Daily_Total '!$B73,Snapchat!H$14:H$123)+SUMIF(Media4!$B$14:$B$122,'Daily_Total '!$B73,Media4!H$14:H$122)+SUMIF(Media5!$B$14:$B$129,'Daily_Total '!$B73,Media5!H$14:H$129)+SUMIF(Media6!$B$14:$B$129,'Daily_Total '!$B73,Media6!H$14:H$129)+SUMIF(Media7!$B$14:$B$129,'Daily_Total '!$B73,Media7!H$14:H$129)+SUMIF(Media8!$B$14:$B$129,'Daily_Total '!$B73,Media8!H$14:H$129)+SUMIF(Media9!$B$14:$B$129,'Daily_Total '!$B73,Media9!H$14:H$129)+SUMIF(Media10!$B$14:$B$129,'Daily_Total '!$B73,Media10!H$14:H$129)</f>
        <v>0</v>
      </c>
      <c r="I73" s="72">
        <f>SUMIF(Facebook!$B$14:$B$155,'Daily_Total '!$B73,Facebook!I$14:I$155)+SUMIF(YouTube!$B$14:$B$125,'Daily_Total '!$B73,YouTube!I$14:I$125)+SUMIF(Snapchat!$B$14:$B$123,'Daily_Total '!$B73,Snapchat!I$14:I$123)+SUMIF(Media4!$B$14:$B$122,'Daily_Total '!$B73,Media4!I$14:I$122)+SUMIF(Media5!$B$14:$B$129,'Daily_Total '!$B73,Media5!I$14:I$129)+SUMIF(Media6!$B$14:$B$129,'Daily_Total '!$B73,Media6!I$14:I$129)+SUMIF(Media7!$B$14:$B$129,'Daily_Total '!$B73,Media7!I$14:I$129)+SUMIF(Media8!$B$14:$B$129,'Daily_Total '!$B73,Media8!I$14:I$129)+SUMIF(Media9!$B$14:$B$129,'Daily_Total '!$B73,Media9!I$14:I$129)+SUMIF(Media10!$B$14:$B$129,'Daily_Total '!$B73,Media10!I$14:I$129)</f>
        <v>0</v>
      </c>
      <c r="J73" s="61">
        <f>SUMIF(Facebook!$B$14:$B$155,'Daily_Total '!$B73,Facebook!J$14:J$155)+SUMIF(YouTube!$B$14:$B$125,'Daily_Total '!$B73,YouTube!J$14:J$125)+SUMIF(Snapchat!$B$14:$B$123,'Daily_Total '!$B73,Snapchat!J$14:J$123)+SUMIF(Media4!$B$14:$B$122,'Daily_Total '!$B73,Media4!J$14:J$122)+SUMIF(Media5!$B$14:$B$129,'Daily_Total '!$B73,Media5!J$14:J$129)+SUMIF(Media6!$B$14:$B$129,'Daily_Total '!$B73,Media6!J$14:J$129)+SUMIF(Media7!$B$14:$B$129,'Daily_Total '!$B73,Media7!J$14:J$129)+SUMIF(Media8!$B$14:$B$129,'Daily_Total '!$B73,Media8!J$14:J$129)+SUMIF(Media9!$B$14:$B$129,'Daily_Total '!$B73,Media9!J$14:J$129)+SUMIF(Media10!$B$14:$B$129,'Daily_Total '!$B73,Media10!J$14:J$129)</f>
        <v>0</v>
      </c>
      <c r="K73" s="59">
        <f>SUM($J$21,$J$29,$J$37,$J$45,$J$53,$J$61,$J$69:J73)/$C$3</f>
        <v>0.86940262172284655</v>
      </c>
      <c r="L73" s="60" t="e">
        <f t="shared" si="26"/>
        <v>#DIV/0!</v>
      </c>
      <c r="M73" s="73" t="e">
        <f t="shared" si="27"/>
        <v>#DIV/0!</v>
      </c>
      <c r="N73" s="356" t="e">
        <f t="shared" si="5"/>
        <v>#DIV/0!</v>
      </c>
      <c r="O73" s="103">
        <f>SUMIF(Facebook!$B$14:$B$155,'Daily_Total '!$B73,Facebook!O$14:O$155)+SUMIF(YouTube!$B$14:$B$125,'Daily_Total '!$B73,YouTube!O$14:O$125)+SUMIF(Snapchat!$B$14:$B$123,'Daily_Total '!$B73,Snapchat!O$14:O$123)+SUMIF(Media4!$B$14:$B$122,'Daily_Total '!$B73,Media4!O$14:O$122)+SUMIF(Media5!$B$14:$B$129,'Daily_Total '!$B73,Media5!O$14:O$129)+SUMIF(Media6!$B$14:$B$129,'Daily_Total '!$B73,Media6!O$14:O$129)+SUMIF(Media7!$B$14:$B$129,'Daily_Total '!$B73,Media7!O$14:O$129)+SUMIF(Media8!$B$14:$B$129,'Daily_Total '!$B73,Media8!O$14:O$129)+SUMIF(Media9!$B$14:$B$129,'Daily_Total '!$B73,Media9!O$14:O$129)+SUMIF(Media10!$B$14:$B$129,'Daily_Total '!$B73,Media10!O$14:O$129)</f>
        <v>0</v>
      </c>
      <c r="P73" s="103">
        <f>SUMIF(Facebook!$B$14:$B$155,'Daily_Total '!$B73,Facebook!P$14:P$155)+SUMIF(YouTube!$B$14:$B$125,'Daily_Total '!$B73,YouTube!P$14:P$125)+SUMIF(Snapchat!$B$14:$B$123,'Daily_Total '!$B73,Snapchat!P$14:P$123)+SUMIF(Media4!$B$14:$B$122,'Daily_Total '!$B73,Media4!P$14:P$122)+SUMIF(Media5!$B$14:$B$129,'Daily_Total '!$B73,Media5!P$14:P$129)+SUMIF(Media6!$B$14:$B$129,'Daily_Total '!$B73,Media6!P$14:P$129)+SUMIF(Media7!$B$14:$B$129,'Daily_Total '!$B73,Media7!P$14:P$129)+SUMIF(Media8!$B$14:$B$129,'Daily_Total '!$B73,Media8!P$14:P$129)+SUMIF(Media9!$B$14:$B$129,'Daily_Total '!$B73,Media9!P$14:P$129)+SUMIF(Media10!$B$14:$B$129,'Daily_Total '!$B73,Media10!P$14:P$129)</f>
        <v>256.41025641025641</v>
      </c>
      <c r="Q73" s="74">
        <f t="shared" si="53"/>
        <v>0</v>
      </c>
      <c r="R73" s="75" t="e">
        <f t="shared" si="54"/>
        <v>#DIV/0!</v>
      </c>
      <c r="S73" s="59" t="e">
        <f t="shared" si="28"/>
        <v>#DIV/0!</v>
      </c>
      <c r="T73" s="104"/>
      <c r="U73" s="110" t="e">
        <f>SUMIF(Facebook!$B$14:$B$155,'Daily_Total '!$B73,Facebook!U$14:U$155)+SUMIF(YouTube!$B$14:$B$125,'Daily_Total '!$B73,YouTube!N$14:N$125)+SUMIF(Snapchat!$B$14:$B$123,'Daily_Total '!$B73,Snapchat!N$14:N$123)+SUMIF(Media4!$B$14:$B$122,'Daily_Total '!$B73,Media4!N$14:N$122)+SUMIF(Media5!$B$14:$B$129,'Daily_Total '!$B73,Media5!N$14:N$129)+SUMIF(Media6!$B$14:$B$129,'Daily_Total '!$B73,Media6!N$14:N$129)+SUMIF(Media7!$B$14:$B$129,'Daily_Total '!$B73,Media7!N$14:N$129)+SUMIF(Media8!$B$14:$B$129,'Daily_Total '!$B73,Media8!N$14:N$129)+SUMIF(Media9!$B$14:$B$129,'Daily_Total '!$B73,Media9!N$14:N$129)+SUMIF(Media10!$B$14:$B$129,'Daily_Total '!$B73,Media10!N$14:N$129)</f>
        <v>#DIV/0!</v>
      </c>
      <c r="V73" s="74">
        <f t="shared" si="19"/>
        <v>1</v>
      </c>
      <c r="W73" s="274" t="e">
        <f>SUMIF([4]Facebook!$B$14:$B$155,'[4]Daily_Total '!$B73,[4]Facebook!W$14:W$155)+SUMIF([4]Instagram!$B$14:$B$125,'[4]Daily_Total '!$B73,[4]Instagram!W$14:W$125)+SUMIF([4]YouTube!$B$14:$B$123,'[4]Daily_Total '!$B73,[4]YouTube!W$14:W$123)+SUMIF([4]Media4!$B$14:$B$122,'[4]Daily_Total '!$B73,[4]Media4!W$14:W$122)+SUMIF([4]Media5!$B$14:$B$129,'[4]Daily_Total '!$B73,[4]Media5!W$14:W$129)+SUMIF([4]Media6!$B$14:$B$129,'[4]Daily_Total '!$B73,[4]Media6!W$14:W$129)+SUMIF([4]Media7!$B$14:$B$129,'[4]Daily_Total '!$B73,[4]Media7!W$14:W$129)+SUMIF([4]Media8!$B$14:$B$129,'[4]Daily_Total '!$B73,[4]Media8!W$14:W$129)+SUMIF([4]Media9!$B$14:$B$129,'[4]Daily_Total '!$B73,[4]Media9!W$14:W$129)+SUMIF([4]Media10!$B$14:$B$129,'[4]Daily_Total '!$B73,[4]Media10!W$14:W$129)</f>
        <v>#VALUE!</v>
      </c>
      <c r="X73" s="274" t="e">
        <f>SUMIF([4]Facebook!$B$14:$B$155,'[4]Daily_Total '!$B73,[4]Facebook!X$14:X$155)+SUMIF([4]Instagram!$B$14:$B$125,'[4]Daily_Total '!$B73,[4]Instagram!X$14:X$125)+SUMIF([4]YouTube!$B$14:$B$123,'[4]Daily_Total '!$B73,[4]YouTube!X$14:X$123)+SUMIF([4]Media4!$B$14:$B$122,'[4]Daily_Total '!$B73,[4]Media4!X$14:X$122)+SUMIF([4]Media5!$B$14:$B$129,'[4]Daily_Total '!$B73,[4]Media5!X$14:X$129)+SUMIF([4]Media6!$B$14:$B$129,'[4]Daily_Total '!$B73,[4]Media6!X$14:X$129)+SUMIF([4]Media7!$B$14:$B$129,'[4]Daily_Total '!$B73,[4]Media7!X$14:X$129)+SUMIF([4]Media8!$B$14:$B$129,'[4]Daily_Total '!$B73,[4]Media8!X$14:X$129)+SUMIF([4]Media9!$B$14:$B$129,'[4]Daily_Total '!$B73,[4]Media9!X$14:X$129)+SUMIF([4]Media10!$B$14:$B$129,'[4]Daily_Total '!$B73,[4]Media10!X$14:X$129)</f>
        <v>#VALUE!</v>
      </c>
      <c r="Y73" s="275" t="e">
        <f>SUMIF([4]Facebook!$B$14:$B$155,'[4]Daily_Total '!$B73,[4]Facebook!Y$14:Y$155)+SUMIF([4]Instagram!$B$14:$B$125,'[4]Daily_Total '!$B73,[4]Instagram!Y$14:Y$125)+SUMIF([4]YouTube!$B$14:$B$123,'[4]Daily_Total '!$B73,[4]YouTube!Y$14:Y$123)+SUMIF([4]Media4!$B$14:$B$122,'[4]Daily_Total '!$B73,[4]Media4!Y$14:Y$122)+SUMIF([4]Media5!$B$14:$B$129,'[4]Daily_Total '!$B73,[4]Media5!Y$14:Y$129)+SUMIF([4]Media6!$B$14:$B$129,'[4]Daily_Total '!$B73,[4]Media6!Y$14:Y$129)+SUMIF([4]Media7!$B$14:$B$129,'[4]Daily_Total '!$B73,[4]Media7!Y$14:Y$129)+SUMIF([4]Media8!$B$14:$B$129,'[4]Daily_Total '!$B73,[4]Media8!Y$14:Y$129)+SUMIF([4]Media9!$B$14:$B$129,'[4]Daily_Total '!$B73,[4]Media9!Y$14:Y$129)+SUMIF([4]Media10!$B$14:$B$129,'[4]Daily_Total '!$B73,[4]Media10!Y$14:Y$129)</f>
        <v>#VALUE!</v>
      </c>
    </row>
    <row r="74" spans="1:25" ht="15.65" hidden="1" customHeight="1">
      <c r="A74" s="285"/>
      <c r="B74" s="95">
        <f>B$14+53</f>
        <v>45169</v>
      </c>
      <c r="C74" s="103">
        <f>SUMIF(Facebook!$B$14:$B$155,'Daily_Total '!$B74,Facebook!C$14:C$155)+SUMIF(YouTube!$B$14:$B$125,'Daily_Total '!$B74,YouTube!C$14:C$125)+SUMIF(Snapchat!$B$14:$B$123,'Daily_Total '!$B74,Snapchat!C$14:C$123)+SUMIF(Media4!$B$14:$B$122,'Daily_Total '!$B74,Media4!C$14:C$122)+SUMIF(Media5!$B$14:$B$129,'Daily_Total '!$B74,Media5!C$14:C$129)+SUMIF(Media6!$B$14:$B$129,'Daily_Total '!$B74,Media6!C$14:C$129)+SUMIF(Media7!$B$14:$B$129,'Daily_Total '!$B74,Media7!C$14:C$129)+SUMIF(Media8!$B$14:$B$129,'Daily_Total '!$B74,Media8!C$14:C$129)+SUMIF(Media9!$B$14:$B$129,'Daily_Total '!$B74,Media9!C$14:C$129)+SUMIF(Media10!$B$14:$B$129,'Daily_Total '!$B74,Media10!C$14:C$129)</f>
        <v>0</v>
      </c>
      <c r="D74" s="72">
        <f>SUMIF(Facebook!$B$14:$B$155,'Daily_Total '!$B74,Facebook!D$14:D$155)+SUMIF(YouTube!$B$14:$B$125,'Daily_Total '!$B74,YouTube!D$14:D$125)+SUMIF(Snapchat!$B$14:$B$123,'Daily_Total '!$B74,Snapchat!D$14:D$123)+SUMIF(Media4!$B$14:$B$122,'Daily_Total '!$B74,Media4!D$14:D$122)+SUMIF(Media5!$B$14:$B$129,'Daily_Total '!$B74,Media5!D$14:D$129)+SUMIF(Media6!$B$14:$B$129,'Daily_Total '!$B74,Media6!D$14:D$129)+SUMIF(Media7!$B$14:$B$129,'Daily_Total '!$B74,Media7!D$14:D$129)+SUMIF(Media8!$B$14:$B$129,'Daily_Total '!$B74,Media8!D$14:D$129)+SUMIF(Media9!$B$14:$B$129,'Daily_Total '!$B74,Media9!D$14:D$129)+SUMIF(Media10!$B$14:$B$129,'Daily_Total '!$B74,Media10!D$14:D$129)</f>
        <v>0</v>
      </c>
      <c r="E74" s="72">
        <f>SUMIF(Facebook!$B$14:$B$155,'Daily_Total '!$B74,Facebook!E$14:E$155)+SUMIF(YouTube!$B$14:$B$125,'Daily_Total '!$B74,YouTube!E$14:E$125)+SUMIF(Snapchat!$B$14:$B$123,'Daily_Total '!$B74,Snapchat!E$14:E$123)+SUMIF(Media4!$B$14:$B$122,'Daily_Total '!$B74,Media4!E$14:E$122)+SUMIF(Media5!$B$14:$B$129,'Daily_Total '!$B74,Media5!E$14:E$129)+SUMIF(Media6!$B$14:$B$129,'Daily_Total '!$B74,Media6!E$14:E$129)+SUMIF(Media7!$B$14:$B$129,'Daily_Total '!$B74,Media7!E$14:E$129)+SUMIF(Media8!$B$14:$B$129,'Daily_Total '!$B74,Media8!E$14:E$129)+SUMIF(Media9!$B$14:$B$129,'Daily_Total '!$B74,Media9!E$14:E$129)+SUMIF(Media10!$B$14:$B$129,'Daily_Total '!$B74,Media10!E$14:E$129)</f>
        <v>0</v>
      </c>
      <c r="F74" s="72">
        <f>SUMIF(Facebook!$B$14:$B$155,'Daily_Total '!$B74,Facebook!F$14:F$155)+SUMIF(YouTube!$B$14:$B$125,'Daily_Total '!$B74,YouTube!F$14:F$125)+SUMIF(Snapchat!$B$14:$B$123,'Daily_Total '!$B74,Snapchat!F$14:F$123)+SUMIF(Media4!$B$14:$B$122,'Daily_Total '!$B74,Media4!F$14:F$122)+SUMIF(Media5!$B$14:$B$129,'Daily_Total '!$B74,Media5!F$14:F$129)+SUMIF(Media6!$B$14:$B$129,'Daily_Total '!$B74,Media6!F$14:F$129)+SUMIF(Media7!$B$14:$B$129,'Daily_Total '!$B74,Media7!F$14:F$129)+SUMIF(Media8!$B$14:$B$129,'Daily_Total '!$B74,Media8!F$14:F$129)+SUMIF(Media9!$B$14:$B$129,'Daily_Total '!$B74,Media9!F$14:F$129)+SUMIF(Media10!$B$14:$B$129,'Daily_Total '!$B74,Media10!F$14:F$129)</f>
        <v>0</v>
      </c>
      <c r="G74" s="72">
        <f>SUMIF(Facebook!$B$14:$B$155,'Daily_Total '!$B74,Facebook!G$14:G$155)+SUMIF(YouTube!$B$14:$B$125,'Daily_Total '!$B74,YouTube!G$14:G$125)+SUMIF(Snapchat!$B$14:$B$123,'Daily_Total '!$B74,Snapchat!G$14:G$123)+SUMIF(Media4!$B$14:$B$122,'Daily_Total '!$B74,Media4!G$14:G$122)+SUMIF(Media5!$B$14:$B$129,'Daily_Total '!$B74,Media5!G$14:G$129)+SUMIF(Media6!$B$14:$B$129,'Daily_Total '!$B74,Media6!G$14:G$129)+SUMIF(Media7!$B$14:$B$129,'Daily_Total '!$B74,Media7!G$14:G$129)+SUMIF(Media8!$B$14:$B$129,'Daily_Total '!$B74,Media8!G$14:G$129)+SUMIF(Media9!$B$14:$B$129,'Daily_Total '!$B74,Media9!G$14:G$129)+SUMIF(Media10!$B$14:$B$129,'Daily_Total '!$B74,Media10!G$14:G$129)</f>
        <v>0</v>
      </c>
      <c r="H74" s="72">
        <f>SUMIF(Facebook!$B$14:$B$155,'Daily_Total '!$B74,Facebook!H$14:H$155)+SUMIF(YouTube!$B$14:$B$125,'Daily_Total '!$B74,YouTube!H$14:H$125)+SUMIF(Snapchat!$B$14:$B$123,'Daily_Total '!$B74,Snapchat!H$14:H$123)+SUMIF(Media4!$B$14:$B$122,'Daily_Total '!$B74,Media4!H$14:H$122)+SUMIF(Media5!$B$14:$B$129,'Daily_Total '!$B74,Media5!H$14:H$129)+SUMIF(Media6!$B$14:$B$129,'Daily_Total '!$B74,Media6!H$14:H$129)+SUMIF(Media7!$B$14:$B$129,'Daily_Total '!$B74,Media7!H$14:H$129)+SUMIF(Media8!$B$14:$B$129,'Daily_Total '!$B74,Media8!H$14:H$129)+SUMIF(Media9!$B$14:$B$129,'Daily_Total '!$B74,Media9!H$14:H$129)+SUMIF(Media10!$B$14:$B$129,'Daily_Total '!$B74,Media10!H$14:H$129)</f>
        <v>0</v>
      </c>
      <c r="I74" s="72">
        <f>SUMIF(Facebook!$B$14:$B$155,'Daily_Total '!$B74,Facebook!I$14:I$155)+SUMIF(YouTube!$B$14:$B$125,'Daily_Total '!$B74,YouTube!I$14:I$125)+SUMIF(Snapchat!$B$14:$B$123,'Daily_Total '!$B74,Snapchat!I$14:I$123)+SUMIF(Media4!$B$14:$B$122,'Daily_Total '!$B74,Media4!I$14:I$122)+SUMIF(Media5!$B$14:$B$129,'Daily_Total '!$B74,Media5!I$14:I$129)+SUMIF(Media6!$B$14:$B$129,'Daily_Total '!$B74,Media6!I$14:I$129)+SUMIF(Media7!$B$14:$B$129,'Daily_Total '!$B74,Media7!I$14:I$129)+SUMIF(Media8!$B$14:$B$129,'Daily_Total '!$B74,Media8!I$14:I$129)+SUMIF(Media9!$B$14:$B$129,'Daily_Total '!$B74,Media9!I$14:I$129)+SUMIF(Media10!$B$14:$B$129,'Daily_Total '!$B74,Media10!I$14:I$129)</f>
        <v>0</v>
      </c>
      <c r="J74" s="61">
        <f>SUMIF(Facebook!$B$14:$B$155,'Daily_Total '!$B74,Facebook!J$14:J$155)+SUMIF(YouTube!$B$14:$B$125,'Daily_Total '!$B74,YouTube!J$14:J$125)+SUMIF(Snapchat!$B$14:$B$123,'Daily_Total '!$B74,Snapchat!J$14:J$123)+SUMIF(Media4!$B$14:$B$122,'Daily_Total '!$B74,Media4!J$14:J$122)+SUMIF(Media5!$B$14:$B$129,'Daily_Total '!$B74,Media5!J$14:J$129)+SUMIF(Media6!$B$14:$B$129,'Daily_Total '!$B74,Media6!J$14:J$129)+SUMIF(Media7!$B$14:$B$129,'Daily_Total '!$B74,Media7!J$14:J$129)+SUMIF(Media8!$B$14:$B$129,'Daily_Total '!$B74,Media8!J$14:J$129)+SUMIF(Media9!$B$14:$B$129,'Daily_Total '!$B74,Media9!J$14:J$129)+SUMIF(Media10!$B$14:$B$129,'Daily_Total '!$B74,Media10!J$14:J$129)</f>
        <v>0</v>
      </c>
      <c r="K74" s="59">
        <f>SUM($J$21,$J$29,$J$37,$J$45,$J$53,$J$61,$J$69:J74)/$C$3</f>
        <v>0.86940262172284655</v>
      </c>
      <c r="L74" s="60" t="e">
        <f t="shared" si="26"/>
        <v>#DIV/0!</v>
      </c>
      <c r="M74" s="73" t="e">
        <f t="shared" si="27"/>
        <v>#DIV/0!</v>
      </c>
      <c r="N74" s="356" t="e">
        <f t="shared" si="5"/>
        <v>#DIV/0!</v>
      </c>
      <c r="O74" s="103">
        <f>SUMIF(Facebook!$B$14:$B$155,'Daily_Total '!$B74,Facebook!O$14:O$155)+SUMIF(YouTube!$B$14:$B$125,'Daily_Total '!$B74,YouTube!O$14:O$125)+SUMIF(Snapchat!$B$14:$B$123,'Daily_Total '!$B74,Snapchat!O$14:O$123)+SUMIF(Media4!$B$14:$B$122,'Daily_Total '!$B74,Media4!O$14:O$122)+SUMIF(Media5!$B$14:$B$129,'Daily_Total '!$B74,Media5!O$14:O$129)+SUMIF(Media6!$B$14:$B$129,'Daily_Total '!$B74,Media6!O$14:O$129)+SUMIF(Media7!$B$14:$B$129,'Daily_Total '!$B74,Media7!O$14:O$129)+SUMIF(Media8!$B$14:$B$129,'Daily_Total '!$B74,Media8!O$14:O$129)+SUMIF(Media9!$B$14:$B$129,'Daily_Total '!$B74,Media9!O$14:O$129)+SUMIF(Media10!$B$14:$B$129,'Daily_Total '!$B74,Media10!O$14:O$129)</f>
        <v>0</v>
      </c>
      <c r="P74" s="103">
        <f>SUMIF(Facebook!$B$14:$B$155,'Daily_Total '!$B74,Facebook!P$14:P$155)+SUMIF(YouTube!$B$14:$B$125,'Daily_Total '!$B74,YouTube!P$14:P$125)+SUMIF(Snapchat!$B$14:$B$123,'Daily_Total '!$B74,Snapchat!P$14:P$123)+SUMIF(Media4!$B$14:$B$122,'Daily_Total '!$B74,Media4!P$14:P$122)+SUMIF(Media5!$B$14:$B$129,'Daily_Total '!$B74,Media5!P$14:P$129)+SUMIF(Media6!$B$14:$B$129,'Daily_Total '!$B74,Media6!P$14:P$129)+SUMIF(Media7!$B$14:$B$129,'Daily_Total '!$B74,Media7!P$14:P$129)+SUMIF(Media8!$B$14:$B$129,'Daily_Total '!$B74,Media8!P$14:P$129)+SUMIF(Media9!$B$14:$B$129,'Daily_Total '!$B74,Media9!P$14:P$129)+SUMIF(Media10!$B$14:$B$129,'Daily_Total '!$B74,Media10!P$14:P$129)</f>
        <v>256.41025641025641</v>
      </c>
      <c r="Q74" s="74">
        <f t="shared" si="53"/>
        <v>0</v>
      </c>
      <c r="R74" s="75" t="e">
        <f t="shared" si="54"/>
        <v>#DIV/0!</v>
      </c>
      <c r="S74" s="59" t="e">
        <f t="shared" si="28"/>
        <v>#DIV/0!</v>
      </c>
      <c r="T74" s="104"/>
      <c r="U74" s="110" t="e">
        <f>SUMIF(Facebook!$B$14:$B$155,'Daily_Total '!$B74,Facebook!U$14:U$155)+SUMIF(YouTube!$B$14:$B$125,'Daily_Total '!$B74,YouTube!N$14:N$125)+SUMIF(Snapchat!$B$14:$B$123,'Daily_Total '!$B74,Snapchat!N$14:N$123)+SUMIF(Media4!$B$14:$B$122,'Daily_Total '!$B74,Media4!N$14:N$122)+SUMIF(Media5!$B$14:$B$129,'Daily_Total '!$B74,Media5!N$14:N$129)+SUMIF(Media6!$B$14:$B$129,'Daily_Total '!$B74,Media6!N$14:N$129)+SUMIF(Media7!$B$14:$B$129,'Daily_Total '!$B74,Media7!N$14:N$129)+SUMIF(Media8!$B$14:$B$129,'Daily_Total '!$B74,Media8!N$14:N$129)+SUMIF(Media9!$B$14:$B$129,'Daily_Total '!$B74,Media9!N$14:N$129)+SUMIF(Media10!$B$14:$B$129,'Daily_Total '!$B74,Media10!N$14:N$129)</f>
        <v>#DIV/0!</v>
      </c>
      <c r="V74" s="74">
        <f t="shared" si="19"/>
        <v>1</v>
      </c>
      <c r="W74" s="274" t="e">
        <f>SUMIF([4]Facebook!$B$14:$B$155,'[4]Daily_Total '!$B74,[4]Facebook!W$14:W$155)+SUMIF([4]Instagram!$B$14:$B$125,'[4]Daily_Total '!$B74,[4]Instagram!W$14:W$125)+SUMIF([4]YouTube!$B$14:$B$123,'[4]Daily_Total '!$B74,[4]YouTube!W$14:W$123)+SUMIF([4]Media4!$B$14:$B$122,'[4]Daily_Total '!$B74,[4]Media4!W$14:W$122)+SUMIF([4]Media5!$B$14:$B$129,'[4]Daily_Total '!$B74,[4]Media5!W$14:W$129)+SUMIF([4]Media6!$B$14:$B$129,'[4]Daily_Total '!$B74,[4]Media6!W$14:W$129)+SUMIF([4]Media7!$B$14:$B$129,'[4]Daily_Total '!$B74,[4]Media7!W$14:W$129)+SUMIF([4]Media8!$B$14:$B$129,'[4]Daily_Total '!$B74,[4]Media8!W$14:W$129)+SUMIF([4]Media9!$B$14:$B$129,'[4]Daily_Total '!$B74,[4]Media9!W$14:W$129)+SUMIF([4]Media10!$B$14:$B$129,'[4]Daily_Total '!$B74,[4]Media10!W$14:W$129)</f>
        <v>#VALUE!</v>
      </c>
      <c r="X74" s="274" t="e">
        <f>SUMIF([4]Facebook!$B$14:$B$155,'[4]Daily_Total '!$B74,[4]Facebook!X$14:X$155)+SUMIF([4]Instagram!$B$14:$B$125,'[4]Daily_Total '!$B74,[4]Instagram!X$14:X$125)+SUMIF([4]YouTube!$B$14:$B$123,'[4]Daily_Total '!$B74,[4]YouTube!X$14:X$123)+SUMIF([4]Media4!$B$14:$B$122,'[4]Daily_Total '!$B74,[4]Media4!X$14:X$122)+SUMIF([4]Media5!$B$14:$B$129,'[4]Daily_Total '!$B74,[4]Media5!X$14:X$129)+SUMIF([4]Media6!$B$14:$B$129,'[4]Daily_Total '!$B74,[4]Media6!X$14:X$129)+SUMIF([4]Media7!$B$14:$B$129,'[4]Daily_Total '!$B74,[4]Media7!X$14:X$129)+SUMIF([4]Media8!$B$14:$B$129,'[4]Daily_Total '!$B74,[4]Media8!X$14:X$129)+SUMIF([4]Media9!$B$14:$B$129,'[4]Daily_Total '!$B74,[4]Media9!X$14:X$129)+SUMIF([4]Media10!$B$14:$B$129,'[4]Daily_Total '!$B74,[4]Media10!X$14:X$129)</f>
        <v>#VALUE!</v>
      </c>
      <c r="Y74" s="275" t="e">
        <f>SUMIF([4]Facebook!$B$14:$B$155,'[4]Daily_Total '!$B74,[4]Facebook!Y$14:Y$155)+SUMIF([4]Instagram!$B$14:$B$125,'[4]Daily_Total '!$B74,[4]Instagram!Y$14:Y$125)+SUMIF([4]YouTube!$B$14:$B$123,'[4]Daily_Total '!$B74,[4]YouTube!Y$14:Y$123)+SUMIF([4]Media4!$B$14:$B$122,'[4]Daily_Total '!$B74,[4]Media4!Y$14:Y$122)+SUMIF([4]Media5!$B$14:$B$129,'[4]Daily_Total '!$B74,[4]Media5!Y$14:Y$129)+SUMIF([4]Media6!$B$14:$B$129,'[4]Daily_Total '!$B74,[4]Media6!Y$14:Y$129)+SUMIF([4]Media7!$B$14:$B$129,'[4]Daily_Total '!$B74,[4]Media7!Y$14:Y$129)+SUMIF([4]Media8!$B$14:$B$129,'[4]Daily_Total '!$B74,[4]Media8!Y$14:Y$129)+SUMIF([4]Media9!$B$14:$B$129,'[4]Daily_Total '!$B74,[4]Media9!Y$14:Y$129)+SUMIF([4]Media10!$B$14:$B$129,'[4]Daily_Total '!$B74,[4]Media10!Y$14:Y$129)</f>
        <v>#VALUE!</v>
      </c>
    </row>
    <row r="75" spans="1:25" ht="15.65" hidden="1" customHeight="1">
      <c r="A75" s="284"/>
      <c r="B75" s="95">
        <f>B$14+54</f>
        <v>45170</v>
      </c>
      <c r="C75" s="103">
        <f>SUMIF(Facebook!$B$14:$B$155,'Daily_Total '!$B75,Facebook!C$14:C$155)+SUMIF(YouTube!$B$14:$B$125,'Daily_Total '!$B75,YouTube!C$14:C$125)+SUMIF(Snapchat!$B$14:$B$123,'Daily_Total '!$B75,Snapchat!C$14:C$123)+SUMIF(Media4!$B$14:$B$122,'Daily_Total '!$B75,Media4!C$14:C$122)+SUMIF(Media5!$B$14:$B$129,'Daily_Total '!$B75,Media5!C$14:C$129)+SUMIF(Media6!$B$14:$B$129,'Daily_Total '!$B75,Media6!C$14:C$129)+SUMIF(Media7!$B$14:$B$129,'Daily_Total '!$B75,Media7!C$14:C$129)+SUMIF(Media8!$B$14:$B$129,'Daily_Total '!$B75,Media8!C$14:C$129)+SUMIF(Media9!$B$14:$B$129,'Daily_Total '!$B75,Media9!C$14:C$129)+SUMIF(Media10!$B$14:$B$129,'Daily_Total '!$B75,Media10!C$14:C$129)</f>
        <v>0</v>
      </c>
      <c r="D75" s="72">
        <f>SUMIF(Facebook!$B$14:$B$155,'Daily_Total '!$B75,Facebook!D$14:D$155)+SUMIF(YouTube!$B$14:$B$125,'Daily_Total '!$B75,YouTube!D$14:D$125)+SUMIF(Snapchat!$B$14:$B$123,'Daily_Total '!$B75,Snapchat!D$14:D$123)+SUMIF(Media4!$B$14:$B$122,'Daily_Total '!$B75,Media4!D$14:D$122)+SUMIF(Media5!$B$14:$B$129,'Daily_Total '!$B75,Media5!D$14:D$129)+SUMIF(Media6!$B$14:$B$129,'Daily_Total '!$B75,Media6!D$14:D$129)+SUMIF(Media7!$B$14:$B$129,'Daily_Total '!$B75,Media7!D$14:D$129)+SUMIF(Media8!$B$14:$B$129,'Daily_Total '!$B75,Media8!D$14:D$129)+SUMIF(Media9!$B$14:$B$129,'Daily_Total '!$B75,Media9!D$14:D$129)+SUMIF(Media10!$B$14:$B$129,'Daily_Total '!$B75,Media10!D$14:D$129)</f>
        <v>0</v>
      </c>
      <c r="E75" s="72">
        <f>SUMIF(Facebook!$B$14:$B$155,'Daily_Total '!$B75,Facebook!E$14:E$155)+SUMIF(YouTube!$B$14:$B$125,'Daily_Total '!$B75,YouTube!E$14:E$125)+SUMIF(Snapchat!$B$14:$B$123,'Daily_Total '!$B75,Snapchat!E$14:E$123)+SUMIF(Media4!$B$14:$B$122,'Daily_Total '!$B75,Media4!E$14:E$122)+SUMIF(Media5!$B$14:$B$129,'Daily_Total '!$B75,Media5!E$14:E$129)+SUMIF(Media6!$B$14:$B$129,'Daily_Total '!$B75,Media6!E$14:E$129)+SUMIF(Media7!$B$14:$B$129,'Daily_Total '!$B75,Media7!E$14:E$129)+SUMIF(Media8!$B$14:$B$129,'Daily_Total '!$B75,Media8!E$14:E$129)+SUMIF(Media9!$B$14:$B$129,'Daily_Total '!$B75,Media9!E$14:E$129)+SUMIF(Media10!$B$14:$B$129,'Daily_Total '!$B75,Media10!E$14:E$129)</f>
        <v>0</v>
      </c>
      <c r="F75" s="72">
        <f>SUMIF(Facebook!$B$14:$B$155,'Daily_Total '!$B75,Facebook!F$14:F$155)+SUMIF(YouTube!$B$14:$B$125,'Daily_Total '!$B75,YouTube!F$14:F$125)+SUMIF(Snapchat!$B$14:$B$123,'Daily_Total '!$B75,Snapchat!F$14:F$123)+SUMIF(Media4!$B$14:$B$122,'Daily_Total '!$B75,Media4!F$14:F$122)+SUMIF(Media5!$B$14:$B$129,'Daily_Total '!$B75,Media5!F$14:F$129)+SUMIF(Media6!$B$14:$B$129,'Daily_Total '!$B75,Media6!F$14:F$129)+SUMIF(Media7!$B$14:$B$129,'Daily_Total '!$B75,Media7!F$14:F$129)+SUMIF(Media8!$B$14:$B$129,'Daily_Total '!$B75,Media8!F$14:F$129)+SUMIF(Media9!$B$14:$B$129,'Daily_Total '!$B75,Media9!F$14:F$129)+SUMIF(Media10!$B$14:$B$129,'Daily_Total '!$B75,Media10!F$14:F$129)</f>
        <v>0</v>
      </c>
      <c r="G75" s="72">
        <f>SUMIF(Facebook!$B$14:$B$155,'Daily_Total '!$B75,Facebook!G$14:G$155)+SUMIF(YouTube!$B$14:$B$125,'Daily_Total '!$B75,YouTube!G$14:G$125)+SUMIF(Snapchat!$B$14:$B$123,'Daily_Total '!$B75,Snapchat!G$14:G$123)+SUMIF(Media4!$B$14:$B$122,'Daily_Total '!$B75,Media4!G$14:G$122)+SUMIF(Media5!$B$14:$B$129,'Daily_Total '!$B75,Media5!G$14:G$129)+SUMIF(Media6!$B$14:$B$129,'Daily_Total '!$B75,Media6!G$14:G$129)+SUMIF(Media7!$B$14:$B$129,'Daily_Total '!$B75,Media7!G$14:G$129)+SUMIF(Media8!$B$14:$B$129,'Daily_Total '!$B75,Media8!G$14:G$129)+SUMIF(Media9!$B$14:$B$129,'Daily_Total '!$B75,Media9!G$14:G$129)+SUMIF(Media10!$B$14:$B$129,'Daily_Total '!$B75,Media10!G$14:G$129)</f>
        <v>0</v>
      </c>
      <c r="H75" s="72">
        <f>SUMIF(Facebook!$B$14:$B$155,'Daily_Total '!$B75,Facebook!H$14:H$155)+SUMIF(YouTube!$B$14:$B$125,'Daily_Total '!$B75,YouTube!H$14:H$125)+SUMIF(Snapchat!$B$14:$B$123,'Daily_Total '!$B75,Snapchat!H$14:H$123)+SUMIF(Media4!$B$14:$B$122,'Daily_Total '!$B75,Media4!H$14:H$122)+SUMIF(Media5!$B$14:$B$129,'Daily_Total '!$B75,Media5!H$14:H$129)+SUMIF(Media6!$B$14:$B$129,'Daily_Total '!$B75,Media6!H$14:H$129)+SUMIF(Media7!$B$14:$B$129,'Daily_Total '!$B75,Media7!H$14:H$129)+SUMIF(Media8!$B$14:$B$129,'Daily_Total '!$B75,Media8!H$14:H$129)+SUMIF(Media9!$B$14:$B$129,'Daily_Total '!$B75,Media9!H$14:H$129)+SUMIF(Media10!$B$14:$B$129,'Daily_Total '!$B75,Media10!H$14:H$129)</f>
        <v>0</v>
      </c>
      <c r="I75" s="72">
        <f>SUMIF(Facebook!$B$14:$B$155,'Daily_Total '!$B75,Facebook!I$14:I$155)+SUMIF(YouTube!$B$14:$B$125,'Daily_Total '!$B75,YouTube!I$14:I$125)+SUMIF(Snapchat!$B$14:$B$123,'Daily_Total '!$B75,Snapchat!I$14:I$123)+SUMIF(Media4!$B$14:$B$122,'Daily_Total '!$B75,Media4!I$14:I$122)+SUMIF(Media5!$B$14:$B$129,'Daily_Total '!$B75,Media5!I$14:I$129)+SUMIF(Media6!$B$14:$B$129,'Daily_Total '!$B75,Media6!I$14:I$129)+SUMIF(Media7!$B$14:$B$129,'Daily_Total '!$B75,Media7!I$14:I$129)+SUMIF(Media8!$B$14:$B$129,'Daily_Total '!$B75,Media8!I$14:I$129)+SUMIF(Media9!$B$14:$B$129,'Daily_Total '!$B75,Media9!I$14:I$129)+SUMIF(Media10!$B$14:$B$129,'Daily_Total '!$B75,Media10!I$14:I$129)</f>
        <v>0</v>
      </c>
      <c r="J75" s="61">
        <f>SUMIF(Facebook!$B$14:$B$155,'Daily_Total '!$B75,Facebook!J$14:J$155)+SUMIF(YouTube!$B$14:$B$125,'Daily_Total '!$B75,YouTube!J$14:J$125)+SUMIF(Snapchat!$B$14:$B$123,'Daily_Total '!$B75,Snapchat!J$14:J$123)+SUMIF(Media4!$B$14:$B$122,'Daily_Total '!$B75,Media4!J$14:J$122)+SUMIF(Media5!$B$14:$B$129,'Daily_Total '!$B75,Media5!J$14:J$129)+SUMIF(Media6!$B$14:$B$129,'Daily_Total '!$B75,Media6!J$14:J$129)+SUMIF(Media7!$B$14:$B$129,'Daily_Total '!$B75,Media7!J$14:J$129)+SUMIF(Media8!$B$14:$B$129,'Daily_Total '!$B75,Media8!J$14:J$129)+SUMIF(Media9!$B$14:$B$129,'Daily_Total '!$B75,Media9!J$14:J$129)+SUMIF(Media10!$B$14:$B$129,'Daily_Total '!$B75,Media10!J$14:J$129)</f>
        <v>0</v>
      </c>
      <c r="K75" s="59">
        <f>SUM($J$21,$J$29,$J$37,$J$45,$J$53,$J$61,$J$69:J75)/$C$3</f>
        <v>0.86940262172284655</v>
      </c>
      <c r="L75" s="60" t="e">
        <f t="shared" si="26"/>
        <v>#DIV/0!</v>
      </c>
      <c r="M75" s="73" t="e">
        <f t="shared" si="27"/>
        <v>#DIV/0!</v>
      </c>
      <c r="N75" s="356" t="e">
        <f t="shared" si="5"/>
        <v>#DIV/0!</v>
      </c>
      <c r="O75" s="103">
        <f>SUMIF(Facebook!$B$14:$B$155,'Daily_Total '!$B75,Facebook!O$14:O$155)+SUMIF(YouTube!$B$14:$B$125,'Daily_Total '!$B75,YouTube!O$14:O$125)+SUMIF(Snapchat!$B$14:$B$123,'Daily_Total '!$B75,Snapchat!O$14:O$123)+SUMIF(Media4!$B$14:$B$122,'Daily_Total '!$B75,Media4!O$14:O$122)+SUMIF(Media5!$B$14:$B$129,'Daily_Total '!$B75,Media5!O$14:O$129)+SUMIF(Media6!$B$14:$B$129,'Daily_Total '!$B75,Media6!O$14:O$129)+SUMIF(Media7!$B$14:$B$129,'Daily_Total '!$B75,Media7!O$14:O$129)+SUMIF(Media8!$B$14:$B$129,'Daily_Total '!$B75,Media8!O$14:O$129)+SUMIF(Media9!$B$14:$B$129,'Daily_Total '!$B75,Media9!O$14:O$129)+SUMIF(Media10!$B$14:$B$129,'Daily_Total '!$B75,Media10!O$14:O$129)</f>
        <v>0</v>
      </c>
      <c r="P75" s="103">
        <f>SUMIF(Facebook!$B$14:$B$155,'Daily_Total '!$B75,Facebook!P$14:P$155)+SUMIF(YouTube!$B$14:$B$125,'Daily_Total '!$B75,YouTube!P$14:P$125)+SUMIF(Snapchat!$B$14:$B$123,'Daily_Total '!$B75,Snapchat!P$14:P$123)+SUMIF(Media4!$B$14:$B$122,'Daily_Total '!$B75,Media4!P$14:P$122)+SUMIF(Media5!$B$14:$B$129,'Daily_Total '!$B75,Media5!P$14:P$129)+SUMIF(Media6!$B$14:$B$129,'Daily_Total '!$B75,Media6!P$14:P$129)+SUMIF(Media7!$B$14:$B$129,'Daily_Total '!$B75,Media7!P$14:P$129)+SUMIF(Media8!$B$14:$B$129,'Daily_Total '!$B75,Media8!P$14:P$129)+SUMIF(Media9!$B$14:$B$129,'Daily_Total '!$B75,Media9!P$14:P$129)+SUMIF(Media10!$B$14:$B$129,'Daily_Total '!$B75,Media10!P$14:P$129)</f>
        <v>0</v>
      </c>
      <c r="Q75" s="74" t="e">
        <f t="shared" si="53"/>
        <v>#DIV/0!</v>
      </c>
      <c r="R75" s="75" t="e">
        <f t="shared" si="54"/>
        <v>#DIV/0!</v>
      </c>
      <c r="S75" s="59" t="e">
        <f t="shared" si="28"/>
        <v>#DIV/0!</v>
      </c>
      <c r="T75" s="104"/>
      <c r="U75" s="110" t="e">
        <f>SUMIF(Facebook!$B$14:$B$155,'Daily_Total '!$B75,Facebook!U$14:U$155)+SUMIF(YouTube!$B$14:$B$125,'Daily_Total '!$B75,YouTube!N$14:N$125)+SUMIF(Snapchat!$B$14:$B$123,'Daily_Total '!$B75,Snapchat!N$14:N$123)+SUMIF(Media4!$B$14:$B$122,'Daily_Total '!$B75,Media4!N$14:N$122)+SUMIF(Media5!$B$14:$B$129,'Daily_Total '!$B75,Media5!N$14:N$129)+SUMIF(Media6!$B$14:$B$129,'Daily_Total '!$B75,Media6!N$14:N$129)+SUMIF(Media7!$B$14:$B$129,'Daily_Total '!$B75,Media7!N$14:N$129)+SUMIF(Media8!$B$14:$B$129,'Daily_Total '!$B75,Media8!N$14:N$129)+SUMIF(Media9!$B$14:$B$129,'Daily_Total '!$B75,Media9!N$14:N$129)+SUMIF(Media10!$B$14:$B$129,'Daily_Total '!$B75,Media10!N$14:N$129)</f>
        <v>#DIV/0!</v>
      </c>
      <c r="V75" s="74">
        <f t="shared" si="19"/>
        <v>1</v>
      </c>
      <c r="W75" s="274" t="e">
        <f>SUMIF([4]Facebook!$B$14:$B$155,'[4]Daily_Total '!$B75,[4]Facebook!W$14:W$155)+SUMIF([4]Instagram!$B$14:$B$125,'[4]Daily_Total '!$B75,[4]Instagram!W$14:W$125)+SUMIF([4]YouTube!$B$14:$B$123,'[4]Daily_Total '!$B75,[4]YouTube!W$14:W$123)+SUMIF([4]Media4!$B$14:$B$122,'[4]Daily_Total '!$B75,[4]Media4!W$14:W$122)+SUMIF([4]Media5!$B$14:$B$129,'[4]Daily_Total '!$B75,[4]Media5!W$14:W$129)+SUMIF([4]Media6!$B$14:$B$129,'[4]Daily_Total '!$B75,[4]Media6!W$14:W$129)+SUMIF([4]Media7!$B$14:$B$129,'[4]Daily_Total '!$B75,[4]Media7!W$14:W$129)+SUMIF([4]Media8!$B$14:$B$129,'[4]Daily_Total '!$B75,[4]Media8!W$14:W$129)+SUMIF([4]Media9!$B$14:$B$129,'[4]Daily_Total '!$B75,[4]Media9!W$14:W$129)+SUMIF([4]Media10!$B$14:$B$129,'[4]Daily_Total '!$B75,[4]Media10!W$14:W$129)</f>
        <v>#VALUE!</v>
      </c>
      <c r="X75" s="274" t="e">
        <f>SUMIF([4]Facebook!$B$14:$B$155,'[4]Daily_Total '!$B75,[4]Facebook!X$14:X$155)+SUMIF([4]Instagram!$B$14:$B$125,'[4]Daily_Total '!$B75,[4]Instagram!X$14:X$125)+SUMIF([4]YouTube!$B$14:$B$123,'[4]Daily_Total '!$B75,[4]YouTube!X$14:X$123)+SUMIF([4]Media4!$B$14:$B$122,'[4]Daily_Total '!$B75,[4]Media4!X$14:X$122)+SUMIF([4]Media5!$B$14:$B$129,'[4]Daily_Total '!$B75,[4]Media5!X$14:X$129)+SUMIF([4]Media6!$B$14:$B$129,'[4]Daily_Total '!$B75,[4]Media6!X$14:X$129)+SUMIF([4]Media7!$B$14:$B$129,'[4]Daily_Total '!$B75,[4]Media7!X$14:X$129)+SUMIF([4]Media8!$B$14:$B$129,'[4]Daily_Total '!$B75,[4]Media8!X$14:X$129)+SUMIF([4]Media9!$B$14:$B$129,'[4]Daily_Total '!$B75,[4]Media9!X$14:X$129)+SUMIF([4]Media10!$B$14:$B$129,'[4]Daily_Total '!$B75,[4]Media10!X$14:X$129)</f>
        <v>#VALUE!</v>
      </c>
      <c r="Y75" s="275" t="e">
        <f>SUMIF([4]Facebook!$B$14:$B$155,'[4]Daily_Total '!$B75,[4]Facebook!Y$14:Y$155)+SUMIF([4]Instagram!$B$14:$B$125,'[4]Daily_Total '!$B75,[4]Instagram!Y$14:Y$125)+SUMIF([4]YouTube!$B$14:$B$123,'[4]Daily_Total '!$B75,[4]YouTube!Y$14:Y$123)+SUMIF([4]Media4!$B$14:$B$122,'[4]Daily_Total '!$B75,[4]Media4!Y$14:Y$122)+SUMIF([4]Media5!$B$14:$B$129,'[4]Daily_Total '!$B75,[4]Media5!Y$14:Y$129)+SUMIF([4]Media6!$B$14:$B$129,'[4]Daily_Total '!$B75,[4]Media6!Y$14:Y$129)+SUMIF([4]Media7!$B$14:$B$129,'[4]Daily_Total '!$B75,[4]Media7!Y$14:Y$129)+SUMIF([4]Media8!$B$14:$B$129,'[4]Daily_Total '!$B75,[4]Media8!Y$14:Y$129)+SUMIF([4]Media9!$B$14:$B$129,'[4]Daily_Total '!$B75,[4]Media9!Y$14:Y$129)+SUMIF([4]Media10!$B$14:$B$129,'[4]Daily_Total '!$B75,[4]Media10!Y$14:Y$129)</f>
        <v>#VALUE!</v>
      </c>
    </row>
    <row r="76" spans="1:25" ht="15.65" hidden="1" customHeight="1">
      <c r="A76" s="284"/>
      <c r="B76" s="95">
        <f>B$14+55</f>
        <v>45171</v>
      </c>
      <c r="C76" s="103">
        <f>SUMIF(Facebook!$B$14:$B$155,'Daily_Total '!$B76,Facebook!C$14:C$155)+SUMIF(YouTube!$B$14:$B$125,'Daily_Total '!$B76,YouTube!C$14:C$125)+SUMIF(Snapchat!$B$14:$B$123,'Daily_Total '!$B76,Snapchat!C$14:C$123)+SUMIF(Media4!$B$14:$B$122,'Daily_Total '!$B76,Media4!C$14:C$122)+SUMIF(Media5!$B$14:$B$129,'Daily_Total '!$B76,Media5!C$14:C$129)+SUMIF(Media6!$B$14:$B$129,'Daily_Total '!$B76,Media6!C$14:C$129)+SUMIF(Media7!$B$14:$B$129,'Daily_Total '!$B76,Media7!C$14:C$129)+SUMIF(Media8!$B$14:$B$129,'Daily_Total '!$B76,Media8!C$14:C$129)+SUMIF(Media9!$B$14:$B$129,'Daily_Total '!$B76,Media9!C$14:C$129)+SUMIF(Media10!$B$14:$B$129,'Daily_Total '!$B76,Media10!C$14:C$129)</f>
        <v>0</v>
      </c>
      <c r="D76" s="72">
        <f>SUMIF(Facebook!$B$14:$B$155,'Daily_Total '!$B76,Facebook!D$14:D$155)+SUMIF(YouTube!$B$14:$B$125,'Daily_Total '!$B76,YouTube!D$14:D$125)+SUMIF(Snapchat!$B$14:$B$123,'Daily_Total '!$B76,Snapchat!D$14:D$123)+SUMIF(Media4!$B$14:$B$122,'Daily_Total '!$B76,Media4!D$14:D$122)+SUMIF(Media5!$B$14:$B$129,'Daily_Total '!$B76,Media5!D$14:D$129)+SUMIF(Media6!$B$14:$B$129,'Daily_Total '!$B76,Media6!D$14:D$129)+SUMIF(Media7!$B$14:$B$129,'Daily_Total '!$B76,Media7!D$14:D$129)+SUMIF(Media8!$B$14:$B$129,'Daily_Total '!$B76,Media8!D$14:D$129)+SUMIF(Media9!$B$14:$B$129,'Daily_Total '!$B76,Media9!D$14:D$129)+SUMIF(Media10!$B$14:$B$129,'Daily_Total '!$B76,Media10!D$14:D$129)</f>
        <v>0</v>
      </c>
      <c r="E76" s="72">
        <f>SUMIF(Facebook!$B$14:$B$155,'Daily_Total '!$B76,Facebook!E$14:E$155)+SUMIF(YouTube!$B$14:$B$125,'Daily_Total '!$B76,YouTube!E$14:E$125)+SUMIF(Snapchat!$B$14:$B$123,'Daily_Total '!$B76,Snapchat!E$14:E$123)+SUMIF(Media4!$B$14:$B$122,'Daily_Total '!$B76,Media4!E$14:E$122)+SUMIF(Media5!$B$14:$B$129,'Daily_Total '!$B76,Media5!E$14:E$129)+SUMIF(Media6!$B$14:$B$129,'Daily_Total '!$B76,Media6!E$14:E$129)+SUMIF(Media7!$B$14:$B$129,'Daily_Total '!$B76,Media7!E$14:E$129)+SUMIF(Media8!$B$14:$B$129,'Daily_Total '!$B76,Media8!E$14:E$129)+SUMIF(Media9!$B$14:$B$129,'Daily_Total '!$B76,Media9!E$14:E$129)+SUMIF(Media10!$B$14:$B$129,'Daily_Total '!$B76,Media10!E$14:E$129)</f>
        <v>0</v>
      </c>
      <c r="F76" s="72">
        <f>SUMIF(Facebook!$B$14:$B$155,'Daily_Total '!$B76,Facebook!F$14:F$155)+SUMIF(YouTube!$B$14:$B$125,'Daily_Total '!$B76,YouTube!F$14:F$125)+SUMIF(Snapchat!$B$14:$B$123,'Daily_Total '!$B76,Snapchat!F$14:F$123)+SUMIF(Media4!$B$14:$B$122,'Daily_Total '!$B76,Media4!F$14:F$122)+SUMIF(Media5!$B$14:$B$129,'Daily_Total '!$B76,Media5!F$14:F$129)+SUMIF(Media6!$B$14:$B$129,'Daily_Total '!$B76,Media6!F$14:F$129)+SUMIF(Media7!$B$14:$B$129,'Daily_Total '!$B76,Media7!F$14:F$129)+SUMIF(Media8!$B$14:$B$129,'Daily_Total '!$B76,Media8!F$14:F$129)+SUMIF(Media9!$B$14:$B$129,'Daily_Total '!$B76,Media9!F$14:F$129)+SUMIF(Media10!$B$14:$B$129,'Daily_Total '!$B76,Media10!F$14:F$129)</f>
        <v>0</v>
      </c>
      <c r="G76" s="72">
        <f>SUMIF(Facebook!$B$14:$B$155,'Daily_Total '!$B76,Facebook!G$14:G$155)+SUMIF(YouTube!$B$14:$B$125,'Daily_Total '!$B76,YouTube!G$14:G$125)+SUMIF(Snapchat!$B$14:$B$123,'Daily_Total '!$B76,Snapchat!G$14:G$123)+SUMIF(Media4!$B$14:$B$122,'Daily_Total '!$B76,Media4!G$14:G$122)+SUMIF(Media5!$B$14:$B$129,'Daily_Total '!$B76,Media5!G$14:G$129)+SUMIF(Media6!$B$14:$B$129,'Daily_Total '!$B76,Media6!G$14:G$129)+SUMIF(Media7!$B$14:$B$129,'Daily_Total '!$B76,Media7!G$14:G$129)+SUMIF(Media8!$B$14:$B$129,'Daily_Total '!$B76,Media8!G$14:G$129)+SUMIF(Media9!$B$14:$B$129,'Daily_Total '!$B76,Media9!G$14:G$129)+SUMIF(Media10!$B$14:$B$129,'Daily_Total '!$B76,Media10!G$14:G$129)</f>
        <v>0</v>
      </c>
      <c r="H76" s="72">
        <f>SUMIF(Facebook!$B$14:$B$155,'Daily_Total '!$B76,Facebook!H$14:H$155)+SUMIF(YouTube!$B$14:$B$125,'Daily_Total '!$B76,YouTube!H$14:H$125)+SUMIF(Snapchat!$B$14:$B$123,'Daily_Total '!$B76,Snapchat!H$14:H$123)+SUMIF(Media4!$B$14:$B$122,'Daily_Total '!$B76,Media4!H$14:H$122)+SUMIF(Media5!$B$14:$B$129,'Daily_Total '!$B76,Media5!H$14:H$129)+SUMIF(Media6!$B$14:$B$129,'Daily_Total '!$B76,Media6!H$14:H$129)+SUMIF(Media7!$B$14:$B$129,'Daily_Total '!$B76,Media7!H$14:H$129)+SUMIF(Media8!$B$14:$B$129,'Daily_Total '!$B76,Media8!H$14:H$129)+SUMIF(Media9!$B$14:$B$129,'Daily_Total '!$B76,Media9!H$14:H$129)+SUMIF(Media10!$B$14:$B$129,'Daily_Total '!$B76,Media10!H$14:H$129)</f>
        <v>0</v>
      </c>
      <c r="I76" s="72">
        <f>SUMIF(Facebook!$B$14:$B$155,'Daily_Total '!$B76,Facebook!I$14:I$155)+SUMIF(YouTube!$B$14:$B$125,'Daily_Total '!$B76,YouTube!I$14:I$125)+SUMIF(Snapchat!$B$14:$B$123,'Daily_Total '!$B76,Snapchat!I$14:I$123)+SUMIF(Media4!$B$14:$B$122,'Daily_Total '!$B76,Media4!I$14:I$122)+SUMIF(Media5!$B$14:$B$129,'Daily_Total '!$B76,Media5!I$14:I$129)+SUMIF(Media6!$B$14:$B$129,'Daily_Total '!$B76,Media6!I$14:I$129)+SUMIF(Media7!$B$14:$B$129,'Daily_Total '!$B76,Media7!I$14:I$129)+SUMIF(Media8!$B$14:$B$129,'Daily_Total '!$B76,Media8!I$14:I$129)+SUMIF(Media9!$B$14:$B$129,'Daily_Total '!$B76,Media9!I$14:I$129)+SUMIF(Media10!$B$14:$B$129,'Daily_Total '!$B76,Media10!I$14:I$129)</f>
        <v>0</v>
      </c>
      <c r="J76" s="61">
        <f>SUMIF(Facebook!$B$14:$B$155,'Daily_Total '!$B76,Facebook!J$14:J$155)+SUMIF(YouTube!$B$14:$B$125,'Daily_Total '!$B76,YouTube!J$14:J$125)+SUMIF(Snapchat!$B$14:$B$123,'Daily_Total '!$B76,Snapchat!J$14:J$123)+SUMIF(Media4!$B$14:$B$122,'Daily_Total '!$B76,Media4!J$14:J$122)+SUMIF(Media5!$B$14:$B$129,'Daily_Total '!$B76,Media5!J$14:J$129)+SUMIF(Media6!$B$14:$B$129,'Daily_Total '!$B76,Media6!J$14:J$129)+SUMIF(Media7!$B$14:$B$129,'Daily_Total '!$B76,Media7!J$14:J$129)+SUMIF(Media8!$B$14:$B$129,'Daily_Total '!$B76,Media8!J$14:J$129)+SUMIF(Media9!$B$14:$B$129,'Daily_Total '!$B76,Media9!J$14:J$129)+SUMIF(Media10!$B$14:$B$129,'Daily_Total '!$B76,Media10!J$14:J$129)</f>
        <v>0</v>
      </c>
      <c r="K76" s="59">
        <f>SUM($J$21,$J$29,$J$37,$J$45,$J$53,$J$61,$J$69:J76)/$C$3</f>
        <v>0.86940262172284655</v>
      </c>
      <c r="L76" s="60" t="e">
        <f t="shared" si="26"/>
        <v>#DIV/0!</v>
      </c>
      <c r="M76" s="73" t="e">
        <f t="shared" si="27"/>
        <v>#DIV/0!</v>
      </c>
      <c r="N76" s="356" t="e">
        <f t="shared" si="5"/>
        <v>#DIV/0!</v>
      </c>
      <c r="O76" s="103">
        <f>SUMIF(Facebook!$B$14:$B$155,'Daily_Total '!$B76,Facebook!O$14:O$155)+SUMIF(YouTube!$B$14:$B$125,'Daily_Total '!$B76,YouTube!O$14:O$125)+SUMIF(Snapchat!$B$14:$B$123,'Daily_Total '!$B76,Snapchat!O$14:O$123)+SUMIF(Media4!$B$14:$B$122,'Daily_Total '!$B76,Media4!O$14:O$122)+SUMIF(Media5!$B$14:$B$129,'Daily_Total '!$B76,Media5!O$14:O$129)+SUMIF(Media6!$B$14:$B$129,'Daily_Total '!$B76,Media6!O$14:O$129)+SUMIF(Media7!$B$14:$B$129,'Daily_Total '!$B76,Media7!O$14:O$129)+SUMIF(Media8!$B$14:$B$129,'Daily_Total '!$B76,Media8!O$14:O$129)+SUMIF(Media9!$B$14:$B$129,'Daily_Total '!$B76,Media9!O$14:O$129)+SUMIF(Media10!$B$14:$B$129,'Daily_Total '!$B76,Media10!O$14:O$129)</f>
        <v>0</v>
      </c>
      <c r="P76" s="103">
        <f>SUMIF(Facebook!$B$14:$B$155,'Daily_Total '!$B76,Facebook!P$14:P$155)+SUMIF(YouTube!$B$14:$B$125,'Daily_Total '!$B76,YouTube!P$14:P$125)+SUMIF(Snapchat!$B$14:$B$123,'Daily_Total '!$B76,Snapchat!P$14:P$123)+SUMIF(Media4!$B$14:$B$122,'Daily_Total '!$B76,Media4!P$14:P$122)+SUMIF(Media5!$B$14:$B$129,'Daily_Total '!$B76,Media5!P$14:P$129)+SUMIF(Media6!$B$14:$B$129,'Daily_Total '!$B76,Media6!P$14:P$129)+SUMIF(Media7!$B$14:$B$129,'Daily_Total '!$B76,Media7!P$14:P$129)+SUMIF(Media8!$B$14:$B$129,'Daily_Total '!$B76,Media8!P$14:P$129)+SUMIF(Media9!$B$14:$B$129,'Daily_Total '!$B76,Media9!P$14:P$129)+SUMIF(Media10!$B$14:$B$129,'Daily_Total '!$B76,Media10!P$14:P$129)</f>
        <v>0</v>
      </c>
      <c r="Q76" s="74" t="e">
        <f t="shared" si="53"/>
        <v>#DIV/0!</v>
      </c>
      <c r="R76" s="75" t="e">
        <f t="shared" si="54"/>
        <v>#DIV/0!</v>
      </c>
      <c r="S76" s="59" t="e">
        <f t="shared" si="28"/>
        <v>#DIV/0!</v>
      </c>
      <c r="T76" s="104"/>
      <c r="U76" s="110" t="e">
        <f>SUMIF(Facebook!$B$14:$B$155,'Daily_Total '!$B76,Facebook!U$14:U$155)+SUMIF(YouTube!$B$14:$B$125,'Daily_Total '!$B76,YouTube!N$14:N$125)+SUMIF(Snapchat!$B$14:$B$123,'Daily_Total '!$B76,Snapchat!N$14:N$123)+SUMIF(Media4!$B$14:$B$122,'Daily_Total '!$B76,Media4!N$14:N$122)+SUMIF(Media5!$B$14:$B$129,'Daily_Total '!$B76,Media5!N$14:N$129)+SUMIF(Media6!$B$14:$B$129,'Daily_Total '!$B76,Media6!N$14:N$129)+SUMIF(Media7!$B$14:$B$129,'Daily_Total '!$B76,Media7!N$14:N$129)+SUMIF(Media8!$B$14:$B$129,'Daily_Total '!$B76,Media8!N$14:N$129)+SUMIF(Media9!$B$14:$B$129,'Daily_Total '!$B76,Media9!N$14:N$129)+SUMIF(Media10!$B$14:$B$129,'Daily_Total '!$B76,Media10!N$14:N$129)</f>
        <v>#DIV/0!</v>
      </c>
      <c r="V76" s="74">
        <f t="shared" si="19"/>
        <v>1</v>
      </c>
      <c r="W76" s="274" t="e">
        <f>SUMIF([4]Facebook!$B$14:$B$155,'[4]Daily_Total '!$B76,[4]Facebook!W$14:W$155)+SUMIF([4]Instagram!$B$14:$B$125,'[4]Daily_Total '!$B76,[4]Instagram!W$14:W$125)+SUMIF([4]YouTube!$B$14:$B$123,'[4]Daily_Total '!$B76,[4]YouTube!W$14:W$123)+SUMIF([4]Media4!$B$14:$B$122,'[4]Daily_Total '!$B76,[4]Media4!W$14:W$122)+SUMIF([4]Media5!$B$14:$B$129,'[4]Daily_Total '!$B76,[4]Media5!W$14:W$129)+SUMIF([4]Media6!$B$14:$B$129,'[4]Daily_Total '!$B76,[4]Media6!W$14:W$129)+SUMIF([4]Media7!$B$14:$B$129,'[4]Daily_Total '!$B76,[4]Media7!W$14:W$129)+SUMIF([4]Media8!$B$14:$B$129,'[4]Daily_Total '!$B76,[4]Media8!W$14:W$129)+SUMIF([4]Media9!$B$14:$B$129,'[4]Daily_Total '!$B76,[4]Media9!W$14:W$129)+SUMIF([4]Media10!$B$14:$B$129,'[4]Daily_Total '!$B76,[4]Media10!W$14:W$129)</f>
        <v>#VALUE!</v>
      </c>
      <c r="X76" s="274" t="e">
        <f>SUMIF([4]Facebook!$B$14:$B$155,'[4]Daily_Total '!$B76,[4]Facebook!X$14:X$155)+SUMIF([4]Instagram!$B$14:$B$125,'[4]Daily_Total '!$B76,[4]Instagram!X$14:X$125)+SUMIF([4]YouTube!$B$14:$B$123,'[4]Daily_Total '!$B76,[4]YouTube!X$14:X$123)+SUMIF([4]Media4!$B$14:$B$122,'[4]Daily_Total '!$B76,[4]Media4!X$14:X$122)+SUMIF([4]Media5!$B$14:$B$129,'[4]Daily_Total '!$B76,[4]Media5!X$14:X$129)+SUMIF([4]Media6!$B$14:$B$129,'[4]Daily_Total '!$B76,[4]Media6!X$14:X$129)+SUMIF([4]Media7!$B$14:$B$129,'[4]Daily_Total '!$B76,[4]Media7!X$14:X$129)+SUMIF([4]Media8!$B$14:$B$129,'[4]Daily_Total '!$B76,[4]Media8!X$14:X$129)+SUMIF([4]Media9!$B$14:$B$129,'[4]Daily_Total '!$B76,[4]Media9!X$14:X$129)+SUMIF([4]Media10!$B$14:$B$129,'[4]Daily_Total '!$B76,[4]Media10!X$14:X$129)</f>
        <v>#VALUE!</v>
      </c>
      <c r="Y76" s="275" t="e">
        <f>SUMIF([4]Facebook!$B$14:$B$155,'[4]Daily_Total '!$B76,[4]Facebook!Y$14:Y$155)+SUMIF([4]Instagram!$B$14:$B$125,'[4]Daily_Total '!$B76,[4]Instagram!Y$14:Y$125)+SUMIF([4]YouTube!$B$14:$B$123,'[4]Daily_Total '!$B76,[4]YouTube!Y$14:Y$123)+SUMIF([4]Media4!$B$14:$B$122,'[4]Daily_Total '!$B76,[4]Media4!Y$14:Y$122)+SUMIF([4]Media5!$B$14:$B$129,'[4]Daily_Total '!$B76,[4]Media5!Y$14:Y$129)+SUMIF([4]Media6!$B$14:$B$129,'[4]Daily_Total '!$B76,[4]Media6!Y$14:Y$129)+SUMIF([4]Media7!$B$14:$B$129,'[4]Daily_Total '!$B76,[4]Media7!Y$14:Y$129)+SUMIF([4]Media8!$B$14:$B$129,'[4]Daily_Total '!$B76,[4]Media8!Y$14:Y$129)+SUMIF([4]Media9!$B$14:$B$129,'[4]Daily_Total '!$B76,[4]Media9!Y$14:Y$129)+SUMIF([4]Media10!$B$14:$B$129,'[4]Daily_Total '!$B76,[4]Media10!Y$14:Y$129)</f>
        <v>#VALUE!</v>
      </c>
    </row>
    <row r="77" spans="1:25" ht="15.65" hidden="1" customHeight="1">
      <c r="A77" s="286"/>
      <c r="B77" s="96" t="s">
        <v>67</v>
      </c>
      <c r="C77" s="91">
        <f>SUM(C70:C76)</f>
        <v>0</v>
      </c>
      <c r="D77" s="76">
        <f>SUM(D70:D76)</f>
        <v>0</v>
      </c>
      <c r="E77" s="76">
        <f t="shared" ref="E77" si="55">SUM(E70:E76)</f>
        <v>0</v>
      </c>
      <c r="F77" s="76">
        <f t="shared" ref="F77" si="56">SUM(F70:F76)</f>
        <v>0</v>
      </c>
      <c r="G77" s="76">
        <f t="shared" ref="G77" si="57">SUM(G70:G76)</f>
        <v>0</v>
      </c>
      <c r="H77" s="76">
        <f t="shared" ref="H77" si="58">SUM(H70:H76)</f>
        <v>0</v>
      </c>
      <c r="I77" s="76">
        <f t="shared" ref="I77" si="59">SUM(I70:I76)</f>
        <v>0</v>
      </c>
      <c r="J77" s="77">
        <f>SUM(J70:J76)</f>
        <v>0</v>
      </c>
      <c r="K77" s="78">
        <f>SUM($J$21,$J$29,$J$37,$J$45,$J$53,$J$61,$J$69,$J$77)/$C$3</f>
        <v>0.86940262172284655</v>
      </c>
      <c r="L77" s="79" t="e">
        <f t="shared" si="26"/>
        <v>#DIV/0!</v>
      </c>
      <c r="M77" s="80" t="e">
        <f t="shared" si="27"/>
        <v>#DIV/0!</v>
      </c>
      <c r="N77" s="357" t="e">
        <f t="shared" si="5"/>
        <v>#DIV/0!</v>
      </c>
      <c r="O77" s="91">
        <f>SUM(O70:O76)</f>
        <v>0</v>
      </c>
      <c r="P77" s="91">
        <f>SUM(P70:P76)</f>
        <v>1282.051282051282</v>
      </c>
      <c r="Q77" s="78">
        <f t="shared" si="53"/>
        <v>0</v>
      </c>
      <c r="R77" s="82" t="e">
        <f>J77/O77</f>
        <v>#DIV/0!</v>
      </c>
      <c r="S77" s="78" t="e">
        <f t="shared" si="28"/>
        <v>#DIV/0!</v>
      </c>
      <c r="T77" s="83" t="e">
        <f t="shared" ref="T77" si="60">AVERAGE(T70:T76)</f>
        <v>#DIV/0!</v>
      </c>
      <c r="U77" s="76" t="e">
        <f>SUM(U70:U76)</f>
        <v>#DIV/0!</v>
      </c>
      <c r="V77" s="78">
        <f t="shared" si="19"/>
        <v>1</v>
      </c>
      <c r="W77" s="276" t="e">
        <f>SUM(W70:W76)</f>
        <v>#VALUE!</v>
      </c>
      <c r="X77" s="276" t="e">
        <f>SUM(X70:X76)</f>
        <v>#VALUE!</v>
      </c>
      <c r="Y77" s="277" t="e">
        <f>SUM(Y70:Y76)</f>
        <v>#VALUE!</v>
      </c>
    </row>
    <row r="78" spans="1:25" ht="15.65" hidden="1" customHeight="1">
      <c r="A78" s="284"/>
      <c r="B78" s="95">
        <f>B$14+56</f>
        <v>45172</v>
      </c>
      <c r="C78" s="103">
        <f>SUMIF(Facebook!$B$14:$B$155,'Daily_Total '!$B78,Facebook!C$14:C$155)+SUMIF(YouTube!$B$14:$B$125,'Daily_Total '!$B78,YouTube!C$14:C$125)+SUMIF(Snapchat!$B$14:$B$123,'Daily_Total '!$B78,Snapchat!C$14:C$123)+SUMIF(Media4!$B$14:$B$122,'Daily_Total '!$B78,Media4!C$14:C$122)+SUMIF(Media5!$B$14:$B$129,'Daily_Total '!$B78,Media5!C$14:C$129)+SUMIF(Media6!$B$14:$B$129,'Daily_Total '!$B78,Media6!C$14:C$129)+SUMIF(Media7!$B$14:$B$129,'Daily_Total '!$B78,Media7!C$14:C$129)+SUMIF(Media8!$B$14:$B$129,'Daily_Total '!$B78,Media8!C$14:C$129)+SUMIF(Media9!$B$14:$B$129,'Daily_Total '!$B78,Media9!C$14:C$129)+SUMIF(Media10!$B$14:$B$129,'Daily_Total '!$B78,Media10!C$14:C$129)</f>
        <v>0</v>
      </c>
      <c r="D78" s="72">
        <f>SUMIF(Facebook!$B$14:$B$155,'Daily_Total '!$B78,Facebook!D$14:D$155)+SUMIF(YouTube!$B$14:$B$125,'Daily_Total '!$B78,YouTube!D$14:D$125)+SUMIF(Snapchat!$B$14:$B$123,'Daily_Total '!$B78,Snapchat!D$14:D$123)+SUMIF(Media4!$B$14:$B$122,'Daily_Total '!$B78,Media4!D$14:D$122)+SUMIF(Media5!$B$14:$B$129,'Daily_Total '!$B78,Media5!D$14:D$129)+SUMIF(Media6!$B$14:$B$129,'Daily_Total '!$B78,Media6!D$14:D$129)+SUMIF(Media7!$B$14:$B$129,'Daily_Total '!$B78,Media7!D$14:D$129)+SUMIF(Media8!$B$14:$B$129,'Daily_Total '!$B78,Media8!D$14:D$129)+SUMIF(Media9!$B$14:$B$129,'Daily_Total '!$B78,Media9!D$14:D$129)+SUMIF(Media10!$B$14:$B$129,'Daily_Total '!$B78,Media10!D$14:D$129)</f>
        <v>0</v>
      </c>
      <c r="E78" s="72">
        <f>SUMIF(Facebook!$B$14:$B$155,'Daily_Total '!$B78,Facebook!E$14:E$155)+SUMIF(YouTube!$B$14:$B$125,'Daily_Total '!$B78,YouTube!E$14:E$125)+SUMIF(Snapchat!$B$14:$B$123,'Daily_Total '!$B78,Snapchat!E$14:E$123)+SUMIF(Media4!$B$14:$B$122,'Daily_Total '!$B78,Media4!E$14:E$122)+SUMIF(Media5!$B$14:$B$129,'Daily_Total '!$B78,Media5!E$14:E$129)+SUMIF(Media6!$B$14:$B$129,'Daily_Total '!$B78,Media6!E$14:E$129)+SUMIF(Media7!$B$14:$B$129,'Daily_Total '!$B78,Media7!E$14:E$129)+SUMIF(Media8!$B$14:$B$129,'Daily_Total '!$B78,Media8!E$14:E$129)+SUMIF(Media9!$B$14:$B$129,'Daily_Total '!$B78,Media9!E$14:E$129)+SUMIF(Media10!$B$14:$B$129,'Daily_Total '!$B78,Media10!E$14:E$129)</f>
        <v>0</v>
      </c>
      <c r="F78" s="72">
        <f>SUMIF(Facebook!$B$14:$B$155,'Daily_Total '!$B78,Facebook!F$14:F$155)+SUMIF(YouTube!$B$14:$B$125,'Daily_Total '!$B78,YouTube!F$14:F$125)+SUMIF(Snapchat!$B$14:$B$123,'Daily_Total '!$B78,Snapchat!F$14:F$123)+SUMIF(Media4!$B$14:$B$122,'Daily_Total '!$B78,Media4!F$14:F$122)+SUMIF(Media5!$B$14:$B$129,'Daily_Total '!$B78,Media5!F$14:F$129)+SUMIF(Media6!$B$14:$B$129,'Daily_Total '!$B78,Media6!F$14:F$129)+SUMIF(Media7!$B$14:$B$129,'Daily_Total '!$B78,Media7!F$14:F$129)+SUMIF(Media8!$B$14:$B$129,'Daily_Total '!$B78,Media8!F$14:F$129)+SUMIF(Media9!$B$14:$B$129,'Daily_Total '!$B78,Media9!F$14:F$129)+SUMIF(Media10!$B$14:$B$129,'Daily_Total '!$B78,Media10!F$14:F$129)</f>
        <v>0</v>
      </c>
      <c r="G78" s="72">
        <f>SUMIF(Facebook!$B$14:$B$155,'Daily_Total '!$B78,Facebook!G$14:G$155)+SUMIF(YouTube!$B$14:$B$125,'Daily_Total '!$B78,YouTube!G$14:G$125)+SUMIF(Snapchat!$B$14:$B$123,'Daily_Total '!$B78,Snapchat!G$14:G$123)+SUMIF(Media4!$B$14:$B$122,'Daily_Total '!$B78,Media4!G$14:G$122)+SUMIF(Media5!$B$14:$B$129,'Daily_Total '!$B78,Media5!G$14:G$129)+SUMIF(Media6!$B$14:$B$129,'Daily_Total '!$B78,Media6!G$14:G$129)+SUMIF(Media7!$B$14:$B$129,'Daily_Total '!$B78,Media7!G$14:G$129)+SUMIF(Media8!$B$14:$B$129,'Daily_Total '!$B78,Media8!G$14:G$129)+SUMIF(Media9!$B$14:$B$129,'Daily_Total '!$B78,Media9!G$14:G$129)+SUMIF(Media10!$B$14:$B$129,'Daily_Total '!$B78,Media10!G$14:G$129)</f>
        <v>0</v>
      </c>
      <c r="H78" s="72">
        <f>SUMIF(Facebook!$B$14:$B$155,'Daily_Total '!$B78,Facebook!H$14:H$155)+SUMIF(YouTube!$B$14:$B$125,'Daily_Total '!$B78,YouTube!H$14:H$125)+SUMIF(Snapchat!$B$14:$B$123,'Daily_Total '!$B78,Snapchat!H$14:H$123)+SUMIF(Media4!$B$14:$B$122,'Daily_Total '!$B78,Media4!H$14:H$122)+SUMIF(Media5!$B$14:$B$129,'Daily_Total '!$B78,Media5!H$14:H$129)+SUMIF(Media6!$B$14:$B$129,'Daily_Total '!$B78,Media6!H$14:H$129)+SUMIF(Media7!$B$14:$B$129,'Daily_Total '!$B78,Media7!H$14:H$129)+SUMIF(Media8!$B$14:$B$129,'Daily_Total '!$B78,Media8!H$14:H$129)+SUMIF(Media9!$B$14:$B$129,'Daily_Total '!$B78,Media9!H$14:H$129)+SUMIF(Media10!$B$14:$B$129,'Daily_Total '!$B78,Media10!H$14:H$129)</f>
        <v>0</v>
      </c>
      <c r="I78" s="72">
        <f>SUMIF(Facebook!$B$14:$B$155,'Daily_Total '!$B78,Facebook!I$14:I$155)+SUMIF(YouTube!$B$14:$B$125,'Daily_Total '!$B78,YouTube!I$14:I$125)+SUMIF(Snapchat!$B$14:$B$123,'Daily_Total '!$B78,Snapchat!I$14:I$123)+SUMIF(Media4!$B$14:$B$122,'Daily_Total '!$B78,Media4!I$14:I$122)+SUMIF(Media5!$B$14:$B$129,'Daily_Total '!$B78,Media5!I$14:I$129)+SUMIF(Media6!$B$14:$B$129,'Daily_Total '!$B78,Media6!I$14:I$129)+SUMIF(Media7!$B$14:$B$129,'Daily_Total '!$B78,Media7!I$14:I$129)+SUMIF(Media8!$B$14:$B$129,'Daily_Total '!$B78,Media8!I$14:I$129)+SUMIF(Media9!$B$14:$B$129,'Daily_Total '!$B78,Media9!I$14:I$129)+SUMIF(Media10!$B$14:$B$129,'Daily_Total '!$B78,Media10!I$14:I$129)</f>
        <v>0</v>
      </c>
      <c r="J78" s="61">
        <f>SUMIF(Facebook!$B$14:$B$155,'Daily_Total '!$B78,Facebook!J$14:J$155)+SUMIF(YouTube!$B$14:$B$125,'Daily_Total '!$B78,YouTube!J$14:J$125)+SUMIF(Snapchat!$B$14:$B$123,'Daily_Total '!$B78,Snapchat!J$14:J$123)+SUMIF(Media4!$B$14:$B$122,'Daily_Total '!$B78,Media4!J$14:J$122)+SUMIF(Media5!$B$14:$B$129,'Daily_Total '!$B78,Media5!J$14:J$129)+SUMIF(Media6!$B$14:$B$129,'Daily_Total '!$B78,Media6!J$14:J$129)+SUMIF(Media7!$B$14:$B$129,'Daily_Total '!$B78,Media7!J$14:J$129)+SUMIF(Media8!$B$14:$B$129,'Daily_Total '!$B78,Media8!J$14:J$129)+SUMIF(Media9!$B$14:$B$129,'Daily_Total '!$B78,Media9!J$14:J$129)+SUMIF(Media10!$B$14:$B$129,'Daily_Total '!$B78,Media10!J$14:J$129)</f>
        <v>0</v>
      </c>
      <c r="K78" s="59">
        <f>SUM($J$21,$J$29,$J$37,$J$45,$J$53,$J$61,$J$69,$J$77:J78)/$C$3</f>
        <v>0.86940262172284655</v>
      </c>
      <c r="L78" s="60" t="e">
        <f t="shared" ref="L78:L86" si="61">D78/C78</f>
        <v>#DIV/0!</v>
      </c>
      <c r="M78" s="73" t="e">
        <f t="shared" ref="M78:M86" si="62">J78/D78</f>
        <v>#DIV/0!</v>
      </c>
      <c r="N78" s="356" t="e">
        <f t="shared" si="5"/>
        <v>#DIV/0!</v>
      </c>
      <c r="O78" s="103">
        <f>SUMIF(Facebook!$B$14:$B$155,'Daily_Total '!$B78,Facebook!O$14:O$155)+SUMIF(YouTube!$B$14:$B$125,'Daily_Total '!$B78,YouTube!O$14:O$125)+SUMIF(Snapchat!$B$14:$B$123,'Daily_Total '!$B78,Snapchat!O$14:O$123)+SUMIF(Media4!$B$14:$B$122,'Daily_Total '!$B78,Media4!O$14:O$122)+SUMIF(Media5!$B$14:$B$129,'Daily_Total '!$B78,Media5!O$14:O$129)+SUMIF(Media6!$B$14:$B$129,'Daily_Total '!$B78,Media6!O$14:O$129)+SUMIF(Media7!$B$14:$B$129,'Daily_Total '!$B78,Media7!O$14:O$129)+SUMIF(Media8!$B$14:$B$129,'Daily_Total '!$B78,Media8!O$14:O$129)+SUMIF(Media9!$B$14:$B$129,'Daily_Total '!$B78,Media9!O$14:O$129)+SUMIF(Media10!$B$14:$B$129,'Daily_Total '!$B78,Media10!O$14:O$129)</f>
        <v>0</v>
      </c>
      <c r="P78" s="103">
        <f>SUMIF(Facebook!$B$14:$B$155,'Daily_Total '!$B78,Facebook!P$14:P$155)+SUMIF(YouTube!$B$14:$B$125,'Daily_Total '!$B78,YouTube!P$14:P$125)+SUMIF(Snapchat!$B$14:$B$123,'Daily_Total '!$B78,Snapchat!P$14:P$123)+SUMIF(Media4!$B$14:$B$122,'Daily_Total '!$B78,Media4!P$14:P$122)+SUMIF(Media5!$B$14:$B$129,'Daily_Total '!$B78,Media5!P$14:P$129)+SUMIF(Media6!$B$14:$B$129,'Daily_Total '!$B78,Media6!P$14:P$129)+SUMIF(Media7!$B$14:$B$129,'Daily_Total '!$B78,Media7!P$14:P$129)+SUMIF(Media8!$B$14:$B$129,'Daily_Total '!$B78,Media8!P$14:P$129)+SUMIF(Media9!$B$14:$B$129,'Daily_Total '!$B78,Media9!P$14:P$129)+SUMIF(Media10!$B$14:$B$129,'Daily_Total '!$B78,Media10!P$14:P$129)</f>
        <v>0</v>
      </c>
      <c r="Q78" s="74" t="e">
        <f t="shared" ref="Q78:Q86" si="63">O78/P78</f>
        <v>#DIV/0!</v>
      </c>
      <c r="R78" s="75" t="e">
        <f>J78/O78</f>
        <v>#DIV/0!</v>
      </c>
      <c r="S78" s="59" t="e">
        <f t="shared" ref="S78:S86" si="64">O78/D78</f>
        <v>#DIV/0!</v>
      </c>
      <c r="T78" s="104"/>
      <c r="U78" s="110" t="e">
        <f>SUMIF(Facebook!$B$14:$B$155,'Daily_Total '!$B78,Facebook!U$14:U$155)+SUMIF(YouTube!$B$14:$B$125,'Daily_Total '!$B78,YouTube!N$14:N$125)+SUMIF(Snapchat!$B$14:$B$123,'Daily_Total '!$B78,Snapchat!N$14:N$123)+SUMIF(Media4!$B$14:$B$122,'Daily_Total '!$B78,Media4!N$14:N$122)+SUMIF(Media5!$B$14:$B$129,'Daily_Total '!$B78,Media5!N$14:N$129)+SUMIF(Media6!$B$14:$B$129,'Daily_Total '!$B78,Media6!N$14:N$129)+SUMIF(Media7!$B$14:$B$129,'Daily_Total '!$B78,Media7!N$14:N$129)+SUMIF(Media8!$B$14:$B$129,'Daily_Total '!$B78,Media8!N$14:N$129)+SUMIF(Media9!$B$14:$B$129,'Daily_Total '!$B78,Media9!N$14:N$129)+SUMIF(Media10!$B$14:$B$129,'Daily_Total '!$B78,Media10!N$14:N$129)</f>
        <v>#DIV/0!</v>
      </c>
      <c r="V78" s="74">
        <f t="shared" si="19"/>
        <v>1</v>
      </c>
      <c r="W78" s="274" t="e">
        <f>SUMIF([4]Facebook!$B$14:$B$155,'[4]Daily_Total '!$B78,[4]Facebook!W$14:W$155)+SUMIF([4]Instagram!$B$14:$B$125,'[4]Daily_Total '!$B78,[4]Instagram!W$14:W$125)+SUMIF([4]YouTube!$B$14:$B$123,'[4]Daily_Total '!$B78,[4]YouTube!W$14:W$123)+SUMIF([4]Media4!$B$14:$B$122,'[4]Daily_Total '!$B78,[4]Media4!W$14:W$122)+SUMIF([4]Media5!$B$14:$B$129,'[4]Daily_Total '!$B78,[4]Media5!W$14:W$129)+SUMIF([4]Media6!$B$14:$B$129,'[4]Daily_Total '!$B78,[4]Media6!W$14:W$129)+SUMIF([4]Media7!$B$14:$B$129,'[4]Daily_Total '!$B78,[4]Media7!W$14:W$129)+SUMIF([4]Media8!$B$14:$B$129,'[4]Daily_Total '!$B78,[4]Media8!W$14:W$129)+SUMIF([4]Media9!$B$14:$B$129,'[4]Daily_Total '!$B78,[4]Media9!W$14:W$129)+SUMIF([4]Media10!$B$14:$B$129,'[4]Daily_Total '!$B78,[4]Media10!W$14:W$129)</f>
        <v>#VALUE!</v>
      </c>
      <c r="X78" s="274" t="e">
        <f>SUMIF([4]Facebook!$B$14:$B$155,'[4]Daily_Total '!$B78,[4]Facebook!X$14:X$155)+SUMIF([4]Instagram!$B$14:$B$125,'[4]Daily_Total '!$B78,[4]Instagram!X$14:X$125)+SUMIF([4]YouTube!$B$14:$B$123,'[4]Daily_Total '!$B78,[4]YouTube!X$14:X$123)+SUMIF([4]Media4!$B$14:$B$122,'[4]Daily_Total '!$B78,[4]Media4!X$14:X$122)+SUMIF([4]Media5!$B$14:$B$129,'[4]Daily_Total '!$B78,[4]Media5!X$14:X$129)+SUMIF([4]Media6!$B$14:$B$129,'[4]Daily_Total '!$B78,[4]Media6!X$14:X$129)+SUMIF([4]Media7!$B$14:$B$129,'[4]Daily_Total '!$B78,[4]Media7!X$14:X$129)+SUMIF([4]Media8!$B$14:$B$129,'[4]Daily_Total '!$B78,[4]Media8!X$14:X$129)+SUMIF([4]Media9!$B$14:$B$129,'[4]Daily_Total '!$B78,[4]Media9!X$14:X$129)+SUMIF([4]Media10!$B$14:$B$129,'[4]Daily_Total '!$B78,[4]Media10!X$14:X$129)</f>
        <v>#VALUE!</v>
      </c>
      <c r="Y78" s="275" t="e">
        <f>SUMIF([4]Facebook!$B$14:$B$155,'[4]Daily_Total '!$B78,[4]Facebook!Y$14:Y$155)+SUMIF([4]Instagram!$B$14:$B$125,'[4]Daily_Total '!$B78,[4]Instagram!Y$14:Y$125)+SUMIF([4]YouTube!$B$14:$B$123,'[4]Daily_Total '!$B78,[4]YouTube!Y$14:Y$123)+SUMIF([4]Media4!$B$14:$B$122,'[4]Daily_Total '!$B78,[4]Media4!Y$14:Y$122)+SUMIF([4]Media5!$B$14:$B$129,'[4]Daily_Total '!$B78,[4]Media5!Y$14:Y$129)+SUMIF([4]Media6!$B$14:$B$129,'[4]Daily_Total '!$B78,[4]Media6!Y$14:Y$129)+SUMIF([4]Media7!$B$14:$B$129,'[4]Daily_Total '!$B78,[4]Media7!Y$14:Y$129)+SUMIF([4]Media8!$B$14:$B$129,'[4]Daily_Total '!$B78,[4]Media8!Y$14:Y$129)+SUMIF([4]Media9!$B$14:$B$129,'[4]Daily_Total '!$B78,[4]Media9!Y$14:Y$129)+SUMIF([4]Media10!$B$14:$B$129,'[4]Daily_Total '!$B78,[4]Media10!Y$14:Y$129)</f>
        <v>#VALUE!</v>
      </c>
    </row>
    <row r="79" spans="1:25" ht="15.65" hidden="1" customHeight="1">
      <c r="A79" s="284"/>
      <c r="B79" s="95">
        <f>B$14+57</f>
        <v>45173</v>
      </c>
      <c r="C79" s="103">
        <f>SUMIF(Facebook!$B$14:$B$155,'Daily_Total '!$B79,Facebook!C$14:C$155)+SUMIF(YouTube!$B$14:$B$125,'Daily_Total '!$B79,YouTube!C$14:C$125)+SUMIF(Snapchat!$B$14:$B$123,'Daily_Total '!$B79,Snapchat!C$14:C$123)+SUMIF(Media4!$B$14:$B$122,'Daily_Total '!$B79,Media4!C$14:C$122)+SUMIF(Media5!$B$14:$B$129,'Daily_Total '!$B79,Media5!C$14:C$129)+SUMIF(Media6!$B$14:$B$129,'Daily_Total '!$B79,Media6!C$14:C$129)+SUMIF(Media7!$B$14:$B$129,'Daily_Total '!$B79,Media7!C$14:C$129)+SUMIF(Media8!$B$14:$B$129,'Daily_Total '!$B79,Media8!C$14:C$129)+SUMIF(Media9!$B$14:$B$129,'Daily_Total '!$B79,Media9!C$14:C$129)+SUMIF(Media10!$B$14:$B$129,'Daily_Total '!$B79,Media10!C$14:C$129)</f>
        <v>0</v>
      </c>
      <c r="D79" s="72">
        <f>SUMIF(Facebook!$B$14:$B$155,'Daily_Total '!$B79,Facebook!D$14:D$155)+SUMIF(YouTube!$B$14:$B$125,'Daily_Total '!$B79,YouTube!D$14:D$125)+SUMIF(Snapchat!$B$14:$B$123,'Daily_Total '!$B79,Snapchat!D$14:D$123)+SUMIF(Media4!$B$14:$B$122,'Daily_Total '!$B79,Media4!D$14:D$122)+SUMIF(Media5!$B$14:$B$129,'Daily_Total '!$B79,Media5!D$14:D$129)+SUMIF(Media6!$B$14:$B$129,'Daily_Total '!$B79,Media6!D$14:D$129)+SUMIF(Media7!$B$14:$B$129,'Daily_Total '!$B79,Media7!D$14:D$129)+SUMIF(Media8!$B$14:$B$129,'Daily_Total '!$B79,Media8!D$14:D$129)+SUMIF(Media9!$B$14:$B$129,'Daily_Total '!$B79,Media9!D$14:D$129)+SUMIF(Media10!$B$14:$B$129,'Daily_Total '!$B79,Media10!D$14:D$129)</f>
        <v>0</v>
      </c>
      <c r="E79" s="72">
        <f>SUMIF(Facebook!$B$14:$B$155,'Daily_Total '!$B79,Facebook!E$14:E$155)+SUMIF(YouTube!$B$14:$B$125,'Daily_Total '!$B79,YouTube!E$14:E$125)+SUMIF(Snapchat!$B$14:$B$123,'Daily_Total '!$B79,Snapchat!E$14:E$123)+SUMIF(Media4!$B$14:$B$122,'Daily_Total '!$B79,Media4!E$14:E$122)+SUMIF(Media5!$B$14:$B$129,'Daily_Total '!$B79,Media5!E$14:E$129)+SUMIF(Media6!$B$14:$B$129,'Daily_Total '!$B79,Media6!E$14:E$129)+SUMIF(Media7!$B$14:$B$129,'Daily_Total '!$B79,Media7!E$14:E$129)+SUMIF(Media8!$B$14:$B$129,'Daily_Total '!$B79,Media8!E$14:E$129)+SUMIF(Media9!$B$14:$B$129,'Daily_Total '!$B79,Media9!E$14:E$129)+SUMIF(Media10!$B$14:$B$129,'Daily_Total '!$B79,Media10!E$14:E$129)</f>
        <v>0</v>
      </c>
      <c r="F79" s="72">
        <f>SUMIF(Facebook!$B$14:$B$155,'Daily_Total '!$B79,Facebook!F$14:F$155)+SUMIF(YouTube!$B$14:$B$125,'Daily_Total '!$B79,YouTube!F$14:F$125)+SUMIF(Snapchat!$B$14:$B$123,'Daily_Total '!$B79,Snapchat!F$14:F$123)+SUMIF(Media4!$B$14:$B$122,'Daily_Total '!$B79,Media4!F$14:F$122)+SUMIF(Media5!$B$14:$B$129,'Daily_Total '!$B79,Media5!F$14:F$129)+SUMIF(Media6!$B$14:$B$129,'Daily_Total '!$B79,Media6!F$14:F$129)+SUMIF(Media7!$B$14:$B$129,'Daily_Total '!$B79,Media7!F$14:F$129)+SUMIF(Media8!$B$14:$B$129,'Daily_Total '!$B79,Media8!F$14:F$129)+SUMIF(Media9!$B$14:$B$129,'Daily_Total '!$B79,Media9!F$14:F$129)+SUMIF(Media10!$B$14:$B$129,'Daily_Total '!$B79,Media10!F$14:F$129)</f>
        <v>0</v>
      </c>
      <c r="G79" s="72">
        <f>SUMIF(Facebook!$B$14:$B$155,'Daily_Total '!$B79,Facebook!G$14:G$155)+SUMIF(YouTube!$B$14:$B$125,'Daily_Total '!$B79,YouTube!G$14:G$125)+SUMIF(Snapchat!$B$14:$B$123,'Daily_Total '!$B79,Snapchat!G$14:G$123)+SUMIF(Media4!$B$14:$B$122,'Daily_Total '!$B79,Media4!G$14:G$122)+SUMIF(Media5!$B$14:$B$129,'Daily_Total '!$B79,Media5!G$14:G$129)+SUMIF(Media6!$B$14:$B$129,'Daily_Total '!$B79,Media6!G$14:G$129)+SUMIF(Media7!$B$14:$B$129,'Daily_Total '!$B79,Media7!G$14:G$129)+SUMIF(Media8!$B$14:$B$129,'Daily_Total '!$B79,Media8!G$14:G$129)+SUMIF(Media9!$B$14:$B$129,'Daily_Total '!$B79,Media9!G$14:G$129)+SUMIF(Media10!$B$14:$B$129,'Daily_Total '!$B79,Media10!G$14:G$129)</f>
        <v>0</v>
      </c>
      <c r="H79" s="72">
        <f>SUMIF(Facebook!$B$14:$B$155,'Daily_Total '!$B79,Facebook!H$14:H$155)+SUMIF(YouTube!$B$14:$B$125,'Daily_Total '!$B79,YouTube!H$14:H$125)+SUMIF(Snapchat!$B$14:$B$123,'Daily_Total '!$B79,Snapchat!H$14:H$123)+SUMIF(Media4!$B$14:$B$122,'Daily_Total '!$B79,Media4!H$14:H$122)+SUMIF(Media5!$B$14:$B$129,'Daily_Total '!$B79,Media5!H$14:H$129)+SUMIF(Media6!$B$14:$B$129,'Daily_Total '!$B79,Media6!H$14:H$129)+SUMIF(Media7!$B$14:$B$129,'Daily_Total '!$B79,Media7!H$14:H$129)+SUMIF(Media8!$B$14:$B$129,'Daily_Total '!$B79,Media8!H$14:H$129)+SUMIF(Media9!$B$14:$B$129,'Daily_Total '!$B79,Media9!H$14:H$129)+SUMIF(Media10!$B$14:$B$129,'Daily_Total '!$B79,Media10!H$14:H$129)</f>
        <v>0</v>
      </c>
      <c r="I79" s="72">
        <f>SUMIF(Facebook!$B$14:$B$155,'Daily_Total '!$B79,Facebook!I$14:I$155)+SUMIF(YouTube!$B$14:$B$125,'Daily_Total '!$B79,YouTube!I$14:I$125)+SUMIF(Snapchat!$B$14:$B$123,'Daily_Total '!$B79,Snapchat!I$14:I$123)+SUMIF(Media4!$B$14:$B$122,'Daily_Total '!$B79,Media4!I$14:I$122)+SUMIF(Media5!$B$14:$B$129,'Daily_Total '!$B79,Media5!I$14:I$129)+SUMIF(Media6!$B$14:$B$129,'Daily_Total '!$B79,Media6!I$14:I$129)+SUMIF(Media7!$B$14:$B$129,'Daily_Total '!$B79,Media7!I$14:I$129)+SUMIF(Media8!$B$14:$B$129,'Daily_Total '!$B79,Media8!I$14:I$129)+SUMIF(Media9!$B$14:$B$129,'Daily_Total '!$B79,Media9!I$14:I$129)+SUMIF(Media10!$B$14:$B$129,'Daily_Total '!$B79,Media10!I$14:I$129)</f>
        <v>0</v>
      </c>
      <c r="J79" s="61">
        <f>SUMIF(Facebook!$B$14:$B$155,'Daily_Total '!$B79,Facebook!J$14:J$155)+SUMIF(YouTube!$B$14:$B$125,'Daily_Total '!$B79,YouTube!J$14:J$125)+SUMIF(Snapchat!$B$14:$B$123,'Daily_Total '!$B79,Snapchat!J$14:J$123)+SUMIF(Media4!$B$14:$B$122,'Daily_Total '!$B79,Media4!J$14:J$122)+SUMIF(Media5!$B$14:$B$129,'Daily_Total '!$B79,Media5!J$14:J$129)+SUMIF(Media6!$B$14:$B$129,'Daily_Total '!$B79,Media6!J$14:J$129)+SUMIF(Media7!$B$14:$B$129,'Daily_Total '!$B79,Media7!J$14:J$129)+SUMIF(Media8!$B$14:$B$129,'Daily_Total '!$B79,Media8!J$14:J$129)+SUMIF(Media9!$B$14:$B$129,'Daily_Total '!$B79,Media9!J$14:J$129)+SUMIF(Media10!$B$14:$B$129,'Daily_Total '!$B79,Media10!J$14:J$129)</f>
        <v>0</v>
      </c>
      <c r="K79" s="59">
        <f>SUM($J$21,$J$29,$J$37,$J$45,$J$53,$J$61,$J$69,$J$77:J79)/$C$3</f>
        <v>0.86940262172284655</v>
      </c>
      <c r="L79" s="60" t="e">
        <f t="shared" si="61"/>
        <v>#DIV/0!</v>
      </c>
      <c r="M79" s="73" t="e">
        <f t="shared" si="62"/>
        <v>#DIV/0!</v>
      </c>
      <c r="N79" s="356" t="e">
        <f t="shared" ref="N79:N86" si="65">J79/E79</f>
        <v>#DIV/0!</v>
      </c>
      <c r="O79" s="103">
        <f>SUMIF(Facebook!$B$14:$B$155,'Daily_Total '!$B79,Facebook!O$14:O$155)+SUMIF(YouTube!$B$14:$B$125,'Daily_Total '!$B79,YouTube!O$14:O$125)+SUMIF(Snapchat!$B$14:$B$123,'Daily_Total '!$B79,Snapchat!O$14:O$123)+SUMIF(Media4!$B$14:$B$122,'Daily_Total '!$B79,Media4!O$14:O$122)+SUMIF(Media5!$B$14:$B$129,'Daily_Total '!$B79,Media5!O$14:O$129)+SUMIF(Media6!$B$14:$B$129,'Daily_Total '!$B79,Media6!O$14:O$129)+SUMIF(Media7!$B$14:$B$129,'Daily_Total '!$B79,Media7!O$14:O$129)+SUMIF(Media8!$B$14:$B$129,'Daily_Total '!$B79,Media8!O$14:O$129)+SUMIF(Media9!$B$14:$B$129,'Daily_Total '!$B79,Media9!O$14:O$129)+SUMIF(Media10!$B$14:$B$129,'Daily_Total '!$B79,Media10!O$14:O$129)</f>
        <v>0</v>
      </c>
      <c r="P79" s="103">
        <f>SUMIF(Facebook!$B$14:$B$155,'Daily_Total '!$B79,Facebook!P$14:P$155)+SUMIF(YouTube!$B$14:$B$125,'Daily_Total '!$B79,YouTube!P$14:P$125)+SUMIF(Snapchat!$B$14:$B$123,'Daily_Total '!$B79,Snapchat!P$14:P$123)+SUMIF(Media4!$B$14:$B$122,'Daily_Total '!$B79,Media4!P$14:P$122)+SUMIF(Media5!$B$14:$B$129,'Daily_Total '!$B79,Media5!P$14:P$129)+SUMIF(Media6!$B$14:$B$129,'Daily_Total '!$B79,Media6!P$14:P$129)+SUMIF(Media7!$B$14:$B$129,'Daily_Total '!$B79,Media7!P$14:P$129)+SUMIF(Media8!$B$14:$B$129,'Daily_Total '!$B79,Media8!P$14:P$129)+SUMIF(Media9!$B$14:$B$129,'Daily_Total '!$B79,Media9!P$14:P$129)+SUMIF(Media10!$B$14:$B$129,'Daily_Total '!$B79,Media10!P$14:P$129)</f>
        <v>0</v>
      </c>
      <c r="Q79" s="74" t="e">
        <f t="shared" si="63"/>
        <v>#DIV/0!</v>
      </c>
      <c r="R79" s="75" t="e">
        <f t="shared" ref="R79:R84" si="66">J79/O79</f>
        <v>#DIV/0!</v>
      </c>
      <c r="S79" s="59" t="e">
        <f t="shared" si="64"/>
        <v>#DIV/0!</v>
      </c>
      <c r="T79" s="104"/>
      <c r="U79" s="110" t="e">
        <f>SUMIF(Facebook!$B$14:$B$155,'Daily_Total '!$B79,Facebook!U$14:U$155)+SUMIF(YouTube!$B$14:$B$125,'Daily_Total '!$B79,YouTube!N$14:N$125)+SUMIF(Snapchat!$B$14:$B$123,'Daily_Total '!$B79,Snapchat!N$14:N$123)+SUMIF(Media4!$B$14:$B$122,'Daily_Total '!$B79,Media4!N$14:N$122)+SUMIF(Media5!$B$14:$B$129,'Daily_Total '!$B79,Media5!N$14:N$129)+SUMIF(Media6!$B$14:$B$129,'Daily_Total '!$B79,Media6!N$14:N$129)+SUMIF(Media7!$B$14:$B$129,'Daily_Total '!$B79,Media7!N$14:N$129)+SUMIF(Media8!$B$14:$B$129,'Daily_Total '!$B79,Media8!N$14:N$129)+SUMIF(Media9!$B$14:$B$129,'Daily_Total '!$B79,Media9!N$14:N$129)+SUMIF(Media10!$B$14:$B$129,'Daily_Total '!$B79,Media10!N$14:N$129)</f>
        <v>#DIV/0!</v>
      </c>
      <c r="V79" s="74">
        <f t="shared" ref="V79:V85" si="67">IFERROR(U79/O79,1)</f>
        <v>1</v>
      </c>
      <c r="W79" s="274" t="e">
        <f>SUMIF([4]Facebook!$B$14:$B$155,'[4]Daily_Total '!$B79,[4]Facebook!W$14:W$155)+SUMIF([4]Instagram!$B$14:$B$125,'[4]Daily_Total '!$B79,[4]Instagram!W$14:W$125)+SUMIF([4]YouTube!$B$14:$B$123,'[4]Daily_Total '!$B79,[4]YouTube!W$14:W$123)+SUMIF([4]Media4!$B$14:$B$122,'[4]Daily_Total '!$B79,[4]Media4!W$14:W$122)+SUMIF([4]Media5!$B$14:$B$129,'[4]Daily_Total '!$B79,[4]Media5!W$14:W$129)+SUMIF([4]Media6!$B$14:$B$129,'[4]Daily_Total '!$B79,[4]Media6!W$14:W$129)+SUMIF([4]Media7!$B$14:$B$129,'[4]Daily_Total '!$B79,[4]Media7!W$14:W$129)+SUMIF([4]Media8!$B$14:$B$129,'[4]Daily_Total '!$B79,[4]Media8!W$14:W$129)+SUMIF([4]Media9!$B$14:$B$129,'[4]Daily_Total '!$B79,[4]Media9!W$14:W$129)+SUMIF([4]Media10!$B$14:$B$129,'[4]Daily_Total '!$B79,[4]Media10!W$14:W$129)</f>
        <v>#VALUE!</v>
      </c>
      <c r="X79" s="274" t="e">
        <f>SUMIF([4]Facebook!$B$14:$B$155,'[4]Daily_Total '!$B79,[4]Facebook!X$14:X$155)+SUMIF([4]Instagram!$B$14:$B$125,'[4]Daily_Total '!$B79,[4]Instagram!X$14:X$125)+SUMIF([4]YouTube!$B$14:$B$123,'[4]Daily_Total '!$B79,[4]YouTube!X$14:X$123)+SUMIF([4]Media4!$B$14:$B$122,'[4]Daily_Total '!$B79,[4]Media4!X$14:X$122)+SUMIF([4]Media5!$B$14:$B$129,'[4]Daily_Total '!$B79,[4]Media5!X$14:X$129)+SUMIF([4]Media6!$B$14:$B$129,'[4]Daily_Total '!$B79,[4]Media6!X$14:X$129)+SUMIF([4]Media7!$B$14:$B$129,'[4]Daily_Total '!$B79,[4]Media7!X$14:X$129)+SUMIF([4]Media8!$B$14:$B$129,'[4]Daily_Total '!$B79,[4]Media8!X$14:X$129)+SUMIF([4]Media9!$B$14:$B$129,'[4]Daily_Total '!$B79,[4]Media9!X$14:X$129)+SUMIF([4]Media10!$B$14:$B$129,'[4]Daily_Total '!$B79,[4]Media10!X$14:X$129)</f>
        <v>#VALUE!</v>
      </c>
      <c r="Y79" s="275" t="e">
        <f>SUMIF([4]Facebook!$B$14:$B$155,'[4]Daily_Total '!$B79,[4]Facebook!Y$14:Y$155)+SUMIF([4]Instagram!$B$14:$B$125,'[4]Daily_Total '!$B79,[4]Instagram!Y$14:Y$125)+SUMIF([4]YouTube!$B$14:$B$123,'[4]Daily_Total '!$B79,[4]YouTube!Y$14:Y$123)+SUMIF([4]Media4!$B$14:$B$122,'[4]Daily_Total '!$B79,[4]Media4!Y$14:Y$122)+SUMIF([4]Media5!$B$14:$B$129,'[4]Daily_Total '!$B79,[4]Media5!Y$14:Y$129)+SUMIF([4]Media6!$B$14:$B$129,'[4]Daily_Total '!$B79,[4]Media6!Y$14:Y$129)+SUMIF([4]Media7!$B$14:$B$129,'[4]Daily_Total '!$B79,[4]Media7!Y$14:Y$129)+SUMIF([4]Media8!$B$14:$B$129,'[4]Daily_Total '!$B79,[4]Media8!Y$14:Y$129)+SUMIF([4]Media9!$B$14:$B$129,'[4]Daily_Total '!$B79,[4]Media9!Y$14:Y$129)+SUMIF([4]Media10!$B$14:$B$129,'[4]Daily_Total '!$B79,[4]Media10!Y$14:Y$129)</f>
        <v>#VALUE!</v>
      </c>
    </row>
    <row r="80" spans="1:25" ht="15.65" hidden="1" customHeight="1">
      <c r="A80" s="284"/>
      <c r="B80" s="95">
        <f>B$14+58</f>
        <v>45174</v>
      </c>
      <c r="C80" s="103">
        <f>SUMIF(Facebook!$B$14:$B$155,'Daily_Total '!$B80,Facebook!C$14:C$155)+SUMIF(YouTube!$B$14:$B$125,'Daily_Total '!$B80,YouTube!C$14:C$125)+SUMIF(Snapchat!$B$14:$B$123,'Daily_Total '!$B80,Snapchat!C$14:C$123)+SUMIF(Media4!$B$14:$B$122,'Daily_Total '!$B80,Media4!C$14:C$122)+SUMIF(Media5!$B$14:$B$129,'Daily_Total '!$B80,Media5!C$14:C$129)+SUMIF(Media6!$B$14:$B$129,'Daily_Total '!$B80,Media6!C$14:C$129)+SUMIF(Media7!$B$14:$B$129,'Daily_Total '!$B80,Media7!C$14:C$129)+SUMIF(Media8!$B$14:$B$129,'Daily_Total '!$B80,Media8!C$14:C$129)+SUMIF(Media9!$B$14:$B$129,'Daily_Total '!$B80,Media9!C$14:C$129)+SUMIF(Media10!$B$14:$B$129,'Daily_Total '!$B80,Media10!C$14:C$129)</f>
        <v>0</v>
      </c>
      <c r="D80" s="72">
        <f>SUMIF(Facebook!$B$14:$B$155,'Daily_Total '!$B80,Facebook!D$14:D$155)+SUMIF(YouTube!$B$14:$B$125,'Daily_Total '!$B80,YouTube!D$14:D$125)+SUMIF(Snapchat!$B$14:$B$123,'Daily_Total '!$B80,Snapchat!D$14:D$123)+SUMIF(Media4!$B$14:$B$122,'Daily_Total '!$B80,Media4!D$14:D$122)+SUMIF(Media5!$B$14:$B$129,'Daily_Total '!$B80,Media5!D$14:D$129)+SUMIF(Media6!$B$14:$B$129,'Daily_Total '!$B80,Media6!D$14:D$129)+SUMIF(Media7!$B$14:$B$129,'Daily_Total '!$B80,Media7!D$14:D$129)+SUMIF(Media8!$B$14:$B$129,'Daily_Total '!$B80,Media8!D$14:D$129)+SUMIF(Media9!$B$14:$B$129,'Daily_Total '!$B80,Media9!D$14:D$129)+SUMIF(Media10!$B$14:$B$129,'Daily_Total '!$B80,Media10!D$14:D$129)</f>
        <v>0</v>
      </c>
      <c r="E80" s="72">
        <f>SUMIF(Facebook!$B$14:$B$155,'Daily_Total '!$B80,Facebook!E$14:E$155)+SUMIF(YouTube!$B$14:$B$125,'Daily_Total '!$B80,YouTube!E$14:E$125)+SUMIF(Snapchat!$B$14:$B$123,'Daily_Total '!$B80,Snapchat!E$14:E$123)+SUMIF(Media4!$B$14:$B$122,'Daily_Total '!$B80,Media4!E$14:E$122)+SUMIF(Media5!$B$14:$B$129,'Daily_Total '!$B80,Media5!E$14:E$129)+SUMIF(Media6!$B$14:$B$129,'Daily_Total '!$B80,Media6!E$14:E$129)+SUMIF(Media7!$B$14:$B$129,'Daily_Total '!$B80,Media7!E$14:E$129)+SUMIF(Media8!$B$14:$B$129,'Daily_Total '!$B80,Media8!E$14:E$129)+SUMIF(Media9!$B$14:$B$129,'Daily_Total '!$B80,Media9!E$14:E$129)+SUMIF(Media10!$B$14:$B$129,'Daily_Total '!$B80,Media10!E$14:E$129)</f>
        <v>0</v>
      </c>
      <c r="F80" s="72">
        <f>SUMIF(Facebook!$B$14:$B$155,'Daily_Total '!$B80,Facebook!F$14:F$155)+SUMIF(YouTube!$B$14:$B$125,'Daily_Total '!$B80,YouTube!F$14:F$125)+SUMIF(Snapchat!$B$14:$B$123,'Daily_Total '!$B80,Snapchat!F$14:F$123)+SUMIF(Media4!$B$14:$B$122,'Daily_Total '!$B80,Media4!F$14:F$122)+SUMIF(Media5!$B$14:$B$129,'Daily_Total '!$B80,Media5!F$14:F$129)+SUMIF(Media6!$B$14:$B$129,'Daily_Total '!$B80,Media6!F$14:F$129)+SUMIF(Media7!$B$14:$B$129,'Daily_Total '!$B80,Media7!F$14:F$129)+SUMIF(Media8!$B$14:$B$129,'Daily_Total '!$B80,Media8!F$14:F$129)+SUMIF(Media9!$B$14:$B$129,'Daily_Total '!$B80,Media9!F$14:F$129)+SUMIF(Media10!$B$14:$B$129,'Daily_Total '!$B80,Media10!F$14:F$129)</f>
        <v>0</v>
      </c>
      <c r="G80" s="72">
        <f>SUMIF(Facebook!$B$14:$B$155,'Daily_Total '!$B80,Facebook!G$14:G$155)+SUMIF(YouTube!$B$14:$B$125,'Daily_Total '!$B80,YouTube!G$14:G$125)+SUMIF(Snapchat!$B$14:$B$123,'Daily_Total '!$B80,Snapchat!G$14:G$123)+SUMIF(Media4!$B$14:$B$122,'Daily_Total '!$B80,Media4!G$14:G$122)+SUMIF(Media5!$B$14:$B$129,'Daily_Total '!$B80,Media5!G$14:G$129)+SUMIF(Media6!$B$14:$B$129,'Daily_Total '!$B80,Media6!G$14:G$129)+SUMIF(Media7!$B$14:$B$129,'Daily_Total '!$B80,Media7!G$14:G$129)+SUMIF(Media8!$B$14:$B$129,'Daily_Total '!$B80,Media8!G$14:G$129)+SUMIF(Media9!$B$14:$B$129,'Daily_Total '!$B80,Media9!G$14:G$129)+SUMIF(Media10!$B$14:$B$129,'Daily_Total '!$B80,Media10!G$14:G$129)</f>
        <v>0</v>
      </c>
      <c r="H80" s="72">
        <f>SUMIF(Facebook!$B$14:$B$155,'Daily_Total '!$B80,Facebook!H$14:H$155)+SUMIF(YouTube!$B$14:$B$125,'Daily_Total '!$B80,YouTube!H$14:H$125)+SUMIF(Snapchat!$B$14:$B$123,'Daily_Total '!$B80,Snapchat!H$14:H$123)+SUMIF(Media4!$B$14:$B$122,'Daily_Total '!$B80,Media4!H$14:H$122)+SUMIF(Media5!$B$14:$B$129,'Daily_Total '!$B80,Media5!H$14:H$129)+SUMIF(Media6!$B$14:$B$129,'Daily_Total '!$B80,Media6!H$14:H$129)+SUMIF(Media7!$B$14:$B$129,'Daily_Total '!$B80,Media7!H$14:H$129)+SUMIF(Media8!$B$14:$B$129,'Daily_Total '!$B80,Media8!H$14:H$129)+SUMIF(Media9!$B$14:$B$129,'Daily_Total '!$B80,Media9!H$14:H$129)+SUMIF(Media10!$B$14:$B$129,'Daily_Total '!$B80,Media10!H$14:H$129)</f>
        <v>0</v>
      </c>
      <c r="I80" s="72">
        <f>SUMIF(Facebook!$B$14:$B$155,'Daily_Total '!$B80,Facebook!I$14:I$155)+SUMIF(YouTube!$B$14:$B$125,'Daily_Total '!$B80,YouTube!I$14:I$125)+SUMIF(Snapchat!$B$14:$B$123,'Daily_Total '!$B80,Snapchat!I$14:I$123)+SUMIF(Media4!$B$14:$B$122,'Daily_Total '!$B80,Media4!I$14:I$122)+SUMIF(Media5!$B$14:$B$129,'Daily_Total '!$B80,Media5!I$14:I$129)+SUMIF(Media6!$B$14:$B$129,'Daily_Total '!$B80,Media6!I$14:I$129)+SUMIF(Media7!$B$14:$B$129,'Daily_Total '!$B80,Media7!I$14:I$129)+SUMIF(Media8!$B$14:$B$129,'Daily_Total '!$B80,Media8!I$14:I$129)+SUMIF(Media9!$B$14:$B$129,'Daily_Total '!$B80,Media9!I$14:I$129)+SUMIF(Media10!$B$14:$B$129,'Daily_Total '!$B80,Media10!I$14:I$129)</f>
        <v>0</v>
      </c>
      <c r="J80" s="61">
        <f>SUMIF(Facebook!$B$14:$B$155,'Daily_Total '!$B80,Facebook!J$14:J$155)+SUMIF(YouTube!$B$14:$B$125,'Daily_Total '!$B80,YouTube!J$14:J$125)+SUMIF(Snapchat!$B$14:$B$123,'Daily_Total '!$B80,Snapchat!J$14:J$123)+SUMIF(Media4!$B$14:$B$122,'Daily_Total '!$B80,Media4!J$14:J$122)+SUMIF(Media5!$B$14:$B$129,'Daily_Total '!$B80,Media5!J$14:J$129)+SUMIF(Media6!$B$14:$B$129,'Daily_Total '!$B80,Media6!J$14:J$129)+SUMIF(Media7!$B$14:$B$129,'Daily_Total '!$B80,Media7!J$14:J$129)+SUMIF(Media8!$B$14:$B$129,'Daily_Total '!$B80,Media8!J$14:J$129)+SUMIF(Media9!$B$14:$B$129,'Daily_Total '!$B80,Media9!J$14:J$129)+SUMIF(Media10!$B$14:$B$129,'Daily_Total '!$B80,Media10!J$14:J$129)</f>
        <v>0</v>
      </c>
      <c r="K80" s="59">
        <f>SUM($J$21,$J$29,$J$37,$J$45,$J$53,$J$61,$J$69,$J$77:J80)/$C$3</f>
        <v>0.86940262172284655</v>
      </c>
      <c r="L80" s="60" t="e">
        <f t="shared" si="61"/>
        <v>#DIV/0!</v>
      </c>
      <c r="M80" s="73" t="e">
        <f t="shared" si="62"/>
        <v>#DIV/0!</v>
      </c>
      <c r="N80" s="356" t="e">
        <f t="shared" si="65"/>
        <v>#DIV/0!</v>
      </c>
      <c r="O80" s="103">
        <f>SUMIF(Facebook!$B$14:$B$155,'Daily_Total '!$B80,Facebook!O$14:O$155)+SUMIF(YouTube!$B$14:$B$125,'Daily_Total '!$B80,YouTube!O$14:O$125)+SUMIF(Snapchat!$B$14:$B$123,'Daily_Total '!$B80,Snapchat!O$14:O$123)+SUMIF(Media4!$B$14:$B$122,'Daily_Total '!$B80,Media4!O$14:O$122)+SUMIF(Media5!$B$14:$B$129,'Daily_Total '!$B80,Media5!O$14:O$129)+SUMIF(Media6!$B$14:$B$129,'Daily_Total '!$B80,Media6!O$14:O$129)+SUMIF(Media7!$B$14:$B$129,'Daily_Total '!$B80,Media7!O$14:O$129)+SUMIF(Media8!$B$14:$B$129,'Daily_Total '!$B80,Media8!O$14:O$129)+SUMIF(Media9!$B$14:$B$129,'Daily_Total '!$B80,Media9!O$14:O$129)+SUMIF(Media10!$B$14:$B$129,'Daily_Total '!$B80,Media10!O$14:O$129)</f>
        <v>0</v>
      </c>
      <c r="P80" s="103">
        <f>SUMIF(Facebook!$B$14:$B$155,'Daily_Total '!$B80,Facebook!P$14:P$155)+SUMIF(YouTube!$B$14:$B$125,'Daily_Total '!$B80,YouTube!P$14:P$125)+SUMIF(Snapchat!$B$14:$B$123,'Daily_Total '!$B80,Snapchat!P$14:P$123)+SUMIF(Media4!$B$14:$B$122,'Daily_Total '!$B80,Media4!P$14:P$122)+SUMIF(Media5!$B$14:$B$129,'Daily_Total '!$B80,Media5!P$14:P$129)+SUMIF(Media6!$B$14:$B$129,'Daily_Total '!$B80,Media6!P$14:P$129)+SUMIF(Media7!$B$14:$B$129,'Daily_Total '!$B80,Media7!P$14:P$129)+SUMIF(Media8!$B$14:$B$129,'Daily_Total '!$B80,Media8!P$14:P$129)+SUMIF(Media9!$B$14:$B$129,'Daily_Total '!$B80,Media9!P$14:P$129)+SUMIF(Media10!$B$14:$B$129,'Daily_Total '!$B80,Media10!P$14:P$129)</f>
        <v>0</v>
      </c>
      <c r="Q80" s="74" t="e">
        <f t="shared" si="63"/>
        <v>#DIV/0!</v>
      </c>
      <c r="R80" s="75" t="e">
        <f t="shared" si="66"/>
        <v>#DIV/0!</v>
      </c>
      <c r="S80" s="59" t="e">
        <f t="shared" si="64"/>
        <v>#DIV/0!</v>
      </c>
      <c r="T80" s="104"/>
      <c r="U80" s="110" t="e">
        <f>SUMIF(Facebook!$B$14:$B$155,'Daily_Total '!$B80,Facebook!U$14:U$155)+SUMIF(YouTube!$B$14:$B$125,'Daily_Total '!$B80,YouTube!N$14:N$125)+SUMIF(Snapchat!$B$14:$B$123,'Daily_Total '!$B80,Snapchat!N$14:N$123)+SUMIF(Media4!$B$14:$B$122,'Daily_Total '!$B80,Media4!N$14:N$122)+SUMIF(Media5!$B$14:$B$129,'Daily_Total '!$B80,Media5!N$14:N$129)+SUMIF(Media6!$B$14:$B$129,'Daily_Total '!$B80,Media6!N$14:N$129)+SUMIF(Media7!$B$14:$B$129,'Daily_Total '!$B80,Media7!N$14:N$129)+SUMIF(Media8!$B$14:$B$129,'Daily_Total '!$B80,Media8!N$14:N$129)+SUMIF(Media9!$B$14:$B$129,'Daily_Total '!$B80,Media9!N$14:N$129)+SUMIF(Media10!$B$14:$B$129,'Daily_Total '!$B80,Media10!N$14:N$129)</f>
        <v>#DIV/0!</v>
      </c>
      <c r="V80" s="74">
        <f t="shared" si="67"/>
        <v>1</v>
      </c>
      <c r="W80" s="274" t="e">
        <f>SUMIF([4]Facebook!$B$14:$B$155,'[4]Daily_Total '!$B80,[4]Facebook!W$14:W$155)+SUMIF([4]Instagram!$B$14:$B$125,'[4]Daily_Total '!$B80,[4]Instagram!W$14:W$125)+SUMIF([4]YouTube!$B$14:$B$123,'[4]Daily_Total '!$B80,[4]YouTube!W$14:W$123)+SUMIF([4]Media4!$B$14:$B$122,'[4]Daily_Total '!$B80,[4]Media4!W$14:W$122)+SUMIF([4]Media5!$B$14:$B$129,'[4]Daily_Total '!$B80,[4]Media5!W$14:W$129)+SUMIF([4]Media6!$B$14:$B$129,'[4]Daily_Total '!$B80,[4]Media6!W$14:W$129)+SUMIF([4]Media7!$B$14:$B$129,'[4]Daily_Total '!$B80,[4]Media7!W$14:W$129)+SUMIF([4]Media8!$B$14:$B$129,'[4]Daily_Total '!$B80,[4]Media8!W$14:W$129)+SUMIF([4]Media9!$B$14:$B$129,'[4]Daily_Total '!$B80,[4]Media9!W$14:W$129)+SUMIF([4]Media10!$B$14:$B$129,'[4]Daily_Total '!$B80,[4]Media10!W$14:W$129)</f>
        <v>#VALUE!</v>
      </c>
      <c r="X80" s="274" t="e">
        <f>SUMIF([4]Facebook!$B$14:$B$155,'[4]Daily_Total '!$B80,[4]Facebook!X$14:X$155)+SUMIF([4]Instagram!$B$14:$B$125,'[4]Daily_Total '!$B80,[4]Instagram!X$14:X$125)+SUMIF([4]YouTube!$B$14:$B$123,'[4]Daily_Total '!$B80,[4]YouTube!X$14:X$123)+SUMIF([4]Media4!$B$14:$B$122,'[4]Daily_Total '!$B80,[4]Media4!X$14:X$122)+SUMIF([4]Media5!$B$14:$B$129,'[4]Daily_Total '!$B80,[4]Media5!X$14:X$129)+SUMIF([4]Media6!$B$14:$B$129,'[4]Daily_Total '!$B80,[4]Media6!X$14:X$129)+SUMIF([4]Media7!$B$14:$B$129,'[4]Daily_Total '!$B80,[4]Media7!X$14:X$129)+SUMIF([4]Media8!$B$14:$B$129,'[4]Daily_Total '!$B80,[4]Media8!X$14:X$129)+SUMIF([4]Media9!$B$14:$B$129,'[4]Daily_Total '!$B80,[4]Media9!X$14:X$129)+SUMIF([4]Media10!$B$14:$B$129,'[4]Daily_Total '!$B80,[4]Media10!X$14:X$129)</f>
        <v>#VALUE!</v>
      </c>
      <c r="Y80" s="275" t="e">
        <f>SUMIF([4]Facebook!$B$14:$B$155,'[4]Daily_Total '!$B80,[4]Facebook!Y$14:Y$155)+SUMIF([4]Instagram!$B$14:$B$125,'[4]Daily_Total '!$B80,[4]Instagram!Y$14:Y$125)+SUMIF([4]YouTube!$B$14:$B$123,'[4]Daily_Total '!$B80,[4]YouTube!Y$14:Y$123)+SUMIF([4]Media4!$B$14:$B$122,'[4]Daily_Total '!$B80,[4]Media4!Y$14:Y$122)+SUMIF([4]Media5!$B$14:$B$129,'[4]Daily_Total '!$B80,[4]Media5!Y$14:Y$129)+SUMIF([4]Media6!$B$14:$B$129,'[4]Daily_Total '!$B80,[4]Media6!Y$14:Y$129)+SUMIF([4]Media7!$B$14:$B$129,'[4]Daily_Total '!$B80,[4]Media7!Y$14:Y$129)+SUMIF([4]Media8!$B$14:$B$129,'[4]Daily_Total '!$B80,[4]Media8!Y$14:Y$129)+SUMIF([4]Media9!$B$14:$B$129,'[4]Daily_Total '!$B80,[4]Media9!Y$14:Y$129)+SUMIF([4]Media10!$B$14:$B$129,'[4]Daily_Total '!$B80,[4]Media10!Y$14:Y$129)</f>
        <v>#VALUE!</v>
      </c>
    </row>
    <row r="81" spans="1:25" ht="15.65" hidden="1" customHeight="1">
      <c r="A81" s="284"/>
      <c r="B81" s="95">
        <f>B$14+59</f>
        <v>45175</v>
      </c>
      <c r="C81" s="103">
        <f>SUMIF(Facebook!$B$14:$B$155,'Daily_Total '!$B81,Facebook!C$14:C$155)+SUMIF(YouTube!$B$14:$B$125,'Daily_Total '!$B81,YouTube!C$14:C$125)+SUMIF(Snapchat!$B$14:$B$123,'Daily_Total '!$B81,Snapchat!C$14:C$123)+SUMIF(Media4!$B$14:$B$122,'Daily_Total '!$B81,Media4!C$14:C$122)+SUMIF(Media5!$B$14:$B$129,'Daily_Total '!$B81,Media5!C$14:C$129)+SUMIF(Media6!$B$14:$B$129,'Daily_Total '!$B81,Media6!C$14:C$129)+SUMIF(Media7!$B$14:$B$129,'Daily_Total '!$B81,Media7!C$14:C$129)+SUMIF(Media8!$B$14:$B$129,'Daily_Total '!$B81,Media8!C$14:C$129)+SUMIF(Media9!$B$14:$B$129,'Daily_Total '!$B81,Media9!C$14:C$129)+SUMIF(Media10!$B$14:$B$129,'Daily_Total '!$B81,Media10!C$14:C$129)</f>
        <v>0</v>
      </c>
      <c r="D81" s="72">
        <f>SUMIF(Facebook!$B$14:$B$155,'Daily_Total '!$B81,Facebook!D$14:D$155)+SUMIF(YouTube!$B$14:$B$125,'Daily_Total '!$B81,YouTube!D$14:D$125)+SUMIF(Snapchat!$B$14:$B$123,'Daily_Total '!$B81,Snapchat!D$14:D$123)+SUMIF(Media4!$B$14:$B$122,'Daily_Total '!$B81,Media4!D$14:D$122)+SUMIF(Media5!$B$14:$B$129,'Daily_Total '!$B81,Media5!D$14:D$129)+SUMIF(Media6!$B$14:$B$129,'Daily_Total '!$B81,Media6!D$14:D$129)+SUMIF(Media7!$B$14:$B$129,'Daily_Total '!$B81,Media7!D$14:D$129)+SUMIF(Media8!$B$14:$B$129,'Daily_Total '!$B81,Media8!D$14:D$129)+SUMIF(Media9!$B$14:$B$129,'Daily_Total '!$B81,Media9!D$14:D$129)+SUMIF(Media10!$B$14:$B$129,'Daily_Total '!$B81,Media10!D$14:D$129)</f>
        <v>0</v>
      </c>
      <c r="E81" s="72">
        <f>SUMIF(Facebook!$B$14:$B$155,'Daily_Total '!$B81,Facebook!E$14:E$155)+SUMIF(YouTube!$B$14:$B$125,'Daily_Total '!$B81,YouTube!E$14:E$125)+SUMIF(Snapchat!$B$14:$B$123,'Daily_Total '!$B81,Snapchat!E$14:E$123)+SUMIF(Media4!$B$14:$B$122,'Daily_Total '!$B81,Media4!E$14:E$122)+SUMIF(Media5!$B$14:$B$129,'Daily_Total '!$B81,Media5!E$14:E$129)+SUMIF(Media6!$B$14:$B$129,'Daily_Total '!$B81,Media6!E$14:E$129)+SUMIF(Media7!$B$14:$B$129,'Daily_Total '!$B81,Media7!E$14:E$129)+SUMIF(Media8!$B$14:$B$129,'Daily_Total '!$B81,Media8!E$14:E$129)+SUMIF(Media9!$B$14:$B$129,'Daily_Total '!$B81,Media9!E$14:E$129)+SUMIF(Media10!$B$14:$B$129,'Daily_Total '!$B81,Media10!E$14:E$129)</f>
        <v>0</v>
      </c>
      <c r="F81" s="72">
        <f>SUMIF(Facebook!$B$14:$B$155,'Daily_Total '!$B81,Facebook!F$14:F$155)+SUMIF(YouTube!$B$14:$B$125,'Daily_Total '!$B81,YouTube!F$14:F$125)+SUMIF(Snapchat!$B$14:$B$123,'Daily_Total '!$B81,Snapchat!F$14:F$123)+SUMIF(Media4!$B$14:$B$122,'Daily_Total '!$B81,Media4!F$14:F$122)+SUMIF(Media5!$B$14:$B$129,'Daily_Total '!$B81,Media5!F$14:F$129)+SUMIF(Media6!$B$14:$B$129,'Daily_Total '!$B81,Media6!F$14:F$129)+SUMIF(Media7!$B$14:$B$129,'Daily_Total '!$B81,Media7!F$14:F$129)+SUMIF(Media8!$B$14:$B$129,'Daily_Total '!$B81,Media8!F$14:F$129)+SUMIF(Media9!$B$14:$B$129,'Daily_Total '!$B81,Media9!F$14:F$129)+SUMIF(Media10!$B$14:$B$129,'Daily_Total '!$B81,Media10!F$14:F$129)</f>
        <v>0</v>
      </c>
      <c r="G81" s="72">
        <f>SUMIF(Facebook!$B$14:$B$155,'Daily_Total '!$B81,Facebook!G$14:G$155)+SUMIF(YouTube!$B$14:$B$125,'Daily_Total '!$B81,YouTube!G$14:G$125)+SUMIF(Snapchat!$B$14:$B$123,'Daily_Total '!$B81,Snapchat!G$14:G$123)+SUMIF(Media4!$B$14:$B$122,'Daily_Total '!$B81,Media4!G$14:G$122)+SUMIF(Media5!$B$14:$B$129,'Daily_Total '!$B81,Media5!G$14:G$129)+SUMIF(Media6!$B$14:$B$129,'Daily_Total '!$B81,Media6!G$14:G$129)+SUMIF(Media7!$B$14:$B$129,'Daily_Total '!$B81,Media7!G$14:G$129)+SUMIF(Media8!$B$14:$B$129,'Daily_Total '!$B81,Media8!G$14:G$129)+SUMIF(Media9!$B$14:$B$129,'Daily_Total '!$B81,Media9!G$14:G$129)+SUMIF(Media10!$B$14:$B$129,'Daily_Total '!$B81,Media10!G$14:G$129)</f>
        <v>0</v>
      </c>
      <c r="H81" s="72">
        <f>SUMIF(Facebook!$B$14:$B$155,'Daily_Total '!$B81,Facebook!H$14:H$155)+SUMIF(YouTube!$B$14:$B$125,'Daily_Total '!$B81,YouTube!H$14:H$125)+SUMIF(Snapchat!$B$14:$B$123,'Daily_Total '!$B81,Snapchat!H$14:H$123)+SUMIF(Media4!$B$14:$B$122,'Daily_Total '!$B81,Media4!H$14:H$122)+SUMIF(Media5!$B$14:$B$129,'Daily_Total '!$B81,Media5!H$14:H$129)+SUMIF(Media6!$B$14:$B$129,'Daily_Total '!$B81,Media6!H$14:H$129)+SUMIF(Media7!$B$14:$B$129,'Daily_Total '!$B81,Media7!H$14:H$129)+SUMIF(Media8!$B$14:$B$129,'Daily_Total '!$B81,Media8!H$14:H$129)+SUMIF(Media9!$B$14:$B$129,'Daily_Total '!$B81,Media9!H$14:H$129)+SUMIF(Media10!$B$14:$B$129,'Daily_Total '!$B81,Media10!H$14:H$129)</f>
        <v>0</v>
      </c>
      <c r="I81" s="72">
        <f>SUMIF(Facebook!$B$14:$B$155,'Daily_Total '!$B81,Facebook!I$14:I$155)+SUMIF(YouTube!$B$14:$B$125,'Daily_Total '!$B81,YouTube!I$14:I$125)+SUMIF(Snapchat!$B$14:$B$123,'Daily_Total '!$B81,Snapchat!I$14:I$123)+SUMIF(Media4!$B$14:$B$122,'Daily_Total '!$B81,Media4!I$14:I$122)+SUMIF(Media5!$B$14:$B$129,'Daily_Total '!$B81,Media5!I$14:I$129)+SUMIF(Media6!$B$14:$B$129,'Daily_Total '!$B81,Media6!I$14:I$129)+SUMIF(Media7!$B$14:$B$129,'Daily_Total '!$B81,Media7!I$14:I$129)+SUMIF(Media8!$B$14:$B$129,'Daily_Total '!$B81,Media8!I$14:I$129)+SUMIF(Media9!$B$14:$B$129,'Daily_Total '!$B81,Media9!I$14:I$129)+SUMIF(Media10!$B$14:$B$129,'Daily_Total '!$B81,Media10!I$14:I$129)</f>
        <v>0</v>
      </c>
      <c r="J81" s="61">
        <f>SUMIF(Facebook!$B$14:$B$155,'Daily_Total '!$B81,Facebook!J$14:J$155)+SUMIF(YouTube!$B$14:$B$125,'Daily_Total '!$B81,YouTube!J$14:J$125)+SUMIF(Snapchat!$B$14:$B$123,'Daily_Total '!$B81,Snapchat!J$14:J$123)+SUMIF(Media4!$B$14:$B$122,'Daily_Total '!$B81,Media4!J$14:J$122)+SUMIF(Media5!$B$14:$B$129,'Daily_Total '!$B81,Media5!J$14:J$129)+SUMIF(Media6!$B$14:$B$129,'Daily_Total '!$B81,Media6!J$14:J$129)+SUMIF(Media7!$B$14:$B$129,'Daily_Total '!$B81,Media7!J$14:J$129)+SUMIF(Media8!$B$14:$B$129,'Daily_Total '!$B81,Media8!J$14:J$129)+SUMIF(Media9!$B$14:$B$129,'Daily_Total '!$B81,Media9!J$14:J$129)+SUMIF(Media10!$B$14:$B$129,'Daily_Total '!$B81,Media10!J$14:J$129)</f>
        <v>0</v>
      </c>
      <c r="K81" s="59">
        <f>SUM($J$21,$J$29,$J$37,$J$45,$J$53,$J$61,$J$69,$J$77:J81)/$C$3</f>
        <v>0.86940262172284655</v>
      </c>
      <c r="L81" s="60" t="e">
        <f t="shared" si="61"/>
        <v>#DIV/0!</v>
      </c>
      <c r="M81" s="73" t="e">
        <f t="shared" si="62"/>
        <v>#DIV/0!</v>
      </c>
      <c r="N81" s="356" t="e">
        <f t="shared" si="65"/>
        <v>#DIV/0!</v>
      </c>
      <c r="O81" s="103">
        <f>SUMIF(Facebook!$B$14:$B$155,'Daily_Total '!$B81,Facebook!O$14:O$155)+SUMIF(YouTube!$B$14:$B$125,'Daily_Total '!$B81,YouTube!O$14:O$125)+SUMIF(Snapchat!$B$14:$B$123,'Daily_Total '!$B81,Snapchat!O$14:O$123)+SUMIF(Media4!$B$14:$B$122,'Daily_Total '!$B81,Media4!O$14:O$122)+SUMIF(Media5!$B$14:$B$129,'Daily_Total '!$B81,Media5!O$14:O$129)+SUMIF(Media6!$B$14:$B$129,'Daily_Total '!$B81,Media6!O$14:O$129)+SUMIF(Media7!$B$14:$B$129,'Daily_Total '!$B81,Media7!O$14:O$129)+SUMIF(Media8!$B$14:$B$129,'Daily_Total '!$B81,Media8!O$14:O$129)+SUMIF(Media9!$B$14:$B$129,'Daily_Total '!$B81,Media9!O$14:O$129)+SUMIF(Media10!$B$14:$B$129,'Daily_Total '!$B81,Media10!O$14:O$129)</f>
        <v>0</v>
      </c>
      <c r="P81" s="103">
        <f>SUMIF(Facebook!$B$14:$B$155,'Daily_Total '!$B81,Facebook!P$14:P$155)+SUMIF(YouTube!$B$14:$B$125,'Daily_Total '!$B81,YouTube!P$14:P$125)+SUMIF(Snapchat!$B$14:$B$123,'Daily_Total '!$B81,Snapchat!P$14:P$123)+SUMIF(Media4!$B$14:$B$122,'Daily_Total '!$B81,Media4!P$14:P$122)+SUMIF(Media5!$B$14:$B$129,'Daily_Total '!$B81,Media5!P$14:P$129)+SUMIF(Media6!$B$14:$B$129,'Daily_Total '!$B81,Media6!P$14:P$129)+SUMIF(Media7!$B$14:$B$129,'Daily_Total '!$B81,Media7!P$14:P$129)+SUMIF(Media8!$B$14:$B$129,'Daily_Total '!$B81,Media8!P$14:P$129)+SUMIF(Media9!$B$14:$B$129,'Daily_Total '!$B81,Media9!P$14:P$129)+SUMIF(Media10!$B$14:$B$129,'Daily_Total '!$B81,Media10!P$14:P$129)</f>
        <v>0</v>
      </c>
      <c r="Q81" s="74" t="e">
        <f t="shared" si="63"/>
        <v>#DIV/0!</v>
      </c>
      <c r="R81" s="75" t="e">
        <f t="shared" si="66"/>
        <v>#DIV/0!</v>
      </c>
      <c r="S81" s="59" t="e">
        <f t="shared" si="64"/>
        <v>#DIV/0!</v>
      </c>
      <c r="T81" s="104"/>
      <c r="U81" s="110" t="e">
        <f>SUMIF(Facebook!$B$14:$B$155,'Daily_Total '!$B81,Facebook!U$14:U$155)+SUMIF(YouTube!$B$14:$B$125,'Daily_Total '!$B81,YouTube!N$14:N$125)+SUMIF(Snapchat!$B$14:$B$123,'Daily_Total '!$B81,Snapchat!N$14:N$123)+SUMIF(Media4!$B$14:$B$122,'Daily_Total '!$B81,Media4!N$14:N$122)+SUMIF(Media5!$B$14:$B$129,'Daily_Total '!$B81,Media5!N$14:N$129)+SUMIF(Media6!$B$14:$B$129,'Daily_Total '!$B81,Media6!N$14:N$129)+SUMIF(Media7!$B$14:$B$129,'Daily_Total '!$B81,Media7!N$14:N$129)+SUMIF(Media8!$B$14:$B$129,'Daily_Total '!$B81,Media8!N$14:N$129)+SUMIF(Media9!$B$14:$B$129,'Daily_Total '!$B81,Media9!N$14:N$129)+SUMIF(Media10!$B$14:$B$129,'Daily_Total '!$B81,Media10!N$14:N$129)</f>
        <v>#DIV/0!</v>
      </c>
      <c r="V81" s="74">
        <f t="shared" si="67"/>
        <v>1</v>
      </c>
      <c r="W81" s="274" t="e">
        <f>SUMIF([4]Facebook!$B$14:$B$155,'[4]Daily_Total '!$B81,[4]Facebook!W$14:W$155)+SUMIF([4]Instagram!$B$14:$B$125,'[4]Daily_Total '!$B81,[4]Instagram!W$14:W$125)+SUMIF([4]YouTube!$B$14:$B$123,'[4]Daily_Total '!$B81,[4]YouTube!W$14:W$123)+SUMIF([4]Media4!$B$14:$B$122,'[4]Daily_Total '!$B81,[4]Media4!W$14:W$122)+SUMIF([4]Media5!$B$14:$B$129,'[4]Daily_Total '!$B81,[4]Media5!W$14:W$129)+SUMIF([4]Media6!$B$14:$B$129,'[4]Daily_Total '!$B81,[4]Media6!W$14:W$129)+SUMIF([4]Media7!$B$14:$B$129,'[4]Daily_Total '!$B81,[4]Media7!W$14:W$129)+SUMIF([4]Media8!$B$14:$B$129,'[4]Daily_Total '!$B81,[4]Media8!W$14:W$129)+SUMIF([4]Media9!$B$14:$B$129,'[4]Daily_Total '!$B81,[4]Media9!W$14:W$129)+SUMIF([4]Media10!$B$14:$B$129,'[4]Daily_Total '!$B81,[4]Media10!W$14:W$129)</f>
        <v>#VALUE!</v>
      </c>
      <c r="X81" s="274" t="e">
        <f>SUMIF([4]Facebook!$B$14:$B$155,'[4]Daily_Total '!$B81,[4]Facebook!X$14:X$155)+SUMIF([4]Instagram!$B$14:$B$125,'[4]Daily_Total '!$B81,[4]Instagram!X$14:X$125)+SUMIF([4]YouTube!$B$14:$B$123,'[4]Daily_Total '!$B81,[4]YouTube!X$14:X$123)+SUMIF([4]Media4!$B$14:$B$122,'[4]Daily_Total '!$B81,[4]Media4!X$14:X$122)+SUMIF([4]Media5!$B$14:$B$129,'[4]Daily_Total '!$B81,[4]Media5!X$14:X$129)+SUMIF([4]Media6!$B$14:$B$129,'[4]Daily_Total '!$B81,[4]Media6!X$14:X$129)+SUMIF([4]Media7!$B$14:$B$129,'[4]Daily_Total '!$B81,[4]Media7!X$14:X$129)+SUMIF([4]Media8!$B$14:$B$129,'[4]Daily_Total '!$B81,[4]Media8!X$14:X$129)+SUMIF([4]Media9!$B$14:$B$129,'[4]Daily_Total '!$B81,[4]Media9!X$14:X$129)+SUMIF([4]Media10!$B$14:$B$129,'[4]Daily_Total '!$B81,[4]Media10!X$14:X$129)</f>
        <v>#VALUE!</v>
      </c>
      <c r="Y81" s="275" t="e">
        <f>SUMIF([4]Facebook!$B$14:$B$155,'[4]Daily_Total '!$B81,[4]Facebook!Y$14:Y$155)+SUMIF([4]Instagram!$B$14:$B$125,'[4]Daily_Total '!$B81,[4]Instagram!Y$14:Y$125)+SUMIF([4]YouTube!$B$14:$B$123,'[4]Daily_Total '!$B81,[4]YouTube!Y$14:Y$123)+SUMIF([4]Media4!$B$14:$B$122,'[4]Daily_Total '!$B81,[4]Media4!Y$14:Y$122)+SUMIF([4]Media5!$B$14:$B$129,'[4]Daily_Total '!$B81,[4]Media5!Y$14:Y$129)+SUMIF([4]Media6!$B$14:$B$129,'[4]Daily_Total '!$B81,[4]Media6!Y$14:Y$129)+SUMIF([4]Media7!$B$14:$B$129,'[4]Daily_Total '!$B81,[4]Media7!Y$14:Y$129)+SUMIF([4]Media8!$B$14:$B$129,'[4]Daily_Total '!$B81,[4]Media8!Y$14:Y$129)+SUMIF([4]Media9!$B$14:$B$129,'[4]Daily_Total '!$B81,[4]Media9!Y$14:Y$129)+SUMIF([4]Media10!$B$14:$B$129,'[4]Daily_Total '!$B81,[4]Media10!Y$14:Y$129)</f>
        <v>#VALUE!</v>
      </c>
    </row>
    <row r="82" spans="1:25" ht="15.65" hidden="1" customHeight="1">
      <c r="A82" s="285"/>
      <c r="B82" s="95">
        <f>B$14+60</f>
        <v>45176</v>
      </c>
      <c r="C82" s="103">
        <f>SUMIF(Facebook!$B$14:$B$155,'Daily_Total '!$B82,Facebook!C$14:C$155)+SUMIF(YouTube!$B$14:$B$125,'Daily_Total '!$B82,YouTube!C$14:C$125)+SUMIF(Snapchat!$B$14:$B$123,'Daily_Total '!$B82,Snapchat!C$14:C$123)+SUMIF(Media4!$B$14:$B$122,'Daily_Total '!$B82,Media4!C$14:C$122)+SUMIF(Media5!$B$14:$B$129,'Daily_Total '!$B82,Media5!C$14:C$129)+SUMIF(Media6!$B$14:$B$129,'Daily_Total '!$B82,Media6!C$14:C$129)+SUMIF(Media7!$B$14:$B$129,'Daily_Total '!$B82,Media7!C$14:C$129)+SUMIF(Media8!$B$14:$B$129,'Daily_Total '!$B82,Media8!C$14:C$129)+SUMIF(Media9!$B$14:$B$129,'Daily_Total '!$B82,Media9!C$14:C$129)+SUMIF(Media10!$B$14:$B$129,'Daily_Total '!$B82,Media10!C$14:C$129)</f>
        <v>0</v>
      </c>
      <c r="D82" s="72">
        <f>SUMIF(Facebook!$B$14:$B$155,'Daily_Total '!$B82,Facebook!D$14:D$155)+SUMIF(YouTube!$B$14:$B$125,'Daily_Total '!$B82,YouTube!D$14:D$125)+SUMIF(Snapchat!$B$14:$B$123,'Daily_Total '!$B82,Snapchat!D$14:D$123)+SUMIF(Media4!$B$14:$B$122,'Daily_Total '!$B82,Media4!D$14:D$122)+SUMIF(Media5!$B$14:$B$129,'Daily_Total '!$B82,Media5!D$14:D$129)+SUMIF(Media6!$B$14:$B$129,'Daily_Total '!$B82,Media6!D$14:D$129)+SUMIF(Media7!$B$14:$B$129,'Daily_Total '!$B82,Media7!D$14:D$129)+SUMIF(Media8!$B$14:$B$129,'Daily_Total '!$B82,Media8!D$14:D$129)+SUMIF(Media9!$B$14:$B$129,'Daily_Total '!$B82,Media9!D$14:D$129)+SUMIF(Media10!$B$14:$B$129,'Daily_Total '!$B82,Media10!D$14:D$129)</f>
        <v>0</v>
      </c>
      <c r="E82" s="72">
        <f>SUMIF(Facebook!$B$14:$B$155,'Daily_Total '!$B82,Facebook!E$14:E$155)+SUMIF(YouTube!$B$14:$B$125,'Daily_Total '!$B82,YouTube!E$14:E$125)+SUMIF(Snapchat!$B$14:$B$123,'Daily_Total '!$B82,Snapchat!E$14:E$123)+SUMIF(Media4!$B$14:$B$122,'Daily_Total '!$B82,Media4!E$14:E$122)+SUMIF(Media5!$B$14:$B$129,'Daily_Total '!$B82,Media5!E$14:E$129)+SUMIF(Media6!$B$14:$B$129,'Daily_Total '!$B82,Media6!E$14:E$129)+SUMIF(Media7!$B$14:$B$129,'Daily_Total '!$B82,Media7!E$14:E$129)+SUMIF(Media8!$B$14:$B$129,'Daily_Total '!$B82,Media8!E$14:E$129)+SUMIF(Media9!$B$14:$B$129,'Daily_Total '!$B82,Media9!E$14:E$129)+SUMIF(Media10!$B$14:$B$129,'Daily_Total '!$B82,Media10!E$14:E$129)</f>
        <v>0</v>
      </c>
      <c r="F82" s="72">
        <f>SUMIF(Facebook!$B$14:$B$155,'Daily_Total '!$B82,Facebook!F$14:F$155)+SUMIF(YouTube!$B$14:$B$125,'Daily_Total '!$B82,YouTube!F$14:F$125)+SUMIF(Snapchat!$B$14:$B$123,'Daily_Total '!$B82,Snapchat!F$14:F$123)+SUMIF(Media4!$B$14:$B$122,'Daily_Total '!$B82,Media4!F$14:F$122)+SUMIF(Media5!$B$14:$B$129,'Daily_Total '!$B82,Media5!F$14:F$129)+SUMIF(Media6!$B$14:$B$129,'Daily_Total '!$B82,Media6!F$14:F$129)+SUMIF(Media7!$B$14:$B$129,'Daily_Total '!$B82,Media7!F$14:F$129)+SUMIF(Media8!$B$14:$B$129,'Daily_Total '!$B82,Media8!F$14:F$129)+SUMIF(Media9!$B$14:$B$129,'Daily_Total '!$B82,Media9!F$14:F$129)+SUMIF(Media10!$B$14:$B$129,'Daily_Total '!$B82,Media10!F$14:F$129)</f>
        <v>0</v>
      </c>
      <c r="G82" s="72">
        <f>SUMIF(Facebook!$B$14:$B$155,'Daily_Total '!$B82,Facebook!G$14:G$155)+SUMIF(YouTube!$B$14:$B$125,'Daily_Total '!$B82,YouTube!G$14:G$125)+SUMIF(Snapchat!$B$14:$B$123,'Daily_Total '!$B82,Snapchat!G$14:G$123)+SUMIF(Media4!$B$14:$B$122,'Daily_Total '!$B82,Media4!G$14:G$122)+SUMIF(Media5!$B$14:$B$129,'Daily_Total '!$B82,Media5!G$14:G$129)+SUMIF(Media6!$B$14:$B$129,'Daily_Total '!$B82,Media6!G$14:G$129)+SUMIF(Media7!$B$14:$B$129,'Daily_Total '!$B82,Media7!G$14:G$129)+SUMIF(Media8!$B$14:$B$129,'Daily_Total '!$B82,Media8!G$14:G$129)+SUMIF(Media9!$B$14:$B$129,'Daily_Total '!$B82,Media9!G$14:G$129)+SUMIF(Media10!$B$14:$B$129,'Daily_Total '!$B82,Media10!G$14:G$129)</f>
        <v>0</v>
      </c>
      <c r="H82" s="72">
        <f>SUMIF(Facebook!$B$14:$B$155,'Daily_Total '!$B82,Facebook!H$14:H$155)+SUMIF(YouTube!$B$14:$B$125,'Daily_Total '!$B82,YouTube!H$14:H$125)+SUMIF(Snapchat!$B$14:$B$123,'Daily_Total '!$B82,Snapchat!H$14:H$123)+SUMIF(Media4!$B$14:$B$122,'Daily_Total '!$B82,Media4!H$14:H$122)+SUMIF(Media5!$B$14:$B$129,'Daily_Total '!$B82,Media5!H$14:H$129)+SUMIF(Media6!$B$14:$B$129,'Daily_Total '!$B82,Media6!H$14:H$129)+SUMIF(Media7!$B$14:$B$129,'Daily_Total '!$B82,Media7!H$14:H$129)+SUMIF(Media8!$B$14:$B$129,'Daily_Total '!$B82,Media8!H$14:H$129)+SUMIF(Media9!$B$14:$B$129,'Daily_Total '!$B82,Media9!H$14:H$129)+SUMIF(Media10!$B$14:$B$129,'Daily_Total '!$B82,Media10!H$14:H$129)</f>
        <v>0</v>
      </c>
      <c r="I82" s="72">
        <f>SUMIF(Facebook!$B$14:$B$155,'Daily_Total '!$B82,Facebook!I$14:I$155)+SUMIF(YouTube!$B$14:$B$125,'Daily_Total '!$B82,YouTube!I$14:I$125)+SUMIF(Snapchat!$B$14:$B$123,'Daily_Total '!$B82,Snapchat!I$14:I$123)+SUMIF(Media4!$B$14:$B$122,'Daily_Total '!$B82,Media4!I$14:I$122)+SUMIF(Media5!$B$14:$B$129,'Daily_Total '!$B82,Media5!I$14:I$129)+SUMIF(Media6!$B$14:$B$129,'Daily_Total '!$B82,Media6!I$14:I$129)+SUMIF(Media7!$B$14:$B$129,'Daily_Total '!$B82,Media7!I$14:I$129)+SUMIF(Media8!$B$14:$B$129,'Daily_Total '!$B82,Media8!I$14:I$129)+SUMIF(Media9!$B$14:$B$129,'Daily_Total '!$B82,Media9!I$14:I$129)+SUMIF(Media10!$B$14:$B$129,'Daily_Total '!$B82,Media10!I$14:I$129)</f>
        <v>0</v>
      </c>
      <c r="J82" s="61">
        <f>SUMIF(Facebook!$B$14:$B$155,'Daily_Total '!$B82,Facebook!J$14:J$155)+SUMIF(YouTube!$B$14:$B$125,'Daily_Total '!$B82,YouTube!J$14:J$125)+SUMIF(Snapchat!$B$14:$B$123,'Daily_Total '!$B82,Snapchat!J$14:J$123)+SUMIF(Media4!$B$14:$B$122,'Daily_Total '!$B82,Media4!J$14:J$122)+SUMIF(Media5!$B$14:$B$129,'Daily_Total '!$B82,Media5!J$14:J$129)+SUMIF(Media6!$B$14:$B$129,'Daily_Total '!$B82,Media6!J$14:J$129)+SUMIF(Media7!$B$14:$B$129,'Daily_Total '!$B82,Media7!J$14:J$129)+SUMIF(Media8!$B$14:$B$129,'Daily_Total '!$B82,Media8!J$14:J$129)+SUMIF(Media9!$B$14:$B$129,'Daily_Total '!$B82,Media9!J$14:J$129)+SUMIF(Media10!$B$14:$B$129,'Daily_Total '!$B82,Media10!J$14:J$129)</f>
        <v>0</v>
      </c>
      <c r="K82" s="59">
        <f>SUM($J$21,$J$29,$J$37,$J$45,$J$53,$J$61,$J$69,$J$77:J82)/$C$3</f>
        <v>0.86940262172284655</v>
      </c>
      <c r="L82" s="60" t="e">
        <f t="shared" si="61"/>
        <v>#DIV/0!</v>
      </c>
      <c r="M82" s="73" t="e">
        <f t="shared" si="62"/>
        <v>#DIV/0!</v>
      </c>
      <c r="N82" s="356" t="e">
        <f t="shared" si="65"/>
        <v>#DIV/0!</v>
      </c>
      <c r="O82" s="103">
        <f>SUMIF(Facebook!$B$14:$B$155,'Daily_Total '!$B82,Facebook!O$14:O$155)+SUMIF(YouTube!$B$14:$B$125,'Daily_Total '!$B82,YouTube!O$14:O$125)+SUMIF(Snapchat!$B$14:$B$123,'Daily_Total '!$B82,Snapchat!O$14:O$123)+SUMIF(Media4!$B$14:$B$122,'Daily_Total '!$B82,Media4!O$14:O$122)+SUMIF(Media5!$B$14:$B$129,'Daily_Total '!$B82,Media5!O$14:O$129)+SUMIF(Media6!$B$14:$B$129,'Daily_Total '!$B82,Media6!O$14:O$129)+SUMIF(Media7!$B$14:$B$129,'Daily_Total '!$B82,Media7!O$14:O$129)+SUMIF(Media8!$B$14:$B$129,'Daily_Total '!$B82,Media8!O$14:O$129)+SUMIF(Media9!$B$14:$B$129,'Daily_Total '!$B82,Media9!O$14:O$129)+SUMIF(Media10!$B$14:$B$129,'Daily_Total '!$B82,Media10!O$14:O$129)</f>
        <v>0</v>
      </c>
      <c r="P82" s="103">
        <f>SUMIF(Facebook!$B$14:$B$155,'Daily_Total '!$B82,Facebook!P$14:P$155)+SUMIF(YouTube!$B$14:$B$125,'Daily_Total '!$B82,YouTube!P$14:P$125)+SUMIF(Snapchat!$B$14:$B$123,'Daily_Total '!$B82,Snapchat!P$14:P$123)+SUMIF(Media4!$B$14:$B$122,'Daily_Total '!$B82,Media4!P$14:P$122)+SUMIF(Media5!$B$14:$B$129,'Daily_Total '!$B82,Media5!P$14:P$129)+SUMIF(Media6!$B$14:$B$129,'Daily_Total '!$B82,Media6!P$14:P$129)+SUMIF(Media7!$B$14:$B$129,'Daily_Total '!$B82,Media7!P$14:P$129)+SUMIF(Media8!$B$14:$B$129,'Daily_Total '!$B82,Media8!P$14:P$129)+SUMIF(Media9!$B$14:$B$129,'Daily_Total '!$B82,Media9!P$14:P$129)+SUMIF(Media10!$B$14:$B$129,'Daily_Total '!$B82,Media10!P$14:P$129)</f>
        <v>0</v>
      </c>
      <c r="Q82" s="74" t="e">
        <f t="shared" si="63"/>
        <v>#DIV/0!</v>
      </c>
      <c r="R82" s="75" t="e">
        <f t="shared" si="66"/>
        <v>#DIV/0!</v>
      </c>
      <c r="S82" s="59" t="e">
        <f t="shared" si="64"/>
        <v>#DIV/0!</v>
      </c>
      <c r="T82" s="104"/>
      <c r="U82" s="110" t="e">
        <f>SUMIF(Facebook!$B$14:$B$155,'Daily_Total '!$B82,Facebook!U$14:U$155)+SUMIF(YouTube!$B$14:$B$125,'Daily_Total '!$B82,YouTube!N$14:N$125)+SUMIF(Snapchat!$B$14:$B$123,'Daily_Total '!$B82,Snapchat!N$14:N$123)+SUMIF(Media4!$B$14:$B$122,'Daily_Total '!$B82,Media4!N$14:N$122)+SUMIF(Media5!$B$14:$B$129,'Daily_Total '!$B82,Media5!N$14:N$129)+SUMIF(Media6!$B$14:$B$129,'Daily_Total '!$B82,Media6!N$14:N$129)+SUMIF(Media7!$B$14:$B$129,'Daily_Total '!$B82,Media7!N$14:N$129)+SUMIF(Media8!$B$14:$B$129,'Daily_Total '!$B82,Media8!N$14:N$129)+SUMIF(Media9!$B$14:$B$129,'Daily_Total '!$B82,Media9!N$14:N$129)+SUMIF(Media10!$B$14:$B$129,'Daily_Total '!$B82,Media10!N$14:N$129)</f>
        <v>#DIV/0!</v>
      </c>
      <c r="V82" s="74">
        <f t="shared" si="67"/>
        <v>1</v>
      </c>
      <c r="W82" s="274" t="e">
        <f>SUMIF([4]Facebook!$B$14:$B$155,'[4]Daily_Total '!$B82,[4]Facebook!W$14:W$155)+SUMIF([4]Instagram!$B$14:$B$125,'[4]Daily_Total '!$B82,[4]Instagram!W$14:W$125)+SUMIF([4]YouTube!$B$14:$B$123,'[4]Daily_Total '!$B82,[4]YouTube!W$14:W$123)+SUMIF([4]Media4!$B$14:$B$122,'[4]Daily_Total '!$B82,[4]Media4!W$14:W$122)+SUMIF([4]Media5!$B$14:$B$129,'[4]Daily_Total '!$B82,[4]Media5!W$14:W$129)+SUMIF([4]Media6!$B$14:$B$129,'[4]Daily_Total '!$B82,[4]Media6!W$14:W$129)+SUMIF([4]Media7!$B$14:$B$129,'[4]Daily_Total '!$B82,[4]Media7!W$14:W$129)+SUMIF([4]Media8!$B$14:$B$129,'[4]Daily_Total '!$B82,[4]Media8!W$14:W$129)+SUMIF([4]Media9!$B$14:$B$129,'[4]Daily_Total '!$B82,[4]Media9!W$14:W$129)+SUMIF([4]Media10!$B$14:$B$129,'[4]Daily_Total '!$B82,[4]Media10!W$14:W$129)</f>
        <v>#VALUE!</v>
      </c>
      <c r="X82" s="274" t="e">
        <f>SUMIF([4]Facebook!$B$14:$B$155,'[4]Daily_Total '!$B82,[4]Facebook!X$14:X$155)+SUMIF([4]Instagram!$B$14:$B$125,'[4]Daily_Total '!$B82,[4]Instagram!X$14:X$125)+SUMIF([4]YouTube!$B$14:$B$123,'[4]Daily_Total '!$B82,[4]YouTube!X$14:X$123)+SUMIF([4]Media4!$B$14:$B$122,'[4]Daily_Total '!$B82,[4]Media4!X$14:X$122)+SUMIF([4]Media5!$B$14:$B$129,'[4]Daily_Total '!$B82,[4]Media5!X$14:X$129)+SUMIF([4]Media6!$B$14:$B$129,'[4]Daily_Total '!$B82,[4]Media6!X$14:X$129)+SUMIF([4]Media7!$B$14:$B$129,'[4]Daily_Total '!$B82,[4]Media7!X$14:X$129)+SUMIF([4]Media8!$B$14:$B$129,'[4]Daily_Total '!$B82,[4]Media8!X$14:X$129)+SUMIF([4]Media9!$B$14:$B$129,'[4]Daily_Total '!$B82,[4]Media9!X$14:X$129)+SUMIF([4]Media10!$B$14:$B$129,'[4]Daily_Total '!$B82,[4]Media10!X$14:X$129)</f>
        <v>#VALUE!</v>
      </c>
      <c r="Y82" s="275" t="e">
        <f>SUMIF([4]Facebook!$B$14:$B$155,'[4]Daily_Total '!$B82,[4]Facebook!Y$14:Y$155)+SUMIF([4]Instagram!$B$14:$B$125,'[4]Daily_Total '!$B82,[4]Instagram!Y$14:Y$125)+SUMIF([4]YouTube!$B$14:$B$123,'[4]Daily_Total '!$B82,[4]YouTube!Y$14:Y$123)+SUMIF([4]Media4!$B$14:$B$122,'[4]Daily_Total '!$B82,[4]Media4!Y$14:Y$122)+SUMIF([4]Media5!$B$14:$B$129,'[4]Daily_Total '!$B82,[4]Media5!Y$14:Y$129)+SUMIF([4]Media6!$B$14:$B$129,'[4]Daily_Total '!$B82,[4]Media6!Y$14:Y$129)+SUMIF([4]Media7!$B$14:$B$129,'[4]Daily_Total '!$B82,[4]Media7!Y$14:Y$129)+SUMIF([4]Media8!$B$14:$B$129,'[4]Daily_Total '!$B82,[4]Media8!Y$14:Y$129)+SUMIF([4]Media9!$B$14:$B$129,'[4]Daily_Total '!$B82,[4]Media9!Y$14:Y$129)+SUMIF([4]Media10!$B$14:$B$129,'[4]Daily_Total '!$B82,[4]Media10!Y$14:Y$129)</f>
        <v>#VALUE!</v>
      </c>
    </row>
    <row r="83" spans="1:25" ht="15.65" hidden="1" customHeight="1">
      <c r="A83" s="284"/>
      <c r="B83" s="95">
        <f>B$14+61</f>
        <v>45177</v>
      </c>
      <c r="C83" s="103">
        <f>SUMIF(Facebook!$B$14:$B$155,'Daily_Total '!$B83,Facebook!C$14:C$155)+SUMIF(YouTube!$B$14:$B$125,'Daily_Total '!$B83,YouTube!C$14:C$125)+SUMIF(Snapchat!$B$14:$B$123,'Daily_Total '!$B83,Snapchat!C$14:C$123)+SUMIF(Media4!$B$14:$B$122,'Daily_Total '!$B83,Media4!C$14:C$122)+SUMIF(Media5!$B$14:$B$129,'Daily_Total '!$B83,Media5!C$14:C$129)+SUMIF(Media6!$B$14:$B$129,'Daily_Total '!$B83,Media6!C$14:C$129)+SUMIF(Media7!$B$14:$B$129,'Daily_Total '!$B83,Media7!C$14:C$129)+SUMIF(Media8!$B$14:$B$129,'Daily_Total '!$B83,Media8!C$14:C$129)+SUMIF(Media9!$B$14:$B$129,'Daily_Total '!$B83,Media9!C$14:C$129)+SUMIF(Media10!$B$14:$B$129,'Daily_Total '!$B83,Media10!C$14:C$129)</f>
        <v>0</v>
      </c>
      <c r="D83" s="72">
        <f>SUMIF(Facebook!$B$14:$B$155,'Daily_Total '!$B83,Facebook!D$14:D$155)+SUMIF(YouTube!$B$14:$B$125,'Daily_Total '!$B83,YouTube!D$14:D$125)+SUMIF(Snapchat!$B$14:$B$123,'Daily_Total '!$B83,Snapchat!D$14:D$123)+SUMIF(Media4!$B$14:$B$122,'Daily_Total '!$B83,Media4!D$14:D$122)+SUMIF(Media5!$B$14:$B$129,'Daily_Total '!$B83,Media5!D$14:D$129)+SUMIF(Media6!$B$14:$B$129,'Daily_Total '!$B83,Media6!D$14:D$129)+SUMIF(Media7!$B$14:$B$129,'Daily_Total '!$B83,Media7!D$14:D$129)+SUMIF(Media8!$B$14:$B$129,'Daily_Total '!$B83,Media8!D$14:D$129)+SUMIF(Media9!$B$14:$B$129,'Daily_Total '!$B83,Media9!D$14:D$129)+SUMIF(Media10!$B$14:$B$129,'Daily_Total '!$B83,Media10!D$14:D$129)</f>
        <v>0</v>
      </c>
      <c r="E83" s="72">
        <f>SUMIF(Facebook!$B$14:$B$155,'Daily_Total '!$B83,Facebook!E$14:E$155)+SUMIF(YouTube!$B$14:$B$125,'Daily_Total '!$B83,YouTube!E$14:E$125)+SUMIF(Snapchat!$B$14:$B$123,'Daily_Total '!$B83,Snapchat!E$14:E$123)+SUMIF(Media4!$B$14:$B$122,'Daily_Total '!$B83,Media4!E$14:E$122)+SUMIF(Media5!$B$14:$B$129,'Daily_Total '!$B83,Media5!E$14:E$129)+SUMIF(Media6!$B$14:$B$129,'Daily_Total '!$B83,Media6!E$14:E$129)+SUMIF(Media7!$B$14:$B$129,'Daily_Total '!$B83,Media7!E$14:E$129)+SUMIF(Media8!$B$14:$B$129,'Daily_Total '!$B83,Media8!E$14:E$129)+SUMIF(Media9!$B$14:$B$129,'Daily_Total '!$B83,Media9!E$14:E$129)+SUMIF(Media10!$B$14:$B$129,'Daily_Total '!$B83,Media10!E$14:E$129)</f>
        <v>0</v>
      </c>
      <c r="F83" s="72">
        <f>SUMIF(Facebook!$B$14:$B$155,'Daily_Total '!$B83,Facebook!F$14:F$155)+SUMIF(YouTube!$B$14:$B$125,'Daily_Total '!$B83,YouTube!F$14:F$125)+SUMIF(Snapchat!$B$14:$B$123,'Daily_Total '!$B83,Snapchat!F$14:F$123)+SUMIF(Media4!$B$14:$B$122,'Daily_Total '!$B83,Media4!F$14:F$122)+SUMIF(Media5!$B$14:$B$129,'Daily_Total '!$B83,Media5!F$14:F$129)+SUMIF(Media6!$B$14:$B$129,'Daily_Total '!$B83,Media6!F$14:F$129)+SUMIF(Media7!$B$14:$B$129,'Daily_Total '!$B83,Media7!F$14:F$129)+SUMIF(Media8!$B$14:$B$129,'Daily_Total '!$B83,Media8!F$14:F$129)+SUMIF(Media9!$B$14:$B$129,'Daily_Total '!$B83,Media9!F$14:F$129)+SUMIF(Media10!$B$14:$B$129,'Daily_Total '!$B83,Media10!F$14:F$129)</f>
        <v>0</v>
      </c>
      <c r="G83" s="72">
        <f>SUMIF(Facebook!$B$14:$B$155,'Daily_Total '!$B83,Facebook!G$14:G$155)+SUMIF(YouTube!$B$14:$B$125,'Daily_Total '!$B83,YouTube!G$14:G$125)+SUMIF(Snapchat!$B$14:$B$123,'Daily_Total '!$B83,Snapchat!G$14:G$123)+SUMIF(Media4!$B$14:$B$122,'Daily_Total '!$B83,Media4!G$14:G$122)+SUMIF(Media5!$B$14:$B$129,'Daily_Total '!$B83,Media5!G$14:G$129)+SUMIF(Media6!$B$14:$B$129,'Daily_Total '!$B83,Media6!G$14:G$129)+SUMIF(Media7!$B$14:$B$129,'Daily_Total '!$B83,Media7!G$14:G$129)+SUMIF(Media8!$B$14:$B$129,'Daily_Total '!$B83,Media8!G$14:G$129)+SUMIF(Media9!$B$14:$B$129,'Daily_Total '!$B83,Media9!G$14:G$129)+SUMIF(Media10!$B$14:$B$129,'Daily_Total '!$B83,Media10!G$14:G$129)</f>
        <v>0</v>
      </c>
      <c r="H83" s="72">
        <f>SUMIF(Facebook!$B$14:$B$155,'Daily_Total '!$B83,Facebook!H$14:H$155)+SUMIF(YouTube!$B$14:$B$125,'Daily_Total '!$B83,YouTube!H$14:H$125)+SUMIF(Snapchat!$B$14:$B$123,'Daily_Total '!$B83,Snapchat!H$14:H$123)+SUMIF(Media4!$B$14:$B$122,'Daily_Total '!$B83,Media4!H$14:H$122)+SUMIF(Media5!$B$14:$B$129,'Daily_Total '!$B83,Media5!H$14:H$129)+SUMIF(Media6!$B$14:$B$129,'Daily_Total '!$B83,Media6!H$14:H$129)+SUMIF(Media7!$B$14:$B$129,'Daily_Total '!$B83,Media7!H$14:H$129)+SUMIF(Media8!$B$14:$B$129,'Daily_Total '!$B83,Media8!H$14:H$129)+SUMIF(Media9!$B$14:$B$129,'Daily_Total '!$B83,Media9!H$14:H$129)+SUMIF(Media10!$B$14:$B$129,'Daily_Total '!$B83,Media10!H$14:H$129)</f>
        <v>0</v>
      </c>
      <c r="I83" s="72">
        <f>SUMIF(Facebook!$B$14:$B$155,'Daily_Total '!$B83,Facebook!I$14:I$155)+SUMIF(YouTube!$B$14:$B$125,'Daily_Total '!$B83,YouTube!I$14:I$125)+SUMIF(Snapchat!$B$14:$B$123,'Daily_Total '!$B83,Snapchat!I$14:I$123)+SUMIF(Media4!$B$14:$B$122,'Daily_Total '!$B83,Media4!I$14:I$122)+SUMIF(Media5!$B$14:$B$129,'Daily_Total '!$B83,Media5!I$14:I$129)+SUMIF(Media6!$B$14:$B$129,'Daily_Total '!$B83,Media6!I$14:I$129)+SUMIF(Media7!$B$14:$B$129,'Daily_Total '!$B83,Media7!I$14:I$129)+SUMIF(Media8!$B$14:$B$129,'Daily_Total '!$B83,Media8!I$14:I$129)+SUMIF(Media9!$B$14:$B$129,'Daily_Total '!$B83,Media9!I$14:I$129)+SUMIF(Media10!$B$14:$B$129,'Daily_Total '!$B83,Media10!I$14:I$129)</f>
        <v>0</v>
      </c>
      <c r="J83" s="61">
        <f>SUMIF(Facebook!$B$14:$B$155,'Daily_Total '!$B83,Facebook!J$14:J$155)+SUMIF(YouTube!$B$14:$B$125,'Daily_Total '!$B83,YouTube!J$14:J$125)+SUMIF(Snapchat!$B$14:$B$123,'Daily_Total '!$B83,Snapchat!J$14:J$123)+SUMIF(Media4!$B$14:$B$122,'Daily_Total '!$B83,Media4!J$14:J$122)+SUMIF(Media5!$B$14:$B$129,'Daily_Total '!$B83,Media5!J$14:J$129)+SUMIF(Media6!$B$14:$B$129,'Daily_Total '!$B83,Media6!J$14:J$129)+SUMIF(Media7!$B$14:$B$129,'Daily_Total '!$B83,Media7!J$14:J$129)+SUMIF(Media8!$B$14:$B$129,'Daily_Total '!$B83,Media8!J$14:J$129)+SUMIF(Media9!$B$14:$B$129,'Daily_Total '!$B83,Media9!J$14:J$129)+SUMIF(Media10!$B$14:$B$129,'Daily_Total '!$B83,Media10!J$14:J$129)</f>
        <v>0</v>
      </c>
      <c r="K83" s="59">
        <f>SUM($J$21,$J$29,$J$37,$J$45,$J$53,$J$61,$J$69,$J$77:J83)/$C$3</f>
        <v>0.86940262172284655</v>
      </c>
      <c r="L83" s="60" t="e">
        <f t="shared" si="61"/>
        <v>#DIV/0!</v>
      </c>
      <c r="M83" s="73" t="e">
        <f t="shared" si="62"/>
        <v>#DIV/0!</v>
      </c>
      <c r="N83" s="356" t="e">
        <f t="shared" si="65"/>
        <v>#DIV/0!</v>
      </c>
      <c r="O83" s="103">
        <f>SUMIF(Facebook!$B$14:$B$155,'Daily_Total '!$B83,Facebook!O$14:O$155)+SUMIF(YouTube!$B$14:$B$125,'Daily_Total '!$B83,YouTube!O$14:O$125)+SUMIF(Snapchat!$B$14:$B$123,'Daily_Total '!$B83,Snapchat!O$14:O$123)+SUMIF(Media4!$B$14:$B$122,'Daily_Total '!$B83,Media4!O$14:O$122)+SUMIF(Media5!$B$14:$B$129,'Daily_Total '!$B83,Media5!O$14:O$129)+SUMIF(Media6!$B$14:$B$129,'Daily_Total '!$B83,Media6!O$14:O$129)+SUMIF(Media7!$B$14:$B$129,'Daily_Total '!$B83,Media7!O$14:O$129)+SUMIF(Media8!$B$14:$B$129,'Daily_Total '!$B83,Media8!O$14:O$129)+SUMIF(Media9!$B$14:$B$129,'Daily_Total '!$B83,Media9!O$14:O$129)+SUMIF(Media10!$B$14:$B$129,'Daily_Total '!$B83,Media10!O$14:O$129)</f>
        <v>0</v>
      </c>
      <c r="P83" s="103">
        <f>SUMIF(Facebook!$B$14:$B$155,'Daily_Total '!$B83,Facebook!P$14:P$155)+SUMIF(YouTube!$B$14:$B$125,'Daily_Total '!$B83,YouTube!P$14:P$125)+SUMIF(Snapchat!$B$14:$B$123,'Daily_Total '!$B83,Snapchat!P$14:P$123)+SUMIF(Media4!$B$14:$B$122,'Daily_Total '!$B83,Media4!P$14:P$122)+SUMIF(Media5!$B$14:$B$129,'Daily_Total '!$B83,Media5!P$14:P$129)+SUMIF(Media6!$B$14:$B$129,'Daily_Total '!$B83,Media6!P$14:P$129)+SUMIF(Media7!$B$14:$B$129,'Daily_Total '!$B83,Media7!P$14:P$129)+SUMIF(Media8!$B$14:$B$129,'Daily_Total '!$B83,Media8!P$14:P$129)+SUMIF(Media9!$B$14:$B$129,'Daily_Total '!$B83,Media9!P$14:P$129)+SUMIF(Media10!$B$14:$B$129,'Daily_Total '!$B83,Media10!P$14:P$129)</f>
        <v>0</v>
      </c>
      <c r="Q83" s="74" t="e">
        <f t="shared" si="63"/>
        <v>#DIV/0!</v>
      </c>
      <c r="R83" s="75" t="e">
        <f t="shared" si="66"/>
        <v>#DIV/0!</v>
      </c>
      <c r="S83" s="59" t="e">
        <f t="shared" si="64"/>
        <v>#DIV/0!</v>
      </c>
      <c r="T83" s="104"/>
      <c r="U83" s="110" t="e">
        <f>SUMIF(Facebook!$B$14:$B$155,'Daily_Total '!$B83,Facebook!U$14:U$155)+SUMIF(YouTube!$B$14:$B$125,'Daily_Total '!$B83,YouTube!N$14:N$125)+SUMIF(Snapchat!$B$14:$B$123,'Daily_Total '!$B83,Snapchat!N$14:N$123)+SUMIF(Media4!$B$14:$B$122,'Daily_Total '!$B83,Media4!N$14:N$122)+SUMIF(Media5!$B$14:$B$129,'Daily_Total '!$B83,Media5!N$14:N$129)+SUMIF(Media6!$B$14:$B$129,'Daily_Total '!$B83,Media6!N$14:N$129)+SUMIF(Media7!$B$14:$B$129,'Daily_Total '!$B83,Media7!N$14:N$129)+SUMIF(Media8!$B$14:$B$129,'Daily_Total '!$B83,Media8!N$14:N$129)+SUMIF(Media9!$B$14:$B$129,'Daily_Total '!$B83,Media9!N$14:N$129)+SUMIF(Media10!$B$14:$B$129,'Daily_Total '!$B83,Media10!N$14:N$129)</f>
        <v>#DIV/0!</v>
      </c>
      <c r="V83" s="74">
        <f t="shared" si="67"/>
        <v>1</v>
      </c>
      <c r="W83" s="274" t="e">
        <f>SUMIF([4]Facebook!$B$14:$B$155,'[4]Daily_Total '!$B83,[4]Facebook!W$14:W$155)+SUMIF([4]Instagram!$B$14:$B$125,'[4]Daily_Total '!$B83,[4]Instagram!W$14:W$125)+SUMIF([4]YouTube!$B$14:$B$123,'[4]Daily_Total '!$B83,[4]YouTube!W$14:W$123)+SUMIF([4]Media4!$B$14:$B$122,'[4]Daily_Total '!$B83,[4]Media4!W$14:W$122)+SUMIF([4]Media5!$B$14:$B$129,'[4]Daily_Total '!$B83,[4]Media5!W$14:W$129)+SUMIF([4]Media6!$B$14:$B$129,'[4]Daily_Total '!$B83,[4]Media6!W$14:W$129)+SUMIF([4]Media7!$B$14:$B$129,'[4]Daily_Total '!$B83,[4]Media7!W$14:W$129)+SUMIF([4]Media8!$B$14:$B$129,'[4]Daily_Total '!$B83,[4]Media8!W$14:W$129)+SUMIF([4]Media9!$B$14:$B$129,'[4]Daily_Total '!$B83,[4]Media9!W$14:W$129)+SUMIF([4]Media10!$B$14:$B$129,'[4]Daily_Total '!$B83,[4]Media10!W$14:W$129)</f>
        <v>#VALUE!</v>
      </c>
      <c r="X83" s="274" t="e">
        <f>SUMIF([4]Facebook!$B$14:$B$155,'[4]Daily_Total '!$B83,[4]Facebook!X$14:X$155)+SUMIF([4]Instagram!$B$14:$B$125,'[4]Daily_Total '!$B83,[4]Instagram!X$14:X$125)+SUMIF([4]YouTube!$B$14:$B$123,'[4]Daily_Total '!$B83,[4]YouTube!X$14:X$123)+SUMIF([4]Media4!$B$14:$B$122,'[4]Daily_Total '!$B83,[4]Media4!X$14:X$122)+SUMIF([4]Media5!$B$14:$B$129,'[4]Daily_Total '!$B83,[4]Media5!X$14:X$129)+SUMIF([4]Media6!$B$14:$B$129,'[4]Daily_Total '!$B83,[4]Media6!X$14:X$129)+SUMIF([4]Media7!$B$14:$B$129,'[4]Daily_Total '!$B83,[4]Media7!X$14:X$129)+SUMIF([4]Media8!$B$14:$B$129,'[4]Daily_Total '!$B83,[4]Media8!X$14:X$129)+SUMIF([4]Media9!$B$14:$B$129,'[4]Daily_Total '!$B83,[4]Media9!X$14:X$129)+SUMIF([4]Media10!$B$14:$B$129,'[4]Daily_Total '!$B83,[4]Media10!X$14:X$129)</f>
        <v>#VALUE!</v>
      </c>
      <c r="Y83" s="275" t="e">
        <f>SUMIF([4]Facebook!$B$14:$B$155,'[4]Daily_Total '!$B83,[4]Facebook!Y$14:Y$155)+SUMIF([4]Instagram!$B$14:$B$125,'[4]Daily_Total '!$B83,[4]Instagram!Y$14:Y$125)+SUMIF([4]YouTube!$B$14:$B$123,'[4]Daily_Total '!$B83,[4]YouTube!Y$14:Y$123)+SUMIF([4]Media4!$B$14:$B$122,'[4]Daily_Total '!$B83,[4]Media4!Y$14:Y$122)+SUMIF([4]Media5!$B$14:$B$129,'[4]Daily_Total '!$B83,[4]Media5!Y$14:Y$129)+SUMIF([4]Media6!$B$14:$B$129,'[4]Daily_Total '!$B83,[4]Media6!Y$14:Y$129)+SUMIF([4]Media7!$B$14:$B$129,'[4]Daily_Total '!$B83,[4]Media7!Y$14:Y$129)+SUMIF([4]Media8!$B$14:$B$129,'[4]Daily_Total '!$B83,[4]Media8!Y$14:Y$129)+SUMIF([4]Media9!$B$14:$B$129,'[4]Daily_Total '!$B83,[4]Media9!Y$14:Y$129)+SUMIF([4]Media10!$B$14:$B$129,'[4]Daily_Total '!$B83,[4]Media10!Y$14:Y$129)</f>
        <v>#VALUE!</v>
      </c>
    </row>
    <row r="84" spans="1:25" ht="15.65" hidden="1" customHeight="1">
      <c r="A84" s="284"/>
      <c r="B84" s="95">
        <f>B$14+62</f>
        <v>45178</v>
      </c>
      <c r="C84" s="103">
        <f>SUMIF(Facebook!$B$14:$B$155,'Daily_Total '!$B84,Facebook!C$14:C$155)+SUMIF(YouTube!$B$14:$B$125,'Daily_Total '!$B84,YouTube!C$14:C$125)+SUMIF(Snapchat!$B$14:$B$123,'Daily_Total '!$B84,Snapchat!C$14:C$123)+SUMIF(Media4!$B$14:$B$122,'Daily_Total '!$B84,Media4!C$14:C$122)+SUMIF(Media5!$B$14:$B$129,'Daily_Total '!$B84,Media5!C$14:C$129)+SUMIF(Media6!$B$14:$B$129,'Daily_Total '!$B84,Media6!C$14:C$129)+SUMIF(Media7!$B$14:$B$129,'Daily_Total '!$B84,Media7!C$14:C$129)+SUMIF(Media8!$B$14:$B$129,'Daily_Total '!$B84,Media8!C$14:C$129)+SUMIF(Media9!$B$14:$B$129,'Daily_Total '!$B84,Media9!C$14:C$129)+SUMIF(Media10!$B$14:$B$129,'Daily_Total '!$B84,Media10!C$14:C$129)</f>
        <v>0</v>
      </c>
      <c r="D84" s="72">
        <f>SUMIF(Facebook!$B$14:$B$155,'Daily_Total '!$B84,Facebook!D$14:D$155)+SUMIF(YouTube!$B$14:$B$125,'Daily_Total '!$B84,YouTube!D$14:D$125)+SUMIF(Snapchat!$B$14:$B$123,'Daily_Total '!$B84,Snapchat!D$14:D$123)+SUMIF(Media4!$B$14:$B$122,'Daily_Total '!$B84,Media4!D$14:D$122)+SUMIF(Media5!$B$14:$B$129,'Daily_Total '!$B84,Media5!D$14:D$129)+SUMIF(Media6!$B$14:$B$129,'Daily_Total '!$B84,Media6!D$14:D$129)+SUMIF(Media7!$B$14:$B$129,'Daily_Total '!$B84,Media7!D$14:D$129)+SUMIF(Media8!$B$14:$B$129,'Daily_Total '!$B84,Media8!D$14:D$129)+SUMIF(Media9!$B$14:$B$129,'Daily_Total '!$B84,Media9!D$14:D$129)+SUMIF(Media10!$B$14:$B$129,'Daily_Total '!$B84,Media10!D$14:D$129)</f>
        <v>0</v>
      </c>
      <c r="E84" s="72">
        <f>SUMIF(Facebook!$B$14:$B$155,'Daily_Total '!$B84,Facebook!E$14:E$155)+SUMIF(YouTube!$B$14:$B$125,'Daily_Total '!$B84,YouTube!E$14:E$125)+SUMIF(Snapchat!$B$14:$B$123,'Daily_Total '!$B84,Snapchat!E$14:E$123)+SUMIF(Media4!$B$14:$B$122,'Daily_Total '!$B84,Media4!E$14:E$122)+SUMIF(Media5!$B$14:$B$129,'Daily_Total '!$B84,Media5!E$14:E$129)+SUMIF(Media6!$B$14:$B$129,'Daily_Total '!$B84,Media6!E$14:E$129)+SUMIF(Media7!$B$14:$B$129,'Daily_Total '!$B84,Media7!E$14:E$129)+SUMIF(Media8!$B$14:$B$129,'Daily_Total '!$B84,Media8!E$14:E$129)+SUMIF(Media9!$B$14:$B$129,'Daily_Total '!$B84,Media9!E$14:E$129)+SUMIF(Media10!$B$14:$B$129,'Daily_Total '!$B84,Media10!E$14:E$129)</f>
        <v>0</v>
      </c>
      <c r="F84" s="72">
        <f>SUMIF(Facebook!$B$14:$B$155,'Daily_Total '!$B84,Facebook!F$14:F$155)+SUMIF(YouTube!$B$14:$B$125,'Daily_Total '!$B84,YouTube!F$14:F$125)+SUMIF(Snapchat!$B$14:$B$123,'Daily_Total '!$B84,Snapchat!F$14:F$123)+SUMIF(Media4!$B$14:$B$122,'Daily_Total '!$B84,Media4!F$14:F$122)+SUMIF(Media5!$B$14:$B$129,'Daily_Total '!$B84,Media5!F$14:F$129)+SUMIF(Media6!$B$14:$B$129,'Daily_Total '!$B84,Media6!F$14:F$129)+SUMIF(Media7!$B$14:$B$129,'Daily_Total '!$B84,Media7!F$14:F$129)+SUMIF(Media8!$B$14:$B$129,'Daily_Total '!$B84,Media8!F$14:F$129)+SUMIF(Media9!$B$14:$B$129,'Daily_Total '!$B84,Media9!F$14:F$129)+SUMIF(Media10!$B$14:$B$129,'Daily_Total '!$B84,Media10!F$14:F$129)</f>
        <v>0</v>
      </c>
      <c r="G84" s="72">
        <f>SUMIF(Facebook!$B$14:$B$155,'Daily_Total '!$B84,Facebook!G$14:G$155)+SUMIF(YouTube!$B$14:$B$125,'Daily_Total '!$B84,YouTube!G$14:G$125)+SUMIF(Snapchat!$B$14:$B$123,'Daily_Total '!$B84,Snapchat!G$14:G$123)+SUMIF(Media4!$B$14:$B$122,'Daily_Total '!$B84,Media4!G$14:G$122)+SUMIF(Media5!$B$14:$B$129,'Daily_Total '!$B84,Media5!G$14:G$129)+SUMIF(Media6!$B$14:$B$129,'Daily_Total '!$B84,Media6!G$14:G$129)+SUMIF(Media7!$B$14:$B$129,'Daily_Total '!$B84,Media7!G$14:G$129)+SUMIF(Media8!$B$14:$B$129,'Daily_Total '!$B84,Media8!G$14:G$129)+SUMIF(Media9!$B$14:$B$129,'Daily_Total '!$B84,Media9!G$14:G$129)+SUMIF(Media10!$B$14:$B$129,'Daily_Total '!$B84,Media10!G$14:G$129)</f>
        <v>0</v>
      </c>
      <c r="H84" s="72">
        <f>SUMIF(Facebook!$B$14:$B$155,'Daily_Total '!$B84,Facebook!H$14:H$155)+SUMIF(YouTube!$B$14:$B$125,'Daily_Total '!$B84,YouTube!H$14:H$125)+SUMIF(Snapchat!$B$14:$B$123,'Daily_Total '!$B84,Snapchat!H$14:H$123)+SUMIF(Media4!$B$14:$B$122,'Daily_Total '!$B84,Media4!H$14:H$122)+SUMIF(Media5!$B$14:$B$129,'Daily_Total '!$B84,Media5!H$14:H$129)+SUMIF(Media6!$B$14:$B$129,'Daily_Total '!$B84,Media6!H$14:H$129)+SUMIF(Media7!$B$14:$B$129,'Daily_Total '!$B84,Media7!H$14:H$129)+SUMIF(Media8!$B$14:$B$129,'Daily_Total '!$B84,Media8!H$14:H$129)+SUMIF(Media9!$B$14:$B$129,'Daily_Total '!$B84,Media9!H$14:H$129)+SUMIF(Media10!$B$14:$B$129,'Daily_Total '!$B84,Media10!H$14:H$129)</f>
        <v>0</v>
      </c>
      <c r="I84" s="72">
        <f>SUMIF(Facebook!$B$14:$B$155,'Daily_Total '!$B84,Facebook!I$14:I$155)+SUMIF(YouTube!$B$14:$B$125,'Daily_Total '!$B84,YouTube!I$14:I$125)+SUMIF(Snapchat!$B$14:$B$123,'Daily_Total '!$B84,Snapchat!I$14:I$123)+SUMIF(Media4!$B$14:$B$122,'Daily_Total '!$B84,Media4!I$14:I$122)+SUMIF(Media5!$B$14:$B$129,'Daily_Total '!$B84,Media5!I$14:I$129)+SUMIF(Media6!$B$14:$B$129,'Daily_Total '!$B84,Media6!I$14:I$129)+SUMIF(Media7!$B$14:$B$129,'Daily_Total '!$B84,Media7!I$14:I$129)+SUMIF(Media8!$B$14:$B$129,'Daily_Total '!$B84,Media8!I$14:I$129)+SUMIF(Media9!$B$14:$B$129,'Daily_Total '!$B84,Media9!I$14:I$129)+SUMIF(Media10!$B$14:$B$129,'Daily_Total '!$B84,Media10!I$14:I$129)</f>
        <v>0</v>
      </c>
      <c r="J84" s="61">
        <f>SUMIF(Facebook!$B$14:$B$155,'Daily_Total '!$B84,Facebook!J$14:J$155)+SUMIF(YouTube!$B$14:$B$125,'Daily_Total '!$B84,YouTube!J$14:J$125)+SUMIF(Snapchat!$B$14:$B$123,'Daily_Total '!$B84,Snapchat!J$14:J$123)+SUMIF(Media4!$B$14:$B$122,'Daily_Total '!$B84,Media4!J$14:J$122)+SUMIF(Media5!$B$14:$B$129,'Daily_Total '!$B84,Media5!J$14:J$129)+SUMIF(Media6!$B$14:$B$129,'Daily_Total '!$B84,Media6!J$14:J$129)+SUMIF(Media7!$B$14:$B$129,'Daily_Total '!$B84,Media7!J$14:J$129)+SUMIF(Media8!$B$14:$B$129,'Daily_Total '!$B84,Media8!J$14:J$129)+SUMIF(Media9!$B$14:$B$129,'Daily_Total '!$B84,Media9!J$14:J$129)+SUMIF(Media10!$B$14:$B$129,'Daily_Total '!$B84,Media10!J$14:J$129)</f>
        <v>0</v>
      </c>
      <c r="K84" s="59">
        <f>SUM($J$21,$J$29,$J$37,$J$45,$J$53,$J$61,$J$69,$J$77:J84)/$C$3</f>
        <v>0.86940262172284655</v>
      </c>
      <c r="L84" s="60" t="e">
        <f t="shared" si="61"/>
        <v>#DIV/0!</v>
      </c>
      <c r="M84" s="73" t="e">
        <f t="shared" si="62"/>
        <v>#DIV/0!</v>
      </c>
      <c r="N84" s="356" t="e">
        <f t="shared" si="65"/>
        <v>#DIV/0!</v>
      </c>
      <c r="O84" s="103">
        <f>SUMIF(Facebook!$B$14:$B$155,'Daily_Total '!$B84,Facebook!O$14:O$155)+SUMIF(YouTube!$B$14:$B$125,'Daily_Total '!$B84,YouTube!O$14:O$125)+SUMIF(Snapchat!$B$14:$B$123,'Daily_Total '!$B84,Snapchat!O$14:O$123)+SUMIF(Media4!$B$14:$B$122,'Daily_Total '!$B84,Media4!O$14:O$122)+SUMIF(Media5!$B$14:$B$129,'Daily_Total '!$B84,Media5!O$14:O$129)+SUMIF(Media6!$B$14:$B$129,'Daily_Total '!$B84,Media6!O$14:O$129)+SUMIF(Media7!$B$14:$B$129,'Daily_Total '!$B84,Media7!O$14:O$129)+SUMIF(Media8!$B$14:$B$129,'Daily_Total '!$B84,Media8!O$14:O$129)+SUMIF(Media9!$B$14:$B$129,'Daily_Total '!$B84,Media9!O$14:O$129)+SUMIF(Media10!$B$14:$B$129,'Daily_Total '!$B84,Media10!O$14:O$129)</f>
        <v>0</v>
      </c>
      <c r="P84" s="103">
        <f>SUMIF(Facebook!$B$14:$B$155,'Daily_Total '!$B84,Facebook!P$14:P$155)+SUMIF(YouTube!$B$14:$B$125,'Daily_Total '!$B84,YouTube!P$14:P$125)+SUMIF(Snapchat!$B$14:$B$123,'Daily_Total '!$B84,Snapchat!P$14:P$123)+SUMIF(Media4!$B$14:$B$122,'Daily_Total '!$B84,Media4!P$14:P$122)+SUMIF(Media5!$B$14:$B$129,'Daily_Total '!$B84,Media5!P$14:P$129)+SUMIF(Media6!$B$14:$B$129,'Daily_Total '!$B84,Media6!P$14:P$129)+SUMIF(Media7!$B$14:$B$129,'Daily_Total '!$B84,Media7!P$14:P$129)+SUMIF(Media8!$B$14:$B$129,'Daily_Total '!$B84,Media8!P$14:P$129)+SUMIF(Media9!$B$14:$B$129,'Daily_Total '!$B84,Media9!P$14:P$129)+SUMIF(Media10!$B$14:$B$129,'Daily_Total '!$B84,Media10!P$14:P$129)</f>
        <v>0</v>
      </c>
      <c r="Q84" s="74" t="e">
        <f t="shared" si="63"/>
        <v>#DIV/0!</v>
      </c>
      <c r="R84" s="75" t="e">
        <f t="shared" si="66"/>
        <v>#DIV/0!</v>
      </c>
      <c r="S84" s="59" t="e">
        <f t="shared" si="64"/>
        <v>#DIV/0!</v>
      </c>
      <c r="T84" s="104"/>
      <c r="U84" s="110" t="e">
        <f>SUMIF(Facebook!$B$14:$B$155,'Daily_Total '!$B84,Facebook!U$14:U$155)+SUMIF(YouTube!$B$14:$B$125,'Daily_Total '!$B84,YouTube!N$14:N$125)+SUMIF(Snapchat!$B$14:$B$123,'Daily_Total '!$B84,Snapchat!N$14:N$123)+SUMIF(Media4!$B$14:$B$122,'Daily_Total '!$B84,Media4!N$14:N$122)+SUMIF(Media5!$B$14:$B$129,'Daily_Total '!$B84,Media5!N$14:N$129)+SUMIF(Media6!$B$14:$B$129,'Daily_Total '!$B84,Media6!N$14:N$129)+SUMIF(Media7!$B$14:$B$129,'Daily_Total '!$B84,Media7!N$14:N$129)+SUMIF(Media8!$B$14:$B$129,'Daily_Total '!$B84,Media8!N$14:N$129)+SUMIF(Media9!$B$14:$B$129,'Daily_Total '!$B84,Media9!N$14:N$129)+SUMIF(Media10!$B$14:$B$129,'Daily_Total '!$B84,Media10!N$14:N$129)</f>
        <v>#DIV/0!</v>
      </c>
      <c r="V84" s="74">
        <f t="shared" si="67"/>
        <v>1</v>
      </c>
      <c r="W84" s="274" t="e">
        <f>SUMIF([4]Facebook!$B$14:$B$155,'[4]Daily_Total '!$B84,[4]Facebook!W$14:W$155)+SUMIF([4]Instagram!$B$14:$B$125,'[4]Daily_Total '!$B84,[4]Instagram!W$14:W$125)+SUMIF([4]YouTube!$B$14:$B$123,'[4]Daily_Total '!$B84,[4]YouTube!W$14:W$123)+SUMIF([4]Media4!$B$14:$B$122,'[4]Daily_Total '!$B84,[4]Media4!W$14:W$122)+SUMIF([4]Media5!$B$14:$B$129,'[4]Daily_Total '!$B84,[4]Media5!W$14:W$129)+SUMIF([4]Media6!$B$14:$B$129,'[4]Daily_Total '!$B84,[4]Media6!W$14:W$129)+SUMIF([4]Media7!$B$14:$B$129,'[4]Daily_Total '!$B84,[4]Media7!W$14:W$129)+SUMIF([4]Media8!$B$14:$B$129,'[4]Daily_Total '!$B84,[4]Media8!W$14:W$129)+SUMIF([4]Media9!$B$14:$B$129,'[4]Daily_Total '!$B84,[4]Media9!W$14:W$129)+SUMIF([4]Media10!$B$14:$B$129,'[4]Daily_Total '!$B84,[4]Media10!W$14:W$129)</f>
        <v>#VALUE!</v>
      </c>
      <c r="X84" s="274" t="e">
        <f>SUMIF([4]Facebook!$B$14:$B$155,'[4]Daily_Total '!$B84,[4]Facebook!X$14:X$155)+SUMIF([4]Instagram!$B$14:$B$125,'[4]Daily_Total '!$B84,[4]Instagram!X$14:X$125)+SUMIF([4]YouTube!$B$14:$B$123,'[4]Daily_Total '!$B84,[4]YouTube!X$14:X$123)+SUMIF([4]Media4!$B$14:$B$122,'[4]Daily_Total '!$B84,[4]Media4!X$14:X$122)+SUMIF([4]Media5!$B$14:$B$129,'[4]Daily_Total '!$B84,[4]Media5!X$14:X$129)+SUMIF([4]Media6!$B$14:$B$129,'[4]Daily_Total '!$B84,[4]Media6!X$14:X$129)+SUMIF([4]Media7!$B$14:$B$129,'[4]Daily_Total '!$B84,[4]Media7!X$14:X$129)+SUMIF([4]Media8!$B$14:$B$129,'[4]Daily_Total '!$B84,[4]Media8!X$14:X$129)+SUMIF([4]Media9!$B$14:$B$129,'[4]Daily_Total '!$B84,[4]Media9!X$14:X$129)+SUMIF([4]Media10!$B$14:$B$129,'[4]Daily_Total '!$B84,[4]Media10!X$14:X$129)</f>
        <v>#VALUE!</v>
      </c>
      <c r="Y84" s="275" t="e">
        <f>SUMIF([4]Facebook!$B$14:$B$155,'[4]Daily_Total '!$B84,[4]Facebook!Y$14:Y$155)+SUMIF([4]Instagram!$B$14:$B$125,'[4]Daily_Total '!$B84,[4]Instagram!Y$14:Y$125)+SUMIF([4]YouTube!$B$14:$B$123,'[4]Daily_Total '!$B84,[4]YouTube!Y$14:Y$123)+SUMIF([4]Media4!$B$14:$B$122,'[4]Daily_Total '!$B84,[4]Media4!Y$14:Y$122)+SUMIF([4]Media5!$B$14:$B$129,'[4]Daily_Total '!$B84,[4]Media5!Y$14:Y$129)+SUMIF([4]Media6!$B$14:$B$129,'[4]Daily_Total '!$B84,[4]Media6!Y$14:Y$129)+SUMIF([4]Media7!$B$14:$B$129,'[4]Daily_Total '!$B84,[4]Media7!Y$14:Y$129)+SUMIF([4]Media8!$B$14:$B$129,'[4]Daily_Total '!$B84,[4]Media8!Y$14:Y$129)+SUMIF([4]Media9!$B$14:$B$129,'[4]Daily_Total '!$B84,[4]Media9!Y$14:Y$129)+SUMIF([4]Media10!$B$14:$B$129,'[4]Daily_Total '!$B84,[4]Media10!Y$14:Y$129)</f>
        <v>#VALUE!</v>
      </c>
    </row>
    <row r="85" spans="1:25" ht="16.25" hidden="1" customHeight="1" thickBot="1">
      <c r="A85" s="289"/>
      <c r="B85" s="171" t="s">
        <v>66</v>
      </c>
      <c r="C85" s="170">
        <f>SUM(C78:C84)</f>
        <v>0</v>
      </c>
      <c r="D85" s="172">
        <f>SUM(D78:D84)</f>
        <v>0</v>
      </c>
      <c r="E85" s="172">
        <f t="shared" ref="E85" si="68">SUM(E78:E84)</f>
        <v>0</v>
      </c>
      <c r="F85" s="172">
        <f t="shared" ref="F85" si="69">SUM(F78:F84)</f>
        <v>0</v>
      </c>
      <c r="G85" s="172">
        <f t="shared" ref="G85" si="70">SUM(G78:G84)</f>
        <v>0</v>
      </c>
      <c r="H85" s="172">
        <f t="shared" ref="H85" si="71">SUM(H78:H84)</f>
        <v>0</v>
      </c>
      <c r="I85" s="172">
        <f t="shared" ref="I85" si="72">SUM(I78:I84)</f>
        <v>0</v>
      </c>
      <c r="J85" s="173">
        <f>SUM(J78:J84)</f>
        <v>0</v>
      </c>
      <c r="K85" s="174">
        <f>SUM($J$21,$J$29,$J$37,$J$45,$J$53,$J$61,$J$69,$J$77,$J$85)/$C$3</f>
        <v>0.86940262172284655</v>
      </c>
      <c r="L85" s="175" t="e">
        <f t="shared" si="61"/>
        <v>#DIV/0!</v>
      </c>
      <c r="M85" s="176" t="e">
        <f t="shared" si="62"/>
        <v>#DIV/0!</v>
      </c>
      <c r="N85" s="358" t="e">
        <f t="shared" si="65"/>
        <v>#DIV/0!</v>
      </c>
      <c r="O85" s="170">
        <f>SUM(O78:O84)</f>
        <v>0</v>
      </c>
      <c r="P85" s="170">
        <f>SUM(P78:P84)</f>
        <v>0</v>
      </c>
      <c r="Q85" s="174" t="e">
        <f t="shared" si="63"/>
        <v>#DIV/0!</v>
      </c>
      <c r="R85" s="180" t="e">
        <f>J85/O85</f>
        <v>#DIV/0!</v>
      </c>
      <c r="S85" s="174" t="e">
        <f t="shared" si="64"/>
        <v>#DIV/0!</v>
      </c>
      <c r="T85" s="83" t="e">
        <f t="shared" ref="T85" si="73">AVERAGE(T78:T84)</f>
        <v>#DIV/0!</v>
      </c>
      <c r="U85" s="172" t="e">
        <f>SUM(U78:U84)</f>
        <v>#DIV/0!</v>
      </c>
      <c r="V85" s="174">
        <f t="shared" si="67"/>
        <v>1</v>
      </c>
      <c r="W85" s="278" t="e">
        <f>SUM(W78:W84)</f>
        <v>#VALUE!</v>
      </c>
      <c r="X85" s="278" t="e">
        <f>SUM(X78:X84)</f>
        <v>#VALUE!</v>
      </c>
      <c r="Y85" s="279" t="e">
        <f>SUM(Y78:Y84)</f>
        <v>#VALUE!</v>
      </c>
    </row>
    <row r="86" spans="1:25" ht="16.5" thickBot="1">
      <c r="A86" s="691" t="s">
        <v>43</v>
      </c>
      <c r="B86" s="692"/>
      <c r="C86" s="290">
        <f>SUM(C21,C29,C37,C45,C53,C61,C69,C77,C85)</f>
        <v>7650699</v>
      </c>
      <c r="D86" s="291">
        <f>SUM(D21,D29,D37,D45,D53,D61,D69,D77,D85)</f>
        <v>139347</v>
      </c>
      <c r="E86" s="291">
        <f t="shared" ref="E86:I86" si="74">SUM(E21,E29,E37,E45,E53,E61,E69,E77,E85)</f>
        <v>1297451</v>
      </c>
      <c r="F86" s="291">
        <f t="shared" si="74"/>
        <v>2175529.5162</v>
      </c>
      <c r="G86" s="291">
        <f t="shared" si="74"/>
        <v>1212765.3878000001</v>
      </c>
      <c r="H86" s="291">
        <f t="shared" si="74"/>
        <v>905535.22940000007</v>
      </c>
      <c r="I86" s="291">
        <f t="shared" si="74"/>
        <v>598776.62280000001</v>
      </c>
      <c r="J86" s="292">
        <f>SUM(J21,J29,J37,J45,J53,J61,J69,J77,J85)</f>
        <v>4642.6100000000006</v>
      </c>
      <c r="K86" s="185">
        <f>J86/$C$3</f>
        <v>0.86940262172284655</v>
      </c>
      <c r="L86" s="294">
        <f t="shared" si="61"/>
        <v>1.8213629891856941E-2</v>
      </c>
      <c r="M86" s="295">
        <f t="shared" si="62"/>
        <v>3.3316899538562011E-2</v>
      </c>
      <c r="N86" s="360">
        <f t="shared" si="65"/>
        <v>3.5782545930443622E-3</v>
      </c>
      <c r="O86" s="290">
        <f>SUM(O21,O29,O37,O45,O53,O61,O69,O77,O85)</f>
        <v>17770</v>
      </c>
      <c r="P86" s="290">
        <f>SUM(P21,P29,P37,P45,P53,P61,P69,P77,P85)</f>
        <v>68461.538461538454</v>
      </c>
      <c r="Q86" s="293">
        <f t="shared" si="63"/>
        <v>0.25956179775280902</v>
      </c>
      <c r="R86" s="295">
        <f>J86/O86</f>
        <v>0.26126111423747894</v>
      </c>
      <c r="S86" s="293">
        <f t="shared" si="64"/>
        <v>0.12752337689365398</v>
      </c>
      <c r="T86" s="425">
        <f>AVERAGE(T17:T20,T22:T28,T30:T36,T38:T44)</f>
        <v>43.809558793836011</v>
      </c>
      <c r="U86" s="425" t="e">
        <f t="shared" ref="U86" si="75">SUM(U21,U29,U37,U45,U53,U61,U69,U77,U85)</f>
        <v>#DIV/0!</v>
      </c>
      <c r="V86" s="438">
        <f>AVERAGE(V21,V29,V37,V45)</f>
        <v>0.79751862495755899</v>
      </c>
      <c r="W86" s="297" t="e">
        <f>SUM(W21,W29,W37,W45,W53,W61,W69,W77,W85)</f>
        <v>#VALUE!</v>
      </c>
      <c r="X86" s="297" t="e">
        <f>SUM(X21,X29,X37,X45,X53,X61,X69,X77,X85)</f>
        <v>#VALUE!</v>
      </c>
      <c r="Y86" s="298" t="e">
        <f>SUM(Y21,Y29,Y37,Y45,Y53,Y61,Y69,Y77,Y85)</f>
        <v>#VALUE!</v>
      </c>
    </row>
    <row r="87" spans="1:25">
      <c r="A87" s="20"/>
    </row>
    <row r="88" spans="1:25">
      <c r="A88" s="20"/>
    </row>
  </sheetData>
  <mergeCells count="7">
    <mergeCell ref="A86:B86"/>
    <mergeCell ref="B2:D2"/>
    <mergeCell ref="C3:D3"/>
    <mergeCell ref="B5:D5"/>
    <mergeCell ref="C12:N12"/>
    <mergeCell ref="A11:Y11"/>
    <mergeCell ref="O12:Y12"/>
  </mergeCells>
  <pageMargins left="0.75" right="0.75" top="1" bottom="1" header="0.5" footer="0.5"/>
  <pageSetup paperSize="9" scale="48"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pageSetUpPr autoPageBreaks="0"/>
  </sheetPr>
  <dimension ref="A1:DF88"/>
  <sheetViews>
    <sheetView showGridLines="0" topLeftCell="M6" zoomScale="70" zoomScaleNormal="70" workbookViewId="0">
      <selection activeCell="V86" sqref="V86"/>
    </sheetView>
  </sheetViews>
  <sheetFormatPr defaultColWidth="8.9140625" defaultRowHeight="16"/>
  <cols>
    <col min="1" max="1" width="37.1640625" style="2" customWidth="1"/>
    <col min="2" max="2" width="17.1640625" style="2" customWidth="1"/>
    <col min="3" max="4" width="13.6640625" style="2" customWidth="1"/>
    <col min="5" max="5" width="13.6640625" style="148" customWidth="1"/>
    <col min="6" max="9" width="13.6640625" style="2" customWidth="1"/>
    <col min="10" max="10" width="13.6640625" style="137" customWidth="1"/>
    <col min="11" max="11" width="13.6640625" style="7" customWidth="1"/>
    <col min="12" max="12" width="14.9140625" style="2" customWidth="1"/>
    <col min="13" max="14" width="13.6640625" style="48" customWidth="1"/>
    <col min="15" max="15" width="14.08203125" style="2" customWidth="1"/>
    <col min="16" max="19" width="13.6640625" style="2" customWidth="1"/>
    <col min="20" max="20" width="12.5" style="2" bestFit="1" customWidth="1"/>
    <col min="21" max="21" width="13.6640625" style="2" hidden="1" customWidth="1"/>
    <col min="22" max="22" width="13.6640625" style="2" customWidth="1"/>
    <col min="23" max="23" width="11.08203125" style="2" customWidth="1"/>
    <col min="24" max="24" width="9.9140625" style="2" bestFit="1" customWidth="1"/>
    <col min="25" max="25" width="13.1640625" style="2" bestFit="1" customWidth="1"/>
    <col min="26" max="26" width="10.6640625" style="2" bestFit="1" customWidth="1"/>
    <col min="27" max="27" width="8.9140625" style="2" customWidth="1"/>
    <col min="28" max="28" width="9.9140625" style="2" customWidth="1"/>
    <col min="29" max="29" width="13.1640625" style="2" customWidth="1"/>
    <col min="30" max="30" width="10.6640625" style="2" customWidth="1"/>
    <col min="31" max="31" width="8.9140625" style="2" customWidth="1"/>
    <col min="32" max="32" width="9.9140625" style="2" customWidth="1"/>
    <col min="33" max="33" width="13.1640625" style="2" customWidth="1"/>
    <col min="34" max="34" width="10.6640625" style="2" customWidth="1"/>
    <col min="35" max="35" width="8.9140625" style="2" customWidth="1"/>
    <col min="36" max="36" width="9.9140625" style="2" customWidth="1"/>
    <col min="37" max="37" width="13.1640625" style="2" customWidth="1"/>
    <col min="38" max="38" width="10.6640625" style="2" customWidth="1"/>
    <col min="39" max="39" width="8.9140625" style="2" customWidth="1"/>
    <col min="40" max="40" width="9.9140625" style="2" customWidth="1"/>
    <col min="41" max="41" width="13.1640625" style="2" customWidth="1"/>
    <col min="42" max="42" width="10.6640625" style="2" customWidth="1"/>
    <col min="43" max="43" width="8.9140625" style="2" customWidth="1"/>
    <col min="44" max="44" width="9.9140625" style="2" customWidth="1"/>
    <col min="45" max="45" width="13.1640625" style="2" customWidth="1"/>
    <col min="46" max="46" width="10.6640625" style="2" customWidth="1"/>
    <col min="47" max="47" width="8.9140625" style="2" customWidth="1"/>
    <col min="48" max="48" width="9.9140625" style="2" customWidth="1"/>
    <col min="49" max="49" width="13.1640625" style="2" customWidth="1"/>
    <col min="50" max="50" width="10.6640625" style="2" customWidth="1"/>
    <col min="51" max="51" width="8.9140625" style="2" customWidth="1"/>
    <col min="52" max="52" width="9.9140625" style="2" customWidth="1"/>
    <col min="53" max="53" width="13.1640625" style="2" customWidth="1"/>
    <col min="54" max="54" width="10.6640625" style="2" customWidth="1"/>
    <col min="55" max="55" width="8.9140625" style="2" customWidth="1"/>
    <col min="56" max="56" width="9.9140625" style="2" customWidth="1"/>
    <col min="57" max="57" width="13.1640625" style="2" customWidth="1"/>
    <col min="58" max="58" width="10.6640625" style="2" customWidth="1"/>
    <col min="59" max="59" width="8.9140625" style="2" customWidth="1"/>
    <col min="60" max="60" width="9.9140625" style="2" customWidth="1"/>
    <col min="61" max="61" width="13.1640625" style="2" customWidth="1"/>
    <col min="62" max="62" width="10.6640625" style="2" customWidth="1"/>
    <col min="63" max="63" width="8.9140625" style="2" customWidth="1"/>
    <col min="64" max="64" width="9.9140625" style="2" customWidth="1"/>
    <col min="65" max="65" width="13.1640625" style="2" customWidth="1"/>
    <col min="66" max="66" width="10.6640625" style="2" customWidth="1"/>
    <col min="67" max="67" width="8.9140625" style="2" hidden="1" customWidth="1"/>
    <col min="68" max="68" width="9.9140625" style="2" hidden="1" customWidth="1"/>
    <col min="69" max="69" width="13.1640625" style="2" hidden="1" customWidth="1"/>
    <col min="70" max="70" width="10.6640625" style="2" hidden="1" customWidth="1"/>
    <col min="71" max="71" width="8.9140625" style="2" hidden="1" customWidth="1"/>
    <col min="72" max="72" width="9.9140625" style="2" hidden="1" customWidth="1"/>
    <col min="73" max="73" width="13.1640625" style="2" hidden="1" customWidth="1"/>
    <col min="74" max="74" width="10.6640625" style="2" hidden="1" customWidth="1"/>
    <col min="75" max="75" width="8.9140625" style="2" hidden="1" customWidth="1"/>
    <col min="76" max="76" width="9.9140625" style="2" hidden="1" customWidth="1"/>
    <col min="77" max="77" width="13.1640625" style="2" hidden="1" customWidth="1"/>
    <col min="78" max="78" width="10.6640625" style="2" hidden="1" customWidth="1"/>
    <col min="79" max="79" width="8.9140625" style="2" hidden="1" customWidth="1"/>
    <col min="80" max="80" width="9.9140625" style="2" hidden="1" customWidth="1"/>
    <col min="81" max="81" width="13.1640625" style="2" hidden="1" customWidth="1"/>
    <col min="82" max="82" width="10.6640625" style="2" hidden="1" customWidth="1"/>
    <col min="83" max="83" width="8.9140625" style="2" hidden="1" customWidth="1"/>
    <col min="84" max="84" width="9.9140625" style="2" hidden="1" customWidth="1"/>
    <col min="85" max="85" width="13.1640625" style="2" hidden="1" customWidth="1"/>
    <col min="86" max="86" width="10.6640625" style="2" hidden="1" customWidth="1"/>
    <col min="87" max="87" width="8.9140625" style="2" hidden="1" customWidth="1"/>
    <col min="88" max="88" width="9.9140625" style="2" hidden="1" customWidth="1"/>
    <col min="89" max="89" width="13.1640625" style="2" hidden="1" customWidth="1"/>
    <col min="90" max="90" width="10.6640625" style="2" hidden="1" customWidth="1"/>
    <col min="91" max="91" width="8.9140625" style="2" hidden="1" customWidth="1"/>
    <col min="92" max="92" width="9.9140625" style="2" hidden="1" customWidth="1"/>
    <col min="93" max="93" width="13.1640625" style="2" hidden="1" customWidth="1"/>
    <col min="94" max="94" width="10.6640625" style="2" hidden="1" customWidth="1"/>
    <col min="95" max="95" width="8.9140625" style="2" hidden="1" customWidth="1"/>
    <col min="96" max="96" width="9.9140625" style="2" hidden="1" customWidth="1"/>
    <col min="97" max="97" width="13.1640625" style="2" hidden="1" customWidth="1"/>
    <col min="98" max="98" width="10.6640625" style="2" hidden="1" customWidth="1"/>
    <col min="99" max="99" width="8.9140625" style="2" hidden="1" customWidth="1"/>
    <col min="100" max="100" width="9.9140625" style="2" hidden="1" customWidth="1"/>
    <col min="101" max="101" width="13.1640625" style="2" hidden="1" customWidth="1"/>
    <col min="102" max="102" width="10.6640625" style="2" hidden="1" customWidth="1"/>
    <col min="103" max="103" width="8.9140625" style="2" hidden="1" customWidth="1"/>
    <col min="104" max="104" width="9.9140625" style="2" hidden="1" customWidth="1"/>
    <col min="105" max="105" width="13.1640625" style="2" hidden="1" customWidth="1"/>
    <col min="106" max="106" width="10.6640625" style="2" hidden="1" customWidth="1"/>
    <col min="107" max="107" width="8.9140625" style="2" hidden="1" customWidth="1"/>
    <col min="108" max="108" width="9.9140625" style="2" hidden="1" customWidth="1"/>
    <col min="109" max="109" width="13.1640625" style="2" hidden="1" customWidth="1"/>
    <col min="110" max="110" width="10.6640625" style="2" hidden="1" customWidth="1"/>
    <col min="111" max="16384" width="8.9140625" style="2"/>
  </cols>
  <sheetData>
    <row r="1" spans="1:110" s="1" customFormat="1" ht="16.5" thickBot="1">
      <c r="B1" s="5"/>
      <c r="C1" s="5"/>
      <c r="D1" s="5"/>
      <c r="E1" s="138"/>
      <c r="F1" s="3"/>
      <c r="G1" s="3"/>
      <c r="H1" s="3"/>
      <c r="I1" s="3"/>
      <c r="J1" s="129"/>
      <c r="K1" s="6"/>
      <c r="M1" s="47"/>
      <c r="N1" s="47"/>
    </row>
    <row r="2" spans="1:110" s="1" customFormat="1">
      <c r="B2" s="693" t="s">
        <v>126</v>
      </c>
      <c r="C2" s="694"/>
      <c r="D2" s="695"/>
      <c r="E2" s="139"/>
      <c r="F2" s="125"/>
      <c r="G2" s="125"/>
      <c r="H2" s="125"/>
      <c r="I2" s="125"/>
      <c r="J2" s="129"/>
      <c r="K2" s="6"/>
      <c r="M2" s="47"/>
      <c r="N2" s="47"/>
    </row>
    <row r="3" spans="1:110" s="1" customFormat="1" ht="16.5" thickBot="1">
      <c r="B3" s="87" t="s">
        <v>25</v>
      </c>
      <c r="C3" s="696">
        <v>2150</v>
      </c>
      <c r="D3" s="697"/>
      <c r="E3" s="140"/>
      <c r="F3" s="18"/>
      <c r="G3" s="18"/>
      <c r="H3" s="18"/>
      <c r="I3" s="18"/>
      <c r="J3" s="129"/>
      <c r="K3" s="6"/>
      <c r="M3" s="47"/>
      <c r="N3" s="47"/>
    </row>
    <row r="4" spans="1:110" s="1" customFormat="1" ht="16.5" thickBot="1">
      <c r="B4" s="5"/>
      <c r="C4" s="5"/>
      <c r="D4" s="5"/>
      <c r="E4" s="138"/>
      <c r="F4" s="3"/>
      <c r="G4" s="3"/>
      <c r="H4" s="3"/>
      <c r="I4" s="3"/>
      <c r="J4" s="129"/>
      <c r="K4" s="6"/>
      <c r="M4" s="47"/>
      <c r="N4" s="47"/>
    </row>
    <row r="5" spans="1:110" s="1" customFormat="1">
      <c r="B5" s="693" t="s">
        <v>64</v>
      </c>
      <c r="C5" s="694"/>
      <c r="D5" s="695"/>
      <c r="E5" s="139"/>
      <c r="F5" s="125"/>
      <c r="G5" s="125"/>
      <c r="H5" s="125"/>
      <c r="I5" s="125"/>
      <c r="J5" s="129"/>
      <c r="K5" s="6"/>
      <c r="M5" s="47"/>
      <c r="N5" s="47"/>
    </row>
    <row r="6" spans="1:110" s="1" customFormat="1" ht="29.5" customHeight="1">
      <c r="B6" s="84" t="s">
        <v>12</v>
      </c>
      <c r="C6" s="85" t="s">
        <v>44</v>
      </c>
      <c r="D6" s="86" t="s">
        <v>35</v>
      </c>
      <c r="E6" s="141"/>
      <c r="F6" s="126"/>
      <c r="G6" s="126"/>
      <c r="H6" s="126"/>
      <c r="I6" s="126"/>
      <c r="J6" s="129"/>
      <c r="K6" s="6"/>
      <c r="M6" s="47"/>
      <c r="N6" s="47"/>
    </row>
    <row r="7" spans="1:110" s="1" customFormat="1" ht="23.5" customHeight="1" thickBot="1">
      <c r="B7" s="52">
        <f>O86</f>
        <v>4706</v>
      </c>
      <c r="C7" s="53">
        <f>Summary!J10</f>
        <v>27564.102564102563</v>
      </c>
      <c r="D7" s="54">
        <f>B7/C7</f>
        <v>0.17072930232558139</v>
      </c>
      <c r="E7" s="142"/>
      <c r="F7" s="267"/>
      <c r="G7" s="19"/>
      <c r="H7" s="19"/>
      <c r="I7" s="19"/>
      <c r="J7" s="129"/>
      <c r="K7" s="6"/>
      <c r="M7" s="47"/>
      <c r="N7" s="47"/>
    </row>
    <row r="8" spans="1:110" s="1" customFormat="1" ht="20.399999999999999" customHeight="1">
      <c r="B8" s="9"/>
      <c r="C8" s="9"/>
      <c r="D8" s="9"/>
      <c r="E8" s="143"/>
      <c r="F8" s="9"/>
      <c r="G8" s="9"/>
      <c r="H8" s="9"/>
      <c r="I8" s="9"/>
      <c r="J8" s="149"/>
      <c r="K8" s="6"/>
      <c r="M8" s="47"/>
      <c r="N8" s="47"/>
    </row>
    <row r="9" spans="1:110" customFormat="1">
      <c r="B9" s="10"/>
      <c r="C9" s="11"/>
      <c r="D9" s="11"/>
      <c r="E9" s="144"/>
      <c r="F9" s="11"/>
      <c r="G9" s="11"/>
      <c r="H9" s="11"/>
      <c r="I9" s="11"/>
      <c r="J9" s="135"/>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128</v>
      </c>
      <c r="X12" s="707"/>
      <c r="Y12" s="707"/>
      <c r="Z12" s="707"/>
      <c r="AA12" s="708" t="s">
        <v>144</v>
      </c>
      <c r="AB12" s="708"/>
      <c r="AC12" s="708"/>
      <c r="AD12" s="708"/>
      <c r="AE12" s="707" t="s">
        <v>145</v>
      </c>
      <c r="AF12" s="707"/>
      <c r="AG12" s="707"/>
      <c r="AH12" s="707"/>
      <c r="AI12" s="708" t="s">
        <v>146</v>
      </c>
      <c r="AJ12" s="708"/>
      <c r="AK12" s="708"/>
      <c r="AL12" s="708"/>
      <c r="AM12" s="707" t="s">
        <v>147</v>
      </c>
      <c r="AN12" s="707"/>
      <c r="AO12" s="707"/>
      <c r="AP12" s="707"/>
      <c r="AQ12" s="708" t="s">
        <v>148</v>
      </c>
      <c r="AR12" s="708"/>
      <c r="AS12" s="708"/>
      <c r="AT12" s="708"/>
      <c r="AU12" s="707" t="s">
        <v>149</v>
      </c>
      <c r="AV12" s="707"/>
      <c r="AW12" s="707"/>
      <c r="AX12" s="707"/>
      <c r="AY12" s="708" t="s">
        <v>150</v>
      </c>
      <c r="AZ12" s="708"/>
      <c r="BA12" s="708"/>
      <c r="BB12" s="708"/>
      <c r="BC12" s="707" t="s">
        <v>151</v>
      </c>
      <c r="BD12" s="707"/>
      <c r="BE12" s="707"/>
      <c r="BF12" s="707"/>
      <c r="BG12" s="708" t="s">
        <v>152</v>
      </c>
      <c r="BH12" s="708"/>
      <c r="BI12" s="708"/>
      <c r="BJ12" s="708"/>
      <c r="BK12" s="707" t="s">
        <v>153</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233"/>
      <c r="B14" s="234">
        <f>'Daily_Total '!B14</f>
        <v>45116</v>
      </c>
      <c r="C14" s="235">
        <f>SUM(W14,AA14,AE14,AI14,AM14,AQ14,AU14,AY14,BC14,BG14,BK14,BO14,BS14,BW14,CA14,CE14,CI14,CM14,CQ14,CU14,CY14,DC14)</f>
        <v>0</v>
      </c>
      <c r="D14" s="236">
        <f t="shared" ref="D14" si="0">SUM(X14,AB14,AF14,AJ14,AN14,AR14,AV14,AZ14,BD14,BH14,BL14,BP14,BT14,BX14,CB14,CF14,CJ14,CN14,CR14,CV14,CZ14,DD14)</f>
        <v>0</v>
      </c>
      <c r="E14" s="237"/>
      <c r="F14" s="236"/>
      <c r="G14" s="236"/>
      <c r="H14" s="236"/>
      <c r="I14" s="236"/>
      <c r="J14" s="238">
        <f>SUM(Y14,AC14,AG14,AK14,AO14,AS14,AW14,BA14,BE14,BI14,BM14,BQ14,BU14,BY14,CC14,CG14,CK14,CO14,CS14,CW14,DA14,DE14)</f>
        <v>0</v>
      </c>
      <c r="K14" s="239">
        <f>SUM($J14:J$14)/$C$3</f>
        <v>0</v>
      </c>
      <c r="L14" s="240" t="e">
        <f t="shared" ref="L14:L45" si="1">D14/C14</f>
        <v>#DIV/0!</v>
      </c>
      <c r="M14" s="241" t="e">
        <f t="shared" ref="M14:M45" si="2">J14/D14</f>
        <v>#DIV/0!</v>
      </c>
      <c r="N14" s="242" t="e">
        <f>J14/E14</f>
        <v>#DIV/0!</v>
      </c>
      <c r="O14" s="243"/>
      <c r="P14" s="236"/>
      <c r="Q14" s="239" t="e">
        <f t="shared" ref="Q14:Q77" si="3">O14/P14</f>
        <v>#DIV/0!</v>
      </c>
      <c r="R14" s="244" t="e">
        <f t="shared" ref="R14:R60" si="4">J14/O14</f>
        <v>#DIV/0!</v>
      </c>
      <c r="S14" s="239" t="e">
        <f t="shared" ref="S14:S45" si="5">O14/D14</f>
        <v>#DIV/0!</v>
      </c>
      <c r="T14" s="236"/>
      <c r="U14" s="236"/>
      <c r="V14" s="245">
        <f>IFERROR(U14/O14,1)</f>
        <v>1</v>
      </c>
      <c r="W14" s="246"/>
      <c r="X14" s="247"/>
      <c r="Y14" s="248"/>
      <c r="Z14" s="240" t="e">
        <f t="shared" ref="Z14:Z86" si="6">X14/W14</f>
        <v>#DIV/0!</v>
      </c>
      <c r="AA14" s="247"/>
      <c r="AB14" s="247"/>
      <c r="AC14" s="248"/>
      <c r="AD14" s="240" t="e">
        <f t="shared" ref="AD14:AD86" si="7">AB14/AA14</f>
        <v>#DIV/0!</v>
      </c>
      <c r="AE14" s="247"/>
      <c r="AF14" s="247"/>
      <c r="AG14" s="248"/>
      <c r="AH14" s="240" t="e">
        <f t="shared" ref="AH14:AH86" si="8">AF14/AE14</f>
        <v>#DIV/0!</v>
      </c>
      <c r="AI14" s="247"/>
      <c r="AJ14" s="247"/>
      <c r="AK14" s="248"/>
      <c r="AL14" s="240" t="e">
        <f t="shared" ref="AL14:AL86" si="9">AJ14/AI14</f>
        <v>#DIV/0!</v>
      </c>
      <c r="AM14" s="247"/>
      <c r="AN14" s="247"/>
      <c r="AO14" s="248"/>
      <c r="AP14" s="240" t="e">
        <f t="shared" ref="AP14:AP86" si="10">AN14/AM14</f>
        <v>#DIV/0!</v>
      </c>
      <c r="AQ14" s="247"/>
      <c r="AR14" s="247"/>
      <c r="AS14" s="248"/>
      <c r="AT14" s="240" t="e">
        <f t="shared" ref="AT14:AT86" si="11">AR14/AQ14</f>
        <v>#DIV/0!</v>
      </c>
      <c r="AU14" s="247"/>
      <c r="AV14" s="247"/>
      <c r="AW14" s="248"/>
      <c r="AX14" s="240" t="e">
        <f t="shared" ref="AX14:AX86" si="12">AV14/AU14</f>
        <v>#DIV/0!</v>
      </c>
      <c r="AY14" s="247"/>
      <c r="AZ14" s="247"/>
      <c r="BA14" s="248"/>
      <c r="BB14" s="240" t="e">
        <f t="shared" ref="BB14:BB86" si="13">AZ14/AY14</f>
        <v>#DIV/0!</v>
      </c>
      <c r="BC14" s="247"/>
      <c r="BD14" s="247"/>
      <c r="BE14" s="248"/>
      <c r="BF14" s="240" t="e">
        <f t="shared" ref="BF14:BF86" si="14">BD14/BC14</f>
        <v>#DIV/0!</v>
      </c>
      <c r="BG14" s="247"/>
      <c r="BH14" s="247"/>
      <c r="BI14" s="248"/>
      <c r="BJ14" s="240" t="e">
        <f t="shared" ref="BJ14:BJ86" si="15">BH14/BG14</f>
        <v>#DIV/0!</v>
      </c>
      <c r="BK14" s="247"/>
      <c r="BL14" s="247"/>
      <c r="BM14" s="248"/>
      <c r="BN14" s="240"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249"/>
      <c r="B15" s="234">
        <f>'Daily_Total '!B15</f>
        <v>45117</v>
      </c>
      <c r="C15" s="250">
        <f t="shared" ref="C15:C20" si="28">SUM(W15,AA15,AE15,AI15,AM15,AQ15,AU15,AY15,BC15,BG15,BK15,BO15,BS15,BW15,CA15,CE15,CI15,CM15,CQ15,CU15,CY15,DC15)</f>
        <v>0</v>
      </c>
      <c r="D15" s="251">
        <f t="shared" ref="D15:D20" si="29">SUM(X15,AB15,AF15,AJ15,AN15,AR15,AV15,AZ15,BD15,BH15,BL15,BP15,BT15,BX15,CB15,CF15,CJ15,CN15,CR15,CV15,CZ15,DD15)</f>
        <v>0</v>
      </c>
      <c r="E15" s="252"/>
      <c r="F15" s="251"/>
      <c r="G15" s="251"/>
      <c r="H15" s="251"/>
      <c r="I15" s="251"/>
      <c r="J15" s="253">
        <f t="shared" ref="J15:J20" si="30">SUM(Y15,AC15,AG15,AK15,AO15,AS15,AW15,BA15,BE15,BI15,BM15,BQ15,BU15,BY15,CC15,CG15,CK15,CO15,CS15,CW15,DA15,DE15)</f>
        <v>0</v>
      </c>
      <c r="K15" s="254">
        <f>SUM($J$14:J15)/$C$3</f>
        <v>0</v>
      </c>
      <c r="L15" s="255" t="e">
        <f t="shared" si="1"/>
        <v>#DIV/0!</v>
      </c>
      <c r="M15" s="256" t="e">
        <f t="shared" si="2"/>
        <v>#DIV/0!</v>
      </c>
      <c r="N15" s="257" t="e">
        <f t="shared" ref="N15:N78" si="31">J15/E15</f>
        <v>#DIV/0!</v>
      </c>
      <c r="O15" s="258"/>
      <c r="P15" s="251"/>
      <c r="Q15" s="254" t="e">
        <f t="shared" si="3"/>
        <v>#DIV/0!</v>
      </c>
      <c r="R15" s="259" t="e">
        <f t="shared" si="4"/>
        <v>#DIV/0!</v>
      </c>
      <c r="S15" s="254" t="e">
        <f t="shared" si="5"/>
        <v>#DIV/0!</v>
      </c>
      <c r="T15" s="251"/>
      <c r="U15" s="251"/>
      <c r="V15" s="260">
        <f t="shared" ref="V15:V77" si="32">IFERROR(U15/O15,1)</f>
        <v>1</v>
      </c>
      <c r="W15" s="261"/>
      <c r="X15" s="262"/>
      <c r="Y15" s="263"/>
      <c r="Z15" s="255" t="e">
        <f t="shared" si="6"/>
        <v>#DIV/0!</v>
      </c>
      <c r="AA15" s="262"/>
      <c r="AB15" s="262"/>
      <c r="AC15" s="263"/>
      <c r="AD15" s="255" t="e">
        <f t="shared" si="7"/>
        <v>#DIV/0!</v>
      </c>
      <c r="AE15" s="262"/>
      <c r="AF15" s="262"/>
      <c r="AG15" s="263"/>
      <c r="AH15" s="255" t="e">
        <f t="shared" si="8"/>
        <v>#DIV/0!</v>
      </c>
      <c r="AI15" s="262"/>
      <c r="AJ15" s="262"/>
      <c r="AK15" s="263"/>
      <c r="AL15" s="255" t="e">
        <f t="shared" si="9"/>
        <v>#DIV/0!</v>
      </c>
      <c r="AM15" s="262"/>
      <c r="AN15" s="262"/>
      <c r="AO15" s="263"/>
      <c r="AP15" s="255" t="e">
        <f t="shared" si="10"/>
        <v>#DIV/0!</v>
      </c>
      <c r="AQ15" s="262"/>
      <c r="AR15" s="262"/>
      <c r="AS15" s="263"/>
      <c r="AT15" s="255" t="e">
        <f t="shared" si="11"/>
        <v>#DIV/0!</v>
      </c>
      <c r="AU15" s="262"/>
      <c r="AV15" s="262"/>
      <c r="AW15" s="263"/>
      <c r="AX15" s="255" t="e">
        <f t="shared" si="12"/>
        <v>#DIV/0!</v>
      </c>
      <c r="AY15" s="262"/>
      <c r="AZ15" s="262"/>
      <c r="BA15" s="263"/>
      <c r="BB15" s="255" t="e">
        <f t="shared" si="13"/>
        <v>#DIV/0!</v>
      </c>
      <c r="BC15" s="262"/>
      <c r="BD15" s="262"/>
      <c r="BE15" s="263"/>
      <c r="BF15" s="255" t="e">
        <f t="shared" si="14"/>
        <v>#DIV/0!</v>
      </c>
      <c r="BG15" s="262"/>
      <c r="BH15" s="262"/>
      <c r="BI15" s="263"/>
      <c r="BJ15" s="255" t="e">
        <f t="shared" si="15"/>
        <v>#DIV/0!</v>
      </c>
      <c r="BK15" s="262"/>
      <c r="BL15" s="262"/>
      <c r="BM15" s="263"/>
      <c r="BN15" s="255"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249"/>
      <c r="B16" s="234">
        <f>'Daily_Total '!B16</f>
        <v>45118</v>
      </c>
      <c r="C16" s="250">
        <f t="shared" si="28"/>
        <v>0</v>
      </c>
      <c r="D16" s="251">
        <f t="shared" si="29"/>
        <v>0</v>
      </c>
      <c r="E16" s="252"/>
      <c r="F16" s="251"/>
      <c r="G16" s="251"/>
      <c r="H16" s="251"/>
      <c r="I16" s="251"/>
      <c r="J16" s="253">
        <f t="shared" si="30"/>
        <v>0</v>
      </c>
      <c r="K16" s="254">
        <f>SUM($J$14:J16)/$C$3</f>
        <v>0</v>
      </c>
      <c r="L16" s="255" t="e">
        <f t="shared" si="1"/>
        <v>#DIV/0!</v>
      </c>
      <c r="M16" s="256" t="e">
        <f t="shared" si="2"/>
        <v>#DIV/0!</v>
      </c>
      <c r="N16" s="257" t="e">
        <f t="shared" si="31"/>
        <v>#DIV/0!</v>
      </c>
      <c r="O16" s="258"/>
      <c r="P16" s="251"/>
      <c r="Q16" s="254" t="e">
        <f t="shared" si="3"/>
        <v>#DIV/0!</v>
      </c>
      <c r="R16" s="259" t="e">
        <f t="shared" si="4"/>
        <v>#DIV/0!</v>
      </c>
      <c r="S16" s="254" t="e">
        <f t="shared" si="5"/>
        <v>#DIV/0!</v>
      </c>
      <c r="T16" s="251"/>
      <c r="U16" s="251"/>
      <c r="V16" s="260">
        <f t="shared" si="32"/>
        <v>1</v>
      </c>
      <c r="W16" s="261"/>
      <c r="X16" s="262"/>
      <c r="Y16" s="263"/>
      <c r="Z16" s="255" t="e">
        <f t="shared" si="6"/>
        <v>#DIV/0!</v>
      </c>
      <c r="AA16" s="262"/>
      <c r="AB16" s="262"/>
      <c r="AC16" s="263"/>
      <c r="AD16" s="255" t="e">
        <f t="shared" si="7"/>
        <v>#DIV/0!</v>
      </c>
      <c r="AE16" s="262"/>
      <c r="AF16" s="262"/>
      <c r="AG16" s="263"/>
      <c r="AH16" s="255" t="e">
        <f t="shared" si="8"/>
        <v>#DIV/0!</v>
      </c>
      <c r="AI16" s="262"/>
      <c r="AJ16" s="262"/>
      <c r="AK16" s="263"/>
      <c r="AL16" s="255" t="e">
        <f t="shared" si="9"/>
        <v>#DIV/0!</v>
      </c>
      <c r="AM16" s="262"/>
      <c r="AN16" s="262"/>
      <c r="AO16" s="263"/>
      <c r="AP16" s="255" t="e">
        <f t="shared" si="10"/>
        <v>#DIV/0!</v>
      </c>
      <c r="AQ16" s="262"/>
      <c r="AR16" s="262"/>
      <c r="AS16" s="263"/>
      <c r="AT16" s="255" t="e">
        <f t="shared" si="11"/>
        <v>#DIV/0!</v>
      </c>
      <c r="AU16" s="262"/>
      <c r="AV16" s="262"/>
      <c r="AW16" s="263"/>
      <c r="AX16" s="255" t="e">
        <f t="shared" si="12"/>
        <v>#DIV/0!</v>
      </c>
      <c r="AY16" s="262"/>
      <c r="AZ16" s="262"/>
      <c r="BA16" s="263"/>
      <c r="BB16" s="255" t="e">
        <f t="shared" si="13"/>
        <v>#DIV/0!</v>
      </c>
      <c r="BC16" s="262"/>
      <c r="BD16" s="262"/>
      <c r="BE16" s="263"/>
      <c r="BF16" s="255" t="e">
        <f t="shared" si="14"/>
        <v>#DIV/0!</v>
      </c>
      <c r="BG16" s="262"/>
      <c r="BH16" s="262"/>
      <c r="BI16" s="263"/>
      <c r="BJ16" s="255" t="e">
        <f t="shared" si="15"/>
        <v>#DIV/0!</v>
      </c>
      <c r="BK16" s="262"/>
      <c r="BL16" s="262"/>
      <c r="BM16" s="263"/>
      <c r="BN16" s="255"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335679</v>
      </c>
      <c r="D17" s="72">
        <f t="shared" si="29"/>
        <v>1484</v>
      </c>
      <c r="E17" s="146">
        <v>2089</v>
      </c>
      <c r="F17" s="72">
        <v>1731</v>
      </c>
      <c r="G17" s="72">
        <v>1091</v>
      </c>
      <c r="H17" s="72">
        <v>868</v>
      </c>
      <c r="I17" s="72">
        <v>745</v>
      </c>
      <c r="J17" s="61">
        <f t="shared" si="30"/>
        <v>46.68</v>
      </c>
      <c r="K17" s="59">
        <f>SUM($J$14:J17)/$C$3</f>
        <v>2.1711627906976744E-2</v>
      </c>
      <c r="L17" s="60">
        <f t="shared" si="1"/>
        <v>4.4208901956929092E-3</v>
      </c>
      <c r="M17" s="73">
        <f t="shared" si="2"/>
        <v>3.1455525606469005E-2</v>
      </c>
      <c r="N17" s="356">
        <f t="shared" si="31"/>
        <v>2.234561991383437E-2</v>
      </c>
      <c r="O17" s="97">
        <v>3</v>
      </c>
      <c r="P17" s="72">
        <f>$C$7/20</f>
        <v>1378.2051282051282</v>
      </c>
      <c r="Q17" s="74">
        <f t="shared" si="3"/>
        <v>2.1767441860465115E-3</v>
      </c>
      <c r="R17" s="75">
        <f t="shared" si="4"/>
        <v>15.56</v>
      </c>
      <c r="S17" s="59">
        <f t="shared" si="5"/>
        <v>2.0215633423180594E-3</v>
      </c>
      <c r="T17" s="72"/>
      <c r="U17" s="72"/>
      <c r="V17" s="89">
        <f t="shared" si="32"/>
        <v>0</v>
      </c>
      <c r="W17" s="169">
        <v>335679</v>
      </c>
      <c r="X17" s="127">
        <v>1484</v>
      </c>
      <c r="Y17" s="128">
        <v>46.68</v>
      </c>
      <c r="Z17" s="60">
        <f t="shared" si="6"/>
        <v>4.4208901956929092E-3</v>
      </c>
      <c r="AA17" s="262"/>
      <c r="AB17" s="262"/>
      <c r="AC17" s="263"/>
      <c r="AD17" s="255" t="e">
        <f t="shared" si="7"/>
        <v>#DIV/0!</v>
      </c>
      <c r="AE17" s="262"/>
      <c r="AF17" s="262"/>
      <c r="AG17" s="263"/>
      <c r="AH17" s="255" t="e">
        <f t="shared" si="8"/>
        <v>#DIV/0!</v>
      </c>
      <c r="AI17" s="262"/>
      <c r="AJ17" s="262"/>
      <c r="AK17" s="263"/>
      <c r="AL17" s="255" t="e">
        <f t="shared" si="9"/>
        <v>#DIV/0!</v>
      </c>
      <c r="AM17" s="262"/>
      <c r="AN17" s="262"/>
      <c r="AO17" s="263"/>
      <c r="AP17" s="255" t="e">
        <f t="shared" si="10"/>
        <v>#DIV/0!</v>
      </c>
      <c r="AQ17" s="262"/>
      <c r="AR17" s="262"/>
      <c r="AS17" s="263"/>
      <c r="AT17" s="255" t="e">
        <f t="shared" si="11"/>
        <v>#DIV/0!</v>
      </c>
      <c r="AU17" s="262"/>
      <c r="AV17" s="262"/>
      <c r="AW17" s="263"/>
      <c r="AX17" s="255" t="e">
        <f t="shared" si="12"/>
        <v>#DIV/0!</v>
      </c>
      <c r="AY17" s="262"/>
      <c r="AZ17" s="262"/>
      <c r="BA17" s="263"/>
      <c r="BB17" s="255" t="e">
        <f t="shared" si="13"/>
        <v>#DIV/0!</v>
      </c>
      <c r="BC17" s="262"/>
      <c r="BD17" s="262"/>
      <c r="BE17" s="263"/>
      <c r="BF17" s="255" t="e">
        <f t="shared" si="14"/>
        <v>#DIV/0!</v>
      </c>
      <c r="BG17" s="262"/>
      <c r="BH17" s="262"/>
      <c r="BI17" s="263"/>
      <c r="BJ17" s="255" t="e">
        <f>BH17/BG17</f>
        <v>#DIV/0!</v>
      </c>
      <c r="BK17" s="262"/>
      <c r="BL17" s="262"/>
      <c r="BM17" s="263"/>
      <c r="BN17" s="255"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500758</v>
      </c>
      <c r="D18" s="72">
        <f t="shared" si="29"/>
        <v>12335</v>
      </c>
      <c r="E18" s="146">
        <v>62474</v>
      </c>
      <c r="F18" s="72">
        <v>54113</v>
      </c>
      <c r="G18" s="72">
        <v>36121</v>
      </c>
      <c r="H18" s="72">
        <v>30010</v>
      </c>
      <c r="I18" s="72">
        <v>26798</v>
      </c>
      <c r="J18" s="61">
        <f t="shared" si="30"/>
        <v>165.39000000000001</v>
      </c>
      <c r="K18" s="59">
        <f>SUM($J$14:J18)/$C$3</f>
        <v>9.8637209302325585E-2</v>
      </c>
      <c r="L18" s="60">
        <f t="shared" si="1"/>
        <v>2.4632656892151498E-2</v>
      </c>
      <c r="M18" s="73">
        <f t="shared" si="2"/>
        <v>1.3408188082691529E-2</v>
      </c>
      <c r="N18" s="356">
        <f t="shared" si="31"/>
        <v>2.6473412939782954E-3</v>
      </c>
      <c r="O18" s="97">
        <v>819</v>
      </c>
      <c r="P18" s="72">
        <f t="shared" ref="P18:P20" si="33">$C$7/20</f>
        <v>1378.2051282051282</v>
      </c>
      <c r="Q18" s="74">
        <f t="shared" si="3"/>
        <v>0.59425116279069767</v>
      </c>
      <c r="R18" s="75">
        <f t="shared" si="4"/>
        <v>0.20194139194139196</v>
      </c>
      <c r="S18" s="59">
        <f t="shared" si="5"/>
        <v>6.6396432914471018E-2</v>
      </c>
      <c r="T18" s="72">
        <v>6.7415642837837755</v>
      </c>
      <c r="U18" s="72"/>
      <c r="V18" s="89">
        <v>0.96162338809397596</v>
      </c>
      <c r="W18" s="169">
        <v>500758</v>
      </c>
      <c r="X18" s="127">
        <v>12335</v>
      </c>
      <c r="Y18" s="128">
        <v>165.39000000000001</v>
      </c>
      <c r="Z18" s="60">
        <f t="shared" si="6"/>
        <v>2.4632656892151498E-2</v>
      </c>
      <c r="AA18" s="262"/>
      <c r="AB18" s="262"/>
      <c r="AC18" s="263"/>
      <c r="AD18" s="255" t="e">
        <f t="shared" si="7"/>
        <v>#DIV/0!</v>
      </c>
      <c r="AE18" s="262"/>
      <c r="AF18" s="262"/>
      <c r="AG18" s="263"/>
      <c r="AH18" s="255" t="e">
        <f t="shared" si="8"/>
        <v>#DIV/0!</v>
      </c>
      <c r="AI18" s="262"/>
      <c r="AJ18" s="262"/>
      <c r="AK18" s="263"/>
      <c r="AL18" s="255" t="e">
        <f t="shared" si="9"/>
        <v>#DIV/0!</v>
      </c>
      <c r="AM18" s="262"/>
      <c r="AN18" s="262"/>
      <c r="AO18" s="263"/>
      <c r="AP18" s="255" t="e">
        <f t="shared" si="10"/>
        <v>#DIV/0!</v>
      </c>
      <c r="AQ18" s="262"/>
      <c r="AR18" s="262"/>
      <c r="AS18" s="263"/>
      <c r="AT18" s="255" t="e">
        <f t="shared" si="11"/>
        <v>#DIV/0!</v>
      </c>
      <c r="AU18" s="262"/>
      <c r="AV18" s="262"/>
      <c r="AW18" s="263"/>
      <c r="AX18" s="255" t="e">
        <f t="shared" si="12"/>
        <v>#DIV/0!</v>
      </c>
      <c r="AY18" s="262"/>
      <c r="AZ18" s="262"/>
      <c r="BA18" s="263"/>
      <c r="BB18" s="255" t="e">
        <f t="shared" si="13"/>
        <v>#DIV/0!</v>
      </c>
      <c r="BC18" s="262"/>
      <c r="BD18" s="262"/>
      <c r="BE18" s="263"/>
      <c r="BF18" s="255" t="e">
        <f t="shared" si="14"/>
        <v>#DIV/0!</v>
      </c>
      <c r="BG18" s="262"/>
      <c r="BH18" s="262"/>
      <c r="BI18" s="263"/>
      <c r="BJ18" s="255" t="e">
        <f t="shared" si="15"/>
        <v>#DIV/0!</v>
      </c>
      <c r="BK18" s="262"/>
      <c r="BL18" s="262"/>
      <c r="BM18" s="263"/>
      <c r="BN18" s="255"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4">CZ18/CY18</f>
        <v>#DIV/0!</v>
      </c>
      <c r="DC18" s="127"/>
      <c r="DD18" s="127"/>
      <c r="DE18" s="128"/>
      <c r="DF18" s="150" t="e">
        <f t="shared" si="27"/>
        <v>#DIV/0!</v>
      </c>
    </row>
    <row r="19" spans="1:110">
      <c r="A19" s="88"/>
      <c r="B19" s="165">
        <f>'Daily_Total '!B19</f>
        <v>45121</v>
      </c>
      <c r="C19" s="99">
        <f t="shared" si="28"/>
        <v>445810</v>
      </c>
      <c r="D19" s="72">
        <f t="shared" si="29"/>
        <v>9461</v>
      </c>
      <c r="E19" s="146">
        <v>93241</v>
      </c>
      <c r="F19" s="72">
        <v>71822</v>
      </c>
      <c r="G19" s="72">
        <v>35185</v>
      </c>
      <c r="H19" s="72">
        <v>23915</v>
      </c>
      <c r="I19" s="72">
        <v>16534</v>
      </c>
      <c r="J19" s="61">
        <f t="shared" si="30"/>
        <v>150.58999999999997</v>
      </c>
      <c r="K19" s="59">
        <f>SUM($J$14:J19)/$C$3</f>
        <v>0.16867906976744185</v>
      </c>
      <c r="L19" s="60">
        <f t="shared" si="1"/>
        <v>2.1222045265920458E-2</v>
      </c>
      <c r="M19" s="73">
        <f t="shared" si="2"/>
        <v>1.5916922101257794E-2</v>
      </c>
      <c r="N19" s="356">
        <f t="shared" si="31"/>
        <v>1.6150620435216264E-3</v>
      </c>
      <c r="O19" s="97">
        <v>500</v>
      </c>
      <c r="P19" s="72">
        <f t="shared" si="33"/>
        <v>1378.2051282051282</v>
      </c>
      <c r="Q19" s="74">
        <f t="shared" si="3"/>
        <v>0.36279069767441863</v>
      </c>
      <c r="R19" s="75">
        <f t="shared" si="4"/>
        <v>0.30117999999999995</v>
      </c>
      <c r="S19" s="59">
        <f t="shared" si="5"/>
        <v>5.2848536095550153E-2</v>
      </c>
      <c r="T19" s="72">
        <v>17.981735088672799</v>
      </c>
      <c r="U19" s="72"/>
      <c r="V19" s="89">
        <v>0.92778759758432705</v>
      </c>
      <c r="W19" s="169">
        <v>445810</v>
      </c>
      <c r="X19" s="127">
        <v>9461</v>
      </c>
      <c r="Y19" s="128">
        <v>150.58999999999997</v>
      </c>
      <c r="Z19" s="60">
        <f t="shared" si="6"/>
        <v>2.1222045265920458E-2</v>
      </c>
      <c r="AA19" s="262"/>
      <c r="AB19" s="262"/>
      <c r="AC19" s="263"/>
      <c r="AD19" s="255" t="e">
        <f t="shared" si="7"/>
        <v>#DIV/0!</v>
      </c>
      <c r="AE19" s="262"/>
      <c r="AF19" s="262"/>
      <c r="AG19" s="263"/>
      <c r="AH19" s="255" t="e">
        <f t="shared" si="8"/>
        <v>#DIV/0!</v>
      </c>
      <c r="AI19" s="262"/>
      <c r="AJ19" s="262"/>
      <c r="AK19" s="263"/>
      <c r="AL19" s="255" t="e">
        <f t="shared" si="9"/>
        <v>#DIV/0!</v>
      </c>
      <c r="AM19" s="262"/>
      <c r="AN19" s="262"/>
      <c r="AO19" s="263"/>
      <c r="AP19" s="255" t="e">
        <f t="shared" si="10"/>
        <v>#DIV/0!</v>
      </c>
      <c r="AQ19" s="262"/>
      <c r="AR19" s="262"/>
      <c r="AS19" s="263"/>
      <c r="AT19" s="255" t="e">
        <f t="shared" si="11"/>
        <v>#DIV/0!</v>
      </c>
      <c r="AU19" s="262"/>
      <c r="AV19" s="262"/>
      <c r="AW19" s="263"/>
      <c r="AX19" s="255" t="e">
        <f t="shared" si="12"/>
        <v>#DIV/0!</v>
      </c>
      <c r="AY19" s="262"/>
      <c r="AZ19" s="262"/>
      <c r="BA19" s="263"/>
      <c r="BB19" s="255" t="e">
        <f t="shared" si="13"/>
        <v>#DIV/0!</v>
      </c>
      <c r="BC19" s="262"/>
      <c r="BD19" s="262"/>
      <c r="BE19" s="263"/>
      <c r="BF19" s="255" t="e">
        <f t="shared" si="14"/>
        <v>#DIV/0!</v>
      </c>
      <c r="BG19" s="262"/>
      <c r="BH19" s="262"/>
      <c r="BI19" s="263"/>
      <c r="BJ19" s="255" t="e">
        <f t="shared" si="15"/>
        <v>#DIV/0!</v>
      </c>
      <c r="BK19" s="262"/>
      <c r="BL19" s="262"/>
      <c r="BM19" s="263"/>
      <c r="BN19" s="255"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4"/>
        <v>#DIV/0!</v>
      </c>
      <c r="DC19" s="127"/>
      <c r="DD19" s="127"/>
      <c r="DE19" s="128"/>
      <c r="DF19" s="150" t="e">
        <f t="shared" si="27"/>
        <v>#DIV/0!</v>
      </c>
    </row>
    <row r="20" spans="1:110">
      <c r="A20" s="88"/>
      <c r="B20" s="165">
        <f>'Daily_Total '!B20</f>
        <v>45122</v>
      </c>
      <c r="C20" s="99">
        <f t="shared" si="28"/>
        <v>471908</v>
      </c>
      <c r="D20" s="72">
        <f t="shared" si="29"/>
        <v>8775</v>
      </c>
      <c r="E20" s="146">
        <v>91514</v>
      </c>
      <c r="F20" s="72">
        <v>69858</v>
      </c>
      <c r="G20" s="72">
        <v>32585</v>
      </c>
      <c r="H20" s="72">
        <v>21152</v>
      </c>
      <c r="I20" s="72">
        <v>13789</v>
      </c>
      <c r="J20" s="61">
        <f t="shared" si="30"/>
        <v>145.21</v>
      </c>
      <c r="K20" s="59">
        <f>SUM($J$14:J20)/$C$3</f>
        <v>0.23621860465116279</v>
      </c>
      <c r="L20" s="60">
        <f t="shared" si="1"/>
        <v>1.8594726090678693E-2</v>
      </c>
      <c r="M20" s="73">
        <f t="shared" si="2"/>
        <v>1.6548148148148149E-2</v>
      </c>
      <c r="N20" s="356">
        <f t="shared" si="31"/>
        <v>1.5867517538300151E-3</v>
      </c>
      <c r="O20" s="97">
        <v>507</v>
      </c>
      <c r="P20" s="72">
        <f t="shared" si="33"/>
        <v>1378.2051282051282</v>
      </c>
      <c r="Q20" s="74">
        <f t="shared" si="3"/>
        <v>0.36786976744186045</v>
      </c>
      <c r="R20" s="75">
        <f t="shared" si="4"/>
        <v>0.28641025641025641</v>
      </c>
      <c r="S20" s="59">
        <f t="shared" si="5"/>
        <v>5.7777777777777775E-2</v>
      </c>
      <c r="T20" s="72">
        <v>26.99177396619875</v>
      </c>
      <c r="U20" s="72"/>
      <c r="V20" s="89">
        <v>0.92812865497075947</v>
      </c>
      <c r="W20" s="169">
        <v>471908</v>
      </c>
      <c r="X20" s="127">
        <v>8775</v>
      </c>
      <c r="Y20" s="128">
        <v>145.21</v>
      </c>
      <c r="Z20" s="60">
        <f t="shared" si="6"/>
        <v>1.8594726090678693E-2</v>
      </c>
      <c r="AA20" s="262"/>
      <c r="AB20" s="262"/>
      <c r="AC20" s="263"/>
      <c r="AD20" s="255" t="e">
        <f t="shared" si="7"/>
        <v>#DIV/0!</v>
      </c>
      <c r="AE20" s="262"/>
      <c r="AF20" s="262"/>
      <c r="AG20" s="263"/>
      <c r="AH20" s="255" t="e">
        <f t="shared" si="8"/>
        <v>#DIV/0!</v>
      </c>
      <c r="AI20" s="262"/>
      <c r="AJ20" s="262"/>
      <c r="AK20" s="263"/>
      <c r="AL20" s="255" t="e">
        <f t="shared" si="9"/>
        <v>#DIV/0!</v>
      </c>
      <c r="AM20" s="262"/>
      <c r="AN20" s="262"/>
      <c r="AO20" s="263"/>
      <c r="AP20" s="255" t="e">
        <f t="shared" si="10"/>
        <v>#DIV/0!</v>
      </c>
      <c r="AQ20" s="262"/>
      <c r="AR20" s="262"/>
      <c r="AS20" s="263"/>
      <c r="AT20" s="255" t="e">
        <f t="shared" si="11"/>
        <v>#DIV/0!</v>
      </c>
      <c r="AU20" s="262"/>
      <c r="AV20" s="262"/>
      <c r="AW20" s="263"/>
      <c r="AX20" s="255" t="e">
        <f t="shared" si="12"/>
        <v>#DIV/0!</v>
      </c>
      <c r="AY20" s="262"/>
      <c r="AZ20" s="262"/>
      <c r="BA20" s="263"/>
      <c r="BB20" s="255" t="e">
        <f t="shared" si="13"/>
        <v>#DIV/0!</v>
      </c>
      <c r="BC20" s="262"/>
      <c r="BD20" s="262"/>
      <c r="BE20" s="263"/>
      <c r="BF20" s="255" t="e">
        <f t="shared" si="14"/>
        <v>#DIV/0!</v>
      </c>
      <c r="BG20" s="262"/>
      <c r="BH20" s="262"/>
      <c r="BI20" s="263"/>
      <c r="BJ20" s="255" t="e">
        <f t="shared" si="15"/>
        <v>#DIV/0!</v>
      </c>
      <c r="BK20" s="262"/>
      <c r="BL20" s="262"/>
      <c r="BM20" s="263"/>
      <c r="BN20" s="255"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4"/>
        <v>#DIV/0!</v>
      </c>
      <c r="DC20" s="127"/>
      <c r="DD20" s="127"/>
      <c r="DE20" s="128"/>
      <c r="DF20" s="150" t="e">
        <f t="shared" si="27"/>
        <v>#DIV/0!</v>
      </c>
    </row>
    <row r="21" spans="1:110">
      <c r="A21" s="91"/>
      <c r="B21" s="166" t="s">
        <v>49</v>
      </c>
      <c r="C21" s="91">
        <f t="shared" ref="C21:I21" si="35">SUM(C14:C20)</f>
        <v>1754155</v>
      </c>
      <c r="D21" s="76">
        <f t="shared" si="35"/>
        <v>32055</v>
      </c>
      <c r="E21" s="147">
        <f>SUM(E14:E20)</f>
        <v>249318</v>
      </c>
      <c r="F21" s="76">
        <f t="shared" si="35"/>
        <v>197524</v>
      </c>
      <c r="G21" s="76">
        <f t="shared" si="35"/>
        <v>104982</v>
      </c>
      <c r="H21" s="76">
        <f t="shared" si="35"/>
        <v>75945</v>
      </c>
      <c r="I21" s="76">
        <f t="shared" si="35"/>
        <v>57866</v>
      </c>
      <c r="J21" s="77">
        <f>SUM(J14:J20)</f>
        <v>507.87</v>
      </c>
      <c r="K21" s="78">
        <f>SUM($J$21:J21)/$C$3</f>
        <v>0.23621860465116279</v>
      </c>
      <c r="L21" s="79">
        <f t="shared" si="1"/>
        <v>1.8273755739943165E-2</v>
      </c>
      <c r="M21" s="80">
        <f t="shared" si="2"/>
        <v>1.5843706130088911E-2</v>
      </c>
      <c r="N21" s="357">
        <f t="shared" si="31"/>
        <v>2.0370370370370369E-3</v>
      </c>
      <c r="O21" s="98">
        <f>SUM(O14:O20)</f>
        <v>1829</v>
      </c>
      <c r="P21" s="81">
        <f>SUM(P14:P20)</f>
        <v>5512.8205128205127</v>
      </c>
      <c r="Q21" s="78">
        <f t="shared" si="3"/>
        <v>0.33177209302325583</v>
      </c>
      <c r="R21" s="82">
        <f t="shared" si="4"/>
        <v>0.27767632586112628</v>
      </c>
      <c r="S21" s="78">
        <f t="shared" si="5"/>
        <v>5.7058181250974886E-2</v>
      </c>
      <c r="T21" s="83">
        <f>AVERAGE(T14:T20)</f>
        <v>17.238357779551773</v>
      </c>
      <c r="U21" s="76">
        <f>SUM(U14:U20)</f>
        <v>0</v>
      </c>
      <c r="V21" s="92">
        <f>AVERAGE(V18:V20)</f>
        <v>0.93917988021635423</v>
      </c>
      <c r="W21" s="98">
        <f>SUM(W14:W20)</f>
        <v>1754155</v>
      </c>
      <c r="X21" s="76">
        <f t="shared" ref="X21:Y21" si="36">SUM(X14:X20)</f>
        <v>32055</v>
      </c>
      <c r="Y21" s="77">
        <f t="shared" si="36"/>
        <v>507.87</v>
      </c>
      <c r="Z21" s="79">
        <f t="shared" si="6"/>
        <v>1.8273755739943165E-2</v>
      </c>
      <c r="AA21" s="374">
        <f t="shared" ref="AA21:BI21" si="37">SUM(AA14:AA20)</f>
        <v>0</v>
      </c>
      <c r="AB21" s="374">
        <f t="shared" si="37"/>
        <v>0</v>
      </c>
      <c r="AC21" s="376">
        <f t="shared" si="37"/>
        <v>0</v>
      </c>
      <c r="AD21" s="378" t="e">
        <f t="shared" si="7"/>
        <v>#DIV/0!</v>
      </c>
      <c r="AE21" s="374">
        <f t="shared" ref="AE21" si="38">SUM(AE14:AE20)</f>
        <v>0</v>
      </c>
      <c r="AF21" s="374">
        <f t="shared" si="37"/>
        <v>0</v>
      </c>
      <c r="AG21" s="376">
        <f t="shared" si="37"/>
        <v>0</v>
      </c>
      <c r="AH21" s="378" t="e">
        <f t="shared" si="8"/>
        <v>#DIV/0!</v>
      </c>
      <c r="AI21" s="374">
        <f t="shared" ref="AI21" si="39">SUM(AI14:AI20)</f>
        <v>0</v>
      </c>
      <c r="AJ21" s="374">
        <f t="shared" si="37"/>
        <v>0</v>
      </c>
      <c r="AK21" s="376">
        <f t="shared" si="37"/>
        <v>0</v>
      </c>
      <c r="AL21" s="378" t="e">
        <f t="shared" si="9"/>
        <v>#DIV/0!</v>
      </c>
      <c r="AM21" s="374">
        <f t="shared" ref="AM21" si="40">SUM(AM14:AM20)</f>
        <v>0</v>
      </c>
      <c r="AN21" s="374">
        <f t="shared" si="37"/>
        <v>0</v>
      </c>
      <c r="AO21" s="376">
        <f t="shared" si="37"/>
        <v>0</v>
      </c>
      <c r="AP21" s="378" t="e">
        <f t="shared" si="10"/>
        <v>#DIV/0!</v>
      </c>
      <c r="AQ21" s="374">
        <f t="shared" ref="AQ21" si="41">SUM(AQ14:AQ20)</f>
        <v>0</v>
      </c>
      <c r="AR21" s="374">
        <f t="shared" si="37"/>
        <v>0</v>
      </c>
      <c r="AS21" s="376">
        <f t="shared" si="37"/>
        <v>0</v>
      </c>
      <c r="AT21" s="378" t="e">
        <f t="shared" si="11"/>
        <v>#DIV/0!</v>
      </c>
      <c r="AU21" s="374">
        <f t="shared" ref="AU21" si="42">SUM(AU14:AU20)</f>
        <v>0</v>
      </c>
      <c r="AV21" s="374">
        <f t="shared" si="37"/>
        <v>0</v>
      </c>
      <c r="AW21" s="376">
        <f t="shared" si="37"/>
        <v>0</v>
      </c>
      <c r="AX21" s="378" t="e">
        <f t="shared" si="12"/>
        <v>#DIV/0!</v>
      </c>
      <c r="AY21" s="374">
        <f t="shared" ref="AY21" si="43">SUM(AY14:AY20)</f>
        <v>0</v>
      </c>
      <c r="AZ21" s="374">
        <f t="shared" si="37"/>
        <v>0</v>
      </c>
      <c r="BA21" s="376">
        <f t="shared" si="37"/>
        <v>0</v>
      </c>
      <c r="BB21" s="378" t="e">
        <f t="shared" si="13"/>
        <v>#DIV/0!</v>
      </c>
      <c r="BC21" s="374">
        <f t="shared" ref="BC21" si="44">SUM(BC14:BC20)</f>
        <v>0</v>
      </c>
      <c r="BD21" s="374">
        <f t="shared" si="37"/>
        <v>0</v>
      </c>
      <c r="BE21" s="376">
        <f t="shared" si="37"/>
        <v>0</v>
      </c>
      <c r="BF21" s="378" t="e">
        <f t="shared" si="14"/>
        <v>#DIV/0!</v>
      </c>
      <c r="BG21" s="374">
        <f t="shared" ref="BG21" si="45">SUM(BG14:BG20)</f>
        <v>0</v>
      </c>
      <c r="BH21" s="374">
        <f t="shared" si="37"/>
        <v>0</v>
      </c>
      <c r="BI21" s="376">
        <f t="shared" si="37"/>
        <v>0</v>
      </c>
      <c r="BJ21" s="378" t="e">
        <f t="shared" si="15"/>
        <v>#DIV/0!</v>
      </c>
      <c r="BK21" s="374">
        <f t="shared" ref="BK21:BM21" si="46">SUM(BK14:BK20)</f>
        <v>0</v>
      </c>
      <c r="BL21" s="374">
        <f t="shared" si="46"/>
        <v>0</v>
      </c>
      <c r="BM21" s="376">
        <f t="shared" si="46"/>
        <v>0</v>
      </c>
      <c r="BN21" s="378" t="e">
        <f t="shared" si="16"/>
        <v>#DIV/0!</v>
      </c>
      <c r="BO21" s="76">
        <f>SUM(BO14:BO20)</f>
        <v>0</v>
      </c>
      <c r="BP21" s="76">
        <f t="shared" ref="BP21:BQ21" si="47">SUM(BP14:BP20)</f>
        <v>0</v>
      </c>
      <c r="BQ21" s="77">
        <f t="shared" si="47"/>
        <v>0</v>
      </c>
      <c r="BR21" s="79" t="e">
        <f t="shared" si="17"/>
        <v>#DIV/0!</v>
      </c>
      <c r="BS21" s="76">
        <f t="shared" ref="BS21:BU21" si="48">SUM(BS14:BS20)</f>
        <v>0</v>
      </c>
      <c r="BT21" s="76">
        <f t="shared" si="48"/>
        <v>0</v>
      </c>
      <c r="BU21" s="77">
        <f t="shared" si="48"/>
        <v>0</v>
      </c>
      <c r="BV21" s="79" t="e">
        <f t="shared" si="18"/>
        <v>#DIV/0!</v>
      </c>
      <c r="BW21" s="76">
        <f t="shared" ref="BW21:BY21" si="49">SUM(BW14:BW20)</f>
        <v>0</v>
      </c>
      <c r="BX21" s="76">
        <f t="shared" si="49"/>
        <v>0</v>
      </c>
      <c r="BY21" s="77">
        <f t="shared" si="49"/>
        <v>0</v>
      </c>
      <c r="BZ21" s="79" t="e">
        <f t="shared" si="19"/>
        <v>#DIV/0!</v>
      </c>
      <c r="CA21" s="76">
        <f t="shared" ref="CA21:CC21" si="50">SUM(CA14:CA20)</f>
        <v>0</v>
      </c>
      <c r="CB21" s="76">
        <f t="shared" si="50"/>
        <v>0</v>
      </c>
      <c r="CC21" s="77">
        <f t="shared" si="50"/>
        <v>0</v>
      </c>
      <c r="CD21" s="79" t="e">
        <f t="shared" si="20"/>
        <v>#DIV/0!</v>
      </c>
      <c r="CE21" s="76">
        <f t="shared" ref="CE21:CG21" si="51">SUM(CE14:CE20)</f>
        <v>0</v>
      </c>
      <c r="CF21" s="76">
        <f t="shared" si="51"/>
        <v>0</v>
      </c>
      <c r="CG21" s="77">
        <f t="shared" si="51"/>
        <v>0</v>
      </c>
      <c r="CH21" s="79" t="e">
        <f t="shared" si="21"/>
        <v>#DIV/0!</v>
      </c>
      <c r="CI21" s="76">
        <f t="shared" ref="CI21:CK21" si="52">SUM(CI14:CI20)</f>
        <v>0</v>
      </c>
      <c r="CJ21" s="76">
        <f t="shared" si="52"/>
        <v>0</v>
      </c>
      <c r="CK21" s="77">
        <f t="shared" si="52"/>
        <v>0</v>
      </c>
      <c r="CL21" s="79" t="e">
        <f t="shared" si="22"/>
        <v>#DIV/0!</v>
      </c>
      <c r="CM21" s="76">
        <f t="shared" ref="CM21:CO21" si="53">SUM(CM14:CM20)</f>
        <v>0</v>
      </c>
      <c r="CN21" s="76">
        <f t="shared" si="53"/>
        <v>0</v>
      </c>
      <c r="CO21" s="77">
        <f t="shared" si="53"/>
        <v>0</v>
      </c>
      <c r="CP21" s="79" t="e">
        <f t="shared" si="23"/>
        <v>#DIV/0!</v>
      </c>
      <c r="CQ21" s="76">
        <f t="shared" ref="CQ21:CS21" si="54">SUM(CQ14:CQ20)</f>
        <v>0</v>
      </c>
      <c r="CR21" s="76">
        <f t="shared" si="54"/>
        <v>0</v>
      </c>
      <c r="CS21" s="77">
        <f t="shared" si="54"/>
        <v>0</v>
      </c>
      <c r="CT21" s="79" t="e">
        <f t="shared" si="24"/>
        <v>#DIV/0!</v>
      </c>
      <c r="CU21" s="76">
        <f t="shared" ref="CU21:CW21" si="55">SUM(CU14:CU20)</f>
        <v>0</v>
      </c>
      <c r="CV21" s="76">
        <f t="shared" si="55"/>
        <v>0</v>
      </c>
      <c r="CW21" s="77">
        <f t="shared" si="55"/>
        <v>0</v>
      </c>
      <c r="CX21" s="79" t="e">
        <f t="shared" si="25"/>
        <v>#DIV/0!</v>
      </c>
      <c r="CY21" s="76">
        <f t="shared" ref="CY21:DA21" si="56">SUM(CY14:CY20)</f>
        <v>0</v>
      </c>
      <c r="CZ21" s="76">
        <f t="shared" si="56"/>
        <v>0</v>
      </c>
      <c r="DA21" s="77">
        <f t="shared" si="56"/>
        <v>0</v>
      </c>
      <c r="DB21" s="79" t="e">
        <f t="shared" si="34"/>
        <v>#DIV/0!</v>
      </c>
      <c r="DC21" s="76">
        <f t="shared" ref="DC21:DE21" si="57">SUM(DC14:DC20)</f>
        <v>0</v>
      </c>
      <c r="DD21" s="76">
        <f t="shared" si="57"/>
        <v>0</v>
      </c>
      <c r="DE21" s="77">
        <f t="shared" si="57"/>
        <v>0</v>
      </c>
      <c r="DF21" s="151" t="e">
        <f t="shared" si="27"/>
        <v>#DIV/0!</v>
      </c>
    </row>
    <row r="22" spans="1:110">
      <c r="A22" s="88"/>
      <c r="B22" s="165">
        <f>'Daily_Total '!B22</f>
        <v>45123</v>
      </c>
      <c r="C22" s="99">
        <f>SUM(W22,AA22,AE22,AI22,AM22,AQ22,AU22,AY22,BC22,BG22,BK22,BO22,BS22,BW22,CA22,CE22,CI22,CM22,CQ22,CU22,CY22,DC22)</f>
        <v>445569</v>
      </c>
      <c r="D22" s="72">
        <f t="shared" ref="D22:D28" si="58">SUM(X22,AB22,AF22,AJ22,AN22,AR22,AV22,AZ22,BD22,BH22,BL22,BP22,BT22,BX22,CB22,CF22,CJ22,CN22,CR22,CV22,CZ22,DD22)</f>
        <v>8406</v>
      </c>
      <c r="E22" s="146">
        <v>89318</v>
      </c>
      <c r="F22" s="72">
        <v>68611</v>
      </c>
      <c r="G22" s="72">
        <v>33090</v>
      </c>
      <c r="H22" s="72">
        <v>22541</v>
      </c>
      <c r="I22" s="72">
        <v>15897</v>
      </c>
      <c r="J22" s="61">
        <f>SUM(Y22,AC22,AG22,AK22,AO22,AS22,AW22,BA22,BE22,BI22,BM22,BQ22,BU22,BY22,CC22,CG22,CK22,CO22,CS22,CW22,DA22,DE22)</f>
        <v>142.81</v>
      </c>
      <c r="K22" s="59">
        <f>SUM($J$21:J22)/$C$3</f>
        <v>0.30264186046511632</v>
      </c>
      <c r="L22" s="60">
        <f t="shared" si="1"/>
        <v>1.886576489836591E-2</v>
      </c>
      <c r="M22" s="73">
        <f t="shared" si="2"/>
        <v>1.6989055436592911E-2</v>
      </c>
      <c r="N22" s="356">
        <f t="shared" si="31"/>
        <v>1.5988938399874605E-3</v>
      </c>
      <c r="O22" s="97">
        <v>551</v>
      </c>
      <c r="P22" s="72">
        <f t="shared" ref="P22:P28" si="59">$C$7/20</f>
        <v>1378.2051282051282</v>
      </c>
      <c r="Q22" s="74">
        <f t="shared" si="3"/>
        <v>0.3997953488372093</v>
      </c>
      <c r="R22" s="75">
        <f t="shared" si="4"/>
        <v>0.25918330308529947</v>
      </c>
      <c r="S22" s="59">
        <f t="shared" si="5"/>
        <v>6.5548417796811795E-2</v>
      </c>
      <c r="T22" s="72">
        <v>253.35609846213538</v>
      </c>
      <c r="U22" s="72"/>
      <c r="V22" s="89">
        <v>0.61233393354654309</v>
      </c>
      <c r="W22" s="169">
        <v>445569</v>
      </c>
      <c r="X22" s="127">
        <v>8406</v>
      </c>
      <c r="Y22" s="128">
        <v>142.81</v>
      </c>
      <c r="Z22" s="60">
        <f t="shared" si="6"/>
        <v>1.886576489836591E-2</v>
      </c>
      <c r="AA22" s="262"/>
      <c r="AB22" s="262"/>
      <c r="AC22" s="263"/>
      <c r="AD22" s="255" t="e">
        <f t="shared" si="7"/>
        <v>#DIV/0!</v>
      </c>
      <c r="AE22" s="262"/>
      <c r="AF22" s="262"/>
      <c r="AG22" s="263"/>
      <c r="AH22" s="255" t="e">
        <f t="shared" si="8"/>
        <v>#DIV/0!</v>
      </c>
      <c r="AI22" s="262"/>
      <c r="AJ22" s="262"/>
      <c r="AK22" s="263"/>
      <c r="AL22" s="255" t="e">
        <f t="shared" si="9"/>
        <v>#DIV/0!</v>
      </c>
      <c r="AM22" s="262"/>
      <c r="AN22" s="262"/>
      <c r="AO22" s="263"/>
      <c r="AP22" s="255" t="e">
        <f t="shared" si="10"/>
        <v>#DIV/0!</v>
      </c>
      <c r="AQ22" s="262"/>
      <c r="AR22" s="262"/>
      <c r="AS22" s="263"/>
      <c r="AT22" s="255" t="e">
        <f t="shared" si="11"/>
        <v>#DIV/0!</v>
      </c>
      <c r="AU22" s="262"/>
      <c r="AV22" s="262"/>
      <c r="AW22" s="263"/>
      <c r="AX22" s="255" t="e">
        <f t="shared" si="12"/>
        <v>#DIV/0!</v>
      </c>
      <c r="AY22" s="262"/>
      <c r="AZ22" s="262"/>
      <c r="BA22" s="263"/>
      <c r="BB22" s="255" t="e">
        <f t="shared" si="13"/>
        <v>#DIV/0!</v>
      </c>
      <c r="BC22" s="262"/>
      <c r="BD22" s="262"/>
      <c r="BE22" s="263"/>
      <c r="BF22" s="255" t="e">
        <f t="shared" si="14"/>
        <v>#DIV/0!</v>
      </c>
      <c r="BG22" s="262"/>
      <c r="BH22" s="262"/>
      <c r="BI22" s="263"/>
      <c r="BJ22" s="255" t="e">
        <f t="shared" si="15"/>
        <v>#DIV/0!</v>
      </c>
      <c r="BK22" s="262"/>
      <c r="BL22" s="262"/>
      <c r="BM22" s="263"/>
      <c r="BN22" s="255"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4"/>
        <v>#DIV/0!</v>
      </c>
      <c r="DC22" s="127"/>
      <c r="DD22" s="127"/>
      <c r="DE22" s="128"/>
      <c r="DF22" s="150" t="e">
        <f t="shared" si="27"/>
        <v>#DIV/0!</v>
      </c>
    </row>
    <row r="23" spans="1:110">
      <c r="A23" s="88"/>
      <c r="B23" s="165">
        <f>'Daily_Total '!B23</f>
        <v>45124</v>
      </c>
      <c r="C23" s="99">
        <f t="shared" ref="C23:C28" si="60">SUM(W23,AA23,AE23,AI23,AM23,AQ23,AU23,AY23,BC23,BG23,BK23,BO23,BS23,BW23,CA23,CE23,CI23,CM23,CQ23,CU23,CY23,DC23)</f>
        <v>212127</v>
      </c>
      <c r="D23" s="72">
        <f t="shared" si="58"/>
        <v>6384</v>
      </c>
      <c r="E23" s="146">
        <v>51407</v>
      </c>
      <c r="F23" s="72">
        <v>42884</v>
      </c>
      <c r="G23" s="72">
        <v>26414</v>
      </c>
      <c r="H23" s="72">
        <v>20660</v>
      </c>
      <c r="I23" s="72">
        <v>17508</v>
      </c>
      <c r="J23" s="61">
        <f t="shared" ref="J23:J28" si="61">SUM(Y23,AC23,AG23,AK23,AO23,AS23,AW23,BA23,BE23,BI23,BM23,BQ23,BU23,BY23,CC23,CG23,CK23,CO23,CS23,CW23,DA23,DE23)</f>
        <v>135.59</v>
      </c>
      <c r="K23" s="59">
        <f>SUM($J$21:J23)/$C$3</f>
        <v>0.36570697674418612</v>
      </c>
      <c r="L23" s="60">
        <f t="shared" si="1"/>
        <v>3.0095178831549024E-2</v>
      </c>
      <c r="M23" s="73">
        <f t="shared" si="2"/>
        <v>2.12390350877193E-2</v>
      </c>
      <c r="N23" s="356">
        <f t="shared" si="31"/>
        <v>2.6375785398875641E-3</v>
      </c>
      <c r="O23" s="97">
        <v>567</v>
      </c>
      <c r="P23" s="72">
        <f t="shared" si="59"/>
        <v>1378.2051282051282</v>
      </c>
      <c r="Q23" s="74">
        <f t="shared" si="3"/>
        <v>0.41140465116279068</v>
      </c>
      <c r="R23" s="75">
        <f t="shared" si="4"/>
        <v>0.23913580246913582</v>
      </c>
      <c r="S23" s="59">
        <f t="shared" si="5"/>
        <v>8.8815789473684209E-2</v>
      </c>
      <c r="T23" s="72">
        <v>10.040054590824464</v>
      </c>
      <c r="U23" s="72">
        <v>0.92668228992299895</v>
      </c>
      <c r="V23" s="89">
        <v>0.92668228992299895</v>
      </c>
      <c r="W23" s="169">
        <v>212127</v>
      </c>
      <c r="X23" s="127">
        <v>6384</v>
      </c>
      <c r="Y23" s="128">
        <v>135.59</v>
      </c>
      <c r="Z23" s="60">
        <f t="shared" si="6"/>
        <v>3.0095178831549024E-2</v>
      </c>
      <c r="AA23" s="262"/>
      <c r="AB23" s="262"/>
      <c r="AC23" s="263"/>
      <c r="AD23" s="255" t="e">
        <f t="shared" si="7"/>
        <v>#DIV/0!</v>
      </c>
      <c r="AE23" s="262"/>
      <c r="AF23" s="262"/>
      <c r="AG23" s="263"/>
      <c r="AH23" s="255" t="e">
        <f t="shared" si="8"/>
        <v>#DIV/0!</v>
      </c>
      <c r="AI23" s="262"/>
      <c r="AJ23" s="262"/>
      <c r="AK23" s="263"/>
      <c r="AL23" s="255" t="e">
        <f t="shared" si="9"/>
        <v>#DIV/0!</v>
      </c>
      <c r="AM23" s="262"/>
      <c r="AN23" s="262"/>
      <c r="AO23" s="263"/>
      <c r="AP23" s="255" t="e">
        <f t="shared" si="10"/>
        <v>#DIV/0!</v>
      </c>
      <c r="AQ23" s="262"/>
      <c r="AR23" s="262"/>
      <c r="AS23" s="263"/>
      <c r="AT23" s="255" t="e">
        <f t="shared" si="11"/>
        <v>#DIV/0!</v>
      </c>
      <c r="AU23" s="262"/>
      <c r="AV23" s="262"/>
      <c r="AW23" s="263"/>
      <c r="AX23" s="255" t="e">
        <f t="shared" si="12"/>
        <v>#DIV/0!</v>
      </c>
      <c r="AY23" s="262"/>
      <c r="AZ23" s="262"/>
      <c r="BA23" s="263"/>
      <c r="BB23" s="255" t="e">
        <f t="shared" si="13"/>
        <v>#DIV/0!</v>
      </c>
      <c r="BC23" s="262"/>
      <c r="BD23" s="262"/>
      <c r="BE23" s="263"/>
      <c r="BF23" s="255" t="e">
        <f t="shared" si="14"/>
        <v>#DIV/0!</v>
      </c>
      <c r="BG23" s="262"/>
      <c r="BH23" s="262"/>
      <c r="BI23" s="263"/>
      <c r="BJ23" s="255" t="e">
        <f t="shared" si="15"/>
        <v>#DIV/0!</v>
      </c>
      <c r="BK23" s="262"/>
      <c r="BL23" s="262"/>
      <c r="BM23" s="263"/>
      <c r="BN23" s="255"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4"/>
        <v>#DIV/0!</v>
      </c>
      <c r="DC23" s="127"/>
      <c r="DD23" s="127"/>
      <c r="DE23" s="128"/>
      <c r="DF23" s="150" t="e">
        <f t="shared" si="27"/>
        <v>#DIV/0!</v>
      </c>
    </row>
    <row r="24" spans="1:110">
      <c r="A24" s="88"/>
      <c r="B24" s="165">
        <f>'Daily_Total '!B24</f>
        <v>45125</v>
      </c>
      <c r="C24" s="99">
        <f t="shared" si="60"/>
        <v>197329</v>
      </c>
      <c r="D24" s="72">
        <f t="shared" si="58"/>
        <v>6919</v>
      </c>
      <c r="E24" s="146">
        <v>53427</v>
      </c>
      <c r="F24" s="72">
        <v>45094</v>
      </c>
      <c r="G24" s="72">
        <v>28646</v>
      </c>
      <c r="H24" s="72">
        <v>23223</v>
      </c>
      <c r="I24" s="72">
        <v>20331</v>
      </c>
      <c r="J24" s="61">
        <f t="shared" si="61"/>
        <v>149.02000000000001</v>
      </c>
      <c r="K24" s="59">
        <f>SUM($J$21:J24)/$C$3</f>
        <v>0.43501860465116282</v>
      </c>
      <c r="L24" s="60">
        <f t="shared" si="1"/>
        <v>3.5063269970455432E-2</v>
      </c>
      <c r="M24" s="73">
        <f t="shared" si="2"/>
        <v>2.1537794478970952E-2</v>
      </c>
      <c r="N24" s="356">
        <f t="shared" si="31"/>
        <v>2.789226421097947E-3</v>
      </c>
      <c r="O24" s="97">
        <v>631</v>
      </c>
      <c r="P24" s="72">
        <f t="shared" si="59"/>
        <v>1378.2051282051282</v>
      </c>
      <c r="Q24" s="74">
        <f t="shared" si="3"/>
        <v>0.45784186046511627</v>
      </c>
      <c r="R24" s="75">
        <f t="shared" si="4"/>
        <v>0.23616481774960382</v>
      </c>
      <c r="S24" s="59">
        <f t="shared" si="5"/>
        <v>9.1198150021679428E-2</v>
      </c>
      <c r="T24" s="72">
        <v>15.457304437668814</v>
      </c>
      <c r="U24" s="72">
        <v>0.92491056686846407</v>
      </c>
      <c r="V24" s="89">
        <v>0.92491056686846407</v>
      </c>
      <c r="W24" s="169">
        <v>197329</v>
      </c>
      <c r="X24" s="127">
        <v>6919</v>
      </c>
      <c r="Y24" s="128">
        <v>149.02000000000001</v>
      </c>
      <c r="Z24" s="60">
        <f t="shared" si="6"/>
        <v>3.5063269970455432E-2</v>
      </c>
      <c r="AA24" s="262"/>
      <c r="AB24" s="262"/>
      <c r="AC24" s="263"/>
      <c r="AD24" s="255" t="e">
        <f t="shared" si="7"/>
        <v>#DIV/0!</v>
      </c>
      <c r="AE24" s="262"/>
      <c r="AF24" s="262"/>
      <c r="AG24" s="263"/>
      <c r="AH24" s="255" t="e">
        <f t="shared" si="8"/>
        <v>#DIV/0!</v>
      </c>
      <c r="AI24" s="262"/>
      <c r="AJ24" s="262"/>
      <c r="AK24" s="263"/>
      <c r="AL24" s="255" t="e">
        <f t="shared" si="9"/>
        <v>#DIV/0!</v>
      </c>
      <c r="AM24" s="262"/>
      <c r="AN24" s="262"/>
      <c r="AO24" s="263"/>
      <c r="AP24" s="255" t="e">
        <f t="shared" si="10"/>
        <v>#DIV/0!</v>
      </c>
      <c r="AQ24" s="262"/>
      <c r="AR24" s="262"/>
      <c r="AS24" s="263"/>
      <c r="AT24" s="255" t="e">
        <f t="shared" si="11"/>
        <v>#DIV/0!</v>
      </c>
      <c r="AU24" s="262"/>
      <c r="AV24" s="262"/>
      <c r="AW24" s="263"/>
      <c r="AX24" s="255" t="e">
        <f t="shared" si="12"/>
        <v>#DIV/0!</v>
      </c>
      <c r="AY24" s="262"/>
      <c r="AZ24" s="262"/>
      <c r="BA24" s="263"/>
      <c r="BB24" s="255" t="e">
        <f t="shared" si="13"/>
        <v>#DIV/0!</v>
      </c>
      <c r="BC24" s="262"/>
      <c r="BD24" s="262"/>
      <c r="BE24" s="263"/>
      <c r="BF24" s="255" t="e">
        <f t="shared" si="14"/>
        <v>#DIV/0!</v>
      </c>
      <c r="BG24" s="262"/>
      <c r="BH24" s="262"/>
      <c r="BI24" s="263"/>
      <c r="BJ24" s="255" t="e">
        <f t="shared" si="15"/>
        <v>#DIV/0!</v>
      </c>
      <c r="BK24" s="262"/>
      <c r="BL24" s="262"/>
      <c r="BM24" s="263"/>
      <c r="BN24" s="255"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4"/>
        <v>#DIV/0!</v>
      </c>
      <c r="DC24" s="127"/>
      <c r="DD24" s="127"/>
      <c r="DE24" s="128"/>
      <c r="DF24" s="150" t="e">
        <f t="shared" si="27"/>
        <v>#DIV/0!</v>
      </c>
    </row>
    <row r="25" spans="1:110">
      <c r="A25" s="88"/>
      <c r="B25" s="165">
        <f>'Daily_Total '!B25</f>
        <v>45126</v>
      </c>
      <c r="C25" s="99">
        <f t="shared" si="60"/>
        <v>210693</v>
      </c>
      <c r="D25" s="72">
        <f t="shared" si="58"/>
        <v>7272</v>
      </c>
      <c r="E25" s="146">
        <v>55477</v>
      </c>
      <c r="F25" s="72">
        <v>46691</v>
      </c>
      <c r="G25" s="72">
        <v>29858</v>
      </c>
      <c r="H25" s="72">
        <v>23973</v>
      </c>
      <c r="I25" s="72">
        <v>20923</v>
      </c>
      <c r="J25" s="61">
        <f t="shared" si="61"/>
        <v>159.07</v>
      </c>
      <c r="K25" s="59">
        <f>SUM($J$21:J25)/$C$3</f>
        <v>0.50900465116279081</v>
      </c>
      <c r="L25" s="60">
        <f t="shared" si="1"/>
        <v>3.4514673007646199E-2</v>
      </c>
      <c r="M25" s="73">
        <f t="shared" si="2"/>
        <v>2.1874312431243124E-2</v>
      </c>
      <c r="N25" s="356">
        <f t="shared" si="31"/>
        <v>2.8673143825369072E-3</v>
      </c>
      <c r="O25" s="97">
        <v>720</v>
      </c>
      <c r="P25" s="72">
        <f t="shared" si="59"/>
        <v>1378.2051282051282</v>
      </c>
      <c r="Q25" s="74">
        <f t="shared" si="3"/>
        <v>0.52241860465116285</v>
      </c>
      <c r="R25" s="75">
        <f t="shared" si="4"/>
        <v>0.22093055555555555</v>
      </c>
      <c r="S25" s="59">
        <f t="shared" si="5"/>
        <v>9.9009900990099015E-2</v>
      </c>
      <c r="T25" s="72">
        <v>6.858594570960145</v>
      </c>
      <c r="U25" s="72">
        <v>0.91389001524070457</v>
      </c>
      <c r="V25" s="89">
        <v>0.91389001524070457</v>
      </c>
      <c r="W25" s="169">
        <v>210693</v>
      </c>
      <c r="X25" s="127">
        <v>7272</v>
      </c>
      <c r="Y25" s="128">
        <v>159.07</v>
      </c>
      <c r="Z25" s="60">
        <f t="shared" si="6"/>
        <v>3.4514673007646199E-2</v>
      </c>
      <c r="AA25" s="262"/>
      <c r="AB25" s="262"/>
      <c r="AC25" s="263"/>
      <c r="AD25" s="255" t="e">
        <f t="shared" si="7"/>
        <v>#DIV/0!</v>
      </c>
      <c r="AE25" s="262"/>
      <c r="AF25" s="262"/>
      <c r="AG25" s="263"/>
      <c r="AH25" s="255" t="e">
        <f t="shared" si="8"/>
        <v>#DIV/0!</v>
      </c>
      <c r="AI25" s="262"/>
      <c r="AJ25" s="262"/>
      <c r="AK25" s="263"/>
      <c r="AL25" s="255" t="e">
        <f t="shared" si="9"/>
        <v>#DIV/0!</v>
      </c>
      <c r="AM25" s="262"/>
      <c r="AN25" s="262"/>
      <c r="AO25" s="263"/>
      <c r="AP25" s="255" t="e">
        <f t="shared" si="10"/>
        <v>#DIV/0!</v>
      </c>
      <c r="AQ25" s="262"/>
      <c r="AR25" s="262"/>
      <c r="AS25" s="263"/>
      <c r="AT25" s="255" t="e">
        <f t="shared" si="11"/>
        <v>#DIV/0!</v>
      </c>
      <c r="AU25" s="262"/>
      <c r="AV25" s="262"/>
      <c r="AW25" s="263"/>
      <c r="AX25" s="255" t="e">
        <f t="shared" si="12"/>
        <v>#DIV/0!</v>
      </c>
      <c r="AY25" s="262"/>
      <c r="AZ25" s="262"/>
      <c r="BA25" s="263"/>
      <c r="BB25" s="255" t="e">
        <f t="shared" si="13"/>
        <v>#DIV/0!</v>
      </c>
      <c r="BC25" s="262"/>
      <c r="BD25" s="262"/>
      <c r="BE25" s="263"/>
      <c r="BF25" s="255" t="e">
        <f t="shared" si="14"/>
        <v>#DIV/0!</v>
      </c>
      <c r="BG25" s="262"/>
      <c r="BH25" s="262"/>
      <c r="BI25" s="263"/>
      <c r="BJ25" s="255" t="e">
        <f t="shared" si="15"/>
        <v>#DIV/0!</v>
      </c>
      <c r="BK25" s="262"/>
      <c r="BL25" s="262"/>
      <c r="BM25" s="263"/>
      <c r="BN25" s="255"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4"/>
        <v>#DIV/0!</v>
      </c>
      <c r="DC25" s="127"/>
      <c r="DD25" s="127"/>
      <c r="DE25" s="128"/>
      <c r="DF25" s="150" t="e">
        <f t="shared" si="27"/>
        <v>#DIV/0!</v>
      </c>
    </row>
    <row r="26" spans="1:110">
      <c r="A26" s="90"/>
      <c r="B26" s="165">
        <f>'Daily_Total '!B26</f>
        <v>45127</v>
      </c>
      <c r="C26" s="99">
        <f t="shared" si="60"/>
        <v>147136</v>
      </c>
      <c r="D26" s="72">
        <f t="shared" si="58"/>
        <v>5017</v>
      </c>
      <c r="E26" s="146">
        <v>37365</v>
      </c>
      <c r="F26" s="72">
        <v>31090</v>
      </c>
      <c r="G26" s="72">
        <v>18933</v>
      </c>
      <c r="H26" s="72">
        <v>14912</v>
      </c>
      <c r="I26" s="72">
        <v>12752</v>
      </c>
      <c r="J26" s="61">
        <f t="shared" si="61"/>
        <v>105.64</v>
      </c>
      <c r="K26" s="59">
        <f>SUM($J$21:J26)/$C$3</f>
        <v>0.55813953488372103</v>
      </c>
      <c r="L26" s="60">
        <f t="shared" si="1"/>
        <v>3.4097705524140931E-2</v>
      </c>
      <c r="M26" s="73">
        <f t="shared" si="2"/>
        <v>2.1056408212078933E-2</v>
      </c>
      <c r="N26" s="356">
        <f t="shared" si="31"/>
        <v>2.8272447477585977E-3</v>
      </c>
      <c r="O26" s="97">
        <v>398</v>
      </c>
      <c r="P26" s="72">
        <f t="shared" si="59"/>
        <v>1378.2051282051282</v>
      </c>
      <c r="Q26" s="74">
        <f t="shared" si="3"/>
        <v>0.28878139534883723</v>
      </c>
      <c r="R26" s="75">
        <f t="shared" si="4"/>
        <v>0.26542713567839193</v>
      </c>
      <c r="S26" s="59">
        <f t="shared" si="5"/>
        <v>7.9330277058002788E-2</v>
      </c>
      <c r="T26" s="72">
        <v>8.9305392397273256</v>
      </c>
      <c r="U26" s="72">
        <v>0.91205837173579052</v>
      </c>
      <c r="V26" s="89">
        <v>0.91205837173579052</v>
      </c>
      <c r="W26" s="169">
        <v>147136</v>
      </c>
      <c r="X26" s="127">
        <v>5017</v>
      </c>
      <c r="Y26" s="128">
        <v>105.64</v>
      </c>
      <c r="Z26" s="60">
        <f t="shared" si="6"/>
        <v>3.4097705524140931E-2</v>
      </c>
      <c r="AA26" s="262"/>
      <c r="AB26" s="262"/>
      <c r="AC26" s="263"/>
      <c r="AD26" s="255" t="e">
        <f t="shared" si="7"/>
        <v>#DIV/0!</v>
      </c>
      <c r="AE26" s="262"/>
      <c r="AF26" s="262"/>
      <c r="AG26" s="263"/>
      <c r="AH26" s="255" t="e">
        <f t="shared" si="8"/>
        <v>#DIV/0!</v>
      </c>
      <c r="AI26" s="262"/>
      <c r="AJ26" s="262"/>
      <c r="AK26" s="263"/>
      <c r="AL26" s="255" t="e">
        <f t="shared" si="9"/>
        <v>#DIV/0!</v>
      </c>
      <c r="AM26" s="262"/>
      <c r="AN26" s="262"/>
      <c r="AO26" s="263"/>
      <c r="AP26" s="255" t="e">
        <f t="shared" si="10"/>
        <v>#DIV/0!</v>
      </c>
      <c r="AQ26" s="262"/>
      <c r="AR26" s="262"/>
      <c r="AS26" s="263"/>
      <c r="AT26" s="255" t="e">
        <f t="shared" si="11"/>
        <v>#DIV/0!</v>
      </c>
      <c r="AU26" s="262"/>
      <c r="AV26" s="262"/>
      <c r="AW26" s="263"/>
      <c r="AX26" s="255" t="e">
        <f t="shared" si="12"/>
        <v>#DIV/0!</v>
      </c>
      <c r="AY26" s="262"/>
      <c r="AZ26" s="262"/>
      <c r="BA26" s="263"/>
      <c r="BB26" s="255" t="e">
        <f t="shared" si="13"/>
        <v>#DIV/0!</v>
      </c>
      <c r="BC26" s="262"/>
      <c r="BD26" s="262"/>
      <c r="BE26" s="263"/>
      <c r="BF26" s="255" t="e">
        <f t="shared" si="14"/>
        <v>#DIV/0!</v>
      </c>
      <c r="BG26" s="262"/>
      <c r="BH26" s="262"/>
      <c r="BI26" s="263"/>
      <c r="BJ26" s="255" t="e">
        <f t="shared" si="15"/>
        <v>#DIV/0!</v>
      </c>
      <c r="BK26" s="262"/>
      <c r="BL26" s="262"/>
      <c r="BM26" s="263"/>
      <c r="BN26" s="255"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4"/>
        <v>#DIV/0!</v>
      </c>
      <c r="DC26" s="127"/>
      <c r="DD26" s="127"/>
      <c r="DE26" s="128"/>
      <c r="DF26" s="150" t="e">
        <f t="shared" si="27"/>
        <v>#DIV/0!</v>
      </c>
    </row>
    <row r="27" spans="1:110">
      <c r="A27" s="88"/>
      <c r="B27" s="165">
        <f>'Daily_Total '!B27</f>
        <v>45128</v>
      </c>
      <c r="C27" s="99">
        <f t="shared" si="60"/>
        <v>0</v>
      </c>
      <c r="D27" s="72">
        <f t="shared" si="58"/>
        <v>0</v>
      </c>
      <c r="E27" s="146"/>
      <c r="F27" s="72"/>
      <c r="G27" s="72"/>
      <c r="H27" s="72"/>
      <c r="I27" s="72"/>
      <c r="J27" s="61">
        <f t="shared" si="61"/>
        <v>0</v>
      </c>
      <c r="K27" s="59">
        <f>SUM($J$21:J27)/$C$3</f>
        <v>0.55813953488372103</v>
      </c>
      <c r="L27" s="60" t="e">
        <f t="shared" si="1"/>
        <v>#DIV/0!</v>
      </c>
      <c r="M27" s="73" t="e">
        <f t="shared" si="2"/>
        <v>#DIV/0!</v>
      </c>
      <c r="N27" s="356" t="e">
        <f t="shared" si="31"/>
        <v>#DIV/0!</v>
      </c>
      <c r="O27" s="97">
        <v>3</v>
      </c>
      <c r="P27" s="72">
        <f t="shared" si="59"/>
        <v>1378.2051282051282</v>
      </c>
      <c r="Q27" s="74">
        <f t="shared" si="3"/>
        <v>2.1767441860465115E-3</v>
      </c>
      <c r="R27" s="75">
        <f t="shared" si="4"/>
        <v>0</v>
      </c>
      <c r="S27" s="59" t="e">
        <f t="shared" si="5"/>
        <v>#DIV/0!</v>
      </c>
      <c r="T27" s="72"/>
      <c r="U27" s="72">
        <v>1</v>
      </c>
      <c r="V27" s="89">
        <v>1</v>
      </c>
      <c r="W27" s="169"/>
      <c r="X27" s="127"/>
      <c r="Y27" s="128"/>
      <c r="Z27" s="60" t="e">
        <f t="shared" si="6"/>
        <v>#DIV/0!</v>
      </c>
      <c r="AA27" s="262"/>
      <c r="AB27" s="262"/>
      <c r="AC27" s="263"/>
      <c r="AD27" s="255" t="e">
        <f t="shared" si="7"/>
        <v>#DIV/0!</v>
      </c>
      <c r="AE27" s="262"/>
      <c r="AF27" s="262"/>
      <c r="AG27" s="263"/>
      <c r="AH27" s="255" t="e">
        <f t="shared" si="8"/>
        <v>#DIV/0!</v>
      </c>
      <c r="AI27" s="262"/>
      <c r="AJ27" s="262"/>
      <c r="AK27" s="263"/>
      <c r="AL27" s="255" t="e">
        <f t="shared" si="9"/>
        <v>#DIV/0!</v>
      </c>
      <c r="AM27" s="262"/>
      <c r="AN27" s="262"/>
      <c r="AO27" s="263"/>
      <c r="AP27" s="255" t="e">
        <f t="shared" si="10"/>
        <v>#DIV/0!</v>
      </c>
      <c r="AQ27" s="262"/>
      <c r="AR27" s="262"/>
      <c r="AS27" s="263"/>
      <c r="AT27" s="255" t="e">
        <f t="shared" si="11"/>
        <v>#DIV/0!</v>
      </c>
      <c r="AU27" s="262"/>
      <c r="AV27" s="262"/>
      <c r="AW27" s="263"/>
      <c r="AX27" s="255" t="e">
        <f t="shared" si="12"/>
        <v>#DIV/0!</v>
      </c>
      <c r="AY27" s="262"/>
      <c r="AZ27" s="262"/>
      <c r="BA27" s="263"/>
      <c r="BB27" s="255" t="e">
        <f t="shared" si="13"/>
        <v>#DIV/0!</v>
      </c>
      <c r="BC27" s="262"/>
      <c r="BD27" s="262"/>
      <c r="BE27" s="263"/>
      <c r="BF27" s="255" t="e">
        <f t="shared" si="14"/>
        <v>#DIV/0!</v>
      </c>
      <c r="BG27" s="262"/>
      <c r="BH27" s="262"/>
      <c r="BI27" s="263"/>
      <c r="BJ27" s="255" t="e">
        <f t="shared" si="15"/>
        <v>#DIV/0!</v>
      </c>
      <c r="BK27" s="262"/>
      <c r="BL27" s="262"/>
      <c r="BM27" s="263"/>
      <c r="BN27" s="255"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4"/>
        <v>#DIV/0!</v>
      </c>
      <c r="DC27" s="127"/>
      <c r="DD27" s="127"/>
      <c r="DE27" s="128"/>
      <c r="DF27" s="150" t="e">
        <f t="shared" si="27"/>
        <v>#DIV/0!</v>
      </c>
    </row>
    <row r="28" spans="1:110">
      <c r="A28" s="88"/>
      <c r="B28" s="165">
        <f>'Daily_Total '!B28</f>
        <v>45129</v>
      </c>
      <c r="C28" s="99">
        <f t="shared" si="60"/>
        <v>0</v>
      </c>
      <c r="D28" s="72">
        <f t="shared" si="58"/>
        <v>0</v>
      </c>
      <c r="E28" s="146"/>
      <c r="F28" s="72"/>
      <c r="G28" s="72"/>
      <c r="H28" s="72"/>
      <c r="I28" s="72"/>
      <c r="J28" s="61">
        <f t="shared" si="61"/>
        <v>0</v>
      </c>
      <c r="K28" s="59">
        <f>SUM($J$21:J28)/$C$3</f>
        <v>0.55813953488372103</v>
      </c>
      <c r="L28" s="60" t="e">
        <f t="shared" si="1"/>
        <v>#DIV/0!</v>
      </c>
      <c r="M28" s="73" t="e">
        <f t="shared" si="2"/>
        <v>#DIV/0!</v>
      </c>
      <c r="N28" s="356" t="e">
        <f t="shared" si="31"/>
        <v>#DIV/0!</v>
      </c>
      <c r="O28" s="97">
        <v>5</v>
      </c>
      <c r="P28" s="72">
        <f t="shared" si="59"/>
        <v>1378.2051282051282</v>
      </c>
      <c r="Q28" s="74">
        <f t="shared" si="3"/>
        <v>3.6279069767441862E-3</v>
      </c>
      <c r="R28" s="75">
        <f t="shared" si="4"/>
        <v>0</v>
      </c>
      <c r="S28" s="59" t="e">
        <f t="shared" si="5"/>
        <v>#DIV/0!</v>
      </c>
      <c r="T28" s="72"/>
      <c r="U28" s="72">
        <v>1</v>
      </c>
      <c r="V28" s="89">
        <v>1</v>
      </c>
      <c r="W28" s="169"/>
      <c r="X28" s="127"/>
      <c r="Y28" s="128"/>
      <c r="Z28" s="60" t="e">
        <f t="shared" si="6"/>
        <v>#DIV/0!</v>
      </c>
      <c r="AA28" s="262"/>
      <c r="AB28" s="262"/>
      <c r="AC28" s="263"/>
      <c r="AD28" s="255" t="e">
        <f t="shared" si="7"/>
        <v>#DIV/0!</v>
      </c>
      <c r="AE28" s="262"/>
      <c r="AF28" s="262"/>
      <c r="AG28" s="263"/>
      <c r="AH28" s="255" t="e">
        <f t="shared" si="8"/>
        <v>#DIV/0!</v>
      </c>
      <c r="AI28" s="262"/>
      <c r="AJ28" s="262"/>
      <c r="AK28" s="263"/>
      <c r="AL28" s="255" t="e">
        <f t="shared" si="9"/>
        <v>#DIV/0!</v>
      </c>
      <c r="AM28" s="262"/>
      <c r="AN28" s="262"/>
      <c r="AO28" s="263"/>
      <c r="AP28" s="255" t="e">
        <f t="shared" si="10"/>
        <v>#DIV/0!</v>
      </c>
      <c r="AQ28" s="262"/>
      <c r="AR28" s="262"/>
      <c r="AS28" s="263"/>
      <c r="AT28" s="255" t="e">
        <f t="shared" si="11"/>
        <v>#DIV/0!</v>
      </c>
      <c r="AU28" s="262"/>
      <c r="AV28" s="262"/>
      <c r="AW28" s="263"/>
      <c r="AX28" s="255" t="e">
        <f t="shared" si="12"/>
        <v>#DIV/0!</v>
      </c>
      <c r="AY28" s="262"/>
      <c r="AZ28" s="262"/>
      <c r="BA28" s="263"/>
      <c r="BB28" s="255" t="e">
        <f t="shared" si="13"/>
        <v>#DIV/0!</v>
      </c>
      <c r="BC28" s="262"/>
      <c r="BD28" s="262"/>
      <c r="BE28" s="263"/>
      <c r="BF28" s="255" t="e">
        <f t="shared" si="14"/>
        <v>#DIV/0!</v>
      </c>
      <c r="BG28" s="262"/>
      <c r="BH28" s="262"/>
      <c r="BI28" s="263"/>
      <c r="BJ28" s="255" t="e">
        <f t="shared" si="15"/>
        <v>#DIV/0!</v>
      </c>
      <c r="BK28" s="262"/>
      <c r="BL28" s="262"/>
      <c r="BM28" s="263"/>
      <c r="BN28" s="255"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4"/>
        <v>#DIV/0!</v>
      </c>
      <c r="DC28" s="127"/>
      <c r="DD28" s="127"/>
      <c r="DE28" s="128"/>
      <c r="DF28" s="150" t="e">
        <f t="shared" si="27"/>
        <v>#DIV/0!</v>
      </c>
    </row>
    <row r="29" spans="1:110">
      <c r="A29" s="91"/>
      <c r="B29" s="166" t="s">
        <v>50</v>
      </c>
      <c r="C29" s="91">
        <f t="shared" ref="C29" si="62">SUM(C22:C28)</f>
        <v>1212854</v>
      </c>
      <c r="D29" s="76">
        <f t="shared" ref="D29" si="63">SUM(D22:D28)</f>
        <v>33998</v>
      </c>
      <c r="E29" s="147">
        <f t="shared" ref="E29:I53" si="64">SUM(E22:E28)</f>
        <v>286994</v>
      </c>
      <c r="F29" s="76">
        <f t="shared" si="64"/>
        <v>234370</v>
      </c>
      <c r="G29" s="76">
        <f t="shared" si="64"/>
        <v>136941</v>
      </c>
      <c r="H29" s="76">
        <f t="shared" si="64"/>
        <v>105309</v>
      </c>
      <c r="I29" s="76">
        <f t="shared" si="64"/>
        <v>87411</v>
      </c>
      <c r="J29" s="77">
        <f>SUM(J22:J28)</f>
        <v>692.13</v>
      </c>
      <c r="K29" s="78">
        <f>SUM($J$29,J21)/$C$3</f>
        <v>0.55813953488372092</v>
      </c>
      <c r="L29" s="79">
        <f t="shared" si="1"/>
        <v>2.8031403614944585E-2</v>
      </c>
      <c r="M29" s="80">
        <f t="shared" si="2"/>
        <v>2.0357962233072534E-2</v>
      </c>
      <c r="N29" s="357">
        <f t="shared" si="31"/>
        <v>2.4116532052934903E-3</v>
      </c>
      <c r="O29" s="98">
        <f>SUM(O22:O28)</f>
        <v>2875</v>
      </c>
      <c r="P29" s="81">
        <f>SUM(P22:P28)</f>
        <v>9647.4358974358984</v>
      </c>
      <c r="Q29" s="78">
        <f t="shared" si="3"/>
        <v>0.29800664451827241</v>
      </c>
      <c r="R29" s="82">
        <f t="shared" si="4"/>
        <v>0.2407408695652174</v>
      </c>
      <c r="S29" s="78">
        <f t="shared" si="5"/>
        <v>8.4563797870462962E-2</v>
      </c>
      <c r="T29" s="83">
        <f>AVERAGE(T22:T28)</f>
        <v>58.928518260263232</v>
      </c>
      <c r="U29" s="76">
        <f>SUM(U22:U28)</f>
        <v>5.6775412437679584</v>
      </c>
      <c r="V29" s="92">
        <f>AVERAGE(V22)</f>
        <v>0.61233393354654309</v>
      </c>
      <c r="W29" s="98">
        <f>SUM(W22:W28)</f>
        <v>1212854</v>
      </c>
      <c r="X29" s="76">
        <f t="shared" ref="X29:Y29" si="65">SUM(X22:X28)</f>
        <v>33998</v>
      </c>
      <c r="Y29" s="77">
        <f t="shared" si="65"/>
        <v>692.13</v>
      </c>
      <c r="Z29" s="79">
        <f t="shared" si="6"/>
        <v>2.8031403614944585E-2</v>
      </c>
      <c r="AA29" s="374">
        <f t="shared" ref="AA29:BI29" si="66">SUM(AA22:AA28)</f>
        <v>0</v>
      </c>
      <c r="AB29" s="374">
        <f t="shared" si="66"/>
        <v>0</v>
      </c>
      <c r="AC29" s="376">
        <f t="shared" si="66"/>
        <v>0</v>
      </c>
      <c r="AD29" s="378" t="e">
        <f t="shared" si="7"/>
        <v>#DIV/0!</v>
      </c>
      <c r="AE29" s="374">
        <f t="shared" ref="AE29" si="67">SUM(AE22:AE28)</f>
        <v>0</v>
      </c>
      <c r="AF29" s="374">
        <f t="shared" si="66"/>
        <v>0</v>
      </c>
      <c r="AG29" s="376">
        <f t="shared" si="66"/>
        <v>0</v>
      </c>
      <c r="AH29" s="378" t="e">
        <f t="shared" si="8"/>
        <v>#DIV/0!</v>
      </c>
      <c r="AI29" s="374">
        <f t="shared" ref="AI29" si="68">SUM(AI22:AI28)</f>
        <v>0</v>
      </c>
      <c r="AJ29" s="374">
        <f t="shared" si="66"/>
        <v>0</v>
      </c>
      <c r="AK29" s="376">
        <f t="shared" si="66"/>
        <v>0</v>
      </c>
      <c r="AL29" s="378" t="e">
        <f t="shared" si="9"/>
        <v>#DIV/0!</v>
      </c>
      <c r="AM29" s="374">
        <f t="shared" ref="AM29" si="69">SUM(AM22:AM28)</f>
        <v>0</v>
      </c>
      <c r="AN29" s="374">
        <f t="shared" si="66"/>
        <v>0</v>
      </c>
      <c r="AO29" s="376">
        <f t="shared" si="66"/>
        <v>0</v>
      </c>
      <c r="AP29" s="378" t="e">
        <f t="shared" si="10"/>
        <v>#DIV/0!</v>
      </c>
      <c r="AQ29" s="374">
        <f t="shared" ref="AQ29" si="70">SUM(AQ22:AQ28)</f>
        <v>0</v>
      </c>
      <c r="AR29" s="374">
        <f t="shared" si="66"/>
        <v>0</v>
      </c>
      <c r="AS29" s="376">
        <f t="shared" si="66"/>
        <v>0</v>
      </c>
      <c r="AT29" s="378" t="e">
        <f t="shared" si="11"/>
        <v>#DIV/0!</v>
      </c>
      <c r="AU29" s="374">
        <f t="shared" ref="AU29" si="71">SUM(AU22:AU28)</f>
        <v>0</v>
      </c>
      <c r="AV29" s="374">
        <f t="shared" si="66"/>
        <v>0</v>
      </c>
      <c r="AW29" s="376">
        <f t="shared" si="66"/>
        <v>0</v>
      </c>
      <c r="AX29" s="378" t="e">
        <f t="shared" si="12"/>
        <v>#DIV/0!</v>
      </c>
      <c r="AY29" s="374">
        <f t="shared" ref="AY29" si="72">SUM(AY22:AY28)</f>
        <v>0</v>
      </c>
      <c r="AZ29" s="374">
        <f t="shared" si="66"/>
        <v>0</v>
      </c>
      <c r="BA29" s="376">
        <f t="shared" si="66"/>
        <v>0</v>
      </c>
      <c r="BB29" s="378" t="e">
        <f t="shared" si="13"/>
        <v>#DIV/0!</v>
      </c>
      <c r="BC29" s="374">
        <f t="shared" ref="BC29" si="73">SUM(BC22:BC28)</f>
        <v>0</v>
      </c>
      <c r="BD29" s="374">
        <f t="shared" si="66"/>
        <v>0</v>
      </c>
      <c r="BE29" s="376">
        <f t="shared" si="66"/>
        <v>0</v>
      </c>
      <c r="BF29" s="378" t="e">
        <f t="shared" si="14"/>
        <v>#DIV/0!</v>
      </c>
      <c r="BG29" s="374">
        <f t="shared" ref="BG29" si="74">SUM(BG22:BG28)</f>
        <v>0</v>
      </c>
      <c r="BH29" s="374">
        <f t="shared" si="66"/>
        <v>0</v>
      </c>
      <c r="BI29" s="376">
        <f t="shared" si="66"/>
        <v>0</v>
      </c>
      <c r="BJ29" s="378" t="e">
        <f t="shared" si="15"/>
        <v>#DIV/0!</v>
      </c>
      <c r="BK29" s="374">
        <f t="shared" ref="BK29:BM29" si="75">SUM(BK22:BK28)</f>
        <v>0</v>
      </c>
      <c r="BL29" s="374">
        <f t="shared" si="75"/>
        <v>0</v>
      </c>
      <c r="BM29" s="376">
        <f t="shared" si="75"/>
        <v>0</v>
      </c>
      <c r="BN29" s="378" t="e">
        <f t="shared" si="16"/>
        <v>#DIV/0!</v>
      </c>
      <c r="BO29" s="76">
        <f>SUM(BO22:BO28)</f>
        <v>0</v>
      </c>
      <c r="BP29" s="76">
        <f t="shared" ref="BP29:BQ29" si="76">SUM(BP22:BP28)</f>
        <v>0</v>
      </c>
      <c r="BQ29" s="77">
        <f t="shared" si="76"/>
        <v>0</v>
      </c>
      <c r="BR29" s="79" t="e">
        <f t="shared" si="17"/>
        <v>#DIV/0!</v>
      </c>
      <c r="BS29" s="76">
        <f t="shared" ref="BS29:BU29" si="77">SUM(BS22:BS28)</f>
        <v>0</v>
      </c>
      <c r="BT29" s="76">
        <f t="shared" si="77"/>
        <v>0</v>
      </c>
      <c r="BU29" s="77">
        <f t="shared" si="77"/>
        <v>0</v>
      </c>
      <c r="BV29" s="79" t="e">
        <f t="shared" si="18"/>
        <v>#DIV/0!</v>
      </c>
      <c r="BW29" s="76">
        <f t="shared" ref="BW29:BY29" si="78">SUM(BW22:BW28)</f>
        <v>0</v>
      </c>
      <c r="BX29" s="76">
        <f t="shared" si="78"/>
        <v>0</v>
      </c>
      <c r="BY29" s="77">
        <f t="shared" si="78"/>
        <v>0</v>
      </c>
      <c r="BZ29" s="79" t="e">
        <f t="shared" si="19"/>
        <v>#DIV/0!</v>
      </c>
      <c r="CA29" s="76">
        <f t="shared" ref="CA29:CC29" si="79">SUM(CA22:CA28)</f>
        <v>0</v>
      </c>
      <c r="CB29" s="76">
        <f t="shared" si="79"/>
        <v>0</v>
      </c>
      <c r="CC29" s="77">
        <f t="shared" si="79"/>
        <v>0</v>
      </c>
      <c r="CD29" s="79" t="e">
        <f t="shared" si="20"/>
        <v>#DIV/0!</v>
      </c>
      <c r="CE29" s="76">
        <f t="shared" ref="CE29:CG29" si="80">SUM(CE22:CE28)</f>
        <v>0</v>
      </c>
      <c r="CF29" s="76">
        <f t="shared" si="80"/>
        <v>0</v>
      </c>
      <c r="CG29" s="77">
        <f t="shared" si="80"/>
        <v>0</v>
      </c>
      <c r="CH29" s="79" t="e">
        <f t="shared" si="21"/>
        <v>#DIV/0!</v>
      </c>
      <c r="CI29" s="76">
        <f t="shared" ref="CI29:CK29" si="81">SUM(CI22:CI28)</f>
        <v>0</v>
      </c>
      <c r="CJ29" s="76">
        <f t="shared" si="81"/>
        <v>0</v>
      </c>
      <c r="CK29" s="77">
        <f t="shared" si="81"/>
        <v>0</v>
      </c>
      <c r="CL29" s="79" t="e">
        <f t="shared" si="22"/>
        <v>#DIV/0!</v>
      </c>
      <c r="CM29" s="76">
        <f t="shared" ref="CM29:CO29" si="82">SUM(CM22:CM28)</f>
        <v>0</v>
      </c>
      <c r="CN29" s="76">
        <f t="shared" si="82"/>
        <v>0</v>
      </c>
      <c r="CO29" s="77">
        <f t="shared" si="82"/>
        <v>0</v>
      </c>
      <c r="CP29" s="79" t="e">
        <f t="shared" si="23"/>
        <v>#DIV/0!</v>
      </c>
      <c r="CQ29" s="76">
        <f t="shared" ref="CQ29:CS29" si="83">SUM(CQ22:CQ28)</f>
        <v>0</v>
      </c>
      <c r="CR29" s="76">
        <f t="shared" si="83"/>
        <v>0</v>
      </c>
      <c r="CS29" s="77">
        <f t="shared" si="83"/>
        <v>0</v>
      </c>
      <c r="CT29" s="79" t="e">
        <f t="shared" si="24"/>
        <v>#DIV/0!</v>
      </c>
      <c r="CU29" s="76">
        <f t="shared" ref="CU29:CW29" si="84">SUM(CU22:CU28)</f>
        <v>0</v>
      </c>
      <c r="CV29" s="76">
        <f t="shared" si="84"/>
        <v>0</v>
      </c>
      <c r="CW29" s="77">
        <f t="shared" si="84"/>
        <v>0</v>
      </c>
      <c r="CX29" s="79" t="e">
        <f t="shared" si="25"/>
        <v>#DIV/0!</v>
      </c>
      <c r="CY29" s="76">
        <f t="shared" ref="CY29:DA29" si="85">SUM(CY22:CY28)</f>
        <v>0</v>
      </c>
      <c r="CZ29" s="76">
        <f t="shared" si="85"/>
        <v>0</v>
      </c>
      <c r="DA29" s="77">
        <f t="shared" si="85"/>
        <v>0</v>
      </c>
      <c r="DB29" s="79" t="e">
        <f t="shared" si="34"/>
        <v>#DIV/0!</v>
      </c>
      <c r="DC29" s="76">
        <f t="shared" ref="DC29:DE29" si="86">SUM(DC22:DC28)</f>
        <v>0</v>
      </c>
      <c r="DD29" s="76">
        <f t="shared" si="86"/>
        <v>0</v>
      </c>
      <c r="DE29" s="77">
        <f t="shared" si="86"/>
        <v>0</v>
      </c>
      <c r="DF29" s="151" t="e">
        <f t="shared" si="27"/>
        <v>#DIV/0!</v>
      </c>
    </row>
    <row r="30" spans="1:110">
      <c r="A30" s="88"/>
      <c r="B30" s="165">
        <f>'Daily_Total '!B30</f>
        <v>45130</v>
      </c>
      <c r="C30" s="99">
        <f>SUM(W30,AA30,AE30,AI30,AM30,AQ30,AU30,AY30,BC30,BG30,BK30,BO30,BS30,BW30,CA30,CE30,CI30,CM30,CQ30,CU30,CY30,DC30)</f>
        <v>0</v>
      </c>
      <c r="D30" s="72">
        <f t="shared" ref="D30:D36" si="87">SUM(X30,AB30,AF30,AJ30,AN30,AR30,AV30,AZ30,BD30,BH30,BL30,BP30,BT30,BX30,CB30,CF30,CJ30,CN30,CR30,CV30,CZ30,DD30)</f>
        <v>0</v>
      </c>
      <c r="E30" s="146"/>
      <c r="F30" s="72"/>
      <c r="G30" s="72"/>
      <c r="H30" s="72"/>
      <c r="I30" s="72"/>
      <c r="J30" s="61">
        <f>SUM(Y30,AC30,AG30,AK30,AO30,AS30,AW30,BA30,BE30,BI30,BM30,BQ30,BU30,BY30,CC30,CG30,CK30,CO30,CS30,CW30,DA30,DE30)</f>
        <v>0</v>
      </c>
      <c r="K30" s="59">
        <f>SUM($J$21,$J$29:J30)/$C$3</f>
        <v>0.55813953488372092</v>
      </c>
      <c r="L30" s="60" t="e">
        <f t="shared" si="1"/>
        <v>#DIV/0!</v>
      </c>
      <c r="M30" s="73" t="e">
        <f t="shared" si="2"/>
        <v>#DIV/0!</v>
      </c>
      <c r="N30" s="356" t="e">
        <f t="shared" si="31"/>
        <v>#DIV/0!</v>
      </c>
      <c r="O30" s="97"/>
      <c r="P30" s="72">
        <f t="shared" ref="P30:P39" si="88">$C$7/20</f>
        <v>1378.2051282051282</v>
      </c>
      <c r="Q30" s="74">
        <f t="shared" si="3"/>
        <v>0</v>
      </c>
      <c r="R30" s="75" t="e">
        <f t="shared" si="4"/>
        <v>#DIV/0!</v>
      </c>
      <c r="S30" s="59" t="e">
        <f t="shared" si="5"/>
        <v>#DIV/0!</v>
      </c>
      <c r="T30" s="72"/>
      <c r="U30" s="72"/>
      <c r="V30" s="89"/>
      <c r="W30" s="169"/>
      <c r="X30" s="127"/>
      <c r="Y30" s="128"/>
      <c r="Z30" s="60" t="e">
        <f t="shared" si="6"/>
        <v>#DIV/0!</v>
      </c>
      <c r="AA30" s="262"/>
      <c r="AB30" s="262"/>
      <c r="AC30" s="263"/>
      <c r="AD30" s="255" t="e">
        <f t="shared" si="7"/>
        <v>#DIV/0!</v>
      </c>
      <c r="AE30" s="262"/>
      <c r="AF30" s="262"/>
      <c r="AG30" s="263"/>
      <c r="AH30" s="255" t="e">
        <f t="shared" si="8"/>
        <v>#DIV/0!</v>
      </c>
      <c r="AI30" s="262"/>
      <c r="AJ30" s="262"/>
      <c r="AK30" s="263"/>
      <c r="AL30" s="255" t="e">
        <f t="shared" si="9"/>
        <v>#DIV/0!</v>
      </c>
      <c r="AM30" s="262"/>
      <c r="AN30" s="262"/>
      <c r="AO30" s="263"/>
      <c r="AP30" s="255" t="e">
        <f t="shared" si="10"/>
        <v>#DIV/0!</v>
      </c>
      <c r="AQ30" s="262"/>
      <c r="AR30" s="262"/>
      <c r="AS30" s="263"/>
      <c r="AT30" s="255" t="e">
        <f t="shared" si="11"/>
        <v>#DIV/0!</v>
      </c>
      <c r="AU30" s="262"/>
      <c r="AV30" s="262"/>
      <c r="AW30" s="263"/>
      <c r="AX30" s="255" t="e">
        <f t="shared" si="12"/>
        <v>#DIV/0!</v>
      </c>
      <c r="AY30" s="262"/>
      <c r="AZ30" s="262"/>
      <c r="BA30" s="263"/>
      <c r="BB30" s="255" t="e">
        <f t="shared" si="13"/>
        <v>#DIV/0!</v>
      </c>
      <c r="BC30" s="262"/>
      <c r="BD30" s="262"/>
      <c r="BE30" s="263"/>
      <c r="BF30" s="255" t="e">
        <f t="shared" si="14"/>
        <v>#DIV/0!</v>
      </c>
      <c r="BG30" s="262" t="s">
        <v>154</v>
      </c>
      <c r="BH30" s="262"/>
      <c r="BI30" s="263"/>
      <c r="BJ30" s="255" t="e">
        <f t="shared" si="15"/>
        <v>#VALUE!</v>
      </c>
      <c r="BK30" s="262"/>
      <c r="BL30" s="262"/>
      <c r="BM30" s="263"/>
      <c r="BN30" s="255"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4"/>
        <v>#DIV/0!</v>
      </c>
      <c r="DC30" s="127"/>
      <c r="DD30" s="127"/>
      <c r="DE30" s="128"/>
      <c r="DF30" s="150" t="e">
        <f t="shared" si="27"/>
        <v>#DIV/0!</v>
      </c>
    </row>
    <row r="31" spans="1:110">
      <c r="A31" s="88"/>
      <c r="B31" s="165">
        <f>'Daily_Total '!B31</f>
        <v>45131</v>
      </c>
      <c r="C31" s="99">
        <f t="shared" ref="C31:C36" si="89">SUM(W31,AA31,AE31,AI31,AM31,AQ31,AU31,AY31,BC31,BG31,BK31,BO31,BS31,BW31,CA31,CE31,CI31,CM31,CQ31,CU31,CY31,DC31)</f>
        <v>0</v>
      </c>
      <c r="D31" s="72">
        <f t="shared" si="87"/>
        <v>0</v>
      </c>
      <c r="E31" s="146"/>
      <c r="F31" s="72"/>
      <c r="G31" s="72"/>
      <c r="H31" s="72"/>
      <c r="I31" s="72"/>
      <c r="J31" s="61">
        <f t="shared" ref="J31:J36" si="90">SUM(Y31,AC31,AG31,AK31,AO31,AS31,AW31,BA31,BE31,BI31,BM31,BQ31,BU31,BY31,CC31,CG31,CK31,CO31,CS31,CW31,DA31,DE31)</f>
        <v>0</v>
      </c>
      <c r="K31" s="59">
        <f>SUM($J$21,$J$29:J31)/$C$3</f>
        <v>0.55813953488372092</v>
      </c>
      <c r="L31" s="60" t="e">
        <f t="shared" si="1"/>
        <v>#DIV/0!</v>
      </c>
      <c r="M31" s="73" t="e">
        <f t="shared" si="2"/>
        <v>#DIV/0!</v>
      </c>
      <c r="N31" s="356" t="e">
        <f t="shared" si="31"/>
        <v>#DIV/0!</v>
      </c>
      <c r="O31" s="97"/>
      <c r="P31" s="72">
        <f t="shared" si="88"/>
        <v>1378.2051282051282</v>
      </c>
      <c r="Q31" s="74">
        <f t="shared" si="3"/>
        <v>0</v>
      </c>
      <c r="R31" s="75" t="e">
        <f t="shared" si="4"/>
        <v>#DIV/0!</v>
      </c>
      <c r="S31" s="59" t="e">
        <f t="shared" si="5"/>
        <v>#DIV/0!</v>
      </c>
      <c r="T31" s="72"/>
      <c r="U31" s="72"/>
      <c r="V31" s="89"/>
      <c r="W31" s="169"/>
      <c r="X31" s="127"/>
      <c r="Y31" s="128"/>
      <c r="Z31" s="60" t="e">
        <f t="shared" si="6"/>
        <v>#DIV/0!</v>
      </c>
      <c r="AA31" s="262"/>
      <c r="AB31" s="262"/>
      <c r="AC31" s="263"/>
      <c r="AD31" s="255" t="e">
        <f t="shared" si="7"/>
        <v>#DIV/0!</v>
      </c>
      <c r="AE31" s="262"/>
      <c r="AF31" s="262"/>
      <c r="AG31" s="263"/>
      <c r="AH31" s="255" t="e">
        <f t="shared" si="8"/>
        <v>#DIV/0!</v>
      </c>
      <c r="AI31" s="262"/>
      <c r="AJ31" s="262"/>
      <c r="AK31" s="263"/>
      <c r="AL31" s="255" t="e">
        <f t="shared" si="9"/>
        <v>#DIV/0!</v>
      </c>
      <c r="AM31" s="262"/>
      <c r="AN31" s="262"/>
      <c r="AO31" s="263"/>
      <c r="AP31" s="255" t="e">
        <f t="shared" si="10"/>
        <v>#DIV/0!</v>
      </c>
      <c r="AQ31" s="262"/>
      <c r="AR31" s="262"/>
      <c r="AS31" s="263"/>
      <c r="AT31" s="255" t="e">
        <f t="shared" si="11"/>
        <v>#DIV/0!</v>
      </c>
      <c r="AU31" s="262"/>
      <c r="AV31" s="262"/>
      <c r="AW31" s="263"/>
      <c r="AX31" s="255" t="e">
        <f t="shared" si="12"/>
        <v>#DIV/0!</v>
      </c>
      <c r="AY31" s="262"/>
      <c r="AZ31" s="262"/>
      <c r="BA31" s="263"/>
      <c r="BB31" s="255" t="e">
        <f t="shared" si="13"/>
        <v>#DIV/0!</v>
      </c>
      <c r="BC31" s="262"/>
      <c r="BD31" s="262"/>
      <c r="BE31" s="263"/>
      <c r="BF31" s="255" t="e">
        <f t="shared" si="14"/>
        <v>#DIV/0!</v>
      </c>
      <c r="BG31" s="262"/>
      <c r="BH31" s="262"/>
      <c r="BI31" s="263"/>
      <c r="BJ31" s="255" t="e">
        <f t="shared" si="15"/>
        <v>#DIV/0!</v>
      </c>
      <c r="BK31" s="262"/>
      <c r="BL31" s="262"/>
      <c r="BM31" s="263"/>
      <c r="BN31" s="255"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4"/>
        <v>#DIV/0!</v>
      </c>
      <c r="DC31" s="127"/>
      <c r="DD31" s="127"/>
      <c r="DE31" s="128"/>
      <c r="DF31" s="150" t="e">
        <f t="shared" si="27"/>
        <v>#DIV/0!</v>
      </c>
    </row>
    <row r="32" spans="1:110">
      <c r="A32" s="88"/>
      <c r="B32" s="165">
        <f>'Daily_Total '!B32</f>
        <v>45132</v>
      </c>
      <c r="C32" s="99">
        <f t="shared" si="89"/>
        <v>0</v>
      </c>
      <c r="D32" s="72">
        <f t="shared" si="87"/>
        <v>0</v>
      </c>
      <c r="E32" s="146"/>
      <c r="F32" s="72"/>
      <c r="G32" s="72"/>
      <c r="H32" s="72"/>
      <c r="I32" s="72"/>
      <c r="J32" s="61">
        <f t="shared" si="90"/>
        <v>0</v>
      </c>
      <c r="K32" s="59">
        <f>SUM($J$21,$J$29:J32)/$C$3</f>
        <v>0.55813953488372092</v>
      </c>
      <c r="L32" s="60" t="e">
        <f t="shared" si="1"/>
        <v>#DIV/0!</v>
      </c>
      <c r="M32" s="73" t="e">
        <f t="shared" si="2"/>
        <v>#DIV/0!</v>
      </c>
      <c r="N32" s="356" t="e">
        <f t="shared" si="31"/>
        <v>#DIV/0!</v>
      </c>
      <c r="O32" s="97"/>
      <c r="P32" s="72">
        <f t="shared" si="88"/>
        <v>1378.2051282051282</v>
      </c>
      <c r="Q32" s="74">
        <f t="shared" si="3"/>
        <v>0</v>
      </c>
      <c r="R32" s="75" t="e">
        <f t="shared" si="4"/>
        <v>#DIV/0!</v>
      </c>
      <c r="S32" s="59" t="e">
        <f t="shared" si="5"/>
        <v>#DIV/0!</v>
      </c>
      <c r="T32" s="72"/>
      <c r="U32" s="72"/>
      <c r="V32" s="89"/>
      <c r="W32" s="169"/>
      <c r="X32" s="127"/>
      <c r="Y32" s="128"/>
      <c r="Z32" s="60" t="e">
        <f t="shared" si="6"/>
        <v>#DIV/0!</v>
      </c>
      <c r="AA32" s="262"/>
      <c r="AB32" s="262"/>
      <c r="AC32" s="263"/>
      <c r="AD32" s="255" t="e">
        <f t="shared" si="7"/>
        <v>#DIV/0!</v>
      </c>
      <c r="AE32" s="262"/>
      <c r="AF32" s="262"/>
      <c r="AG32" s="263"/>
      <c r="AH32" s="255" t="e">
        <f t="shared" si="8"/>
        <v>#DIV/0!</v>
      </c>
      <c r="AI32" s="262"/>
      <c r="AJ32" s="262"/>
      <c r="AK32" s="263"/>
      <c r="AL32" s="255" t="e">
        <f t="shared" si="9"/>
        <v>#DIV/0!</v>
      </c>
      <c r="AM32" s="262"/>
      <c r="AN32" s="262"/>
      <c r="AO32" s="263"/>
      <c r="AP32" s="255" t="e">
        <f t="shared" si="10"/>
        <v>#DIV/0!</v>
      </c>
      <c r="AQ32" s="262"/>
      <c r="AR32" s="262"/>
      <c r="AS32" s="263"/>
      <c r="AT32" s="255" t="e">
        <f t="shared" si="11"/>
        <v>#DIV/0!</v>
      </c>
      <c r="AU32" s="262"/>
      <c r="AV32" s="262"/>
      <c r="AW32" s="263"/>
      <c r="AX32" s="255" t="e">
        <f t="shared" si="12"/>
        <v>#DIV/0!</v>
      </c>
      <c r="AY32" s="262"/>
      <c r="AZ32" s="262"/>
      <c r="BA32" s="263"/>
      <c r="BB32" s="255" t="e">
        <f t="shared" si="13"/>
        <v>#DIV/0!</v>
      </c>
      <c r="BC32" s="262"/>
      <c r="BD32" s="262"/>
      <c r="BE32" s="263"/>
      <c r="BF32" s="255" t="e">
        <f t="shared" si="14"/>
        <v>#DIV/0!</v>
      </c>
      <c r="BG32" s="262"/>
      <c r="BH32" s="262"/>
      <c r="BI32" s="263"/>
      <c r="BJ32" s="255" t="e">
        <f t="shared" si="15"/>
        <v>#DIV/0!</v>
      </c>
      <c r="BK32" s="262"/>
      <c r="BL32" s="262"/>
      <c r="BM32" s="263"/>
      <c r="BN32" s="255"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4"/>
        <v>#DIV/0!</v>
      </c>
      <c r="DC32" s="127"/>
      <c r="DD32" s="127"/>
      <c r="DE32" s="128"/>
      <c r="DF32" s="150" t="e">
        <f t="shared" si="27"/>
        <v>#DIV/0!</v>
      </c>
    </row>
    <row r="33" spans="1:110">
      <c r="A33" s="88"/>
      <c r="B33" s="165">
        <f>'Daily_Total '!B33</f>
        <v>45133</v>
      </c>
      <c r="C33" s="99">
        <f t="shared" si="89"/>
        <v>0</v>
      </c>
      <c r="D33" s="72">
        <f t="shared" si="87"/>
        <v>0</v>
      </c>
      <c r="E33" s="146"/>
      <c r="F33" s="72"/>
      <c r="G33" s="72"/>
      <c r="H33" s="72"/>
      <c r="I33" s="72"/>
      <c r="J33" s="61">
        <f t="shared" si="90"/>
        <v>0</v>
      </c>
      <c r="K33" s="59">
        <f>SUM($J$21,$J$29:J33)/$C$3</f>
        <v>0.55813953488372092</v>
      </c>
      <c r="L33" s="60" t="e">
        <f t="shared" si="1"/>
        <v>#DIV/0!</v>
      </c>
      <c r="M33" s="73" t="e">
        <f t="shared" si="2"/>
        <v>#DIV/0!</v>
      </c>
      <c r="N33" s="356" t="e">
        <f t="shared" si="31"/>
        <v>#DIV/0!</v>
      </c>
      <c r="O33" s="97"/>
      <c r="P33" s="72">
        <f t="shared" si="88"/>
        <v>1378.2051282051282</v>
      </c>
      <c r="Q33" s="74">
        <f t="shared" si="3"/>
        <v>0</v>
      </c>
      <c r="R33" s="75" t="e">
        <f t="shared" si="4"/>
        <v>#DIV/0!</v>
      </c>
      <c r="S33" s="59" t="e">
        <f t="shared" si="5"/>
        <v>#DIV/0!</v>
      </c>
      <c r="T33" s="72"/>
      <c r="U33" s="72"/>
      <c r="V33" s="89"/>
      <c r="W33" s="169"/>
      <c r="X33" s="127"/>
      <c r="Y33" s="128"/>
      <c r="Z33" s="60" t="e">
        <f t="shared" si="6"/>
        <v>#DIV/0!</v>
      </c>
      <c r="AA33" s="262"/>
      <c r="AB33" s="262"/>
      <c r="AC33" s="263"/>
      <c r="AD33" s="255" t="e">
        <f t="shared" si="7"/>
        <v>#DIV/0!</v>
      </c>
      <c r="AE33" s="262"/>
      <c r="AF33" s="262"/>
      <c r="AG33" s="263"/>
      <c r="AH33" s="255" t="e">
        <f t="shared" si="8"/>
        <v>#DIV/0!</v>
      </c>
      <c r="AI33" s="262"/>
      <c r="AJ33" s="262"/>
      <c r="AK33" s="263"/>
      <c r="AL33" s="255" t="e">
        <f t="shared" si="9"/>
        <v>#DIV/0!</v>
      </c>
      <c r="AM33" s="262"/>
      <c r="AN33" s="262"/>
      <c r="AO33" s="263"/>
      <c r="AP33" s="255" t="e">
        <f t="shared" si="10"/>
        <v>#DIV/0!</v>
      </c>
      <c r="AQ33" s="262"/>
      <c r="AR33" s="262"/>
      <c r="AS33" s="263"/>
      <c r="AT33" s="255" t="e">
        <f t="shared" si="11"/>
        <v>#DIV/0!</v>
      </c>
      <c r="AU33" s="262"/>
      <c r="AV33" s="262"/>
      <c r="AW33" s="263"/>
      <c r="AX33" s="255" t="e">
        <f t="shared" si="12"/>
        <v>#DIV/0!</v>
      </c>
      <c r="AY33" s="262"/>
      <c r="AZ33" s="262"/>
      <c r="BA33" s="263"/>
      <c r="BB33" s="255" t="e">
        <f t="shared" si="13"/>
        <v>#DIV/0!</v>
      </c>
      <c r="BC33" s="262"/>
      <c r="BD33" s="262"/>
      <c r="BE33" s="263"/>
      <c r="BF33" s="255" t="e">
        <f t="shared" si="14"/>
        <v>#DIV/0!</v>
      </c>
      <c r="BG33" s="262"/>
      <c r="BH33" s="262"/>
      <c r="BI33" s="263"/>
      <c r="BJ33" s="255" t="e">
        <f t="shared" si="15"/>
        <v>#DIV/0!</v>
      </c>
      <c r="BK33" s="262"/>
      <c r="BL33" s="262"/>
      <c r="BM33" s="263"/>
      <c r="BN33" s="255"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4"/>
        <v>#DIV/0!</v>
      </c>
      <c r="DC33" s="127"/>
      <c r="DD33" s="127"/>
      <c r="DE33" s="128"/>
      <c r="DF33" s="150" t="e">
        <f t="shared" si="27"/>
        <v>#DIV/0!</v>
      </c>
    </row>
    <row r="34" spans="1:110">
      <c r="A34" s="93"/>
      <c r="B34" s="165">
        <f>'Daily_Total '!B34</f>
        <v>45134</v>
      </c>
      <c r="C34" s="99">
        <f t="shared" si="89"/>
        <v>0</v>
      </c>
      <c r="D34" s="72">
        <f t="shared" si="87"/>
        <v>0</v>
      </c>
      <c r="E34" s="146"/>
      <c r="F34" s="72"/>
      <c r="G34" s="72"/>
      <c r="H34" s="72"/>
      <c r="I34" s="72"/>
      <c r="J34" s="61">
        <f t="shared" si="90"/>
        <v>0</v>
      </c>
      <c r="K34" s="59">
        <f>SUM($J$21,$J$29:J34)/$C$3</f>
        <v>0.55813953488372092</v>
      </c>
      <c r="L34" s="60" t="e">
        <f t="shared" si="1"/>
        <v>#DIV/0!</v>
      </c>
      <c r="M34" s="73" t="e">
        <f t="shared" si="2"/>
        <v>#DIV/0!</v>
      </c>
      <c r="N34" s="356" t="e">
        <f t="shared" si="31"/>
        <v>#DIV/0!</v>
      </c>
      <c r="O34" s="97"/>
      <c r="P34" s="72">
        <f t="shared" si="88"/>
        <v>1378.2051282051282</v>
      </c>
      <c r="Q34" s="74">
        <f t="shared" si="3"/>
        <v>0</v>
      </c>
      <c r="R34" s="75" t="e">
        <f t="shared" si="4"/>
        <v>#DIV/0!</v>
      </c>
      <c r="S34" s="59" t="e">
        <f t="shared" si="5"/>
        <v>#DIV/0!</v>
      </c>
      <c r="T34" s="72"/>
      <c r="U34" s="72"/>
      <c r="V34" s="89"/>
      <c r="W34" s="169"/>
      <c r="X34" s="127"/>
      <c r="Y34" s="128"/>
      <c r="Z34" s="60" t="e">
        <f t="shared" si="6"/>
        <v>#DIV/0!</v>
      </c>
      <c r="AA34" s="262"/>
      <c r="AB34" s="262"/>
      <c r="AC34" s="263"/>
      <c r="AD34" s="255" t="e">
        <f t="shared" si="7"/>
        <v>#DIV/0!</v>
      </c>
      <c r="AE34" s="262"/>
      <c r="AF34" s="262"/>
      <c r="AG34" s="263"/>
      <c r="AH34" s="255" t="e">
        <f t="shared" si="8"/>
        <v>#DIV/0!</v>
      </c>
      <c r="AI34" s="262"/>
      <c r="AJ34" s="262"/>
      <c r="AK34" s="263"/>
      <c r="AL34" s="255" t="e">
        <f t="shared" si="9"/>
        <v>#DIV/0!</v>
      </c>
      <c r="AM34" s="262"/>
      <c r="AN34" s="262"/>
      <c r="AO34" s="263"/>
      <c r="AP34" s="255" t="e">
        <f t="shared" si="10"/>
        <v>#DIV/0!</v>
      </c>
      <c r="AQ34" s="262"/>
      <c r="AR34" s="262"/>
      <c r="AS34" s="263"/>
      <c r="AT34" s="255" t="e">
        <f t="shared" si="11"/>
        <v>#DIV/0!</v>
      </c>
      <c r="AU34" s="262"/>
      <c r="AV34" s="262"/>
      <c r="AW34" s="263"/>
      <c r="AX34" s="255" t="e">
        <f t="shared" si="12"/>
        <v>#DIV/0!</v>
      </c>
      <c r="AY34" s="262"/>
      <c r="AZ34" s="262"/>
      <c r="BA34" s="263"/>
      <c r="BB34" s="255" t="e">
        <f t="shared" si="13"/>
        <v>#DIV/0!</v>
      </c>
      <c r="BC34" s="262"/>
      <c r="BD34" s="262"/>
      <c r="BE34" s="263"/>
      <c r="BF34" s="255" t="e">
        <f t="shared" si="14"/>
        <v>#DIV/0!</v>
      </c>
      <c r="BG34" s="262"/>
      <c r="BH34" s="262"/>
      <c r="BI34" s="263"/>
      <c r="BJ34" s="255" t="e">
        <f t="shared" si="15"/>
        <v>#DIV/0!</v>
      </c>
      <c r="BK34" s="262"/>
      <c r="BL34" s="262"/>
      <c r="BM34" s="263"/>
      <c r="BN34" s="255"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4"/>
        <v>#DIV/0!</v>
      </c>
      <c r="DC34" s="127"/>
      <c r="DD34" s="127"/>
      <c r="DE34" s="128"/>
      <c r="DF34" s="150" t="e">
        <f t="shared" si="27"/>
        <v>#DIV/0!</v>
      </c>
    </row>
    <row r="35" spans="1:110">
      <c r="A35" s="88" t="s">
        <v>162</v>
      </c>
      <c r="B35" s="165">
        <f>'Daily_Total '!B35</f>
        <v>45135</v>
      </c>
      <c r="C35" s="99">
        <f t="shared" si="89"/>
        <v>136183</v>
      </c>
      <c r="D35" s="72">
        <f t="shared" si="87"/>
        <v>7673</v>
      </c>
      <c r="E35" s="146">
        <v>55084</v>
      </c>
      <c r="F35" s="72">
        <v>49122</v>
      </c>
      <c r="G35" s="72">
        <v>34730</v>
      </c>
      <c r="H35" s="72">
        <v>29133</v>
      </c>
      <c r="I35" s="72">
        <v>11850</v>
      </c>
      <c r="J35" s="61">
        <f t="shared" si="90"/>
        <v>137.24</v>
      </c>
      <c r="K35" s="59">
        <f>SUM($J$21,$J$29:J35)/$C$3</f>
        <v>0.62197209302325585</v>
      </c>
      <c r="L35" s="60">
        <f t="shared" si="1"/>
        <v>5.6343302761725035E-2</v>
      </c>
      <c r="M35" s="73">
        <f t="shared" si="2"/>
        <v>1.7886094096181415E-2</v>
      </c>
      <c r="N35" s="356">
        <f t="shared" si="31"/>
        <v>2.491467576791809E-3</v>
      </c>
      <c r="O35" s="435">
        <v>1</v>
      </c>
      <c r="P35" s="430">
        <f t="shared" si="88"/>
        <v>1378.2051282051282</v>
      </c>
      <c r="Q35" s="426">
        <f t="shared" si="3"/>
        <v>7.2558139534883721E-4</v>
      </c>
      <c r="R35" s="436">
        <f t="shared" si="4"/>
        <v>137.24</v>
      </c>
      <c r="S35" s="426">
        <f t="shared" si="5"/>
        <v>1.3032712107389547E-4</v>
      </c>
      <c r="T35" s="430"/>
      <c r="U35" s="430"/>
      <c r="V35" s="437"/>
      <c r="W35" s="169"/>
      <c r="X35" s="127"/>
      <c r="Y35" s="128"/>
      <c r="Z35" s="60" t="e">
        <f t="shared" si="6"/>
        <v>#DIV/0!</v>
      </c>
      <c r="AA35" s="127">
        <v>53247</v>
      </c>
      <c r="AB35" s="127">
        <v>2473</v>
      </c>
      <c r="AC35" s="128">
        <v>41.14</v>
      </c>
      <c r="AD35" s="60">
        <f t="shared" si="7"/>
        <v>4.6443931113489961E-2</v>
      </c>
      <c r="AE35" s="127">
        <v>2318</v>
      </c>
      <c r="AF35" s="127">
        <v>127</v>
      </c>
      <c r="AG35" s="128">
        <v>2.12</v>
      </c>
      <c r="AH35" s="60">
        <f t="shared" si="8"/>
        <v>5.47886108714409E-2</v>
      </c>
      <c r="AI35" s="127">
        <v>17281</v>
      </c>
      <c r="AJ35" s="127">
        <v>1032</v>
      </c>
      <c r="AK35" s="128">
        <v>22.24</v>
      </c>
      <c r="AL35" s="60">
        <f t="shared" si="9"/>
        <v>5.9718766275099817E-2</v>
      </c>
      <c r="AM35" s="127">
        <v>20858</v>
      </c>
      <c r="AN35" s="127">
        <v>1362</v>
      </c>
      <c r="AO35" s="128">
        <v>22.76</v>
      </c>
      <c r="AP35" s="60">
        <f t="shared" si="10"/>
        <v>6.5298686355355254E-2</v>
      </c>
      <c r="AQ35" s="127">
        <v>8529</v>
      </c>
      <c r="AR35" s="127">
        <v>482</v>
      </c>
      <c r="AS35" s="128">
        <v>7.99</v>
      </c>
      <c r="AT35" s="60">
        <f t="shared" si="11"/>
        <v>5.6513073044905618E-2</v>
      </c>
      <c r="AU35" s="127">
        <v>4306</v>
      </c>
      <c r="AV35" s="127">
        <v>252</v>
      </c>
      <c r="AW35" s="128">
        <v>4.17</v>
      </c>
      <c r="AX35" s="60">
        <f t="shared" si="12"/>
        <v>5.8522991175104504E-2</v>
      </c>
      <c r="AY35" s="127">
        <v>665</v>
      </c>
      <c r="AZ35" s="127">
        <v>44</v>
      </c>
      <c r="BA35" s="128">
        <v>0.77</v>
      </c>
      <c r="BB35" s="60">
        <f t="shared" si="13"/>
        <v>6.616541353383458E-2</v>
      </c>
      <c r="BC35" s="127">
        <v>11406</v>
      </c>
      <c r="BD35" s="127">
        <v>570</v>
      </c>
      <c r="BE35" s="128">
        <v>10.76</v>
      </c>
      <c r="BF35" s="60">
        <f t="shared" si="14"/>
        <v>4.9973698053655972E-2</v>
      </c>
      <c r="BG35" s="127">
        <v>16085</v>
      </c>
      <c r="BH35" s="127">
        <v>1267</v>
      </c>
      <c r="BI35" s="128">
        <v>24.07</v>
      </c>
      <c r="BJ35" s="60">
        <f t="shared" si="15"/>
        <v>7.8769039477774319E-2</v>
      </c>
      <c r="BK35" s="127">
        <v>1488</v>
      </c>
      <c r="BL35" s="127">
        <v>64</v>
      </c>
      <c r="BM35" s="128">
        <v>1.22</v>
      </c>
      <c r="BN35" s="60">
        <f t="shared" si="16"/>
        <v>4.3010752688172046E-2</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4"/>
        <v>#DIV/0!</v>
      </c>
      <c r="DC35" s="127"/>
      <c r="DD35" s="127"/>
      <c r="DE35" s="128"/>
      <c r="DF35" s="150" t="e">
        <f t="shared" si="27"/>
        <v>#DIV/0!</v>
      </c>
    </row>
    <row r="36" spans="1:110">
      <c r="A36" s="88"/>
      <c r="B36" s="165">
        <f>'Daily_Total '!B36</f>
        <v>45136</v>
      </c>
      <c r="C36" s="99">
        <f t="shared" si="89"/>
        <v>166742</v>
      </c>
      <c r="D36" s="72">
        <f t="shared" si="87"/>
        <v>8738</v>
      </c>
      <c r="E36" s="146">
        <v>65191</v>
      </c>
      <c r="F36" s="72">
        <v>57212</v>
      </c>
      <c r="G36" s="72">
        <v>38527</v>
      </c>
      <c r="H36" s="72">
        <v>32061</v>
      </c>
      <c r="I36" s="72">
        <v>10774</v>
      </c>
      <c r="J36" s="61">
        <f t="shared" si="90"/>
        <v>179.45999999999998</v>
      </c>
      <c r="K36" s="59">
        <f>SUM($J$21,$J$29:J36)/$C$3</f>
        <v>0.70544186046511625</v>
      </c>
      <c r="L36" s="60">
        <f t="shared" si="1"/>
        <v>5.2404313250410811E-2</v>
      </c>
      <c r="M36" s="73">
        <f t="shared" si="2"/>
        <v>2.0537880521858547E-2</v>
      </c>
      <c r="N36" s="356">
        <f t="shared" si="31"/>
        <v>2.7528339801506339E-3</v>
      </c>
      <c r="O36" s="435"/>
      <c r="P36" s="430">
        <f t="shared" si="88"/>
        <v>1378.2051282051282</v>
      </c>
      <c r="Q36" s="426">
        <f t="shared" si="3"/>
        <v>0</v>
      </c>
      <c r="R36" s="436" t="e">
        <f t="shared" si="4"/>
        <v>#DIV/0!</v>
      </c>
      <c r="S36" s="426">
        <f t="shared" si="5"/>
        <v>0</v>
      </c>
      <c r="T36" s="430"/>
      <c r="U36" s="430"/>
      <c r="V36" s="437"/>
      <c r="W36" s="169"/>
      <c r="X36" s="127"/>
      <c r="Y36" s="128"/>
      <c r="Z36" s="60" t="e">
        <f t="shared" si="6"/>
        <v>#DIV/0!</v>
      </c>
      <c r="AA36" s="127">
        <v>35009</v>
      </c>
      <c r="AB36" s="127">
        <v>1000</v>
      </c>
      <c r="AC36" s="128">
        <v>16.2</v>
      </c>
      <c r="AD36" s="60">
        <f t="shared" si="7"/>
        <v>2.8564083521380217E-2</v>
      </c>
      <c r="AE36" s="127">
        <v>489</v>
      </c>
      <c r="AF36" s="127">
        <v>26</v>
      </c>
      <c r="AG36" s="128">
        <v>0.59</v>
      </c>
      <c r="AH36" s="60">
        <f t="shared" si="8"/>
        <v>5.3169734151329244E-2</v>
      </c>
      <c r="AI36" s="127">
        <v>88042</v>
      </c>
      <c r="AJ36" s="127">
        <v>5115</v>
      </c>
      <c r="AK36" s="128">
        <v>110.23</v>
      </c>
      <c r="AL36" s="60">
        <f t="shared" si="9"/>
        <v>5.8097271756661593E-2</v>
      </c>
      <c r="AM36" s="127">
        <v>855</v>
      </c>
      <c r="AN36" s="127">
        <v>51</v>
      </c>
      <c r="AO36" s="128">
        <v>1.1000000000000001</v>
      </c>
      <c r="AP36" s="60">
        <f t="shared" si="10"/>
        <v>5.9649122807017542E-2</v>
      </c>
      <c r="AQ36" s="127">
        <v>2059</v>
      </c>
      <c r="AR36" s="127">
        <v>179</v>
      </c>
      <c r="AS36" s="128">
        <v>3.59</v>
      </c>
      <c r="AT36" s="60">
        <f t="shared" si="11"/>
        <v>8.6935405536668287E-2</v>
      </c>
      <c r="AU36" s="127">
        <v>1188</v>
      </c>
      <c r="AV36" s="127">
        <v>83</v>
      </c>
      <c r="AW36" s="128">
        <v>1.64</v>
      </c>
      <c r="AX36" s="60">
        <f t="shared" si="12"/>
        <v>6.9865319865319866E-2</v>
      </c>
      <c r="AY36" s="127">
        <v>496</v>
      </c>
      <c r="AZ36" s="127">
        <v>56</v>
      </c>
      <c r="BA36" s="128">
        <v>1.22</v>
      </c>
      <c r="BB36" s="60">
        <f t="shared" si="13"/>
        <v>0.11290322580645161</v>
      </c>
      <c r="BC36" s="127">
        <v>20393</v>
      </c>
      <c r="BD36" s="127">
        <v>826</v>
      </c>
      <c r="BE36" s="128">
        <v>16.510000000000002</v>
      </c>
      <c r="BF36" s="60">
        <f t="shared" si="14"/>
        <v>4.0504094542244885E-2</v>
      </c>
      <c r="BG36" s="127">
        <v>17668</v>
      </c>
      <c r="BH36" s="127">
        <v>1373</v>
      </c>
      <c r="BI36" s="128">
        <v>27.89</v>
      </c>
      <c r="BJ36" s="60">
        <f t="shared" si="15"/>
        <v>7.7711116142177947E-2</v>
      </c>
      <c r="BK36" s="127">
        <v>543</v>
      </c>
      <c r="BL36" s="127">
        <v>29</v>
      </c>
      <c r="BM36" s="128">
        <v>0.49</v>
      </c>
      <c r="BN36" s="60">
        <f t="shared" si="16"/>
        <v>5.3406998158379376E-2</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4"/>
        <v>#DIV/0!</v>
      </c>
      <c r="DC36" s="127"/>
      <c r="DD36" s="127"/>
      <c r="DE36" s="128"/>
      <c r="DF36" s="150" t="e">
        <f t="shared" si="27"/>
        <v>#DIV/0!</v>
      </c>
    </row>
    <row r="37" spans="1:110">
      <c r="A37" s="91"/>
      <c r="B37" s="166" t="s">
        <v>51</v>
      </c>
      <c r="C37" s="91">
        <f t="shared" ref="C37" si="91">SUM(C30:C36)</f>
        <v>302925</v>
      </c>
      <c r="D37" s="76">
        <f t="shared" ref="D37" si="92">SUM(D30:D36)</f>
        <v>16411</v>
      </c>
      <c r="E37" s="147">
        <f t="shared" si="64"/>
        <v>120275</v>
      </c>
      <c r="F37" s="76">
        <f t="shared" si="64"/>
        <v>106334</v>
      </c>
      <c r="G37" s="76">
        <f t="shared" si="64"/>
        <v>73257</v>
      </c>
      <c r="H37" s="76">
        <f t="shared" si="64"/>
        <v>61194</v>
      </c>
      <c r="I37" s="76">
        <f t="shared" si="64"/>
        <v>22624</v>
      </c>
      <c r="J37" s="77">
        <f>SUM(J30:J36)</f>
        <v>316.7</v>
      </c>
      <c r="K37" s="78">
        <f>SUM($J$21,$J$29,$J$37)/$C$3</f>
        <v>0.70544186046511625</v>
      </c>
      <c r="L37" s="79">
        <f t="shared" si="1"/>
        <v>5.4175125856235039E-2</v>
      </c>
      <c r="M37" s="80">
        <f t="shared" si="2"/>
        <v>1.9298031807933703E-2</v>
      </c>
      <c r="N37" s="357">
        <f t="shared" si="31"/>
        <v>2.633132404905425E-3</v>
      </c>
      <c r="O37" s="98">
        <f>SUM(O30:O36)</f>
        <v>1</v>
      </c>
      <c r="P37" s="81">
        <f>SUM(P30:P36)</f>
        <v>9647.4358974358984</v>
      </c>
      <c r="Q37" s="78">
        <f t="shared" si="3"/>
        <v>1.0365448504983388E-4</v>
      </c>
      <c r="R37" s="82">
        <f t="shared" si="4"/>
        <v>316.7</v>
      </c>
      <c r="S37" s="78">
        <f t="shared" si="5"/>
        <v>6.0934738894643838E-5</v>
      </c>
      <c r="T37" s="83" t="e">
        <f>AVERAGE(T30:T36)</f>
        <v>#DIV/0!</v>
      </c>
      <c r="U37" s="76">
        <f>SUM(U30:U36)</f>
        <v>0</v>
      </c>
      <c r="V37" s="92">
        <f t="shared" si="32"/>
        <v>0</v>
      </c>
      <c r="W37" s="98">
        <f>SUM(W30:W36)</f>
        <v>0</v>
      </c>
      <c r="X37" s="76">
        <f t="shared" ref="X37:Y37" si="93">SUM(X30:X36)</f>
        <v>0</v>
      </c>
      <c r="Y37" s="77">
        <f t="shared" si="93"/>
        <v>0</v>
      </c>
      <c r="Z37" s="79" t="e">
        <f t="shared" si="6"/>
        <v>#DIV/0!</v>
      </c>
      <c r="AA37" s="76">
        <f t="shared" ref="AA37:AC37" si="94">SUM(AA30:AA36)</f>
        <v>88256</v>
      </c>
      <c r="AB37" s="76">
        <f t="shared" si="94"/>
        <v>3473</v>
      </c>
      <c r="AC37" s="77">
        <f t="shared" si="94"/>
        <v>57.34</v>
      </c>
      <c r="AD37" s="79">
        <f t="shared" si="7"/>
        <v>3.9351432197244379E-2</v>
      </c>
      <c r="AE37" s="76">
        <f t="shared" ref="AE37:AG37" si="95">SUM(AE30:AE36)</f>
        <v>2807</v>
      </c>
      <c r="AF37" s="76">
        <f t="shared" si="95"/>
        <v>153</v>
      </c>
      <c r="AG37" s="77">
        <f t="shared" si="95"/>
        <v>2.71</v>
      </c>
      <c r="AH37" s="79">
        <f t="shared" si="8"/>
        <v>5.4506590666191665E-2</v>
      </c>
      <c r="AI37" s="76">
        <f t="shared" ref="AI37:AK37" si="96">SUM(AI30:AI36)</f>
        <v>105323</v>
      </c>
      <c r="AJ37" s="76">
        <f t="shared" si="96"/>
        <v>6147</v>
      </c>
      <c r="AK37" s="77">
        <f t="shared" si="96"/>
        <v>132.47</v>
      </c>
      <c r="AL37" s="79">
        <f t="shared" si="9"/>
        <v>5.8363320452322856E-2</v>
      </c>
      <c r="AM37" s="76">
        <f t="shared" ref="AM37:AO37" si="97">SUM(AM30:AM36)</f>
        <v>21713</v>
      </c>
      <c r="AN37" s="76">
        <f t="shared" si="97"/>
        <v>1413</v>
      </c>
      <c r="AO37" s="77">
        <f t="shared" si="97"/>
        <v>23.860000000000003</v>
      </c>
      <c r="AP37" s="79">
        <f t="shared" si="10"/>
        <v>6.5076221618385305E-2</v>
      </c>
      <c r="AQ37" s="76">
        <f t="shared" ref="AQ37:AS37" si="98">SUM(AQ30:AQ36)</f>
        <v>10588</v>
      </c>
      <c r="AR37" s="76">
        <f t="shared" si="98"/>
        <v>661</v>
      </c>
      <c r="AS37" s="77">
        <f t="shared" si="98"/>
        <v>11.58</v>
      </c>
      <c r="AT37" s="79">
        <f t="shared" si="11"/>
        <v>6.2429165092557609E-2</v>
      </c>
      <c r="AU37" s="76">
        <f t="shared" ref="AU37:AW37" si="99">SUM(AU30:AU36)</f>
        <v>5494</v>
      </c>
      <c r="AV37" s="76">
        <f t="shared" si="99"/>
        <v>335</v>
      </c>
      <c r="AW37" s="77">
        <f t="shared" si="99"/>
        <v>5.81</v>
      </c>
      <c r="AX37" s="79">
        <f t="shared" si="12"/>
        <v>6.097560975609756E-2</v>
      </c>
      <c r="AY37" s="76">
        <f t="shared" ref="AY37:BA37" si="100">SUM(AY30:AY36)</f>
        <v>1161</v>
      </c>
      <c r="AZ37" s="76">
        <f t="shared" si="100"/>
        <v>100</v>
      </c>
      <c r="BA37" s="77">
        <f t="shared" si="100"/>
        <v>1.99</v>
      </c>
      <c r="BB37" s="79">
        <f t="shared" si="13"/>
        <v>8.6132644272179162E-2</v>
      </c>
      <c r="BC37" s="76">
        <f t="shared" ref="BC37:BE37" si="101">SUM(BC30:BC36)</f>
        <v>31799</v>
      </c>
      <c r="BD37" s="76">
        <f t="shared" si="101"/>
        <v>1396</v>
      </c>
      <c r="BE37" s="77">
        <f t="shared" si="101"/>
        <v>27.270000000000003</v>
      </c>
      <c r="BF37" s="79">
        <f t="shared" si="14"/>
        <v>4.3900751595962136E-2</v>
      </c>
      <c r="BG37" s="76">
        <f t="shared" ref="BG37:BI37" si="102">SUM(BG30:BG36)</f>
        <v>33753</v>
      </c>
      <c r="BH37" s="76">
        <f t="shared" si="102"/>
        <v>2640</v>
      </c>
      <c r="BI37" s="77">
        <f t="shared" si="102"/>
        <v>51.96</v>
      </c>
      <c r="BJ37" s="79">
        <f t="shared" si="15"/>
        <v>7.8215269753799666E-2</v>
      </c>
      <c r="BK37" s="76">
        <f t="shared" ref="BK37:BM37" si="103">SUM(BK30:BK36)</f>
        <v>2031</v>
      </c>
      <c r="BL37" s="76">
        <f t="shared" si="103"/>
        <v>93</v>
      </c>
      <c r="BM37" s="77">
        <f t="shared" si="103"/>
        <v>1.71</v>
      </c>
      <c r="BN37" s="79">
        <f t="shared" si="16"/>
        <v>4.5790251107828653E-2</v>
      </c>
      <c r="BO37" s="76">
        <f>SUM(BO30:BO36)</f>
        <v>0</v>
      </c>
      <c r="BP37" s="76">
        <f t="shared" ref="BP37:BQ37" si="104">SUM(BP30:BP36)</f>
        <v>0</v>
      </c>
      <c r="BQ37" s="77">
        <f t="shared" si="104"/>
        <v>0</v>
      </c>
      <c r="BR37" s="79" t="e">
        <f t="shared" si="17"/>
        <v>#DIV/0!</v>
      </c>
      <c r="BS37" s="76">
        <f t="shared" ref="BS37:BU37" si="105">SUM(BS30:BS36)</f>
        <v>0</v>
      </c>
      <c r="BT37" s="76">
        <f t="shared" si="105"/>
        <v>0</v>
      </c>
      <c r="BU37" s="77">
        <f t="shared" si="105"/>
        <v>0</v>
      </c>
      <c r="BV37" s="79" t="e">
        <f t="shared" si="18"/>
        <v>#DIV/0!</v>
      </c>
      <c r="BW37" s="76">
        <f t="shared" ref="BW37:BY37" si="106">SUM(BW30:BW36)</f>
        <v>0</v>
      </c>
      <c r="BX37" s="76">
        <f t="shared" si="106"/>
        <v>0</v>
      </c>
      <c r="BY37" s="77">
        <f t="shared" si="106"/>
        <v>0</v>
      </c>
      <c r="BZ37" s="79" t="e">
        <f t="shared" si="19"/>
        <v>#DIV/0!</v>
      </c>
      <c r="CA37" s="76">
        <f t="shared" ref="CA37:CC37" si="107">SUM(CA30:CA36)</f>
        <v>0</v>
      </c>
      <c r="CB37" s="76">
        <f t="shared" si="107"/>
        <v>0</v>
      </c>
      <c r="CC37" s="77">
        <f t="shared" si="107"/>
        <v>0</v>
      </c>
      <c r="CD37" s="79" t="e">
        <f t="shared" si="20"/>
        <v>#DIV/0!</v>
      </c>
      <c r="CE37" s="76">
        <f t="shared" ref="CE37:CG37" si="108">SUM(CE30:CE36)</f>
        <v>0</v>
      </c>
      <c r="CF37" s="76">
        <f t="shared" si="108"/>
        <v>0</v>
      </c>
      <c r="CG37" s="77">
        <f t="shared" si="108"/>
        <v>0</v>
      </c>
      <c r="CH37" s="79" t="e">
        <f t="shared" si="21"/>
        <v>#DIV/0!</v>
      </c>
      <c r="CI37" s="76">
        <f t="shared" ref="CI37:CK37" si="109">SUM(CI30:CI36)</f>
        <v>0</v>
      </c>
      <c r="CJ37" s="76">
        <f t="shared" si="109"/>
        <v>0</v>
      </c>
      <c r="CK37" s="77">
        <f t="shared" si="109"/>
        <v>0</v>
      </c>
      <c r="CL37" s="79" t="e">
        <f t="shared" si="22"/>
        <v>#DIV/0!</v>
      </c>
      <c r="CM37" s="76">
        <f t="shared" ref="CM37:CO37" si="110">SUM(CM30:CM36)</f>
        <v>0</v>
      </c>
      <c r="CN37" s="76">
        <f t="shared" si="110"/>
        <v>0</v>
      </c>
      <c r="CO37" s="77">
        <f t="shared" si="110"/>
        <v>0</v>
      </c>
      <c r="CP37" s="79" t="e">
        <f t="shared" si="23"/>
        <v>#DIV/0!</v>
      </c>
      <c r="CQ37" s="76">
        <f t="shared" ref="CQ37:CS37" si="111">SUM(CQ30:CQ36)</f>
        <v>0</v>
      </c>
      <c r="CR37" s="76">
        <f t="shared" si="111"/>
        <v>0</v>
      </c>
      <c r="CS37" s="77">
        <f t="shared" si="111"/>
        <v>0</v>
      </c>
      <c r="CT37" s="79" t="e">
        <f t="shared" si="24"/>
        <v>#DIV/0!</v>
      </c>
      <c r="CU37" s="76">
        <f t="shared" ref="CU37:CW37" si="112">SUM(CU30:CU36)</f>
        <v>0</v>
      </c>
      <c r="CV37" s="76">
        <f t="shared" si="112"/>
        <v>0</v>
      </c>
      <c r="CW37" s="77">
        <f t="shared" si="112"/>
        <v>0</v>
      </c>
      <c r="CX37" s="79" t="e">
        <f t="shared" si="25"/>
        <v>#DIV/0!</v>
      </c>
      <c r="CY37" s="76">
        <f t="shared" ref="CY37:DA37" si="113">SUM(CY30:CY36)</f>
        <v>0</v>
      </c>
      <c r="CZ37" s="76">
        <f t="shared" si="113"/>
        <v>0</v>
      </c>
      <c r="DA37" s="77">
        <f t="shared" si="113"/>
        <v>0</v>
      </c>
      <c r="DB37" s="79" t="e">
        <f t="shared" si="34"/>
        <v>#DIV/0!</v>
      </c>
      <c r="DC37" s="76">
        <f t="shared" ref="DC37:DE37" si="114">SUM(DC30:DC36)</f>
        <v>0</v>
      </c>
      <c r="DD37" s="76">
        <f t="shared" si="114"/>
        <v>0</v>
      </c>
      <c r="DE37" s="77">
        <f t="shared" si="114"/>
        <v>0</v>
      </c>
      <c r="DF37" s="151" t="e">
        <f t="shared" si="27"/>
        <v>#DIV/0!</v>
      </c>
    </row>
    <row r="38" spans="1:110">
      <c r="A38" s="94"/>
      <c r="B38" s="165">
        <f>'Daily_Total '!B38</f>
        <v>45137</v>
      </c>
      <c r="C38" s="99">
        <f>SUM(W38,AA38,AE38,AI38,AM38,AQ38,AU38,AY38,BC38,BG38,BK38,BO38,BS38,BW38,CA38,CE38,CI38,CM38,CQ38,CU38,CY38,DC38)</f>
        <v>153873</v>
      </c>
      <c r="D38" s="72">
        <f t="shared" ref="D38:D44" si="115">SUM(X38,AB38,AF38,AJ38,AN38,AR38,AV38,AZ38,BD38,BH38,BL38,BP38,BT38,BX38,CB38,CF38,CJ38,CN38,CR38,CV38,CZ38,DD38)</f>
        <v>8561</v>
      </c>
      <c r="E38" s="146">
        <v>63965</v>
      </c>
      <c r="F38" s="72">
        <v>56387</v>
      </c>
      <c r="G38" s="72">
        <v>36994</v>
      </c>
      <c r="H38" s="72">
        <v>30506</v>
      </c>
      <c r="I38" s="72">
        <v>10254</v>
      </c>
      <c r="J38" s="61">
        <f>SUM(Y38,AC38,AG38,AK38,AO38,AS38,AW38,BA38,BE38,BI38,BM38,BQ38,BU38,BY38,CC38,CG38,CK38,CO38,CS38,CW38,DA38,DE38)</f>
        <v>173.14000000000001</v>
      </c>
      <c r="K38" s="59">
        <f>SUM($J$21,$J$29,$J$37:J38)/$C$3</f>
        <v>0.78597209302325588</v>
      </c>
      <c r="L38" s="60">
        <f t="shared" si="1"/>
        <v>5.5636791379904203E-2</v>
      </c>
      <c r="M38" s="73">
        <f t="shared" si="2"/>
        <v>2.0224272865319474E-2</v>
      </c>
      <c r="N38" s="356">
        <f t="shared" si="31"/>
        <v>2.7067927773000862E-3</v>
      </c>
      <c r="O38" s="435">
        <v>1</v>
      </c>
      <c r="P38" s="430">
        <f t="shared" si="88"/>
        <v>1378.2051282051282</v>
      </c>
      <c r="Q38" s="426">
        <f t="shared" si="3"/>
        <v>7.2558139534883721E-4</v>
      </c>
      <c r="R38" s="436">
        <f t="shared" si="4"/>
        <v>173.14000000000001</v>
      </c>
      <c r="S38" s="426">
        <f t="shared" si="5"/>
        <v>1.1680878402055835E-4</v>
      </c>
      <c r="T38" s="430">
        <v>130</v>
      </c>
      <c r="U38" s="430"/>
      <c r="V38" s="437">
        <v>0</v>
      </c>
      <c r="W38" s="169"/>
      <c r="X38" s="127"/>
      <c r="Y38" s="128"/>
      <c r="Z38" s="60" t="e">
        <f t="shared" si="6"/>
        <v>#DIV/0!</v>
      </c>
      <c r="AA38" s="127">
        <v>25809</v>
      </c>
      <c r="AB38" s="127">
        <v>770</v>
      </c>
      <c r="AC38" s="128">
        <v>12.52</v>
      </c>
      <c r="AD38" s="60">
        <f t="shared" si="7"/>
        <v>2.9834553837808517E-2</v>
      </c>
      <c r="AE38" s="127">
        <v>388</v>
      </c>
      <c r="AF38" s="127">
        <v>26</v>
      </c>
      <c r="AG38" s="128">
        <v>0.51</v>
      </c>
      <c r="AH38" s="60">
        <f t="shared" si="8"/>
        <v>6.7010309278350513E-2</v>
      </c>
      <c r="AI38" s="127">
        <v>81840</v>
      </c>
      <c r="AJ38" s="127">
        <v>5022</v>
      </c>
      <c r="AK38" s="128">
        <v>104.66</v>
      </c>
      <c r="AL38" s="60">
        <f t="shared" si="9"/>
        <v>6.1363636363636363E-2</v>
      </c>
      <c r="AM38" s="127">
        <v>1115</v>
      </c>
      <c r="AN38" s="127">
        <v>77</v>
      </c>
      <c r="AO38" s="128">
        <v>1.48</v>
      </c>
      <c r="AP38" s="60">
        <f t="shared" si="10"/>
        <v>6.9058295964125563E-2</v>
      </c>
      <c r="AQ38" s="127">
        <v>2527</v>
      </c>
      <c r="AR38" s="127">
        <v>226</v>
      </c>
      <c r="AS38" s="128">
        <v>4.76</v>
      </c>
      <c r="AT38" s="60">
        <f t="shared" si="11"/>
        <v>8.9434111594776419E-2</v>
      </c>
      <c r="AU38" s="127">
        <v>1306</v>
      </c>
      <c r="AV38" s="127">
        <v>97</v>
      </c>
      <c r="AW38" s="128">
        <v>1.75</v>
      </c>
      <c r="AX38" s="60">
        <f t="shared" si="12"/>
        <v>7.4272588055130165E-2</v>
      </c>
      <c r="AY38" s="127">
        <v>423</v>
      </c>
      <c r="AZ38" s="127">
        <v>38</v>
      </c>
      <c r="BA38" s="128">
        <v>0.77</v>
      </c>
      <c r="BB38" s="60">
        <f t="shared" si="13"/>
        <v>8.9834515366430265E-2</v>
      </c>
      <c r="BC38" s="127">
        <v>19008</v>
      </c>
      <c r="BD38" s="127">
        <v>760</v>
      </c>
      <c r="BE38" s="128">
        <v>15.16</v>
      </c>
      <c r="BF38" s="60">
        <f t="shared" si="14"/>
        <v>3.9983164983164982E-2</v>
      </c>
      <c r="BG38" s="127">
        <v>20414</v>
      </c>
      <c r="BH38" s="127">
        <v>1480</v>
      </c>
      <c r="BI38" s="128">
        <v>30.28</v>
      </c>
      <c r="BJ38" s="60">
        <f t="shared" si="15"/>
        <v>7.2499265210149891E-2</v>
      </c>
      <c r="BK38" s="127">
        <v>1043</v>
      </c>
      <c r="BL38" s="127">
        <v>65</v>
      </c>
      <c r="BM38" s="128">
        <v>1.25</v>
      </c>
      <c r="BN38" s="60">
        <f t="shared" si="16"/>
        <v>6.2320230105465002E-2</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4"/>
        <v>#DIV/0!</v>
      </c>
      <c r="DC38" s="127"/>
      <c r="DD38" s="127"/>
      <c r="DE38" s="128"/>
      <c r="DF38" s="150" t="e">
        <f t="shared" si="27"/>
        <v>#DIV/0!</v>
      </c>
    </row>
    <row r="39" spans="1:110">
      <c r="A39" s="88"/>
      <c r="B39" s="165">
        <f>'Daily_Total '!B39</f>
        <v>45138</v>
      </c>
      <c r="C39" s="99">
        <f t="shared" ref="C39:C44" si="116">SUM(W39,AA39,AE39,AI39,AM39,AQ39,AU39,AY39,BC39,BG39,BK39,BO39,BS39,BW39,CA39,CE39,CI39,CM39,CQ39,CU39,CY39,DC39)</f>
        <v>168170</v>
      </c>
      <c r="D39" s="72">
        <f t="shared" si="115"/>
        <v>8946</v>
      </c>
      <c r="E39" s="146">
        <v>66990</v>
      </c>
      <c r="F39" s="72">
        <v>58390</v>
      </c>
      <c r="G39" s="72">
        <v>39024</v>
      </c>
      <c r="H39" s="72">
        <v>32253</v>
      </c>
      <c r="I39" s="72">
        <v>10740</v>
      </c>
      <c r="J39" s="61">
        <f t="shared" ref="J39:J44" si="117">SUM(Y39,AC39,AG39,AK39,AO39,AS39,AW39,BA39,BE39,BI39,BM39,BQ39,BU39,BY39,CC39,CG39,CK39,CO39,CS39,CW39,DA39,DE39)</f>
        <v>175.15999999999997</v>
      </c>
      <c r="K39" s="59">
        <f>SUM($J$21,$J$29,$J$37:J39)/$C$3</f>
        <v>0.86744186046511629</v>
      </c>
      <c r="L39" s="60">
        <f t="shared" si="1"/>
        <v>5.3196170541713744E-2</v>
      </c>
      <c r="M39" s="73">
        <f t="shared" si="2"/>
        <v>1.9579700424770845E-2</v>
      </c>
      <c r="N39" s="356">
        <f t="shared" si="31"/>
        <v>2.6147186147186144E-3</v>
      </c>
      <c r="O39" s="435"/>
      <c r="P39" s="430">
        <f t="shared" si="88"/>
        <v>1378.2051282051282</v>
      </c>
      <c r="Q39" s="426">
        <f t="shared" si="3"/>
        <v>0</v>
      </c>
      <c r="R39" s="436" t="e">
        <f t="shared" si="4"/>
        <v>#DIV/0!</v>
      </c>
      <c r="S39" s="426">
        <f t="shared" si="5"/>
        <v>0</v>
      </c>
      <c r="T39" s="430"/>
      <c r="U39" s="430"/>
      <c r="V39" s="437"/>
      <c r="W39" s="169"/>
      <c r="X39" s="127"/>
      <c r="Y39" s="128"/>
      <c r="Z39" s="60" t="e">
        <f t="shared" si="6"/>
        <v>#DIV/0!</v>
      </c>
      <c r="AA39" s="127">
        <v>26913</v>
      </c>
      <c r="AB39" s="127">
        <v>691</v>
      </c>
      <c r="AC39" s="128">
        <v>10.82</v>
      </c>
      <c r="AD39" s="60">
        <f t="shared" si="7"/>
        <v>2.5675324192769293E-2</v>
      </c>
      <c r="AE39" s="127">
        <v>13837</v>
      </c>
      <c r="AF39" s="127">
        <v>824</v>
      </c>
      <c r="AG39" s="128">
        <v>16.329999999999998</v>
      </c>
      <c r="AH39" s="60">
        <f t="shared" si="8"/>
        <v>5.9550480595504808E-2</v>
      </c>
      <c r="AI39" s="127">
        <v>76059</v>
      </c>
      <c r="AJ39" s="127">
        <v>4488</v>
      </c>
      <c r="AK39" s="128">
        <v>91.1</v>
      </c>
      <c r="AL39" s="60">
        <f t="shared" si="9"/>
        <v>5.9006823650061137E-2</v>
      </c>
      <c r="AM39" s="127">
        <v>3946</v>
      </c>
      <c r="AN39" s="127">
        <v>238</v>
      </c>
      <c r="AO39" s="128">
        <v>4</v>
      </c>
      <c r="AP39" s="60">
        <f t="shared" si="10"/>
        <v>6.031424227065383E-2</v>
      </c>
      <c r="AQ39" s="127">
        <v>3150</v>
      </c>
      <c r="AR39" s="127">
        <v>264</v>
      </c>
      <c r="AS39" s="128">
        <v>5.42</v>
      </c>
      <c r="AT39" s="60">
        <f t="shared" si="11"/>
        <v>8.3809523809523806E-2</v>
      </c>
      <c r="AU39" s="127">
        <v>1156</v>
      </c>
      <c r="AV39" s="127">
        <v>88</v>
      </c>
      <c r="AW39" s="128">
        <v>1.64</v>
      </c>
      <c r="AX39" s="60">
        <f t="shared" si="12"/>
        <v>7.6124567474048443E-2</v>
      </c>
      <c r="AY39" s="127">
        <v>389</v>
      </c>
      <c r="AZ39" s="127">
        <v>37</v>
      </c>
      <c r="BA39" s="128">
        <v>0.76</v>
      </c>
      <c r="BB39" s="60">
        <f t="shared" si="13"/>
        <v>9.5115681233933158E-2</v>
      </c>
      <c r="BC39" s="127">
        <v>18319</v>
      </c>
      <c r="BD39" s="127">
        <v>757</v>
      </c>
      <c r="BE39" s="128">
        <v>13.98</v>
      </c>
      <c r="BF39" s="60">
        <f t="shared" si="14"/>
        <v>4.1323216332769253E-2</v>
      </c>
      <c r="BG39" s="127">
        <v>22090</v>
      </c>
      <c r="BH39" s="127">
        <v>1444</v>
      </c>
      <c r="BI39" s="128">
        <v>29.11</v>
      </c>
      <c r="BJ39" s="60">
        <f t="shared" si="15"/>
        <v>6.5368945224083291E-2</v>
      </c>
      <c r="BK39" s="127">
        <v>2311</v>
      </c>
      <c r="BL39" s="127">
        <v>115</v>
      </c>
      <c r="BM39" s="128">
        <v>2</v>
      </c>
      <c r="BN39" s="60">
        <f t="shared" si="16"/>
        <v>4.9762007788836E-2</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4"/>
        <v>#DIV/0!</v>
      </c>
      <c r="DC39" s="127"/>
      <c r="DD39" s="127"/>
      <c r="DE39" s="128"/>
      <c r="DF39" s="150" t="e">
        <f t="shared" si="27"/>
        <v>#DIV/0!</v>
      </c>
    </row>
    <row r="40" spans="1:110" hidden="1">
      <c r="A40" s="88"/>
      <c r="B40" s="165">
        <f>'Daily_Total '!B40</f>
        <v>45139</v>
      </c>
      <c r="C40" s="99">
        <f t="shared" si="116"/>
        <v>0</v>
      </c>
      <c r="D40" s="72">
        <f t="shared" si="115"/>
        <v>0</v>
      </c>
      <c r="E40" s="146"/>
      <c r="F40" s="72"/>
      <c r="G40" s="72"/>
      <c r="H40" s="72"/>
      <c r="I40" s="72"/>
      <c r="J40" s="61">
        <f t="shared" si="117"/>
        <v>0</v>
      </c>
      <c r="K40" s="59">
        <f>SUM($J$21,$J$29,$J$37:J40)/$C$3</f>
        <v>0.86744186046511629</v>
      </c>
      <c r="L40" s="60" t="e">
        <f t="shared" si="1"/>
        <v>#DIV/0!</v>
      </c>
      <c r="M40" s="73" t="e">
        <f t="shared" si="2"/>
        <v>#DIV/0!</v>
      </c>
      <c r="N40" s="356" t="e">
        <f t="shared" si="31"/>
        <v>#DIV/0!</v>
      </c>
      <c r="O40" s="97"/>
      <c r="P40" s="72"/>
      <c r="Q40" s="74" t="e">
        <f t="shared" si="3"/>
        <v>#DIV/0!</v>
      </c>
      <c r="R40" s="75" t="e">
        <f t="shared" si="4"/>
        <v>#DIV/0!</v>
      </c>
      <c r="S40" s="59" t="e">
        <f t="shared" si="5"/>
        <v>#DIV/0!</v>
      </c>
      <c r="T40" s="72"/>
      <c r="U40" s="72"/>
      <c r="V40" s="89"/>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4"/>
        <v>#DIV/0!</v>
      </c>
      <c r="DC40" s="127"/>
      <c r="DD40" s="127"/>
      <c r="DE40" s="128"/>
      <c r="DF40" s="150" t="e">
        <f t="shared" si="27"/>
        <v>#DIV/0!</v>
      </c>
    </row>
    <row r="41" spans="1:110" hidden="1">
      <c r="A41" s="88"/>
      <c r="B41" s="165">
        <f>'Daily_Total '!B41</f>
        <v>45140</v>
      </c>
      <c r="C41" s="99">
        <f t="shared" si="116"/>
        <v>0</v>
      </c>
      <c r="D41" s="72">
        <f t="shared" si="115"/>
        <v>0</v>
      </c>
      <c r="E41" s="146"/>
      <c r="F41" s="72"/>
      <c r="G41" s="72"/>
      <c r="H41" s="72"/>
      <c r="I41" s="72"/>
      <c r="J41" s="61">
        <f t="shared" si="117"/>
        <v>0</v>
      </c>
      <c r="K41" s="59">
        <f>SUM($J$21,$J$29,$J$37:J41)/$C$3</f>
        <v>0.86744186046511629</v>
      </c>
      <c r="L41" s="60" t="e">
        <f t="shared" si="1"/>
        <v>#DIV/0!</v>
      </c>
      <c r="M41" s="73" t="e">
        <f t="shared" si="2"/>
        <v>#DIV/0!</v>
      </c>
      <c r="N41" s="356" t="e">
        <f t="shared" si="31"/>
        <v>#DIV/0!</v>
      </c>
      <c r="O41" s="97"/>
      <c r="P41" s="72"/>
      <c r="Q41" s="74" t="e">
        <f t="shared" si="3"/>
        <v>#DIV/0!</v>
      </c>
      <c r="R41" s="75" t="e">
        <f t="shared" si="4"/>
        <v>#DIV/0!</v>
      </c>
      <c r="S41" s="59" t="e">
        <f t="shared" si="5"/>
        <v>#DIV/0!</v>
      </c>
      <c r="T41" s="72"/>
      <c r="U41" s="72"/>
      <c r="V41" s="89"/>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4"/>
        <v>#DIV/0!</v>
      </c>
      <c r="DC41" s="127"/>
      <c r="DD41" s="127"/>
      <c r="DE41" s="128"/>
      <c r="DF41" s="150" t="e">
        <f t="shared" si="27"/>
        <v>#DIV/0!</v>
      </c>
    </row>
    <row r="42" spans="1:110" hidden="1">
      <c r="A42" s="88"/>
      <c r="B42" s="165">
        <f>'Daily_Total '!B42</f>
        <v>45141</v>
      </c>
      <c r="C42" s="99">
        <f t="shared" si="116"/>
        <v>0</v>
      </c>
      <c r="D42" s="72">
        <f t="shared" si="115"/>
        <v>0</v>
      </c>
      <c r="E42" s="146"/>
      <c r="F42" s="72"/>
      <c r="G42" s="72"/>
      <c r="H42" s="72"/>
      <c r="I42" s="72"/>
      <c r="J42" s="61">
        <f t="shared" si="117"/>
        <v>0</v>
      </c>
      <c r="K42" s="59">
        <f>SUM($J$21,$J$29,$J$37:J42)/$C$3</f>
        <v>0.86744186046511629</v>
      </c>
      <c r="L42" s="60" t="e">
        <f t="shared" si="1"/>
        <v>#DIV/0!</v>
      </c>
      <c r="M42" s="73" t="e">
        <f t="shared" si="2"/>
        <v>#DIV/0!</v>
      </c>
      <c r="N42" s="356" t="e">
        <f t="shared" si="31"/>
        <v>#DIV/0!</v>
      </c>
      <c r="O42" s="97"/>
      <c r="P42" s="72"/>
      <c r="Q42" s="74" t="e">
        <f t="shared" si="3"/>
        <v>#DIV/0!</v>
      </c>
      <c r="R42" s="75" t="e">
        <f t="shared" si="4"/>
        <v>#DIV/0!</v>
      </c>
      <c r="S42" s="59" t="e">
        <f t="shared" si="5"/>
        <v>#DIV/0!</v>
      </c>
      <c r="T42" s="72"/>
      <c r="U42" s="72"/>
      <c r="V42" s="89"/>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4"/>
        <v>#DIV/0!</v>
      </c>
      <c r="DC42" s="127"/>
      <c r="DD42" s="127"/>
      <c r="DE42" s="128"/>
      <c r="DF42" s="150" t="e">
        <f t="shared" si="27"/>
        <v>#DIV/0!</v>
      </c>
    </row>
    <row r="43" spans="1:110" hidden="1">
      <c r="A43" s="88"/>
      <c r="B43" s="165">
        <f>'Daily_Total '!B43</f>
        <v>45142</v>
      </c>
      <c r="C43" s="99">
        <f t="shared" si="116"/>
        <v>0</v>
      </c>
      <c r="D43" s="72">
        <f t="shared" si="115"/>
        <v>0</v>
      </c>
      <c r="E43" s="146"/>
      <c r="F43" s="72"/>
      <c r="G43" s="72"/>
      <c r="H43" s="72"/>
      <c r="I43" s="72"/>
      <c r="J43" s="61">
        <f t="shared" si="117"/>
        <v>0</v>
      </c>
      <c r="K43" s="59">
        <f>SUM($J$21,$J$29,$J$37:J43)/$C$3</f>
        <v>0.86744186046511629</v>
      </c>
      <c r="L43" s="60" t="e">
        <f t="shared" si="1"/>
        <v>#DIV/0!</v>
      </c>
      <c r="M43" s="73" t="e">
        <f t="shared" si="2"/>
        <v>#DIV/0!</v>
      </c>
      <c r="N43" s="356" t="e">
        <f t="shared" si="31"/>
        <v>#DIV/0!</v>
      </c>
      <c r="O43" s="97"/>
      <c r="P43" s="72"/>
      <c r="Q43" s="74" t="e">
        <f t="shared" si="3"/>
        <v>#DIV/0!</v>
      </c>
      <c r="R43" s="75" t="e">
        <f t="shared" si="4"/>
        <v>#DIV/0!</v>
      </c>
      <c r="S43" s="59" t="e">
        <f t="shared" si="5"/>
        <v>#DIV/0!</v>
      </c>
      <c r="T43" s="72"/>
      <c r="U43" s="72"/>
      <c r="V43" s="89"/>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4"/>
        <v>#DIV/0!</v>
      </c>
      <c r="DC43" s="127"/>
      <c r="DD43" s="127"/>
      <c r="DE43" s="128"/>
      <c r="DF43" s="150" t="e">
        <f t="shared" si="27"/>
        <v>#DIV/0!</v>
      </c>
    </row>
    <row r="44" spans="1:110" hidden="1">
      <c r="A44" s="88"/>
      <c r="B44" s="165">
        <f>'Daily_Total '!B44</f>
        <v>45143</v>
      </c>
      <c r="C44" s="99">
        <f t="shared" si="116"/>
        <v>0</v>
      </c>
      <c r="D44" s="72">
        <f t="shared" si="115"/>
        <v>0</v>
      </c>
      <c r="E44" s="146"/>
      <c r="F44" s="72"/>
      <c r="G44" s="72"/>
      <c r="H44" s="72"/>
      <c r="I44" s="72"/>
      <c r="J44" s="61">
        <f t="shared" si="117"/>
        <v>0</v>
      </c>
      <c r="K44" s="59">
        <f>SUM($J$21,$J$29,$J$37:J44)/$C$3</f>
        <v>0.86744186046511629</v>
      </c>
      <c r="L44" s="60" t="e">
        <f t="shared" si="1"/>
        <v>#DIV/0!</v>
      </c>
      <c r="M44" s="73" t="e">
        <f t="shared" si="2"/>
        <v>#DIV/0!</v>
      </c>
      <c r="N44" s="356" t="e">
        <f t="shared" si="31"/>
        <v>#DIV/0!</v>
      </c>
      <c r="O44" s="97"/>
      <c r="P44" s="72"/>
      <c r="Q44" s="74" t="e">
        <f t="shared" si="3"/>
        <v>#DIV/0!</v>
      </c>
      <c r="R44" s="75" t="e">
        <f t="shared" si="4"/>
        <v>#DIV/0!</v>
      </c>
      <c r="S44" s="59" t="e">
        <f t="shared" si="5"/>
        <v>#DIV/0!</v>
      </c>
      <c r="T44" s="72"/>
      <c r="U44" s="72"/>
      <c r="V44" s="89"/>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4"/>
        <v>#DIV/0!</v>
      </c>
      <c r="DC44" s="127"/>
      <c r="DD44" s="127"/>
      <c r="DE44" s="128"/>
      <c r="DF44" s="150" t="e">
        <f t="shared" si="27"/>
        <v>#DIV/0!</v>
      </c>
    </row>
    <row r="45" spans="1:110" ht="16.5" thickBot="1">
      <c r="A45" s="91"/>
      <c r="B45" s="166" t="s">
        <v>52</v>
      </c>
      <c r="C45" s="91">
        <f t="shared" ref="C45" si="118">SUM(C38:C44)</f>
        <v>322043</v>
      </c>
      <c r="D45" s="76">
        <f t="shared" ref="D45" si="119">SUM(D38:D44)</f>
        <v>17507</v>
      </c>
      <c r="E45" s="147">
        <f t="shared" si="64"/>
        <v>130955</v>
      </c>
      <c r="F45" s="76">
        <f t="shared" si="64"/>
        <v>114777</v>
      </c>
      <c r="G45" s="76">
        <f t="shared" si="64"/>
        <v>76018</v>
      </c>
      <c r="H45" s="76">
        <f t="shared" si="64"/>
        <v>62759</v>
      </c>
      <c r="I45" s="76">
        <f t="shared" si="64"/>
        <v>20994</v>
      </c>
      <c r="J45" s="77">
        <f>SUM(J38:J44)</f>
        <v>348.29999999999995</v>
      </c>
      <c r="K45" s="78">
        <f>SUM($J$21,$J$29,$J$37,$J$45)/$C$3</f>
        <v>0.86744186046511629</v>
      </c>
      <c r="L45" s="79">
        <f t="shared" si="1"/>
        <v>5.4362305654834915E-2</v>
      </c>
      <c r="M45" s="80">
        <f t="shared" si="2"/>
        <v>1.9894899183183868E-2</v>
      </c>
      <c r="N45" s="357">
        <f t="shared" si="31"/>
        <v>2.65969226070024E-3</v>
      </c>
      <c r="O45" s="98">
        <f>SUM(O38:O44)</f>
        <v>1</v>
      </c>
      <c r="P45" s="81">
        <f>SUM(P38:P44)</f>
        <v>2756.4102564102564</v>
      </c>
      <c r="Q45" s="78">
        <f t="shared" si="3"/>
        <v>3.627906976744186E-4</v>
      </c>
      <c r="R45" s="82">
        <f t="shared" si="4"/>
        <v>348.29999999999995</v>
      </c>
      <c r="S45" s="78">
        <f t="shared" si="5"/>
        <v>5.7120009139201462E-5</v>
      </c>
      <c r="T45" s="83">
        <f>AVERAGE(T38:T44)</f>
        <v>130</v>
      </c>
      <c r="U45" s="76">
        <f>SUM(U38:U44)</f>
        <v>0</v>
      </c>
      <c r="V45" s="92">
        <f t="shared" si="32"/>
        <v>0</v>
      </c>
      <c r="W45" s="98">
        <f>SUM(W38:W44)</f>
        <v>0</v>
      </c>
      <c r="X45" s="76">
        <f t="shared" ref="X45:Y45" si="120">SUM(X38:X44)</f>
        <v>0</v>
      </c>
      <c r="Y45" s="77">
        <f t="shared" si="120"/>
        <v>0</v>
      </c>
      <c r="Z45" s="79" t="e">
        <f t="shared" si="6"/>
        <v>#DIV/0!</v>
      </c>
      <c r="AA45" s="76">
        <f t="shared" ref="AA45:AC45" si="121">SUM(AA38:AA44)</f>
        <v>52722</v>
      </c>
      <c r="AB45" s="76">
        <f t="shared" si="121"/>
        <v>1461</v>
      </c>
      <c r="AC45" s="77">
        <f t="shared" si="121"/>
        <v>23.34</v>
      </c>
      <c r="AD45" s="79">
        <f t="shared" si="7"/>
        <v>2.7711391828838056E-2</v>
      </c>
      <c r="AE45" s="76">
        <f t="shared" ref="AE45:AG45" si="122">SUM(AE38:AE44)</f>
        <v>14225</v>
      </c>
      <c r="AF45" s="76">
        <f t="shared" si="122"/>
        <v>850</v>
      </c>
      <c r="AG45" s="77">
        <f t="shared" si="122"/>
        <v>16.84</v>
      </c>
      <c r="AH45" s="79">
        <f t="shared" si="8"/>
        <v>5.9753954305799648E-2</v>
      </c>
      <c r="AI45" s="76">
        <f t="shared" ref="AI45:AK45" si="123">SUM(AI38:AI44)</f>
        <v>157899</v>
      </c>
      <c r="AJ45" s="76">
        <f t="shared" si="123"/>
        <v>9510</v>
      </c>
      <c r="AK45" s="77">
        <f t="shared" si="123"/>
        <v>195.76</v>
      </c>
      <c r="AL45" s="79">
        <f t="shared" si="9"/>
        <v>6.0228373833906487E-2</v>
      </c>
      <c r="AM45" s="76">
        <f t="shared" ref="AM45:AO45" si="124">SUM(AM38:AM44)</f>
        <v>5061</v>
      </c>
      <c r="AN45" s="76">
        <f t="shared" si="124"/>
        <v>315</v>
      </c>
      <c r="AO45" s="77">
        <f t="shared" si="124"/>
        <v>5.48</v>
      </c>
      <c r="AP45" s="79">
        <f t="shared" si="10"/>
        <v>6.2240663900414939E-2</v>
      </c>
      <c r="AQ45" s="76">
        <f t="shared" ref="AQ45:AS45" si="125">SUM(AQ38:AQ44)</f>
        <v>5677</v>
      </c>
      <c r="AR45" s="76">
        <f t="shared" si="125"/>
        <v>490</v>
      </c>
      <c r="AS45" s="77">
        <f t="shared" si="125"/>
        <v>10.18</v>
      </c>
      <c r="AT45" s="79">
        <f t="shared" si="11"/>
        <v>8.6313193588162765E-2</v>
      </c>
      <c r="AU45" s="76">
        <f t="shared" ref="AU45:AW45" si="126">SUM(AU38:AU44)</f>
        <v>2462</v>
      </c>
      <c r="AV45" s="76">
        <f t="shared" si="126"/>
        <v>185</v>
      </c>
      <c r="AW45" s="77">
        <f t="shared" si="126"/>
        <v>3.3899999999999997</v>
      </c>
      <c r="AX45" s="79">
        <f t="shared" si="12"/>
        <v>7.5142160844841599E-2</v>
      </c>
      <c r="AY45" s="76">
        <f t="shared" ref="AY45:BA45" si="127">SUM(AY38:AY44)</f>
        <v>812</v>
      </c>
      <c r="AZ45" s="76">
        <f t="shared" si="127"/>
        <v>75</v>
      </c>
      <c r="BA45" s="77">
        <f t="shared" si="127"/>
        <v>1.53</v>
      </c>
      <c r="BB45" s="79">
        <f t="shared" si="13"/>
        <v>9.2364532019704432E-2</v>
      </c>
      <c r="BC45" s="76">
        <f t="shared" ref="BC45:BE45" si="128">SUM(BC38:BC44)</f>
        <v>37327</v>
      </c>
      <c r="BD45" s="76">
        <f t="shared" si="128"/>
        <v>1517</v>
      </c>
      <c r="BE45" s="77">
        <f t="shared" si="128"/>
        <v>29.14</v>
      </c>
      <c r="BF45" s="79">
        <f t="shared" si="14"/>
        <v>4.0640822996758377E-2</v>
      </c>
      <c r="BG45" s="76">
        <f t="shared" ref="BG45:BI45" si="129">SUM(BG38:BG44)</f>
        <v>42504</v>
      </c>
      <c r="BH45" s="76">
        <f t="shared" si="129"/>
        <v>2924</v>
      </c>
      <c r="BI45" s="77">
        <f t="shared" si="129"/>
        <v>59.39</v>
      </c>
      <c r="BJ45" s="79">
        <f t="shared" si="15"/>
        <v>6.8793525315264448E-2</v>
      </c>
      <c r="BK45" s="76">
        <f t="shared" ref="BK45:BM45" si="130">SUM(BK38:BK44)</f>
        <v>3354</v>
      </c>
      <c r="BL45" s="76">
        <f t="shared" si="130"/>
        <v>180</v>
      </c>
      <c r="BM45" s="77">
        <f t="shared" si="130"/>
        <v>3.25</v>
      </c>
      <c r="BN45" s="79">
        <f t="shared" si="16"/>
        <v>5.3667262969588549E-2</v>
      </c>
      <c r="BO45" s="76">
        <f>SUM(BO38:BO44)</f>
        <v>0</v>
      </c>
      <c r="BP45" s="76">
        <f t="shared" ref="BP45:BQ45" si="131">SUM(BP38:BP44)</f>
        <v>0</v>
      </c>
      <c r="BQ45" s="77">
        <f t="shared" si="131"/>
        <v>0</v>
      </c>
      <c r="BR45" s="79" t="e">
        <f t="shared" si="17"/>
        <v>#DIV/0!</v>
      </c>
      <c r="BS45" s="76">
        <f t="shared" ref="BS45:BU45" si="132">SUM(BS38:BS44)</f>
        <v>0</v>
      </c>
      <c r="BT45" s="76">
        <f t="shared" si="132"/>
        <v>0</v>
      </c>
      <c r="BU45" s="77">
        <f t="shared" si="132"/>
        <v>0</v>
      </c>
      <c r="BV45" s="79" t="e">
        <f t="shared" si="18"/>
        <v>#DIV/0!</v>
      </c>
      <c r="BW45" s="76">
        <f t="shared" ref="BW45:BY45" si="133">SUM(BW38:BW44)</f>
        <v>0</v>
      </c>
      <c r="BX45" s="76">
        <f t="shared" si="133"/>
        <v>0</v>
      </c>
      <c r="BY45" s="77">
        <f t="shared" si="133"/>
        <v>0</v>
      </c>
      <c r="BZ45" s="79" t="e">
        <f t="shared" si="19"/>
        <v>#DIV/0!</v>
      </c>
      <c r="CA45" s="76">
        <f t="shared" ref="CA45:CC45" si="134">SUM(CA38:CA44)</f>
        <v>0</v>
      </c>
      <c r="CB45" s="76">
        <f t="shared" si="134"/>
        <v>0</v>
      </c>
      <c r="CC45" s="77">
        <f t="shared" si="134"/>
        <v>0</v>
      </c>
      <c r="CD45" s="79" t="e">
        <f t="shared" si="20"/>
        <v>#DIV/0!</v>
      </c>
      <c r="CE45" s="76">
        <f t="shared" ref="CE45:CG45" si="135">SUM(CE38:CE44)</f>
        <v>0</v>
      </c>
      <c r="CF45" s="76">
        <f t="shared" si="135"/>
        <v>0</v>
      </c>
      <c r="CG45" s="77">
        <f t="shared" si="135"/>
        <v>0</v>
      </c>
      <c r="CH45" s="79" t="e">
        <f t="shared" si="21"/>
        <v>#DIV/0!</v>
      </c>
      <c r="CI45" s="76">
        <f t="shared" ref="CI45:CK45" si="136">SUM(CI38:CI44)</f>
        <v>0</v>
      </c>
      <c r="CJ45" s="76">
        <f t="shared" si="136"/>
        <v>0</v>
      </c>
      <c r="CK45" s="77">
        <f t="shared" si="136"/>
        <v>0</v>
      </c>
      <c r="CL45" s="79" t="e">
        <f t="shared" si="22"/>
        <v>#DIV/0!</v>
      </c>
      <c r="CM45" s="76">
        <f t="shared" ref="CM45:CO45" si="137">SUM(CM38:CM44)</f>
        <v>0</v>
      </c>
      <c r="CN45" s="76">
        <f t="shared" si="137"/>
        <v>0</v>
      </c>
      <c r="CO45" s="77">
        <f t="shared" si="137"/>
        <v>0</v>
      </c>
      <c r="CP45" s="79" t="e">
        <f t="shared" si="23"/>
        <v>#DIV/0!</v>
      </c>
      <c r="CQ45" s="76">
        <f t="shared" ref="CQ45:CS45" si="138">SUM(CQ38:CQ44)</f>
        <v>0</v>
      </c>
      <c r="CR45" s="76">
        <f t="shared" si="138"/>
        <v>0</v>
      </c>
      <c r="CS45" s="77">
        <f t="shared" si="138"/>
        <v>0</v>
      </c>
      <c r="CT45" s="79" t="e">
        <f t="shared" si="24"/>
        <v>#DIV/0!</v>
      </c>
      <c r="CU45" s="76">
        <f t="shared" ref="CU45:CW45" si="139">SUM(CU38:CU44)</f>
        <v>0</v>
      </c>
      <c r="CV45" s="76">
        <f t="shared" si="139"/>
        <v>0</v>
      </c>
      <c r="CW45" s="77">
        <f t="shared" si="139"/>
        <v>0</v>
      </c>
      <c r="CX45" s="79" t="e">
        <f t="shared" si="25"/>
        <v>#DIV/0!</v>
      </c>
      <c r="CY45" s="76">
        <f t="shared" ref="CY45:DA45" si="140">SUM(CY38:CY44)</f>
        <v>0</v>
      </c>
      <c r="CZ45" s="76">
        <f t="shared" si="140"/>
        <v>0</v>
      </c>
      <c r="DA45" s="77">
        <f t="shared" si="140"/>
        <v>0</v>
      </c>
      <c r="DB45" s="79" t="e">
        <f t="shared" si="34"/>
        <v>#DIV/0!</v>
      </c>
      <c r="DC45" s="76">
        <f t="shared" ref="DC45:DE45" si="141">SUM(DC38:DC44)</f>
        <v>0</v>
      </c>
      <c r="DD45" s="76">
        <f t="shared" si="141"/>
        <v>0</v>
      </c>
      <c r="DE45" s="77">
        <f t="shared" si="141"/>
        <v>0</v>
      </c>
      <c r="DF45" s="151" t="e">
        <f t="shared" si="27"/>
        <v>#DIV/0!</v>
      </c>
    </row>
    <row r="46" spans="1:110" hidden="1">
      <c r="A46" s="88"/>
      <c r="B46" s="165">
        <f>'Daily_Total '!B46</f>
        <v>45144</v>
      </c>
      <c r="C46" s="99">
        <f>SUM(W46,AA46,AE46,AI46,AM46,AQ46,AU46,AY46,BC46,BG46,BK46,BO46,BS46,BW46,CA46,CE46,CI46,CM46,CQ46,CU46,CY46,DC46)</f>
        <v>0</v>
      </c>
      <c r="D46" s="72">
        <f t="shared" ref="D46:D52" si="142">SUM(X46,AB46,AF46,AJ46,AN46,AR46,AV46,AZ46,BD46,BH46,BL46,BP46,BT46,BX46,CB46,CF46,CJ46,CN46,CR46,CV46,CZ46,DD46)</f>
        <v>0</v>
      </c>
      <c r="E46" s="146"/>
      <c r="F46" s="72"/>
      <c r="G46" s="72"/>
      <c r="H46" s="72"/>
      <c r="I46" s="72"/>
      <c r="J46" s="61">
        <f>SUM(Y46,AC46,AG46,AK46,AO46,AS46,AW46,BA46,BE46,BI46,BM46,BQ46,BU46,BY46,CC46,CG46,CK46,CO46,CS46,CW46,DA46,DE46)</f>
        <v>0</v>
      </c>
      <c r="K46" s="59">
        <f>SUM($J$21,$J$29,$J$37,$J$45:J46)/$C$3</f>
        <v>0.86744186046511629</v>
      </c>
      <c r="L46" s="60" t="e">
        <f t="shared" ref="L46:L77" si="143">D46/C46</f>
        <v>#DIV/0!</v>
      </c>
      <c r="M46" s="73" t="e">
        <f t="shared" ref="M46:M77" si="144">J46/D46</f>
        <v>#DIV/0!</v>
      </c>
      <c r="N46" s="356" t="e">
        <f t="shared" si="31"/>
        <v>#DIV/0!</v>
      </c>
      <c r="O46" s="97"/>
      <c r="P46" s="72"/>
      <c r="Q46" s="74" t="e">
        <f t="shared" si="3"/>
        <v>#DIV/0!</v>
      </c>
      <c r="R46" s="75" t="e">
        <f t="shared" si="4"/>
        <v>#DIV/0!</v>
      </c>
      <c r="S46" s="59" t="e">
        <f t="shared" ref="S46:S77" si="145">O46/D46</f>
        <v>#DIV/0!</v>
      </c>
      <c r="T46" s="72"/>
      <c r="U46" s="72"/>
      <c r="V46" s="89"/>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4"/>
        <v>#DIV/0!</v>
      </c>
      <c r="DC46" s="127"/>
      <c r="DD46" s="127"/>
      <c r="DE46" s="128"/>
      <c r="DF46" s="150" t="e">
        <f t="shared" si="27"/>
        <v>#DIV/0!</v>
      </c>
    </row>
    <row r="47" spans="1:110" hidden="1">
      <c r="A47" s="88"/>
      <c r="B47" s="165">
        <f>'Daily_Total '!B47</f>
        <v>45145</v>
      </c>
      <c r="C47" s="99">
        <f t="shared" ref="C47:C52" si="146">SUM(W47,AA47,AE47,AI47,AM47,AQ47,AU47,AY47,BC47,BG47,BK47,BO47,BS47,BW47,CA47,CE47,CI47,CM47,CQ47,CU47,CY47,DC47)</f>
        <v>0</v>
      </c>
      <c r="D47" s="72">
        <f t="shared" si="142"/>
        <v>0</v>
      </c>
      <c r="E47" s="146"/>
      <c r="F47" s="72"/>
      <c r="G47" s="72"/>
      <c r="H47" s="72"/>
      <c r="I47" s="72"/>
      <c r="J47" s="61">
        <f t="shared" ref="J47:J52" si="147">SUM(Y47,AC47,AG47,AK47,AO47,AS47,AW47,BA47,BE47,BI47,BM47,BQ47,BU47,BY47,CC47,CG47,CK47,CO47,CS47,CW47,DA47,DE47)</f>
        <v>0</v>
      </c>
      <c r="K47" s="59">
        <f>SUM($J$21,$J$29,$J$37,$J$45:J47)/$C$3</f>
        <v>0.86744186046511629</v>
      </c>
      <c r="L47" s="60" t="e">
        <f t="shared" si="143"/>
        <v>#DIV/0!</v>
      </c>
      <c r="M47" s="73" t="e">
        <f t="shared" si="144"/>
        <v>#DIV/0!</v>
      </c>
      <c r="N47" s="356" t="e">
        <f t="shared" si="31"/>
        <v>#DIV/0!</v>
      </c>
      <c r="O47" s="97"/>
      <c r="P47" s="72"/>
      <c r="Q47" s="74" t="e">
        <f t="shared" si="3"/>
        <v>#DIV/0!</v>
      </c>
      <c r="R47" s="75" t="e">
        <f t="shared" si="4"/>
        <v>#DIV/0!</v>
      </c>
      <c r="S47" s="59" t="e">
        <f t="shared" si="145"/>
        <v>#DIV/0!</v>
      </c>
      <c r="T47" s="72"/>
      <c r="U47" s="72"/>
      <c r="V47" s="89"/>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4"/>
        <v>#DIV/0!</v>
      </c>
      <c r="DC47" s="127"/>
      <c r="DD47" s="127"/>
      <c r="DE47" s="128"/>
      <c r="DF47" s="150" t="e">
        <f t="shared" si="27"/>
        <v>#DIV/0!</v>
      </c>
    </row>
    <row r="48" spans="1:110" hidden="1">
      <c r="A48" s="88"/>
      <c r="B48" s="165">
        <f>'Daily_Total '!B48</f>
        <v>45146</v>
      </c>
      <c r="C48" s="99">
        <f t="shared" si="146"/>
        <v>0</v>
      </c>
      <c r="D48" s="72">
        <f t="shared" si="142"/>
        <v>0</v>
      </c>
      <c r="E48" s="146"/>
      <c r="F48" s="72"/>
      <c r="G48" s="72"/>
      <c r="H48" s="72"/>
      <c r="I48" s="72"/>
      <c r="J48" s="61">
        <f t="shared" si="147"/>
        <v>0</v>
      </c>
      <c r="K48" s="59">
        <f>SUM($J$21,$J$29,$J$37,$J$45:J48)/$C$3</f>
        <v>0.86744186046511629</v>
      </c>
      <c r="L48" s="60" t="e">
        <f t="shared" si="143"/>
        <v>#DIV/0!</v>
      </c>
      <c r="M48" s="73" t="e">
        <f t="shared" si="144"/>
        <v>#DIV/0!</v>
      </c>
      <c r="N48" s="356" t="e">
        <f t="shared" si="31"/>
        <v>#DIV/0!</v>
      </c>
      <c r="O48" s="97"/>
      <c r="P48" s="72"/>
      <c r="Q48" s="74" t="e">
        <f t="shared" si="3"/>
        <v>#DIV/0!</v>
      </c>
      <c r="R48" s="75" t="e">
        <f t="shared" si="4"/>
        <v>#DIV/0!</v>
      </c>
      <c r="S48" s="59" t="e">
        <f t="shared" si="145"/>
        <v>#DIV/0!</v>
      </c>
      <c r="T48" s="72"/>
      <c r="U48" s="72"/>
      <c r="V48" s="89"/>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4"/>
        <v>#DIV/0!</v>
      </c>
      <c r="DC48" s="127"/>
      <c r="DD48" s="127"/>
      <c r="DE48" s="128"/>
      <c r="DF48" s="150" t="e">
        <f t="shared" si="27"/>
        <v>#DIV/0!</v>
      </c>
    </row>
    <row r="49" spans="1:110" hidden="1">
      <c r="A49" s="88"/>
      <c r="B49" s="165">
        <f>'Daily_Total '!B49</f>
        <v>45147</v>
      </c>
      <c r="C49" s="99">
        <f t="shared" si="146"/>
        <v>0</v>
      </c>
      <c r="D49" s="72">
        <f t="shared" si="142"/>
        <v>0</v>
      </c>
      <c r="E49" s="146"/>
      <c r="F49" s="72"/>
      <c r="G49" s="72"/>
      <c r="H49" s="72"/>
      <c r="I49" s="72"/>
      <c r="J49" s="61">
        <f t="shared" si="147"/>
        <v>0</v>
      </c>
      <c r="K49" s="59">
        <f>SUM($J$21,$J$29,$J$37,$J$45:J49)/$C$3</f>
        <v>0.86744186046511629</v>
      </c>
      <c r="L49" s="60" t="e">
        <f t="shared" si="143"/>
        <v>#DIV/0!</v>
      </c>
      <c r="M49" s="73" t="e">
        <f t="shared" si="144"/>
        <v>#DIV/0!</v>
      </c>
      <c r="N49" s="356" t="e">
        <f t="shared" si="31"/>
        <v>#DIV/0!</v>
      </c>
      <c r="O49" s="97"/>
      <c r="P49" s="72"/>
      <c r="Q49" s="74" t="e">
        <f t="shared" si="3"/>
        <v>#DIV/0!</v>
      </c>
      <c r="R49" s="75" t="e">
        <f t="shared" si="4"/>
        <v>#DIV/0!</v>
      </c>
      <c r="S49" s="59" t="e">
        <f t="shared" si="145"/>
        <v>#DIV/0!</v>
      </c>
      <c r="T49" s="72"/>
      <c r="U49" s="72"/>
      <c r="V49" s="89"/>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4"/>
        <v>#DIV/0!</v>
      </c>
      <c r="DC49" s="127"/>
      <c r="DD49" s="127"/>
      <c r="DE49" s="128"/>
      <c r="DF49" s="150" t="e">
        <f t="shared" si="27"/>
        <v>#DIV/0!</v>
      </c>
    </row>
    <row r="50" spans="1:110" hidden="1">
      <c r="A50" s="88"/>
      <c r="B50" s="165">
        <f>'Daily_Total '!B50</f>
        <v>45148</v>
      </c>
      <c r="C50" s="99">
        <f t="shared" si="146"/>
        <v>0</v>
      </c>
      <c r="D50" s="72">
        <f t="shared" si="142"/>
        <v>0</v>
      </c>
      <c r="E50" s="146"/>
      <c r="F50" s="72"/>
      <c r="G50" s="72"/>
      <c r="H50" s="72"/>
      <c r="I50" s="72"/>
      <c r="J50" s="61">
        <f t="shared" si="147"/>
        <v>0</v>
      </c>
      <c r="K50" s="59">
        <f>SUM($J$21,$J$29,$J$37,$J$45:J50)/$C$3</f>
        <v>0.86744186046511629</v>
      </c>
      <c r="L50" s="60" t="e">
        <f t="shared" si="143"/>
        <v>#DIV/0!</v>
      </c>
      <c r="M50" s="73" t="e">
        <f t="shared" si="144"/>
        <v>#DIV/0!</v>
      </c>
      <c r="N50" s="356" t="e">
        <f t="shared" si="31"/>
        <v>#DIV/0!</v>
      </c>
      <c r="O50" s="97"/>
      <c r="P50" s="72"/>
      <c r="Q50" s="74" t="e">
        <f t="shared" si="3"/>
        <v>#DIV/0!</v>
      </c>
      <c r="R50" s="75" t="e">
        <f t="shared" si="4"/>
        <v>#DIV/0!</v>
      </c>
      <c r="S50" s="59" t="e">
        <f t="shared" si="145"/>
        <v>#DIV/0!</v>
      </c>
      <c r="T50" s="72"/>
      <c r="U50" s="72"/>
      <c r="V50" s="89"/>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4"/>
        <v>#DIV/0!</v>
      </c>
      <c r="DC50" s="127"/>
      <c r="DD50" s="127"/>
      <c r="DE50" s="128"/>
      <c r="DF50" s="150" t="e">
        <f t="shared" si="27"/>
        <v>#DIV/0!</v>
      </c>
    </row>
    <row r="51" spans="1:110" hidden="1">
      <c r="A51" s="88"/>
      <c r="B51" s="165">
        <f>'Daily_Total '!B51</f>
        <v>45149</v>
      </c>
      <c r="C51" s="99">
        <f t="shared" si="146"/>
        <v>0</v>
      </c>
      <c r="D51" s="72">
        <f t="shared" si="142"/>
        <v>0</v>
      </c>
      <c r="E51" s="146"/>
      <c r="F51" s="72"/>
      <c r="G51" s="72"/>
      <c r="H51" s="72"/>
      <c r="I51" s="72"/>
      <c r="J51" s="61">
        <f t="shared" si="147"/>
        <v>0</v>
      </c>
      <c r="K51" s="59">
        <f>SUM($J$21,$J$29,$J$37,$J$45:J51)/$C$3</f>
        <v>0.86744186046511629</v>
      </c>
      <c r="L51" s="60" t="e">
        <f t="shared" si="143"/>
        <v>#DIV/0!</v>
      </c>
      <c r="M51" s="73" t="e">
        <f t="shared" si="144"/>
        <v>#DIV/0!</v>
      </c>
      <c r="N51" s="356" t="e">
        <f t="shared" si="31"/>
        <v>#DIV/0!</v>
      </c>
      <c r="O51" s="97"/>
      <c r="P51" s="72"/>
      <c r="Q51" s="74" t="e">
        <f t="shared" si="3"/>
        <v>#DIV/0!</v>
      </c>
      <c r="R51" s="75" t="e">
        <f t="shared" si="4"/>
        <v>#DIV/0!</v>
      </c>
      <c r="S51" s="59" t="e">
        <f t="shared" si="145"/>
        <v>#DIV/0!</v>
      </c>
      <c r="T51" s="72"/>
      <c r="U51" s="72"/>
      <c r="V51" s="89"/>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4"/>
        <v>#DIV/0!</v>
      </c>
      <c r="DC51" s="127"/>
      <c r="DD51" s="127"/>
      <c r="DE51" s="128"/>
      <c r="DF51" s="150" t="e">
        <f t="shared" si="27"/>
        <v>#DIV/0!</v>
      </c>
    </row>
    <row r="52" spans="1:110" hidden="1">
      <c r="A52" s="88"/>
      <c r="B52" s="165">
        <f>'Daily_Total '!B52</f>
        <v>45150</v>
      </c>
      <c r="C52" s="99">
        <f t="shared" si="146"/>
        <v>0</v>
      </c>
      <c r="D52" s="72">
        <f t="shared" si="142"/>
        <v>0</v>
      </c>
      <c r="E52" s="146"/>
      <c r="F52" s="72"/>
      <c r="G52" s="72"/>
      <c r="H52" s="72"/>
      <c r="I52" s="72"/>
      <c r="J52" s="61">
        <f t="shared" si="147"/>
        <v>0</v>
      </c>
      <c r="K52" s="59">
        <f>SUM($J$21,$J$29,$J$37,$J$45:J52)/$C$3</f>
        <v>0.86744186046511629</v>
      </c>
      <c r="L52" s="60" t="e">
        <f t="shared" si="143"/>
        <v>#DIV/0!</v>
      </c>
      <c r="M52" s="73" t="e">
        <f t="shared" si="144"/>
        <v>#DIV/0!</v>
      </c>
      <c r="N52" s="356" t="e">
        <f t="shared" si="31"/>
        <v>#DIV/0!</v>
      </c>
      <c r="O52" s="97"/>
      <c r="P52" s="72"/>
      <c r="Q52" s="74" t="e">
        <f t="shared" si="3"/>
        <v>#DIV/0!</v>
      </c>
      <c r="R52" s="75" t="e">
        <f t="shared" si="4"/>
        <v>#DIV/0!</v>
      </c>
      <c r="S52" s="59" t="e">
        <f t="shared" si="145"/>
        <v>#DIV/0!</v>
      </c>
      <c r="T52" s="72"/>
      <c r="U52" s="72"/>
      <c r="V52" s="89"/>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4"/>
        <v>#DIV/0!</v>
      </c>
      <c r="DC52" s="127"/>
      <c r="DD52" s="127"/>
      <c r="DE52" s="128"/>
      <c r="DF52" s="150" t="e">
        <f t="shared" si="27"/>
        <v>#DIV/0!</v>
      </c>
    </row>
    <row r="53" spans="1:110" hidden="1">
      <c r="A53" s="91"/>
      <c r="B53" s="166" t="s">
        <v>53</v>
      </c>
      <c r="C53" s="91">
        <f t="shared" ref="C53" si="148">SUM(C46:C52)</f>
        <v>0</v>
      </c>
      <c r="D53" s="76">
        <f t="shared" ref="D53" si="149">SUM(D46:D52)</f>
        <v>0</v>
      </c>
      <c r="E53" s="147">
        <f t="shared" si="64"/>
        <v>0</v>
      </c>
      <c r="F53" s="76">
        <f t="shared" si="64"/>
        <v>0</v>
      </c>
      <c r="G53" s="76">
        <f t="shared" si="64"/>
        <v>0</v>
      </c>
      <c r="H53" s="76">
        <f t="shared" si="64"/>
        <v>0</v>
      </c>
      <c r="I53" s="76">
        <f t="shared" si="64"/>
        <v>0</v>
      </c>
      <c r="J53" s="77">
        <f>SUM(J46:J52)</f>
        <v>0</v>
      </c>
      <c r="K53" s="78">
        <f>SUM($J$21,$J$29,$J$37,$J$45,$J$53)/$C$3</f>
        <v>0.86744186046511629</v>
      </c>
      <c r="L53" s="79" t="e">
        <f t="shared" si="143"/>
        <v>#DIV/0!</v>
      </c>
      <c r="M53" s="80" t="e">
        <f t="shared" si="144"/>
        <v>#DIV/0!</v>
      </c>
      <c r="N53" s="357" t="e">
        <f t="shared" si="31"/>
        <v>#DIV/0!</v>
      </c>
      <c r="O53" s="98">
        <f>SUM(O46:O52)</f>
        <v>0</v>
      </c>
      <c r="P53" s="81">
        <f>SUM(P46:P52)</f>
        <v>0</v>
      </c>
      <c r="Q53" s="78" t="e">
        <f t="shared" si="3"/>
        <v>#DIV/0!</v>
      </c>
      <c r="R53" s="82" t="e">
        <f t="shared" si="4"/>
        <v>#DIV/0!</v>
      </c>
      <c r="S53" s="78" t="e">
        <f t="shared" si="145"/>
        <v>#DIV/0!</v>
      </c>
      <c r="T53" s="83" t="e">
        <f>AVERAGE(T46:T52)</f>
        <v>#DIV/0!</v>
      </c>
      <c r="U53" s="76">
        <f>SUM(U46:U52)</f>
        <v>0</v>
      </c>
      <c r="V53" s="92">
        <f t="shared" si="32"/>
        <v>1</v>
      </c>
      <c r="W53" s="98">
        <f>SUM(W46:W52)</f>
        <v>0</v>
      </c>
      <c r="X53" s="76">
        <f t="shared" ref="X53:Y53" si="150">SUM(X46:X52)</f>
        <v>0</v>
      </c>
      <c r="Y53" s="77">
        <f t="shared" si="150"/>
        <v>0</v>
      </c>
      <c r="Z53" s="79" t="e">
        <f t="shared" si="6"/>
        <v>#DIV/0!</v>
      </c>
      <c r="AA53" s="76">
        <f t="shared" ref="AA53:AC53" si="151">SUM(AA46:AA52)</f>
        <v>0</v>
      </c>
      <c r="AB53" s="76">
        <f t="shared" si="151"/>
        <v>0</v>
      </c>
      <c r="AC53" s="77">
        <f t="shared" si="151"/>
        <v>0</v>
      </c>
      <c r="AD53" s="79" t="e">
        <f t="shared" si="7"/>
        <v>#DIV/0!</v>
      </c>
      <c r="AE53" s="76">
        <f t="shared" ref="AE53:AG53" si="152">SUM(AE46:AE52)</f>
        <v>0</v>
      </c>
      <c r="AF53" s="76">
        <f t="shared" si="152"/>
        <v>0</v>
      </c>
      <c r="AG53" s="77">
        <f t="shared" si="152"/>
        <v>0</v>
      </c>
      <c r="AH53" s="79" t="e">
        <f t="shared" si="8"/>
        <v>#DIV/0!</v>
      </c>
      <c r="AI53" s="76">
        <f t="shared" ref="AI53:AK53" si="153">SUM(AI46:AI52)</f>
        <v>0</v>
      </c>
      <c r="AJ53" s="76">
        <f t="shared" si="153"/>
        <v>0</v>
      </c>
      <c r="AK53" s="77">
        <f t="shared" si="153"/>
        <v>0</v>
      </c>
      <c r="AL53" s="79" t="e">
        <f t="shared" si="9"/>
        <v>#DIV/0!</v>
      </c>
      <c r="AM53" s="76">
        <f t="shared" ref="AM53:AO53" si="154">SUM(AM46:AM52)</f>
        <v>0</v>
      </c>
      <c r="AN53" s="76">
        <f t="shared" si="154"/>
        <v>0</v>
      </c>
      <c r="AO53" s="77">
        <f t="shared" si="154"/>
        <v>0</v>
      </c>
      <c r="AP53" s="79" t="e">
        <f t="shared" si="10"/>
        <v>#DIV/0!</v>
      </c>
      <c r="AQ53" s="76">
        <f t="shared" ref="AQ53:AS53" si="155">SUM(AQ46:AQ52)</f>
        <v>0</v>
      </c>
      <c r="AR53" s="76">
        <f t="shared" si="155"/>
        <v>0</v>
      </c>
      <c r="AS53" s="77">
        <f t="shared" si="155"/>
        <v>0</v>
      </c>
      <c r="AT53" s="79" t="e">
        <f t="shared" si="11"/>
        <v>#DIV/0!</v>
      </c>
      <c r="AU53" s="76">
        <f t="shared" ref="AU53:AW53" si="156">SUM(AU46:AU52)</f>
        <v>0</v>
      </c>
      <c r="AV53" s="76">
        <f t="shared" si="156"/>
        <v>0</v>
      </c>
      <c r="AW53" s="77">
        <f t="shared" si="156"/>
        <v>0</v>
      </c>
      <c r="AX53" s="79" t="e">
        <f t="shared" si="12"/>
        <v>#DIV/0!</v>
      </c>
      <c r="AY53" s="76">
        <f t="shared" ref="AY53:BA53" si="157">SUM(AY46:AY52)</f>
        <v>0</v>
      </c>
      <c r="AZ53" s="76">
        <f t="shared" si="157"/>
        <v>0</v>
      </c>
      <c r="BA53" s="77">
        <f t="shared" si="157"/>
        <v>0</v>
      </c>
      <c r="BB53" s="79" t="e">
        <f t="shared" si="13"/>
        <v>#DIV/0!</v>
      </c>
      <c r="BC53" s="76">
        <f t="shared" ref="BC53:BE53" si="158">SUM(BC46:BC52)</f>
        <v>0</v>
      </c>
      <c r="BD53" s="76">
        <f t="shared" si="158"/>
        <v>0</v>
      </c>
      <c r="BE53" s="77">
        <f t="shared" si="158"/>
        <v>0</v>
      </c>
      <c r="BF53" s="79" t="e">
        <f t="shared" si="14"/>
        <v>#DIV/0!</v>
      </c>
      <c r="BG53" s="76">
        <f t="shared" ref="BG53:BI53" si="159">SUM(BG46:BG52)</f>
        <v>0</v>
      </c>
      <c r="BH53" s="76">
        <f t="shared" si="159"/>
        <v>0</v>
      </c>
      <c r="BI53" s="77">
        <f t="shared" si="159"/>
        <v>0</v>
      </c>
      <c r="BJ53" s="79" t="e">
        <f t="shared" si="15"/>
        <v>#DIV/0!</v>
      </c>
      <c r="BK53" s="76">
        <f t="shared" ref="BK53:BM53" si="160">SUM(BK46:BK52)</f>
        <v>0</v>
      </c>
      <c r="BL53" s="76">
        <f t="shared" si="160"/>
        <v>0</v>
      </c>
      <c r="BM53" s="77">
        <f t="shared" si="160"/>
        <v>0</v>
      </c>
      <c r="BN53" s="79" t="e">
        <f t="shared" si="16"/>
        <v>#DIV/0!</v>
      </c>
      <c r="BO53" s="76">
        <f>SUM(BO46:BO52)</f>
        <v>0</v>
      </c>
      <c r="BP53" s="76">
        <f t="shared" ref="BP53:BQ53" si="161">SUM(BP46:BP52)</f>
        <v>0</v>
      </c>
      <c r="BQ53" s="77">
        <f t="shared" si="161"/>
        <v>0</v>
      </c>
      <c r="BR53" s="79" t="e">
        <f t="shared" si="17"/>
        <v>#DIV/0!</v>
      </c>
      <c r="BS53" s="76">
        <f t="shared" ref="BS53:BU53" si="162">SUM(BS46:BS52)</f>
        <v>0</v>
      </c>
      <c r="BT53" s="76">
        <f t="shared" si="162"/>
        <v>0</v>
      </c>
      <c r="BU53" s="77">
        <f t="shared" si="162"/>
        <v>0</v>
      </c>
      <c r="BV53" s="79" t="e">
        <f t="shared" si="18"/>
        <v>#DIV/0!</v>
      </c>
      <c r="BW53" s="76">
        <f t="shared" ref="BW53:BY53" si="163">SUM(BW46:BW52)</f>
        <v>0</v>
      </c>
      <c r="BX53" s="76">
        <f t="shared" si="163"/>
        <v>0</v>
      </c>
      <c r="BY53" s="77">
        <f t="shared" si="163"/>
        <v>0</v>
      </c>
      <c r="BZ53" s="79" t="e">
        <f t="shared" si="19"/>
        <v>#DIV/0!</v>
      </c>
      <c r="CA53" s="76">
        <f t="shared" ref="CA53:CC53" si="164">SUM(CA46:CA52)</f>
        <v>0</v>
      </c>
      <c r="CB53" s="76">
        <f t="shared" si="164"/>
        <v>0</v>
      </c>
      <c r="CC53" s="77">
        <f t="shared" si="164"/>
        <v>0</v>
      </c>
      <c r="CD53" s="79" t="e">
        <f t="shared" si="20"/>
        <v>#DIV/0!</v>
      </c>
      <c r="CE53" s="76">
        <f t="shared" ref="CE53:CG53" si="165">SUM(CE46:CE52)</f>
        <v>0</v>
      </c>
      <c r="CF53" s="76">
        <f t="shared" si="165"/>
        <v>0</v>
      </c>
      <c r="CG53" s="77">
        <f t="shared" si="165"/>
        <v>0</v>
      </c>
      <c r="CH53" s="79" t="e">
        <f t="shared" si="21"/>
        <v>#DIV/0!</v>
      </c>
      <c r="CI53" s="76">
        <f t="shared" ref="CI53:CK53" si="166">SUM(CI46:CI52)</f>
        <v>0</v>
      </c>
      <c r="CJ53" s="76">
        <f t="shared" si="166"/>
        <v>0</v>
      </c>
      <c r="CK53" s="77">
        <f t="shared" si="166"/>
        <v>0</v>
      </c>
      <c r="CL53" s="79" t="e">
        <f t="shared" si="22"/>
        <v>#DIV/0!</v>
      </c>
      <c r="CM53" s="76">
        <f t="shared" ref="CM53:CO53" si="167">SUM(CM46:CM52)</f>
        <v>0</v>
      </c>
      <c r="CN53" s="76">
        <f t="shared" si="167"/>
        <v>0</v>
      </c>
      <c r="CO53" s="77">
        <f t="shared" si="167"/>
        <v>0</v>
      </c>
      <c r="CP53" s="79" t="e">
        <f t="shared" si="23"/>
        <v>#DIV/0!</v>
      </c>
      <c r="CQ53" s="76">
        <f t="shared" ref="CQ53:CS53" si="168">SUM(CQ46:CQ52)</f>
        <v>0</v>
      </c>
      <c r="CR53" s="76">
        <f t="shared" si="168"/>
        <v>0</v>
      </c>
      <c r="CS53" s="77">
        <f t="shared" si="168"/>
        <v>0</v>
      </c>
      <c r="CT53" s="79" t="e">
        <f t="shared" si="24"/>
        <v>#DIV/0!</v>
      </c>
      <c r="CU53" s="76">
        <f t="shared" ref="CU53:CW53" si="169">SUM(CU46:CU52)</f>
        <v>0</v>
      </c>
      <c r="CV53" s="76">
        <f t="shared" si="169"/>
        <v>0</v>
      </c>
      <c r="CW53" s="77">
        <f t="shared" si="169"/>
        <v>0</v>
      </c>
      <c r="CX53" s="79" t="e">
        <f t="shared" si="25"/>
        <v>#DIV/0!</v>
      </c>
      <c r="CY53" s="76">
        <f t="shared" ref="CY53:DA53" si="170">SUM(CY46:CY52)</f>
        <v>0</v>
      </c>
      <c r="CZ53" s="76">
        <f t="shared" si="170"/>
        <v>0</v>
      </c>
      <c r="DA53" s="77">
        <f t="shared" si="170"/>
        <v>0</v>
      </c>
      <c r="DB53" s="79" t="e">
        <f t="shared" si="34"/>
        <v>#DIV/0!</v>
      </c>
      <c r="DC53" s="76">
        <f t="shared" ref="DC53:DE53" si="171">SUM(DC46:DC52)</f>
        <v>0</v>
      </c>
      <c r="DD53" s="76">
        <f t="shared" si="171"/>
        <v>0</v>
      </c>
      <c r="DE53" s="77">
        <f t="shared" si="171"/>
        <v>0</v>
      </c>
      <c r="DF53" s="151" t="e">
        <f t="shared" si="27"/>
        <v>#DIV/0!</v>
      </c>
    </row>
    <row r="54" spans="1:110" hidden="1">
      <c r="A54" s="88"/>
      <c r="B54" s="165">
        <f>'Daily_Total '!B54</f>
        <v>45151</v>
      </c>
      <c r="C54" s="99">
        <f>SUM(W54,AA54,AE54,AI54,AM54,AQ54,AU54,AY54,BC54,BG54,BK54,BO54,BS54,BW54,CA54,CE54,CI54,CM54,CQ54,CU54,CY54,DC54)</f>
        <v>0</v>
      </c>
      <c r="D54" s="72">
        <f t="shared" ref="D54:D60" si="172">SUM(X54,AB54,AF54,AJ54,AN54,AR54,AV54,AZ54,BD54,BH54,BL54,BP54,BT54,BX54,CB54,CF54,CJ54,CN54,CR54,CV54,CZ54,DD54)</f>
        <v>0</v>
      </c>
      <c r="E54" s="146"/>
      <c r="F54" s="72"/>
      <c r="G54" s="72"/>
      <c r="H54" s="72"/>
      <c r="I54" s="72"/>
      <c r="J54" s="61">
        <f>SUM(Y54,AC54,AG54,AK54,AO54,AS54,AW54,BA54,BE54,BI54,BM54,BQ54,BU54,BY54,CC54,CG54,CK54,CO54,CS54,CW54,DA54,DE54)</f>
        <v>0</v>
      </c>
      <c r="K54" s="59">
        <f>SUM($J$21,$J$29,$J$37,$J$45,$J$53:J54)/$C$3</f>
        <v>0.86744186046511629</v>
      </c>
      <c r="L54" s="60" t="e">
        <f t="shared" si="143"/>
        <v>#DIV/0!</v>
      </c>
      <c r="M54" s="73" t="e">
        <f t="shared" si="144"/>
        <v>#DIV/0!</v>
      </c>
      <c r="N54" s="356" t="e">
        <f t="shared" si="31"/>
        <v>#DIV/0!</v>
      </c>
      <c r="O54" s="97"/>
      <c r="P54" s="72"/>
      <c r="Q54" s="74" t="e">
        <f t="shared" si="3"/>
        <v>#DIV/0!</v>
      </c>
      <c r="R54" s="75" t="e">
        <f t="shared" si="4"/>
        <v>#DIV/0!</v>
      </c>
      <c r="S54" s="59" t="e">
        <f t="shared" si="145"/>
        <v>#DIV/0!</v>
      </c>
      <c r="T54" s="72"/>
      <c r="U54" s="72"/>
      <c r="V54" s="89"/>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4"/>
        <v>#DIV/0!</v>
      </c>
      <c r="DC54" s="127"/>
      <c r="DD54" s="127"/>
      <c r="DE54" s="128"/>
      <c r="DF54" s="150" t="e">
        <f t="shared" si="27"/>
        <v>#DIV/0!</v>
      </c>
    </row>
    <row r="55" spans="1:110" hidden="1">
      <c r="A55" s="88"/>
      <c r="B55" s="165">
        <f>'Daily_Total '!B55</f>
        <v>45152</v>
      </c>
      <c r="C55" s="99">
        <f t="shared" ref="C55:C60" si="173">SUM(W55,AA55,AE55,AI55,AM55,AQ55,AU55,AY55,BC55,BG55,BK55,BO55,BS55,BW55,CA55,CE55,CI55,CM55,CQ55,CU55,CY55,DC55)</f>
        <v>0</v>
      </c>
      <c r="D55" s="72">
        <f t="shared" si="172"/>
        <v>0</v>
      </c>
      <c r="E55" s="146"/>
      <c r="F55" s="72"/>
      <c r="G55" s="72"/>
      <c r="H55" s="72"/>
      <c r="I55" s="72"/>
      <c r="J55" s="61">
        <f t="shared" ref="J55:J60" si="174">SUM(Y55,AC55,AG55,AK55,AO55,AS55,AW55,BA55,BE55,BI55,BM55,BQ55,BU55,BY55,CC55,CG55,CK55,CO55,CS55,CW55,DA55,DE55)</f>
        <v>0</v>
      </c>
      <c r="K55" s="59">
        <f>SUM($J$21,$J$29,$J$37,$J$45,$J$53:J55)/$C$3</f>
        <v>0.86744186046511629</v>
      </c>
      <c r="L55" s="60" t="e">
        <f t="shared" si="143"/>
        <v>#DIV/0!</v>
      </c>
      <c r="M55" s="73" t="e">
        <f t="shared" si="144"/>
        <v>#DIV/0!</v>
      </c>
      <c r="N55" s="356" t="e">
        <f t="shared" si="31"/>
        <v>#DIV/0!</v>
      </c>
      <c r="O55" s="97"/>
      <c r="P55" s="72"/>
      <c r="Q55" s="74" t="e">
        <f t="shared" si="3"/>
        <v>#DIV/0!</v>
      </c>
      <c r="R55" s="75" t="e">
        <f t="shared" si="4"/>
        <v>#DIV/0!</v>
      </c>
      <c r="S55" s="59" t="e">
        <f t="shared" si="145"/>
        <v>#DIV/0!</v>
      </c>
      <c r="T55" s="72"/>
      <c r="U55" s="72"/>
      <c r="V55" s="89"/>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4"/>
        <v>#DIV/0!</v>
      </c>
      <c r="DC55" s="127"/>
      <c r="DD55" s="127"/>
      <c r="DE55" s="128"/>
      <c r="DF55" s="150" t="e">
        <f t="shared" si="27"/>
        <v>#DIV/0!</v>
      </c>
    </row>
    <row r="56" spans="1:110" hidden="1">
      <c r="A56" s="88"/>
      <c r="B56" s="165">
        <f>'Daily_Total '!B56</f>
        <v>45153</v>
      </c>
      <c r="C56" s="99">
        <f t="shared" si="173"/>
        <v>0</v>
      </c>
      <c r="D56" s="72">
        <f t="shared" si="172"/>
        <v>0</v>
      </c>
      <c r="E56" s="146"/>
      <c r="F56" s="72"/>
      <c r="G56" s="72"/>
      <c r="H56" s="72"/>
      <c r="I56" s="72"/>
      <c r="J56" s="61">
        <f t="shared" si="174"/>
        <v>0</v>
      </c>
      <c r="K56" s="59">
        <f>SUM($J$21,$J$29,$J$37,$J$45,$J$53:J56)/$C$3</f>
        <v>0.86744186046511629</v>
      </c>
      <c r="L56" s="60" t="e">
        <f t="shared" si="143"/>
        <v>#DIV/0!</v>
      </c>
      <c r="M56" s="73" t="e">
        <f t="shared" si="144"/>
        <v>#DIV/0!</v>
      </c>
      <c r="N56" s="356" t="e">
        <f t="shared" si="31"/>
        <v>#DIV/0!</v>
      </c>
      <c r="O56" s="97"/>
      <c r="P56" s="72"/>
      <c r="Q56" s="74" t="e">
        <f t="shared" si="3"/>
        <v>#DIV/0!</v>
      </c>
      <c r="R56" s="75" t="e">
        <f t="shared" si="4"/>
        <v>#DIV/0!</v>
      </c>
      <c r="S56" s="59" t="e">
        <f t="shared" si="145"/>
        <v>#DIV/0!</v>
      </c>
      <c r="T56" s="72"/>
      <c r="U56" s="72"/>
      <c r="V56" s="89"/>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4"/>
        <v>#DIV/0!</v>
      </c>
      <c r="DC56" s="127"/>
      <c r="DD56" s="127"/>
      <c r="DE56" s="128"/>
      <c r="DF56" s="150" t="e">
        <f t="shared" si="27"/>
        <v>#DIV/0!</v>
      </c>
    </row>
    <row r="57" spans="1:110" hidden="1">
      <c r="A57" s="88"/>
      <c r="B57" s="165">
        <f>'Daily_Total '!B57</f>
        <v>45154</v>
      </c>
      <c r="C57" s="99">
        <f t="shared" si="173"/>
        <v>0</v>
      </c>
      <c r="D57" s="72">
        <f t="shared" si="172"/>
        <v>0</v>
      </c>
      <c r="E57" s="146"/>
      <c r="F57" s="72"/>
      <c r="G57" s="72"/>
      <c r="H57" s="72"/>
      <c r="I57" s="72"/>
      <c r="J57" s="61">
        <f t="shared" si="174"/>
        <v>0</v>
      </c>
      <c r="K57" s="59">
        <f>SUM($J$21,$J$29,$J$37,$J$45,$J$53:J57)/$C$3</f>
        <v>0.86744186046511629</v>
      </c>
      <c r="L57" s="60" t="e">
        <f t="shared" si="143"/>
        <v>#DIV/0!</v>
      </c>
      <c r="M57" s="73" t="e">
        <f t="shared" si="144"/>
        <v>#DIV/0!</v>
      </c>
      <c r="N57" s="356" t="e">
        <f t="shared" si="31"/>
        <v>#DIV/0!</v>
      </c>
      <c r="O57" s="97"/>
      <c r="P57" s="72"/>
      <c r="Q57" s="74" t="e">
        <f t="shared" si="3"/>
        <v>#DIV/0!</v>
      </c>
      <c r="R57" s="75" t="e">
        <f t="shared" si="4"/>
        <v>#DIV/0!</v>
      </c>
      <c r="S57" s="59" t="e">
        <f t="shared" si="145"/>
        <v>#DIV/0!</v>
      </c>
      <c r="T57" s="72"/>
      <c r="U57" s="72"/>
      <c r="V57" s="89"/>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4"/>
        <v>#DIV/0!</v>
      </c>
      <c r="DC57" s="127"/>
      <c r="DD57" s="127"/>
      <c r="DE57" s="128"/>
      <c r="DF57" s="150" t="e">
        <f t="shared" si="27"/>
        <v>#DIV/0!</v>
      </c>
    </row>
    <row r="58" spans="1:110" hidden="1">
      <c r="A58" s="88"/>
      <c r="B58" s="165">
        <f>'Daily_Total '!B58</f>
        <v>45155</v>
      </c>
      <c r="C58" s="99">
        <f t="shared" si="173"/>
        <v>0</v>
      </c>
      <c r="D58" s="72">
        <f t="shared" si="172"/>
        <v>0</v>
      </c>
      <c r="E58" s="146"/>
      <c r="F58" s="72"/>
      <c r="G58" s="72"/>
      <c r="H58" s="72"/>
      <c r="I58" s="72"/>
      <c r="J58" s="61">
        <f t="shared" si="174"/>
        <v>0</v>
      </c>
      <c r="K58" s="59">
        <f>SUM($J$21,$J$29,$J$37,$J$45,$J$53:J58)/$C$3</f>
        <v>0.86744186046511629</v>
      </c>
      <c r="L58" s="60" t="e">
        <f t="shared" si="143"/>
        <v>#DIV/0!</v>
      </c>
      <c r="M58" s="73" t="e">
        <f t="shared" si="144"/>
        <v>#DIV/0!</v>
      </c>
      <c r="N58" s="356" t="e">
        <f t="shared" si="31"/>
        <v>#DIV/0!</v>
      </c>
      <c r="O58" s="97"/>
      <c r="P58" s="72"/>
      <c r="Q58" s="74" t="e">
        <f t="shared" si="3"/>
        <v>#DIV/0!</v>
      </c>
      <c r="R58" s="75" t="e">
        <f t="shared" si="4"/>
        <v>#DIV/0!</v>
      </c>
      <c r="S58" s="59" t="e">
        <f t="shared" si="145"/>
        <v>#DIV/0!</v>
      </c>
      <c r="T58" s="72"/>
      <c r="U58" s="72"/>
      <c r="V58" s="89"/>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4"/>
        <v>#DIV/0!</v>
      </c>
      <c r="DC58" s="127"/>
      <c r="DD58" s="127"/>
      <c r="DE58" s="128"/>
      <c r="DF58" s="150" t="e">
        <f t="shared" si="27"/>
        <v>#DIV/0!</v>
      </c>
    </row>
    <row r="59" spans="1:110" hidden="1">
      <c r="A59" s="88"/>
      <c r="B59" s="165">
        <f>'Daily_Total '!B59</f>
        <v>45156</v>
      </c>
      <c r="C59" s="99">
        <f t="shared" si="173"/>
        <v>0</v>
      </c>
      <c r="D59" s="72">
        <f t="shared" si="172"/>
        <v>0</v>
      </c>
      <c r="E59" s="146"/>
      <c r="F59" s="72"/>
      <c r="G59" s="72"/>
      <c r="H59" s="72"/>
      <c r="I59" s="72"/>
      <c r="J59" s="61">
        <f t="shared" si="174"/>
        <v>0</v>
      </c>
      <c r="K59" s="59">
        <f>SUM($J$21,$J$29,$J$37,$J$45,$J$53:J59)/$C$3</f>
        <v>0.86744186046511629</v>
      </c>
      <c r="L59" s="60" t="e">
        <f t="shared" si="143"/>
        <v>#DIV/0!</v>
      </c>
      <c r="M59" s="73" t="e">
        <f t="shared" si="144"/>
        <v>#DIV/0!</v>
      </c>
      <c r="N59" s="356" t="e">
        <f t="shared" si="31"/>
        <v>#DIV/0!</v>
      </c>
      <c r="O59" s="97"/>
      <c r="P59" s="72"/>
      <c r="Q59" s="74" t="e">
        <f t="shared" si="3"/>
        <v>#DIV/0!</v>
      </c>
      <c r="R59" s="75" t="e">
        <f t="shared" si="4"/>
        <v>#DIV/0!</v>
      </c>
      <c r="S59" s="59" t="e">
        <f t="shared" si="145"/>
        <v>#DIV/0!</v>
      </c>
      <c r="T59" s="72"/>
      <c r="U59" s="72"/>
      <c r="V59" s="89"/>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4"/>
        <v>#DIV/0!</v>
      </c>
      <c r="DC59" s="127"/>
      <c r="DD59" s="127"/>
      <c r="DE59" s="128"/>
      <c r="DF59" s="150" t="e">
        <f t="shared" si="27"/>
        <v>#DIV/0!</v>
      </c>
    </row>
    <row r="60" spans="1:110" hidden="1">
      <c r="A60" s="88"/>
      <c r="B60" s="165">
        <f>'Daily_Total '!B60</f>
        <v>45157</v>
      </c>
      <c r="C60" s="99">
        <f t="shared" si="173"/>
        <v>0</v>
      </c>
      <c r="D60" s="72">
        <f t="shared" si="172"/>
        <v>0</v>
      </c>
      <c r="E60" s="146"/>
      <c r="F60" s="72"/>
      <c r="G60" s="72"/>
      <c r="H60" s="72"/>
      <c r="I60" s="72"/>
      <c r="J60" s="61">
        <f t="shared" si="174"/>
        <v>0</v>
      </c>
      <c r="K60" s="59">
        <f>SUM($J$21,$J$29,$J$37,$J$45,$J$53:J60)/$C$3</f>
        <v>0.86744186046511629</v>
      </c>
      <c r="L60" s="60" t="e">
        <f t="shared" si="143"/>
        <v>#DIV/0!</v>
      </c>
      <c r="M60" s="73" t="e">
        <f t="shared" si="144"/>
        <v>#DIV/0!</v>
      </c>
      <c r="N60" s="356" t="e">
        <f t="shared" si="31"/>
        <v>#DIV/0!</v>
      </c>
      <c r="O60" s="97"/>
      <c r="P60" s="72"/>
      <c r="Q60" s="74" t="e">
        <f t="shared" si="3"/>
        <v>#DIV/0!</v>
      </c>
      <c r="R60" s="75" t="e">
        <f t="shared" si="4"/>
        <v>#DIV/0!</v>
      </c>
      <c r="S60" s="59" t="e">
        <f t="shared" si="145"/>
        <v>#DIV/0!</v>
      </c>
      <c r="T60" s="72"/>
      <c r="U60" s="72"/>
      <c r="V60" s="89"/>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4"/>
        <v>#DIV/0!</v>
      </c>
      <c r="DC60" s="127"/>
      <c r="DD60" s="127"/>
      <c r="DE60" s="128"/>
      <c r="DF60" s="150" t="e">
        <f t="shared" si="27"/>
        <v>#DIV/0!</v>
      </c>
    </row>
    <row r="61" spans="1:110" hidden="1">
      <c r="A61" s="91"/>
      <c r="B61" s="166" t="s">
        <v>54</v>
      </c>
      <c r="C61" s="91">
        <f t="shared" ref="C61" si="175">SUM(C54:C60)</f>
        <v>0</v>
      </c>
      <c r="D61" s="76">
        <f t="shared" ref="D61:E61" si="176">SUM(D54:D60)</f>
        <v>0</v>
      </c>
      <c r="E61" s="147">
        <f t="shared" si="176"/>
        <v>0</v>
      </c>
      <c r="F61" s="76">
        <f t="shared" ref="F61:I61" si="177">SUM(F54:F60)</f>
        <v>0</v>
      </c>
      <c r="G61" s="76">
        <f t="shared" si="177"/>
        <v>0</v>
      </c>
      <c r="H61" s="76">
        <f t="shared" si="177"/>
        <v>0</v>
      </c>
      <c r="I61" s="76">
        <f t="shared" si="177"/>
        <v>0</v>
      </c>
      <c r="J61" s="77">
        <f>SUM(J60)</f>
        <v>0</v>
      </c>
      <c r="K61" s="78">
        <f>SUM($J$21,$J$29,$J$37,$J$45,$J$53,$J$61)/$C$3</f>
        <v>0.86744186046511629</v>
      </c>
      <c r="L61" s="79" t="e">
        <f t="shared" si="143"/>
        <v>#DIV/0!</v>
      </c>
      <c r="M61" s="80" t="e">
        <f t="shared" si="144"/>
        <v>#DIV/0!</v>
      </c>
      <c r="N61" s="357" t="e">
        <f t="shared" si="31"/>
        <v>#DIV/0!</v>
      </c>
      <c r="O61" s="98">
        <f>SUM(O60)</f>
        <v>0</v>
      </c>
      <c r="P61" s="81">
        <f>SUM(P54:P60)</f>
        <v>0</v>
      </c>
      <c r="Q61" s="78" t="e">
        <f t="shared" si="3"/>
        <v>#DIV/0!</v>
      </c>
      <c r="R61" s="82" t="e">
        <f>J61/O61</f>
        <v>#DIV/0!</v>
      </c>
      <c r="S61" s="78" t="e">
        <f t="shared" si="145"/>
        <v>#DIV/0!</v>
      </c>
      <c r="T61" s="83" t="e">
        <f>AVERAGE(T54:T60)</f>
        <v>#DIV/0!</v>
      </c>
      <c r="U61" s="76">
        <f>SUM(U54:U60)</f>
        <v>0</v>
      </c>
      <c r="V61" s="92">
        <f t="shared" si="32"/>
        <v>1</v>
      </c>
      <c r="W61" s="98">
        <f t="shared" ref="W61:Y61" si="178">SUM(W54:W60)</f>
        <v>0</v>
      </c>
      <c r="X61" s="76">
        <f t="shared" si="178"/>
        <v>0</v>
      </c>
      <c r="Y61" s="77">
        <f t="shared" si="178"/>
        <v>0</v>
      </c>
      <c r="Z61" s="79" t="e">
        <f t="shared" si="6"/>
        <v>#DIV/0!</v>
      </c>
      <c r="AA61" s="76">
        <f t="shared" ref="AA61:AC61" si="179">SUM(AA54:AA60)</f>
        <v>0</v>
      </c>
      <c r="AB61" s="76">
        <f t="shared" si="179"/>
        <v>0</v>
      </c>
      <c r="AC61" s="77">
        <f t="shared" si="179"/>
        <v>0</v>
      </c>
      <c r="AD61" s="79" t="e">
        <f t="shared" si="7"/>
        <v>#DIV/0!</v>
      </c>
      <c r="AE61" s="76">
        <f t="shared" ref="AE61:AG61" si="180">SUM(AE54:AE60)</f>
        <v>0</v>
      </c>
      <c r="AF61" s="76">
        <f t="shared" si="180"/>
        <v>0</v>
      </c>
      <c r="AG61" s="77">
        <f t="shared" si="180"/>
        <v>0</v>
      </c>
      <c r="AH61" s="79" t="e">
        <f t="shared" si="8"/>
        <v>#DIV/0!</v>
      </c>
      <c r="AI61" s="76">
        <f t="shared" ref="AI61:AK61" si="181">SUM(AI54:AI60)</f>
        <v>0</v>
      </c>
      <c r="AJ61" s="76">
        <f t="shared" si="181"/>
        <v>0</v>
      </c>
      <c r="AK61" s="77">
        <f t="shared" si="181"/>
        <v>0</v>
      </c>
      <c r="AL61" s="79" t="e">
        <f t="shared" si="9"/>
        <v>#DIV/0!</v>
      </c>
      <c r="AM61" s="76">
        <f t="shared" ref="AM61:AO61" si="182">SUM(AM54:AM60)</f>
        <v>0</v>
      </c>
      <c r="AN61" s="76">
        <f t="shared" si="182"/>
        <v>0</v>
      </c>
      <c r="AO61" s="77">
        <f t="shared" si="182"/>
        <v>0</v>
      </c>
      <c r="AP61" s="79" t="e">
        <f t="shared" si="10"/>
        <v>#DIV/0!</v>
      </c>
      <c r="AQ61" s="76">
        <f t="shared" ref="AQ61:AS61" si="183">SUM(AQ54:AQ60)</f>
        <v>0</v>
      </c>
      <c r="AR61" s="76">
        <f t="shared" si="183"/>
        <v>0</v>
      </c>
      <c r="AS61" s="77">
        <f t="shared" si="183"/>
        <v>0</v>
      </c>
      <c r="AT61" s="79" t="e">
        <f t="shared" si="11"/>
        <v>#DIV/0!</v>
      </c>
      <c r="AU61" s="76">
        <f t="shared" ref="AU61:AW61" si="184">SUM(AU54:AU60)</f>
        <v>0</v>
      </c>
      <c r="AV61" s="76">
        <f t="shared" si="184"/>
        <v>0</v>
      </c>
      <c r="AW61" s="77">
        <f t="shared" si="184"/>
        <v>0</v>
      </c>
      <c r="AX61" s="79" t="e">
        <f t="shared" si="12"/>
        <v>#DIV/0!</v>
      </c>
      <c r="AY61" s="76">
        <f t="shared" ref="AY61:BA61" si="185">SUM(AY54:AY60)</f>
        <v>0</v>
      </c>
      <c r="AZ61" s="76">
        <f t="shared" si="185"/>
        <v>0</v>
      </c>
      <c r="BA61" s="77">
        <f t="shared" si="185"/>
        <v>0</v>
      </c>
      <c r="BB61" s="79" t="e">
        <f t="shared" si="13"/>
        <v>#DIV/0!</v>
      </c>
      <c r="BC61" s="76">
        <f t="shared" ref="BC61:BE61" si="186">SUM(BC54:BC60)</f>
        <v>0</v>
      </c>
      <c r="BD61" s="76">
        <f t="shared" si="186"/>
        <v>0</v>
      </c>
      <c r="BE61" s="77">
        <f t="shared" si="186"/>
        <v>0</v>
      </c>
      <c r="BF61" s="79" t="e">
        <f t="shared" si="14"/>
        <v>#DIV/0!</v>
      </c>
      <c r="BG61" s="76">
        <f t="shared" ref="BG61:BI61" si="187">SUM(BG54:BG60)</f>
        <v>0</v>
      </c>
      <c r="BH61" s="76">
        <f t="shared" si="187"/>
        <v>0</v>
      </c>
      <c r="BI61" s="77">
        <f t="shared" si="187"/>
        <v>0</v>
      </c>
      <c r="BJ61" s="79" t="e">
        <f t="shared" si="15"/>
        <v>#DIV/0!</v>
      </c>
      <c r="BK61" s="76">
        <f t="shared" ref="BK61:BM61" si="188">SUM(BK54:BK60)</f>
        <v>0</v>
      </c>
      <c r="BL61" s="76">
        <f t="shared" si="188"/>
        <v>0</v>
      </c>
      <c r="BM61" s="77">
        <f t="shared" si="188"/>
        <v>0</v>
      </c>
      <c r="BN61" s="79" t="e">
        <f t="shared" si="16"/>
        <v>#DIV/0!</v>
      </c>
      <c r="BO61" s="76">
        <f t="shared" ref="BO61:BQ61" si="189">SUM(BO54:BO60)</f>
        <v>0</v>
      </c>
      <c r="BP61" s="76">
        <f t="shared" si="189"/>
        <v>0</v>
      </c>
      <c r="BQ61" s="77">
        <f t="shared" si="189"/>
        <v>0</v>
      </c>
      <c r="BR61" s="79" t="e">
        <f t="shared" si="17"/>
        <v>#DIV/0!</v>
      </c>
      <c r="BS61" s="76">
        <f t="shared" ref="BS61:BU61" si="190">SUM(BS54:BS60)</f>
        <v>0</v>
      </c>
      <c r="BT61" s="76">
        <f t="shared" si="190"/>
        <v>0</v>
      </c>
      <c r="BU61" s="77">
        <f t="shared" si="190"/>
        <v>0</v>
      </c>
      <c r="BV61" s="79" t="e">
        <f t="shared" si="18"/>
        <v>#DIV/0!</v>
      </c>
      <c r="BW61" s="76">
        <f t="shared" ref="BW61:BY61" si="191">SUM(BW54:BW60)</f>
        <v>0</v>
      </c>
      <c r="BX61" s="76">
        <f t="shared" si="191"/>
        <v>0</v>
      </c>
      <c r="BY61" s="77">
        <f t="shared" si="191"/>
        <v>0</v>
      </c>
      <c r="BZ61" s="79" t="e">
        <f t="shared" si="19"/>
        <v>#DIV/0!</v>
      </c>
      <c r="CA61" s="76">
        <f t="shared" ref="CA61:CC61" si="192">SUM(CA54:CA60)</f>
        <v>0</v>
      </c>
      <c r="CB61" s="76">
        <f t="shared" si="192"/>
        <v>0</v>
      </c>
      <c r="CC61" s="77">
        <f t="shared" si="192"/>
        <v>0</v>
      </c>
      <c r="CD61" s="79" t="e">
        <f t="shared" si="20"/>
        <v>#DIV/0!</v>
      </c>
      <c r="CE61" s="76">
        <f t="shared" ref="CE61:CG61" si="193">SUM(CE54:CE60)</f>
        <v>0</v>
      </c>
      <c r="CF61" s="76">
        <f t="shared" si="193"/>
        <v>0</v>
      </c>
      <c r="CG61" s="77">
        <f t="shared" si="193"/>
        <v>0</v>
      </c>
      <c r="CH61" s="79" t="e">
        <f t="shared" si="21"/>
        <v>#DIV/0!</v>
      </c>
      <c r="CI61" s="76">
        <f t="shared" ref="CI61:CK61" si="194">SUM(CI54:CI60)</f>
        <v>0</v>
      </c>
      <c r="CJ61" s="76">
        <f t="shared" si="194"/>
        <v>0</v>
      </c>
      <c r="CK61" s="77">
        <f t="shared" si="194"/>
        <v>0</v>
      </c>
      <c r="CL61" s="79" t="e">
        <f t="shared" si="22"/>
        <v>#DIV/0!</v>
      </c>
      <c r="CM61" s="76">
        <f t="shared" ref="CM61:CO61" si="195">SUM(CM54:CM60)</f>
        <v>0</v>
      </c>
      <c r="CN61" s="76">
        <f t="shared" si="195"/>
        <v>0</v>
      </c>
      <c r="CO61" s="77">
        <f t="shared" si="195"/>
        <v>0</v>
      </c>
      <c r="CP61" s="79" t="e">
        <f t="shared" si="23"/>
        <v>#DIV/0!</v>
      </c>
      <c r="CQ61" s="76">
        <f t="shared" ref="CQ61:CS61" si="196">SUM(CQ54:CQ60)</f>
        <v>0</v>
      </c>
      <c r="CR61" s="76">
        <f t="shared" si="196"/>
        <v>0</v>
      </c>
      <c r="CS61" s="77">
        <f t="shared" si="196"/>
        <v>0</v>
      </c>
      <c r="CT61" s="79" t="e">
        <f t="shared" si="24"/>
        <v>#DIV/0!</v>
      </c>
      <c r="CU61" s="76">
        <f t="shared" ref="CU61:CW61" si="197">SUM(CU54:CU60)</f>
        <v>0</v>
      </c>
      <c r="CV61" s="76">
        <f t="shared" si="197"/>
        <v>0</v>
      </c>
      <c r="CW61" s="77">
        <f t="shared" si="197"/>
        <v>0</v>
      </c>
      <c r="CX61" s="79" t="e">
        <f t="shared" si="25"/>
        <v>#DIV/0!</v>
      </c>
      <c r="CY61" s="76">
        <f t="shared" ref="CY61:DA61" si="198">SUM(CY54:CY60)</f>
        <v>0</v>
      </c>
      <c r="CZ61" s="76">
        <f t="shared" si="198"/>
        <v>0</v>
      </c>
      <c r="DA61" s="77">
        <f t="shared" si="198"/>
        <v>0</v>
      </c>
      <c r="DB61" s="79" t="e">
        <f t="shared" si="34"/>
        <v>#DIV/0!</v>
      </c>
      <c r="DC61" s="76">
        <f t="shared" ref="DC61:DE61" si="199">SUM(DC54:DC60)</f>
        <v>0</v>
      </c>
      <c r="DD61" s="76">
        <f t="shared" si="199"/>
        <v>0</v>
      </c>
      <c r="DE61" s="77">
        <f t="shared" si="199"/>
        <v>0</v>
      </c>
      <c r="DF61" s="151" t="e">
        <f t="shared" si="27"/>
        <v>#DIV/0!</v>
      </c>
    </row>
    <row r="62" spans="1:110" hidden="1">
      <c r="A62" s="88"/>
      <c r="B62" s="165">
        <f>'Daily_Total '!B62</f>
        <v>45158</v>
      </c>
      <c r="C62" s="99">
        <f>SUM(W62,AA62,AE62,AI62,AM62,AQ62,AU62,AY62,BC62,BG62,BK62,BO62,BS62,BW62,CA62,CE62,CI62,CM62,CQ62,CU62,CY62,DC62)</f>
        <v>0</v>
      </c>
      <c r="D62" s="72">
        <f t="shared" ref="D62:D68" si="200">SUM(X62,AB62,AF62,AJ62,AN62,AR62,AV62,AZ62,BD62,BH62,BL62,BP62,BT62,BX62,CB62,CF62,CJ62,CN62,CR62,CV62,CZ62,DD62)</f>
        <v>0</v>
      </c>
      <c r="E62" s="146"/>
      <c r="F62" s="72"/>
      <c r="G62" s="72"/>
      <c r="H62" s="72"/>
      <c r="I62" s="72"/>
      <c r="J62" s="61">
        <f>SUM(Y62,AC62,AG62,AK62,AO62,AS62,AW62,BA62,BE62,BI62,BM62,BQ62,BU62,BY62,CC62,CG62,CK62,CO62,CS62,CW62,DA62,DE62)</f>
        <v>0</v>
      </c>
      <c r="K62" s="59">
        <f>SUM($J$21,$J$29,$J$37,$J$45,$J$53,$J$61:J62)/$C$3</f>
        <v>0.86744186046511629</v>
      </c>
      <c r="L62" s="60" t="e">
        <f t="shared" si="143"/>
        <v>#DIV/0!</v>
      </c>
      <c r="M62" s="73" t="e">
        <f t="shared" si="144"/>
        <v>#DIV/0!</v>
      </c>
      <c r="N62" s="356" t="e">
        <f t="shared" si="31"/>
        <v>#DIV/0!</v>
      </c>
      <c r="O62" s="97"/>
      <c r="P62" s="72"/>
      <c r="Q62" s="74" t="e">
        <f t="shared" si="3"/>
        <v>#DIV/0!</v>
      </c>
      <c r="R62" s="75" t="e">
        <f>J62/O62</f>
        <v>#DIV/0!</v>
      </c>
      <c r="S62" s="59" t="e">
        <f t="shared" si="145"/>
        <v>#DIV/0!</v>
      </c>
      <c r="T62" s="72"/>
      <c r="U62" s="72"/>
      <c r="V62" s="89"/>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4"/>
        <v>#DIV/0!</v>
      </c>
      <c r="DC62" s="127"/>
      <c r="DD62" s="127"/>
      <c r="DE62" s="128"/>
      <c r="DF62" s="150" t="e">
        <f t="shared" si="27"/>
        <v>#DIV/0!</v>
      </c>
    </row>
    <row r="63" spans="1:110" hidden="1">
      <c r="A63" s="88"/>
      <c r="B63" s="165">
        <f>'Daily_Total '!B63</f>
        <v>45159</v>
      </c>
      <c r="C63" s="99">
        <f t="shared" ref="C63:C68" si="201">SUM(W63,AA63,AE63,AI63,AM63,AQ63,AU63,AY63,BC63,BG63,BK63,BO63,BS63,BW63,CA63,CE63,CI63,CM63,CQ63,CU63,CY63,DC63)</f>
        <v>0</v>
      </c>
      <c r="D63" s="72">
        <f t="shared" si="200"/>
        <v>0</v>
      </c>
      <c r="E63" s="146"/>
      <c r="F63" s="72"/>
      <c r="G63" s="72"/>
      <c r="H63" s="72"/>
      <c r="I63" s="72"/>
      <c r="J63" s="61">
        <f t="shared" ref="J63:J68" si="202">SUM(Y63,AC63,AG63,AK63,AO63,AS63,AW63,BA63,BE63,BI63,BM63,BQ63,BU63,BY63,CC63,CG63,CK63,CO63,CS63,CW63,DA63,DE63)</f>
        <v>0</v>
      </c>
      <c r="K63" s="59">
        <f>SUM($J$21,$J$29,$J$37,$J$45,$J$53,$J$61:J63)/$C$3</f>
        <v>0.86744186046511629</v>
      </c>
      <c r="L63" s="60" t="e">
        <f t="shared" si="143"/>
        <v>#DIV/0!</v>
      </c>
      <c r="M63" s="73" t="e">
        <f t="shared" si="144"/>
        <v>#DIV/0!</v>
      </c>
      <c r="N63" s="356" t="e">
        <f t="shared" si="31"/>
        <v>#DIV/0!</v>
      </c>
      <c r="O63" s="97"/>
      <c r="P63" s="72"/>
      <c r="Q63" s="74" t="e">
        <f t="shared" si="3"/>
        <v>#DIV/0!</v>
      </c>
      <c r="R63" s="75" t="e">
        <f t="shared" ref="R63:R68" si="203">J63/O63</f>
        <v>#DIV/0!</v>
      </c>
      <c r="S63" s="59" t="e">
        <f t="shared" si="145"/>
        <v>#DIV/0!</v>
      </c>
      <c r="T63" s="72"/>
      <c r="U63" s="72"/>
      <c r="V63" s="89"/>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4"/>
        <v>#DIV/0!</v>
      </c>
      <c r="DC63" s="127"/>
      <c r="DD63" s="127"/>
      <c r="DE63" s="128"/>
      <c r="DF63" s="150" t="e">
        <f t="shared" si="27"/>
        <v>#DIV/0!</v>
      </c>
    </row>
    <row r="64" spans="1:110" hidden="1">
      <c r="A64" s="88"/>
      <c r="B64" s="165">
        <f>'Daily_Total '!B64</f>
        <v>45160</v>
      </c>
      <c r="C64" s="99">
        <f t="shared" si="201"/>
        <v>0</v>
      </c>
      <c r="D64" s="72">
        <f t="shared" si="200"/>
        <v>0</v>
      </c>
      <c r="E64" s="146"/>
      <c r="F64" s="72"/>
      <c r="G64" s="72"/>
      <c r="H64" s="72"/>
      <c r="I64" s="72"/>
      <c r="J64" s="61">
        <f t="shared" si="202"/>
        <v>0</v>
      </c>
      <c r="K64" s="59">
        <f>SUM($J$21,$J$29,$J$37,$J$45,$J$53,$J$61:J64)/$C$3</f>
        <v>0.86744186046511629</v>
      </c>
      <c r="L64" s="60" t="e">
        <f t="shared" si="143"/>
        <v>#DIV/0!</v>
      </c>
      <c r="M64" s="73" t="e">
        <f t="shared" si="144"/>
        <v>#DIV/0!</v>
      </c>
      <c r="N64" s="356" t="e">
        <f t="shared" si="31"/>
        <v>#DIV/0!</v>
      </c>
      <c r="O64" s="97"/>
      <c r="P64" s="72"/>
      <c r="Q64" s="74" t="e">
        <f t="shared" si="3"/>
        <v>#DIV/0!</v>
      </c>
      <c r="R64" s="75" t="e">
        <f t="shared" si="203"/>
        <v>#DIV/0!</v>
      </c>
      <c r="S64" s="59" t="e">
        <f t="shared" si="145"/>
        <v>#DIV/0!</v>
      </c>
      <c r="T64" s="72"/>
      <c r="U64" s="72"/>
      <c r="V64" s="89"/>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4"/>
        <v>#DIV/0!</v>
      </c>
      <c r="DC64" s="127"/>
      <c r="DD64" s="127"/>
      <c r="DE64" s="128"/>
      <c r="DF64" s="150" t="e">
        <f t="shared" si="27"/>
        <v>#DIV/0!</v>
      </c>
    </row>
    <row r="65" spans="1:110" hidden="1">
      <c r="A65" s="88"/>
      <c r="B65" s="165">
        <f>'Daily_Total '!B65</f>
        <v>45161</v>
      </c>
      <c r="C65" s="99">
        <f t="shared" si="201"/>
        <v>0</v>
      </c>
      <c r="D65" s="72">
        <f t="shared" si="200"/>
        <v>0</v>
      </c>
      <c r="E65" s="146"/>
      <c r="F65" s="72"/>
      <c r="G65" s="72"/>
      <c r="H65" s="72"/>
      <c r="I65" s="72"/>
      <c r="J65" s="61">
        <f t="shared" si="202"/>
        <v>0</v>
      </c>
      <c r="K65" s="59">
        <f>SUM($J$21,$J$29,$J$37,$J$45,$J$53,$J$61:J65)/$C$3</f>
        <v>0.86744186046511629</v>
      </c>
      <c r="L65" s="60" t="e">
        <f t="shared" si="143"/>
        <v>#DIV/0!</v>
      </c>
      <c r="M65" s="73" t="e">
        <f t="shared" si="144"/>
        <v>#DIV/0!</v>
      </c>
      <c r="N65" s="356" t="e">
        <f t="shared" si="31"/>
        <v>#DIV/0!</v>
      </c>
      <c r="O65" s="97"/>
      <c r="P65" s="72"/>
      <c r="Q65" s="74" t="e">
        <f t="shared" si="3"/>
        <v>#DIV/0!</v>
      </c>
      <c r="R65" s="75" t="e">
        <f t="shared" si="203"/>
        <v>#DIV/0!</v>
      </c>
      <c r="S65" s="59" t="e">
        <f t="shared" si="145"/>
        <v>#DIV/0!</v>
      </c>
      <c r="T65" s="72"/>
      <c r="U65" s="72"/>
      <c r="V65" s="89"/>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4"/>
        <v>#DIV/0!</v>
      </c>
      <c r="DC65" s="127"/>
      <c r="DD65" s="127"/>
      <c r="DE65" s="128"/>
      <c r="DF65" s="150" t="e">
        <f t="shared" si="27"/>
        <v>#DIV/0!</v>
      </c>
    </row>
    <row r="66" spans="1:110" hidden="1">
      <c r="A66" s="90"/>
      <c r="B66" s="165">
        <f>'Daily_Total '!B66</f>
        <v>45162</v>
      </c>
      <c r="C66" s="99">
        <f t="shared" si="201"/>
        <v>0</v>
      </c>
      <c r="D66" s="72">
        <f t="shared" si="200"/>
        <v>0</v>
      </c>
      <c r="E66" s="146"/>
      <c r="F66" s="72"/>
      <c r="G66" s="72"/>
      <c r="H66" s="72"/>
      <c r="I66" s="72"/>
      <c r="J66" s="61">
        <f t="shared" si="202"/>
        <v>0</v>
      </c>
      <c r="K66" s="59">
        <f>SUM($J$21,$J$29,$J$37,$J$45,$J$53,$J$61:J66)/$C$3</f>
        <v>0.86744186046511629</v>
      </c>
      <c r="L66" s="60" t="e">
        <f t="shared" si="143"/>
        <v>#DIV/0!</v>
      </c>
      <c r="M66" s="73" t="e">
        <f t="shared" si="144"/>
        <v>#DIV/0!</v>
      </c>
      <c r="N66" s="356" t="e">
        <f t="shared" si="31"/>
        <v>#DIV/0!</v>
      </c>
      <c r="O66" s="97"/>
      <c r="P66" s="72"/>
      <c r="Q66" s="74" t="e">
        <f t="shared" si="3"/>
        <v>#DIV/0!</v>
      </c>
      <c r="R66" s="75" t="e">
        <f t="shared" si="203"/>
        <v>#DIV/0!</v>
      </c>
      <c r="S66" s="59" t="e">
        <f t="shared" si="145"/>
        <v>#DIV/0!</v>
      </c>
      <c r="T66" s="72"/>
      <c r="U66" s="72"/>
      <c r="V66" s="89"/>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4"/>
        <v>#DIV/0!</v>
      </c>
      <c r="DC66" s="127"/>
      <c r="DD66" s="127"/>
      <c r="DE66" s="128"/>
      <c r="DF66" s="150" t="e">
        <f t="shared" si="27"/>
        <v>#DIV/0!</v>
      </c>
    </row>
    <row r="67" spans="1:110" hidden="1">
      <c r="A67" s="88"/>
      <c r="B67" s="165">
        <f>'Daily_Total '!B67</f>
        <v>45163</v>
      </c>
      <c r="C67" s="99">
        <f t="shared" si="201"/>
        <v>0</v>
      </c>
      <c r="D67" s="72">
        <f t="shared" si="200"/>
        <v>0</v>
      </c>
      <c r="E67" s="146"/>
      <c r="F67" s="72"/>
      <c r="G67" s="72"/>
      <c r="H67" s="72"/>
      <c r="I67" s="72"/>
      <c r="J67" s="61">
        <f t="shared" si="202"/>
        <v>0</v>
      </c>
      <c r="K67" s="59">
        <f>SUM($J$21,$J$29,$J$37,$J$45,$J$53,$J$61:J67)/$C$3</f>
        <v>0.86744186046511629</v>
      </c>
      <c r="L67" s="60" t="e">
        <f t="shared" si="143"/>
        <v>#DIV/0!</v>
      </c>
      <c r="M67" s="73" t="e">
        <f t="shared" si="144"/>
        <v>#DIV/0!</v>
      </c>
      <c r="N67" s="356" t="e">
        <f t="shared" si="31"/>
        <v>#DIV/0!</v>
      </c>
      <c r="O67" s="97"/>
      <c r="P67" s="72"/>
      <c r="Q67" s="74" t="e">
        <f t="shared" si="3"/>
        <v>#DIV/0!</v>
      </c>
      <c r="R67" s="75" t="e">
        <f t="shared" si="203"/>
        <v>#DIV/0!</v>
      </c>
      <c r="S67" s="59" t="e">
        <f t="shared" si="145"/>
        <v>#DIV/0!</v>
      </c>
      <c r="T67" s="72"/>
      <c r="U67" s="72"/>
      <c r="V67" s="89"/>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4"/>
        <v>#DIV/0!</v>
      </c>
      <c r="DC67" s="127"/>
      <c r="DD67" s="127"/>
      <c r="DE67" s="128"/>
      <c r="DF67" s="150" t="e">
        <f t="shared" si="27"/>
        <v>#DIV/0!</v>
      </c>
    </row>
    <row r="68" spans="1:110" hidden="1">
      <c r="A68" s="88"/>
      <c r="B68" s="165">
        <f>'Daily_Total '!B68</f>
        <v>45164</v>
      </c>
      <c r="C68" s="99">
        <f t="shared" si="201"/>
        <v>0</v>
      </c>
      <c r="D68" s="72">
        <f t="shared" si="200"/>
        <v>0</v>
      </c>
      <c r="E68" s="146"/>
      <c r="F68" s="72"/>
      <c r="G68" s="72"/>
      <c r="H68" s="72"/>
      <c r="I68" s="72"/>
      <c r="J68" s="61">
        <f t="shared" si="202"/>
        <v>0</v>
      </c>
      <c r="K68" s="59">
        <f>SUM($J$21,$J$29,$J$37,$J$45,$J$53,$J$61:J68)/$C$3</f>
        <v>0.86744186046511629</v>
      </c>
      <c r="L68" s="60" t="e">
        <f t="shared" si="143"/>
        <v>#DIV/0!</v>
      </c>
      <c r="M68" s="73" t="e">
        <f t="shared" si="144"/>
        <v>#DIV/0!</v>
      </c>
      <c r="N68" s="356" t="e">
        <f t="shared" si="31"/>
        <v>#DIV/0!</v>
      </c>
      <c r="O68" s="97"/>
      <c r="P68" s="72"/>
      <c r="Q68" s="74" t="e">
        <f t="shared" si="3"/>
        <v>#DIV/0!</v>
      </c>
      <c r="R68" s="75" t="e">
        <f t="shared" si="203"/>
        <v>#DIV/0!</v>
      </c>
      <c r="S68" s="59" t="e">
        <f t="shared" si="145"/>
        <v>#DIV/0!</v>
      </c>
      <c r="T68" s="72"/>
      <c r="U68" s="72"/>
      <c r="V68" s="89"/>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4"/>
        <v>#DIV/0!</v>
      </c>
      <c r="DC68" s="127"/>
      <c r="DD68" s="127"/>
      <c r="DE68" s="128"/>
      <c r="DF68" s="150" t="e">
        <f t="shared" si="27"/>
        <v>#DIV/0!</v>
      </c>
    </row>
    <row r="69" spans="1:110" hidden="1">
      <c r="A69" s="91"/>
      <c r="B69" s="166" t="s">
        <v>65</v>
      </c>
      <c r="C69" s="91">
        <f t="shared" ref="C69" si="204">SUM(C62:C68)</f>
        <v>0</v>
      </c>
      <c r="D69" s="76">
        <f t="shared" ref="D69:E69" si="205">SUM(D62:D68)</f>
        <v>0</v>
      </c>
      <c r="E69" s="147">
        <f t="shared" si="205"/>
        <v>0</v>
      </c>
      <c r="F69" s="76">
        <f t="shared" ref="F69:I69" si="206">SUM(F62:F68)</f>
        <v>0</v>
      </c>
      <c r="G69" s="76">
        <f t="shared" si="206"/>
        <v>0</v>
      </c>
      <c r="H69" s="76">
        <f t="shared" si="206"/>
        <v>0</v>
      </c>
      <c r="I69" s="76">
        <f t="shared" si="206"/>
        <v>0</v>
      </c>
      <c r="J69" s="77">
        <f>SUM(J62:J68)</f>
        <v>0</v>
      </c>
      <c r="K69" s="78">
        <f>SUM($J$21,$J$29,$J$37,$J$45,$J$53,$J$61,$J$69)/$C$3</f>
        <v>0.86744186046511629</v>
      </c>
      <c r="L69" s="79" t="e">
        <f t="shared" si="143"/>
        <v>#DIV/0!</v>
      </c>
      <c r="M69" s="80" t="e">
        <f t="shared" si="144"/>
        <v>#DIV/0!</v>
      </c>
      <c r="N69" s="357" t="e">
        <f t="shared" si="31"/>
        <v>#DIV/0!</v>
      </c>
      <c r="O69" s="98">
        <f>SUM(O62:O68)</f>
        <v>0</v>
      </c>
      <c r="P69" s="81">
        <f>SUM(P62:P68)</f>
        <v>0</v>
      </c>
      <c r="Q69" s="78" t="e">
        <f t="shared" si="3"/>
        <v>#DIV/0!</v>
      </c>
      <c r="R69" s="82" t="e">
        <f>J69/O69</f>
        <v>#DIV/0!</v>
      </c>
      <c r="S69" s="78" t="e">
        <f t="shared" si="145"/>
        <v>#DIV/0!</v>
      </c>
      <c r="T69" s="83" t="e">
        <f>AVERAGE(T62:T68)</f>
        <v>#DIV/0!</v>
      </c>
      <c r="U69" s="76">
        <f>SUM(U62:U68)</f>
        <v>0</v>
      </c>
      <c r="V69" s="92">
        <f t="shared" si="32"/>
        <v>1</v>
      </c>
      <c r="W69" s="98">
        <f t="shared" ref="W69:Y69" si="207">SUM(W62:W68)</f>
        <v>0</v>
      </c>
      <c r="X69" s="76">
        <f t="shared" si="207"/>
        <v>0</v>
      </c>
      <c r="Y69" s="77">
        <f t="shared" si="207"/>
        <v>0</v>
      </c>
      <c r="Z69" s="79" t="e">
        <f t="shared" si="6"/>
        <v>#DIV/0!</v>
      </c>
      <c r="AA69" s="76">
        <f t="shared" ref="AA69:AC69" si="208">SUM(AA62:AA68)</f>
        <v>0</v>
      </c>
      <c r="AB69" s="76">
        <f t="shared" si="208"/>
        <v>0</v>
      </c>
      <c r="AC69" s="77">
        <f t="shared" si="208"/>
        <v>0</v>
      </c>
      <c r="AD69" s="79" t="e">
        <f t="shared" si="7"/>
        <v>#DIV/0!</v>
      </c>
      <c r="AE69" s="76">
        <f t="shared" ref="AE69:AG69" si="209">SUM(AE62:AE68)</f>
        <v>0</v>
      </c>
      <c r="AF69" s="76">
        <f t="shared" si="209"/>
        <v>0</v>
      </c>
      <c r="AG69" s="77">
        <f t="shared" si="209"/>
        <v>0</v>
      </c>
      <c r="AH69" s="79" t="e">
        <f t="shared" si="8"/>
        <v>#DIV/0!</v>
      </c>
      <c r="AI69" s="76">
        <f t="shared" ref="AI69:AK69" si="210">SUM(AI62:AI68)</f>
        <v>0</v>
      </c>
      <c r="AJ69" s="76">
        <f t="shared" si="210"/>
        <v>0</v>
      </c>
      <c r="AK69" s="77">
        <f t="shared" si="210"/>
        <v>0</v>
      </c>
      <c r="AL69" s="79" t="e">
        <f t="shared" si="9"/>
        <v>#DIV/0!</v>
      </c>
      <c r="AM69" s="76">
        <f t="shared" ref="AM69:AO69" si="211">SUM(AM62:AM68)</f>
        <v>0</v>
      </c>
      <c r="AN69" s="76">
        <f t="shared" si="211"/>
        <v>0</v>
      </c>
      <c r="AO69" s="77">
        <f t="shared" si="211"/>
        <v>0</v>
      </c>
      <c r="AP69" s="79" t="e">
        <f t="shared" si="10"/>
        <v>#DIV/0!</v>
      </c>
      <c r="AQ69" s="76">
        <f t="shared" ref="AQ69:AS69" si="212">SUM(AQ62:AQ68)</f>
        <v>0</v>
      </c>
      <c r="AR69" s="76">
        <f t="shared" si="212"/>
        <v>0</v>
      </c>
      <c r="AS69" s="77">
        <f t="shared" si="212"/>
        <v>0</v>
      </c>
      <c r="AT69" s="79" t="e">
        <f t="shared" si="11"/>
        <v>#DIV/0!</v>
      </c>
      <c r="AU69" s="76">
        <f t="shared" ref="AU69:AW69" si="213">SUM(AU62:AU68)</f>
        <v>0</v>
      </c>
      <c r="AV69" s="76">
        <f t="shared" si="213"/>
        <v>0</v>
      </c>
      <c r="AW69" s="77">
        <f t="shared" si="213"/>
        <v>0</v>
      </c>
      <c r="AX69" s="79" t="e">
        <f t="shared" si="12"/>
        <v>#DIV/0!</v>
      </c>
      <c r="AY69" s="76">
        <f t="shared" ref="AY69:BA69" si="214">SUM(AY62:AY68)</f>
        <v>0</v>
      </c>
      <c r="AZ69" s="76">
        <f t="shared" si="214"/>
        <v>0</v>
      </c>
      <c r="BA69" s="77">
        <f t="shared" si="214"/>
        <v>0</v>
      </c>
      <c r="BB69" s="79" t="e">
        <f t="shared" si="13"/>
        <v>#DIV/0!</v>
      </c>
      <c r="BC69" s="76">
        <f t="shared" ref="BC69:BE69" si="215">SUM(BC62:BC68)</f>
        <v>0</v>
      </c>
      <c r="BD69" s="76">
        <f t="shared" si="215"/>
        <v>0</v>
      </c>
      <c r="BE69" s="77">
        <f t="shared" si="215"/>
        <v>0</v>
      </c>
      <c r="BF69" s="79" t="e">
        <f t="shared" si="14"/>
        <v>#DIV/0!</v>
      </c>
      <c r="BG69" s="76">
        <f t="shared" ref="BG69:BI69" si="216">SUM(BG62:BG68)</f>
        <v>0</v>
      </c>
      <c r="BH69" s="76">
        <f t="shared" si="216"/>
        <v>0</v>
      </c>
      <c r="BI69" s="77">
        <f t="shared" si="216"/>
        <v>0</v>
      </c>
      <c r="BJ69" s="79" t="e">
        <f t="shared" si="15"/>
        <v>#DIV/0!</v>
      </c>
      <c r="BK69" s="76">
        <f t="shared" ref="BK69:BM69" si="217">SUM(BK62:BK68)</f>
        <v>0</v>
      </c>
      <c r="BL69" s="76">
        <f t="shared" si="217"/>
        <v>0</v>
      </c>
      <c r="BM69" s="77">
        <f t="shared" si="217"/>
        <v>0</v>
      </c>
      <c r="BN69" s="79" t="e">
        <f t="shared" si="16"/>
        <v>#DIV/0!</v>
      </c>
      <c r="BO69" s="76">
        <f t="shared" ref="BO69:BQ69" si="218">SUM(BO62:BO68)</f>
        <v>0</v>
      </c>
      <c r="BP69" s="76">
        <f t="shared" si="218"/>
        <v>0</v>
      </c>
      <c r="BQ69" s="77">
        <f t="shared" si="218"/>
        <v>0</v>
      </c>
      <c r="BR69" s="79" t="e">
        <f t="shared" si="17"/>
        <v>#DIV/0!</v>
      </c>
      <c r="BS69" s="76">
        <f t="shared" ref="BS69:BU69" si="219">SUM(BS62:BS68)</f>
        <v>0</v>
      </c>
      <c r="BT69" s="76">
        <f t="shared" si="219"/>
        <v>0</v>
      </c>
      <c r="BU69" s="77">
        <f t="shared" si="219"/>
        <v>0</v>
      </c>
      <c r="BV69" s="79" t="e">
        <f t="shared" si="18"/>
        <v>#DIV/0!</v>
      </c>
      <c r="BW69" s="76">
        <f t="shared" ref="BW69:BY69" si="220">SUM(BW62:BW68)</f>
        <v>0</v>
      </c>
      <c r="BX69" s="76">
        <f t="shared" si="220"/>
        <v>0</v>
      </c>
      <c r="BY69" s="77">
        <f t="shared" si="220"/>
        <v>0</v>
      </c>
      <c r="BZ69" s="79" t="e">
        <f t="shared" si="19"/>
        <v>#DIV/0!</v>
      </c>
      <c r="CA69" s="76">
        <f t="shared" ref="CA69:CC69" si="221">SUM(CA62:CA68)</f>
        <v>0</v>
      </c>
      <c r="CB69" s="76">
        <f t="shared" si="221"/>
        <v>0</v>
      </c>
      <c r="CC69" s="77">
        <f t="shared" si="221"/>
        <v>0</v>
      </c>
      <c r="CD69" s="79" t="e">
        <f t="shared" si="20"/>
        <v>#DIV/0!</v>
      </c>
      <c r="CE69" s="76">
        <f t="shared" ref="CE69:CG69" si="222">SUM(CE62:CE68)</f>
        <v>0</v>
      </c>
      <c r="CF69" s="76">
        <f t="shared" si="222"/>
        <v>0</v>
      </c>
      <c r="CG69" s="77">
        <f t="shared" si="222"/>
        <v>0</v>
      </c>
      <c r="CH69" s="79" t="e">
        <f t="shared" si="21"/>
        <v>#DIV/0!</v>
      </c>
      <c r="CI69" s="76">
        <f t="shared" ref="CI69:CK69" si="223">SUM(CI62:CI68)</f>
        <v>0</v>
      </c>
      <c r="CJ69" s="76">
        <f t="shared" si="223"/>
        <v>0</v>
      </c>
      <c r="CK69" s="77">
        <f t="shared" si="223"/>
        <v>0</v>
      </c>
      <c r="CL69" s="79" t="e">
        <f t="shared" si="22"/>
        <v>#DIV/0!</v>
      </c>
      <c r="CM69" s="76">
        <f t="shared" ref="CM69:CO69" si="224">SUM(CM62:CM68)</f>
        <v>0</v>
      </c>
      <c r="CN69" s="76">
        <f t="shared" si="224"/>
        <v>0</v>
      </c>
      <c r="CO69" s="77">
        <f t="shared" si="224"/>
        <v>0</v>
      </c>
      <c r="CP69" s="79" t="e">
        <f t="shared" si="23"/>
        <v>#DIV/0!</v>
      </c>
      <c r="CQ69" s="76">
        <f t="shared" ref="CQ69:CS69" si="225">SUM(CQ62:CQ68)</f>
        <v>0</v>
      </c>
      <c r="CR69" s="76">
        <f t="shared" si="225"/>
        <v>0</v>
      </c>
      <c r="CS69" s="77">
        <f t="shared" si="225"/>
        <v>0</v>
      </c>
      <c r="CT69" s="79" t="e">
        <f t="shared" si="24"/>
        <v>#DIV/0!</v>
      </c>
      <c r="CU69" s="76">
        <f t="shared" ref="CU69:CW69" si="226">SUM(CU62:CU68)</f>
        <v>0</v>
      </c>
      <c r="CV69" s="76">
        <f t="shared" si="226"/>
        <v>0</v>
      </c>
      <c r="CW69" s="77">
        <f t="shared" si="226"/>
        <v>0</v>
      </c>
      <c r="CX69" s="79" t="e">
        <f t="shared" si="25"/>
        <v>#DIV/0!</v>
      </c>
      <c r="CY69" s="76">
        <f t="shared" ref="CY69:DA69" si="227">SUM(CY62:CY68)</f>
        <v>0</v>
      </c>
      <c r="CZ69" s="76">
        <f t="shared" si="227"/>
        <v>0</v>
      </c>
      <c r="DA69" s="77">
        <f t="shared" si="227"/>
        <v>0</v>
      </c>
      <c r="DB69" s="79" t="e">
        <f t="shared" si="34"/>
        <v>#DIV/0!</v>
      </c>
      <c r="DC69" s="76">
        <f t="shared" ref="DC69:DE69" si="228">SUM(DC62:DC68)</f>
        <v>0</v>
      </c>
      <c r="DD69" s="76">
        <f t="shared" si="228"/>
        <v>0</v>
      </c>
      <c r="DE69" s="77">
        <f t="shared" si="228"/>
        <v>0</v>
      </c>
      <c r="DF69" s="151" t="e">
        <f t="shared" si="27"/>
        <v>#DIV/0!</v>
      </c>
    </row>
    <row r="70" spans="1:110" hidden="1">
      <c r="A70" s="88"/>
      <c r="B70" s="165">
        <f>'Daily_Total '!B70</f>
        <v>45165</v>
      </c>
      <c r="C70" s="99">
        <f>SUM(W70,AA70,AE70,AI70,AM70,AQ70,AU70,AY70,BC70,BG70,BK70,BO70,BS70,BW70,CA70,CE70,CI70,CM70,CQ70,CU70,CY70,DC70)</f>
        <v>0</v>
      </c>
      <c r="D70" s="72">
        <f t="shared" ref="D70:D76" si="229">SUM(X70,AB70,AF70,AJ70,AN70,AR70,AV70,AZ70,BD70,BH70,BL70,BP70,BT70,BX70,CB70,CF70,CJ70,CN70,CR70,CV70,CZ70,DD70)</f>
        <v>0</v>
      </c>
      <c r="E70" s="146"/>
      <c r="F70" s="72"/>
      <c r="G70" s="72"/>
      <c r="H70" s="72"/>
      <c r="I70" s="72"/>
      <c r="J70" s="61">
        <f>SUM(Y70,AC70,AG70,AK70,AO70,AS70,AW70,BA70,BE70,BI70,BM70,BQ70,BU70,BY70,CC70,CG70,CK70,CO70,CS70,CW70,DA70,DE70)</f>
        <v>0</v>
      </c>
      <c r="K70" s="59">
        <f>SUM($J$21,$J$29,$J$37,$J$45,$J$53,$J$61,$J$69:J70)/$C$3</f>
        <v>0.86744186046511629</v>
      </c>
      <c r="L70" s="60" t="e">
        <f t="shared" si="143"/>
        <v>#DIV/0!</v>
      </c>
      <c r="M70" s="73" t="e">
        <f t="shared" si="144"/>
        <v>#DIV/0!</v>
      </c>
      <c r="N70" s="356" t="e">
        <f t="shared" si="31"/>
        <v>#DIV/0!</v>
      </c>
      <c r="O70" s="97"/>
      <c r="P70" s="72"/>
      <c r="Q70" s="74" t="e">
        <f t="shared" si="3"/>
        <v>#DIV/0!</v>
      </c>
      <c r="R70" s="75" t="e">
        <f>J70/O70</f>
        <v>#DIV/0!</v>
      </c>
      <c r="S70" s="59" t="e">
        <f t="shared" si="145"/>
        <v>#DIV/0!</v>
      </c>
      <c r="T70" s="72"/>
      <c r="U70" s="72"/>
      <c r="V70" s="89"/>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4"/>
        <v>#DIV/0!</v>
      </c>
      <c r="DC70" s="127"/>
      <c r="DD70" s="127"/>
      <c r="DE70" s="128"/>
      <c r="DF70" s="150" t="e">
        <f t="shared" si="27"/>
        <v>#DIV/0!</v>
      </c>
    </row>
    <row r="71" spans="1:110" hidden="1">
      <c r="A71" s="88"/>
      <c r="B71" s="165">
        <f>'Daily_Total '!B71</f>
        <v>45166</v>
      </c>
      <c r="C71" s="99">
        <f t="shared" ref="C71:C76" si="230">SUM(W71,AA71,AE71,AI71,AM71,AQ71,AU71,AY71,BC71,BG71,BK71,BO71,BS71,BW71,CA71,CE71,CI71,CM71,CQ71,CU71,CY71,DC71)</f>
        <v>0</v>
      </c>
      <c r="D71" s="72">
        <f t="shared" si="229"/>
        <v>0</v>
      </c>
      <c r="E71" s="146"/>
      <c r="F71" s="72"/>
      <c r="G71" s="72"/>
      <c r="H71" s="72"/>
      <c r="I71" s="72"/>
      <c r="J71" s="61">
        <f t="shared" ref="J71:J76" si="231">SUM(Y71,AC71,AG71,AK71,AO71,AS71,AW71,BA71,BE71,BI71,BM71,BQ71,BU71,BY71,CC71,CG71,CK71,CO71,CS71,CW71,DA71,DE71)</f>
        <v>0</v>
      </c>
      <c r="K71" s="59">
        <f>SUM($J$21,$J$29,$J$37,$J$45,$J$53,$J$61,$J$69:J71)/$C$3</f>
        <v>0.86744186046511629</v>
      </c>
      <c r="L71" s="60" t="e">
        <f t="shared" si="143"/>
        <v>#DIV/0!</v>
      </c>
      <c r="M71" s="73" t="e">
        <f t="shared" si="144"/>
        <v>#DIV/0!</v>
      </c>
      <c r="N71" s="356" t="e">
        <f t="shared" si="31"/>
        <v>#DIV/0!</v>
      </c>
      <c r="O71" s="97"/>
      <c r="P71" s="72"/>
      <c r="Q71" s="74" t="e">
        <f t="shared" si="3"/>
        <v>#DIV/0!</v>
      </c>
      <c r="R71" s="75" t="e">
        <f t="shared" ref="R71:R76" si="232">J71/O71</f>
        <v>#DIV/0!</v>
      </c>
      <c r="S71" s="59" t="e">
        <f t="shared" si="145"/>
        <v>#DIV/0!</v>
      </c>
      <c r="T71" s="72"/>
      <c r="U71" s="72"/>
      <c r="V71" s="89"/>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4"/>
        <v>#DIV/0!</v>
      </c>
      <c r="DC71" s="127"/>
      <c r="DD71" s="127"/>
      <c r="DE71" s="128"/>
      <c r="DF71" s="150" t="e">
        <f t="shared" si="27"/>
        <v>#DIV/0!</v>
      </c>
    </row>
    <row r="72" spans="1:110" hidden="1">
      <c r="A72" s="88"/>
      <c r="B72" s="165">
        <f>'Daily_Total '!B72</f>
        <v>45167</v>
      </c>
      <c r="C72" s="99">
        <f t="shared" si="230"/>
        <v>0</v>
      </c>
      <c r="D72" s="72">
        <f t="shared" si="229"/>
        <v>0</v>
      </c>
      <c r="E72" s="146"/>
      <c r="F72" s="72"/>
      <c r="G72" s="72"/>
      <c r="H72" s="72"/>
      <c r="I72" s="72"/>
      <c r="J72" s="61">
        <f t="shared" si="231"/>
        <v>0</v>
      </c>
      <c r="K72" s="59">
        <f>SUM($J$21,$J$29,$J$37,$J$45,$J$53,$J$61,$J$69:J72)/$C$3</f>
        <v>0.86744186046511629</v>
      </c>
      <c r="L72" s="60" t="e">
        <f t="shared" si="143"/>
        <v>#DIV/0!</v>
      </c>
      <c r="M72" s="73" t="e">
        <f t="shared" si="144"/>
        <v>#DIV/0!</v>
      </c>
      <c r="N72" s="356" t="e">
        <f t="shared" si="31"/>
        <v>#DIV/0!</v>
      </c>
      <c r="O72" s="97"/>
      <c r="P72" s="72"/>
      <c r="Q72" s="74" t="e">
        <f t="shared" si="3"/>
        <v>#DIV/0!</v>
      </c>
      <c r="R72" s="75" t="e">
        <f t="shared" si="232"/>
        <v>#DIV/0!</v>
      </c>
      <c r="S72" s="59" t="e">
        <f t="shared" si="145"/>
        <v>#DIV/0!</v>
      </c>
      <c r="T72" s="72"/>
      <c r="U72" s="72"/>
      <c r="V72" s="89"/>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4"/>
        <v>#DIV/0!</v>
      </c>
      <c r="DC72" s="127"/>
      <c r="DD72" s="127"/>
      <c r="DE72" s="128"/>
      <c r="DF72" s="150" t="e">
        <f t="shared" si="27"/>
        <v>#DIV/0!</v>
      </c>
    </row>
    <row r="73" spans="1:110" hidden="1">
      <c r="A73" s="88"/>
      <c r="B73" s="165">
        <f>'Daily_Total '!B73</f>
        <v>45168</v>
      </c>
      <c r="C73" s="99">
        <f t="shared" si="230"/>
        <v>0</v>
      </c>
      <c r="D73" s="72">
        <f t="shared" si="229"/>
        <v>0</v>
      </c>
      <c r="E73" s="146"/>
      <c r="F73" s="72"/>
      <c r="G73" s="72"/>
      <c r="H73" s="72"/>
      <c r="I73" s="72"/>
      <c r="J73" s="61">
        <f t="shared" si="231"/>
        <v>0</v>
      </c>
      <c r="K73" s="59">
        <f>SUM($J$21,$J$29,$J$37,$J$45,$J$53,$J$61,$J$69:J73)/$C$3</f>
        <v>0.86744186046511629</v>
      </c>
      <c r="L73" s="60" t="e">
        <f t="shared" si="143"/>
        <v>#DIV/0!</v>
      </c>
      <c r="M73" s="73" t="e">
        <f t="shared" si="144"/>
        <v>#DIV/0!</v>
      </c>
      <c r="N73" s="356" t="e">
        <f t="shared" si="31"/>
        <v>#DIV/0!</v>
      </c>
      <c r="O73" s="97"/>
      <c r="P73" s="72"/>
      <c r="Q73" s="74" t="e">
        <f t="shared" si="3"/>
        <v>#DIV/0!</v>
      </c>
      <c r="R73" s="75" t="e">
        <f t="shared" si="232"/>
        <v>#DIV/0!</v>
      </c>
      <c r="S73" s="59" t="e">
        <f t="shared" si="145"/>
        <v>#DIV/0!</v>
      </c>
      <c r="T73" s="72"/>
      <c r="U73" s="72"/>
      <c r="V73" s="89"/>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4"/>
        <v>#DIV/0!</v>
      </c>
      <c r="DC73" s="127"/>
      <c r="DD73" s="127"/>
      <c r="DE73" s="128"/>
      <c r="DF73" s="150" t="e">
        <f t="shared" si="27"/>
        <v>#DIV/0!</v>
      </c>
    </row>
    <row r="74" spans="1:110" hidden="1">
      <c r="A74" s="90"/>
      <c r="B74" s="165">
        <f>'Daily_Total '!B74</f>
        <v>45169</v>
      </c>
      <c r="C74" s="99">
        <f t="shared" si="230"/>
        <v>0</v>
      </c>
      <c r="D74" s="72">
        <f t="shared" si="229"/>
        <v>0</v>
      </c>
      <c r="E74" s="146"/>
      <c r="F74" s="72"/>
      <c r="G74" s="72"/>
      <c r="H74" s="72"/>
      <c r="I74" s="72"/>
      <c r="J74" s="61">
        <f t="shared" si="231"/>
        <v>0</v>
      </c>
      <c r="K74" s="59">
        <f>SUM($J$21,$J$29,$J$37,$J$45,$J$53,$J$61,$J$69:J74)/$C$3</f>
        <v>0.86744186046511629</v>
      </c>
      <c r="L74" s="60" t="e">
        <f t="shared" si="143"/>
        <v>#DIV/0!</v>
      </c>
      <c r="M74" s="73" t="e">
        <f t="shared" si="144"/>
        <v>#DIV/0!</v>
      </c>
      <c r="N74" s="356" t="e">
        <f t="shared" si="31"/>
        <v>#DIV/0!</v>
      </c>
      <c r="O74" s="97"/>
      <c r="P74" s="72"/>
      <c r="Q74" s="74" t="e">
        <f t="shared" si="3"/>
        <v>#DIV/0!</v>
      </c>
      <c r="R74" s="75" t="e">
        <f t="shared" si="232"/>
        <v>#DIV/0!</v>
      </c>
      <c r="S74" s="59" t="e">
        <f t="shared" si="145"/>
        <v>#DIV/0!</v>
      </c>
      <c r="T74" s="72"/>
      <c r="U74" s="72"/>
      <c r="V74" s="89"/>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4"/>
        <v>#DIV/0!</v>
      </c>
      <c r="DC74" s="127"/>
      <c r="DD74" s="127"/>
      <c r="DE74" s="128"/>
      <c r="DF74" s="150" t="e">
        <f t="shared" si="27"/>
        <v>#DIV/0!</v>
      </c>
    </row>
    <row r="75" spans="1:110" hidden="1">
      <c r="A75" s="88"/>
      <c r="B75" s="165">
        <f>'Daily_Total '!B75</f>
        <v>45170</v>
      </c>
      <c r="C75" s="99">
        <f t="shared" si="230"/>
        <v>0</v>
      </c>
      <c r="D75" s="72">
        <f t="shared" si="229"/>
        <v>0</v>
      </c>
      <c r="E75" s="146"/>
      <c r="F75" s="72"/>
      <c r="G75" s="72"/>
      <c r="H75" s="72"/>
      <c r="I75" s="72"/>
      <c r="J75" s="61">
        <f t="shared" si="231"/>
        <v>0</v>
      </c>
      <c r="K75" s="59">
        <f>SUM($J$21,$J$29,$J$37,$J$45,$J$53,$J$61,$J$69:J75)/$C$3</f>
        <v>0.86744186046511629</v>
      </c>
      <c r="L75" s="60" t="e">
        <f t="shared" si="143"/>
        <v>#DIV/0!</v>
      </c>
      <c r="M75" s="73" t="e">
        <f t="shared" si="144"/>
        <v>#DIV/0!</v>
      </c>
      <c r="N75" s="356" t="e">
        <f t="shared" si="31"/>
        <v>#DIV/0!</v>
      </c>
      <c r="O75" s="97"/>
      <c r="P75" s="72"/>
      <c r="Q75" s="74" t="e">
        <f t="shared" si="3"/>
        <v>#DIV/0!</v>
      </c>
      <c r="R75" s="75" t="e">
        <f t="shared" si="232"/>
        <v>#DIV/0!</v>
      </c>
      <c r="S75" s="59" t="e">
        <f t="shared" si="145"/>
        <v>#DIV/0!</v>
      </c>
      <c r="T75" s="72"/>
      <c r="U75" s="72"/>
      <c r="V75" s="89"/>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4"/>
        <v>#DIV/0!</v>
      </c>
      <c r="DC75" s="127"/>
      <c r="DD75" s="127"/>
      <c r="DE75" s="128"/>
      <c r="DF75" s="150" t="e">
        <f t="shared" si="27"/>
        <v>#DIV/0!</v>
      </c>
    </row>
    <row r="76" spans="1:110" hidden="1">
      <c r="A76" s="88"/>
      <c r="B76" s="165">
        <f>'Daily_Total '!B76</f>
        <v>45171</v>
      </c>
      <c r="C76" s="99">
        <f t="shared" si="230"/>
        <v>0</v>
      </c>
      <c r="D76" s="72">
        <f t="shared" si="229"/>
        <v>0</v>
      </c>
      <c r="E76" s="146"/>
      <c r="F76" s="72"/>
      <c r="G76" s="72"/>
      <c r="H76" s="72"/>
      <c r="I76" s="72"/>
      <c r="J76" s="61">
        <f t="shared" si="231"/>
        <v>0</v>
      </c>
      <c r="K76" s="59">
        <f>SUM($J$21,$J$29,$J$37,$J$45,$J$53,$J$61,$J$69:J76)/$C$3</f>
        <v>0.86744186046511629</v>
      </c>
      <c r="L76" s="60" t="e">
        <f t="shared" si="143"/>
        <v>#DIV/0!</v>
      </c>
      <c r="M76" s="73" t="e">
        <f t="shared" si="144"/>
        <v>#DIV/0!</v>
      </c>
      <c r="N76" s="356" t="e">
        <f t="shared" si="31"/>
        <v>#DIV/0!</v>
      </c>
      <c r="O76" s="97"/>
      <c r="P76" s="72"/>
      <c r="Q76" s="74" t="e">
        <f t="shared" si="3"/>
        <v>#DIV/0!</v>
      </c>
      <c r="R76" s="75" t="e">
        <f t="shared" si="232"/>
        <v>#DIV/0!</v>
      </c>
      <c r="S76" s="59" t="e">
        <f t="shared" si="145"/>
        <v>#DIV/0!</v>
      </c>
      <c r="T76" s="72"/>
      <c r="U76" s="72"/>
      <c r="V76" s="89"/>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4"/>
        <v>#DIV/0!</v>
      </c>
      <c r="DC76" s="127"/>
      <c r="DD76" s="127"/>
      <c r="DE76" s="128"/>
      <c r="DF76" s="150" t="e">
        <f t="shared" si="27"/>
        <v>#DIV/0!</v>
      </c>
    </row>
    <row r="77" spans="1:110" hidden="1">
      <c r="A77" s="91"/>
      <c r="B77" s="166" t="s">
        <v>67</v>
      </c>
      <c r="C77" s="91">
        <f t="shared" ref="C77" si="233">SUM(C70:C76)</f>
        <v>0</v>
      </c>
      <c r="D77" s="76">
        <f t="shared" ref="D77:E85" si="234">SUM(D70:D76)</f>
        <v>0</v>
      </c>
      <c r="E77" s="147">
        <f t="shared" si="234"/>
        <v>0</v>
      </c>
      <c r="F77" s="76">
        <f t="shared" ref="F77:I77" si="235">SUM(F70:F76)</f>
        <v>0</v>
      </c>
      <c r="G77" s="76">
        <f t="shared" si="235"/>
        <v>0</v>
      </c>
      <c r="H77" s="76">
        <f t="shared" si="235"/>
        <v>0</v>
      </c>
      <c r="I77" s="76">
        <f t="shared" si="235"/>
        <v>0</v>
      </c>
      <c r="J77" s="77">
        <f>SUM(J70:J76)</f>
        <v>0</v>
      </c>
      <c r="K77" s="78">
        <f>SUM($J$21,$J$29,$J$37,$J$45,$J$53,$J$61,$J$69,$J$77)/$C$3</f>
        <v>0.86744186046511629</v>
      </c>
      <c r="L77" s="79" t="e">
        <f t="shared" si="143"/>
        <v>#DIV/0!</v>
      </c>
      <c r="M77" s="80" t="e">
        <f t="shared" si="144"/>
        <v>#DIV/0!</v>
      </c>
      <c r="N77" s="357" t="e">
        <f t="shared" si="31"/>
        <v>#DIV/0!</v>
      </c>
      <c r="O77" s="98">
        <f>SUM(O70:O76)</f>
        <v>0</v>
      </c>
      <c r="P77" s="81">
        <f>SUM(P70:P76)</f>
        <v>0</v>
      </c>
      <c r="Q77" s="78" t="e">
        <f t="shared" si="3"/>
        <v>#DIV/0!</v>
      </c>
      <c r="R77" s="82" t="e">
        <f>J77/O77</f>
        <v>#DIV/0!</v>
      </c>
      <c r="S77" s="78" t="e">
        <f t="shared" si="145"/>
        <v>#DIV/0!</v>
      </c>
      <c r="T77" s="83" t="e">
        <f>AVERAGE(T70:T76)</f>
        <v>#DIV/0!</v>
      </c>
      <c r="U77" s="76">
        <f>SUM(U70:U76)</f>
        <v>0</v>
      </c>
      <c r="V77" s="92">
        <f t="shared" si="32"/>
        <v>1</v>
      </c>
      <c r="W77" s="98">
        <f t="shared" ref="W77:Y77" si="236">SUM(W70:W76)</f>
        <v>0</v>
      </c>
      <c r="X77" s="76">
        <f t="shared" si="236"/>
        <v>0</v>
      </c>
      <c r="Y77" s="77">
        <f t="shared" si="236"/>
        <v>0</v>
      </c>
      <c r="Z77" s="79" t="e">
        <f t="shared" si="6"/>
        <v>#DIV/0!</v>
      </c>
      <c r="AA77" s="76">
        <f t="shared" ref="AA77:AC77" si="237">SUM(AA70:AA76)</f>
        <v>0</v>
      </c>
      <c r="AB77" s="76">
        <f t="shared" si="237"/>
        <v>0</v>
      </c>
      <c r="AC77" s="77">
        <f t="shared" si="237"/>
        <v>0</v>
      </c>
      <c r="AD77" s="79" t="e">
        <f t="shared" si="7"/>
        <v>#DIV/0!</v>
      </c>
      <c r="AE77" s="76">
        <f t="shared" ref="AE77:AG77" si="238">SUM(AE70:AE76)</f>
        <v>0</v>
      </c>
      <c r="AF77" s="76">
        <f t="shared" si="238"/>
        <v>0</v>
      </c>
      <c r="AG77" s="77">
        <f t="shared" si="238"/>
        <v>0</v>
      </c>
      <c r="AH77" s="79" t="e">
        <f t="shared" si="8"/>
        <v>#DIV/0!</v>
      </c>
      <c r="AI77" s="76">
        <f t="shared" ref="AI77:AK77" si="239">SUM(AI70:AI76)</f>
        <v>0</v>
      </c>
      <c r="AJ77" s="76">
        <f t="shared" si="239"/>
        <v>0</v>
      </c>
      <c r="AK77" s="77">
        <f t="shared" si="239"/>
        <v>0</v>
      </c>
      <c r="AL77" s="79" t="e">
        <f t="shared" si="9"/>
        <v>#DIV/0!</v>
      </c>
      <c r="AM77" s="76">
        <f t="shared" ref="AM77:AO77" si="240">SUM(AM70:AM76)</f>
        <v>0</v>
      </c>
      <c r="AN77" s="76">
        <f t="shared" si="240"/>
        <v>0</v>
      </c>
      <c r="AO77" s="77">
        <f t="shared" si="240"/>
        <v>0</v>
      </c>
      <c r="AP77" s="79" t="e">
        <f t="shared" si="10"/>
        <v>#DIV/0!</v>
      </c>
      <c r="AQ77" s="76">
        <f t="shared" ref="AQ77:AS77" si="241">SUM(AQ70:AQ76)</f>
        <v>0</v>
      </c>
      <c r="AR77" s="76">
        <f t="shared" si="241"/>
        <v>0</v>
      </c>
      <c r="AS77" s="77">
        <f t="shared" si="241"/>
        <v>0</v>
      </c>
      <c r="AT77" s="79" t="e">
        <f t="shared" si="11"/>
        <v>#DIV/0!</v>
      </c>
      <c r="AU77" s="76">
        <f t="shared" ref="AU77:AW77" si="242">SUM(AU70:AU76)</f>
        <v>0</v>
      </c>
      <c r="AV77" s="76">
        <f t="shared" si="242"/>
        <v>0</v>
      </c>
      <c r="AW77" s="77">
        <f t="shared" si="242"/>
        <v>0</v>
      </c>
      <c r="AX77" s="79" t="e">
        <f t="shared" si="12"/>
        <v>#DIV/0!</v>
      </c>
      <c r="AY77" s="76">
        <f t="shared" ref="AY77:BA77" si="243">SUM(AY70:AY76)</f>
        <v>0</v>
      </c>
      <c r="AZ77" s="76">
        <f t="shared" si="243"/>
        <v>0</v>
      </c>
      <c r="BA77" s="77">
        <f t="shared" si="243"/>
        <v>0</v>
      </c>
      <c r="BB77" s="79" t="e">
        <f t="shared" si="13"/>
        <v>#DIV/0!</v>
      </c>
      <c r="BC77" s="76">
        <f t="shared" ref="BC77:BE77" si="244">SUM(BC70:BC76)</f>
        <v>0</v>
      </c>
      <c r="BD77" s="76">
        <f t="shared" si="244"/>
        <v>0</v>
      </c>
      <c r="BE77" s="77">
        <f t="shared" si="244"/>
        <v>0</v>
      </c>
      <c r="BF77" s="79" t="e">
        <f t="shared" si="14"/>
        <v>#DIV/0!</v>
      </c>
      <c r="BG77" s="76">
        <f t="shared" ref="BG77:BI77" si="245">SUM(BG70:BG76)</f>
        <v>0</v>
      </c>
      <c r="BH77" s="76">
        <f t="shared" si="245"/>
        <v>0</v>
      </c>
      <c r="BI77" s="77">
        <f t="shared" si="245"/>
        <v>0</v>
      </c>
      <c r="BJ77" s="79" t="e">
        <f t="shared" si="15"/>
        <v>#DIV/0!</v>
      </c>
      <c r="BK77" s="76">
        <f t="shared" ref="BK77:BM77" si="246">SUM(BK70:BK76)</f>
        <v>0</v>
      </c>
      <c r="BL77" s="76">
        <f t="shared" si="246"/>
        <v>0</v>
      </c>
      <c r="BM77" s="77">
        <f t="shared" si="246"/>
        <v>0</v>
      </c>
      <c r="BN77" s="79" t="e">
        <f t="shared" si="16"/>
        <v>#DIV/0!</v>
      </c>
      <c r="BO77" s="76">
        <f t="shared" ref="BO77:BQ77" si="247">SUM(BO70:BO76)</f>
        <v>0</v>
      </c>
      <c r="BP77" s="76">
        <f t="shared" si="247"/>
        <v>0</v>
      </c>
      <c r="BQ77" s="77">
        <f t="shared" si="247"/>
        <v>0</v>
      </c>
      <c r="BR77" s="79" t="e">
        <f t="shared" si="17"/>
        <v>#DIV/0!</v>
      </c>
      <c r="BS77" s="76">
        <f t="shared" ref="BS77:BU77" si="248">SUM(BS70:BS76)</f>
        <v>0</v>
      </c>
      <c r="BT77" s="76">
        <f t="shared" si="248"/>
        <v>0</v>
      </c>
      <c r="BU77" s="77">
        <f t="shared" si="248"/>
        <v>0</v>
      </c>
      <c r="BV77" s="79" t="e">
        <f t="shared" si="18"/>
        <v>#DIV/0!</v>
      </c>
      <c r="BW77" s="76">
        <f t="shared" ref="BW77:BY77" si="249">SUM(BW70:BW76)</f>
        <v>0</v>
      </c>
      <c r="BX77" s="76">
        <f t="shared" si="249"/>
        <v>0</v>
      </c>
      <c r="BY77" s="77">
        <f t="shared" si="249"/>
        <v>0</v>
      </c>
      <c r="BZ77" s="79" t="e">
        <f t="shared" si="19"/>
        <v>#DIV/0!</v>
      </c>
      <c r="CA77" s="76">
        <f t="shared" ref="CA77:CC77" si="250">SUM(CA70:CA76)</f>
        <v>0</v>
      </c>
      <c r="CB77" s="76">
        <f t="shared" si="250"/>
        <v>0</v>
      </c>
      <c r="CC77" s="77">
        <f t="shared" si="250"/>
        <v>0</v>
      </c>
      <c r="CD77" s="79" t="e">
        <f t="shared" si="20"/>
        <v>#DIV/0!</v>
      </c>
      <c r="CE77" s="76">
        <f t="shared" ref="CE77:CG77" si="251">SUM(CE70:CE76)</f>
        <v>0</v>
      </c>
      <c r="CF77" s="76">
        <f t="shared" si="251"/>
        <v>0</v>
      </c>
      <c r="CG77" s="77">
        <f t="shared" si="251"/>
        <v>0</v>
      </c>
      <c r="CH77" s="79" t="e">
        <f t="shared" si="21"/>
        <v>#DIV/0!</v>
      </c>
      <c r="CI77" s="76">
        <f t="shared" ref="CI77:CK77" si="252">SUM(CI70:CI76)</f>
        <v>0</v>
      </c>
      <c r="CJ77" s="76">
        <f t="shared" si="252"/>
        <v>0</v>
      </c>
      <c r="CK77" s="77">
        <f t="shared" si="252"/>
        <v>0</v>
      </c>
      <c r="CL77" s="79" t="e">
        <f t="shared" si="22"/>
        <v>#DIV/0!</v>
      </c>
      <c r="CM77" s="76">
        <f t="shared" ref="CM77:CO77" si="253">SUM(CM70:CM76)</f>
        <v>0</v>
      </c>
      <c r="CN77" s="76">
        <f t="shared" si="253"/>
        <v>0</v>
      </c>
      <c r="CO77" s="77">
        <f t="shared" si="253"/>
        <v>0</v>
      </c>
      <c r="CP77" s="79" t="e">
        <f t="shared" si="23"/>
        <v>#DIV/0!</v>
      </c>
      <c r="CQ77" s="76">
        <f t="shared" ref="CQ77:CS77" si="254">SUM(CQ70:CQ76)</f>
        <v>0</v>
      </c>
      <c r="CR77" s="76">
        <f t="shared" si="254"/>
        <v>0</v>
      </c>
      <c r="CS77" s="77">
        <f t="shared" si="254"/>
        <v>0</v>
      </c>
      <c r="CT77" s="79" t="e">
        <f t="shared" si="24"/>
        <v>#DIV/0!</v>
      </c>
      <c r="CU77" s="76">
        <f t="shared" ref="CU77:CW77" si="255">SUM(CU70:CU76)</f>
        <v>0</v>
      </c>
      <c r="CV77" s="76">
        <f t="shared" si="255"/>
        <v>0</v>
      </c>
      <c r="CW77" s="77">
        <f t="shared" si="255"/>
        <v>0</v>
      </c>
      <c r="CX77" s="79" t="e">
        <f t="shared" si="25"/>
        <v>#DIV/0!</v>
      </c>
      <c r="CY77" s="76">
        <f t="shared" ref="CY77:DA77" si="256">SUM(CY70:CY76)</f>
        <v>0</v>
      </c>
      <c r="CZ77" s="76">
        <f t="shared" si="256"/>
        <v>0</v>
      </c>
      <c r="DA77" s="77">
        <f t="shared" si="256"/>
        <v>0</v>
      </c>
      <c r="DB77" s="79" t="e">
        <f t="shared" si="34"/>
        <v>#DIV/0!</v>
      </c>
      <c r="DC77" s="76">
        <f t="shared" ref="DC77:DE77" si="257">SUM(DC70:DC76)</f>
        <v>0</v>
      </c>
      <c r="DD77" s="76">
        <f t="shared" si="257"/>
        <v>0</v>
      </c>
      <c r="DE77" s="77">
        <f t="shared" si="257"/>
        <v>0</v>
      </c>
      <c r="DF77" s="151" t="e">
        <f t="shared" si="27"/>
        <v>#DIV/0!</v>
      </c>
    </row>
    <row r="78" spans="1:110" hidden="1">
      <c r="A78" s="88"/>
      <c r="B78" s="165">
        <f>'Daily_Total '!B78</f>
        <v>45172</v>
      </c>
      <c r="C78" s="99">
        <f>SUM(W78,AA78,AE78,AI78,AM78,AQ78,AU78,AY78,BC78,BG78,BK78,BO78,BS78,BW78,CA78,CE78,CI78,CM78,CQ78,CU78,CY78,DC78)</f>
        <v>0</v>
      </c>
      <c r="D78" s="72">
        <f t="shared" ref="D78:D84" si="258">SUM(X78,AB78,AF78,AJ78,AN78,AR78,AV78,AZ78,BD78,BH78,BL78,BP78,BT78,BX78,CB78,CF78,CJ78,CN78,CR78,CV78,CZ78,DD78)</f>
        <v>0</v>
      </c>
      <c r="E78" s="146"/>
      <c r="F78" s="72"/>
      <c r="G78" s="72"/>
      <c r="H78" s="72"/>
      <c r="I78" s="72"/>
      <c r="J78" s="61">
        <f>SUM(Y78,AC78,AG78,AK78,AO78,AS78,AW78,BA78,BE78,BI78,BM78,BQ78,BU78,BY78,CC78,CG78,CK78,CO78,CS78,CW78,DA78,DE78)</f>
        <v>0</v>
      </c>
      <c r="K78" s="59">
        <f>SUM($J$21,$J$29,$J$37,$J$45,$J$53,$J$61,$J$69,$J$77:J78)/$C$3</f>
        <v>0.86744186046511629</v>
      </c>
      <c r="L78" s="60" t="e">
        <f t="shared" ref="L78:L86" si="259">D78/C78</f>
        <v>#DIV/0!</v>
      </c>
      <c r="M78" s="73" t="e">
        <f t="shared" ref="M78:M86" si="260">J78/D78</f>
        <v>#DIV/0!</v>
      </c>
      <c r="N78" s="356" t="e">
        <f t="shared" si="31"/>
        <v>#DIV/0!</v>
      </c>
      <c r="O78" s="97"/>
      <c r="P78" s="72"/>
      <c r="Q78" s="74" t="e">
        <f t="shared" ref="Q78:Q85" si="261">O78/P78</f>
        <v>#DIV/0!</v>
      </c>
      <c r="R78" s="75" t="e">
        <f>J78/O78</f>
        <v>#DIV/0!</v>
      </c>
      <c r="S78" s="59" t="e">
        <f t="shared" ref="S78:S86" si="262">O78/D78</f>
        <v>#DIV/0!</v>
      </c>
      <c r="T78" s="72"/>
      <c r="U78" s="72"/>
      <c r="V78" s="89"/>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4"/>
        <v>#DIV/0!</v>
      </c>
      <c r="DC78" s="127"/>
      <c r="DD78" s="127"/>
      <c r="DE78" s="128"/>
      <c r="DF78" s="150" t="e">
        <f t="shared" si="27"/>
        <v>#DIV/0!</v>
      </c>
    </row>
    <row r="79" spans="1:110" hidden="1">
      <c r="A79" s="88"/>
      <c r="B79" s="165">
        <f>'Daily_Total '!B79</f>
        <v>45173</v>
      </c>
      <c r="C79" s="99">
        <f t="shared" ref="C79:C84" si="263">SUM(W79,AA79,AE79,AI79,AM79,AQ79,AU79,AY79,BC79,BG79,BK79,BO79,BS79,BW79,CA79,CE79,CI79,CM79,CQ79,CU79,CY79,DC79)</f>
        <v>0</v>
      </c>
      <c r="D79" s="72">
        <f t="shared" si="258"/>
        <v>0</v>
      </c>
      <c r="E79" s="146"/>
      <c r="F79" s="72"/>
      <c r="G79" s="72"/>
      <c r="H79" s="72"/>
      <c r="I79" s="72"/>
      <c r="J79" s="61">
        <f t="shared" ref="J79:J84" si="264">SUM(Y79,AC79,AG79,AK79,AO79,AS79,AW79,BA79,BE79,BI79,BM79,BQ79,BU79,BY79,CC79,CG79,CK79,CO79,CS79,CW79,DA79,DE79)</f>
        <v>0</v>
      </c>
      <c r="K79" s="59">
        <f>SUM($J$21,$J$29,$J$37,$J$45,$J$53,$J$61,$J$69,$J$77:J79)/$C$3</f>
        <v>0.86744186046511629</v>
      </c>
      <c r="L79" s="60" t="e">
        <f t="shared" si="259"/>
        <v>#DIV/0!</v>
      </c>
      <c r="M79" s="73" t="e">
        <f t="shared" si="260"/>
        <v>#DIV/0!</v>
      </c>
      <c r="N79" s="356" t="e">
        <f t="shared" ref="N79:N86" si="265">J79/E79</f>
        <v>#DIV/0!</v>
      </c>
      <c r="O79" s="97"/>
      <c r="P79" s="72"/>
      <c r="Q79" s="74" t="e">
        <f t="shared" si="261"/>
        <v>#DIV/0!</v>
      </c>
      <c r="R79" s="75" t="e">
        <f t="shared" ref="R79:R84" si="266">J79/O79</f>
        <v>#DIV/0!</v>
      </c>
      <c r="S79" s="59" t="e">
        <f t="shared" si="262"/>
        <v>#DIV/0!</v>
      </c>
      <c r="T79" s="72"/>
      <c r="U79" s="72"/>
      <c r="V79" s="89"/>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4"/>
        <v>#DIV/0!</v>
      </c>
      <c r="DC79" s="127"/>
      <c r="DD79" s="127"/>
      <c r="DE79" s="128"/>
      <c r="DF79" s="150" t="e">
        <f t="shared" si="27"/>
        <v>#DIV/0!</v>
      </c>
    </row>
    <row r="80" spans="1:110" hidden="1">
      <c r="A80" s="88"/>
      <c r="B80" s="165">
        <f>'Daily_Total '!B80</f>
        <v>45174</v>
      </c>
      <c r="C80" s="99">
        <f t="shared" si="263"/>
        <v>0</v>
      </c>
      <c r="D80" s="72">
        <f t="shared" si="258"/>
        <v>0</v>
      </c>
      <c r="E80" s="146"/>
      <c r="F80" s="72"/>
      <c r="G80" s="72"/>
      <c r="H80" s="72"/>
      <c r="I80" s="72"/>
      <c r="J80" s="61">
        <f t="shared" si="264"/>
        <v>0</v>
      </c>
      <c r="K80" s="59">
        <f>SUM($J$21,$J$29,$J$37,$J$45,$J$53,$J$61,$J$69,$J$77:J80)/$C$3</f>
        <v>0.86744186046511629</v>
      </c>
      <c r="L80" s="60" t="e">
        <f t="shared" si="259"/>
        <v>#DIV/0!</v>
      </c>
      <c r="M80" s="73" t="e">
        <f t="shared" si="260"/>
        <v>#DIV/0!</v>
      </c>
      <c r="N80" s="356" t="e">
        <f t="shared" si="265"/>
        <v>#DIV/0!</v>
      </c>
      <c r="O80" s="97"/>
      <c r="P80" s="72"/>
      <c r="Q80" s="74" t="e">
        <f t="shared" si="261"/>
        <v>#DIV/0!</v>
      </c>
      <c r="R80" s="75" t="e">
        <f t="shared" si="266"/>
        <v>#DIV/0!</v>
      </c>
      <c r="S80" s="59" t="e">
        <f t="shared" si="262"/>
        <v>#DIV/0!</v>
      </c>
      <c r="T80" s="72"/>
      <c r="U80" s="72"/>
      <c r="V80" s="89"/>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4"/>
        <v>#DIV/0!</v>
      </c>
      <c r="DC80" s="127"/>
      <c r="DD80" s="127"/>
      <c r="DE80" s="128"/>
      <c r="DF80" s="150" t="e">
        <f t="shared" si="27"/>
        <v>#DIV/0!</v>
      </c>
    </row>
    <row r="81" spans="1:110" hidden="1">
      <c r="A81" s="88"/>
      <c r="B81" s="165">
        <f>'Daily_Total '!B81</f>
        <v>45175</v>
      </c>
      <c r="C81" s="99">
        <f t="shared" si="263"/>
        <v>0</v>
      </c>
      <c r="D81" s="72">
        <f t="shared" si="258"/>
        <v>0</v>
      </c>
      <c r="E81" s="146"/>
      <c r="F81" s="72"/>
      <c r="G81" s="72"/>
      <c r="H81" s="72"/>
      <c r="I81" s="72"/>
      <c r="J81" s="61">
        <f t="shared" si="264"/>
        <v>0</v>
      </c>
      <c r="K81" s="59">
        <f>SUM($J$21,$J$29,$J$37,$J$45,$J$53,$J$61,$J$69,$J$77:J81)/$C$3</f>
        <v>0.86744186046511629</v>
      </c>
      <c r="L81" s="60" t="e">
        <f t="shared" si="259"/>
        <v>#DIV/0!</v>
      </c>
      <c r="M81" s="73" t="e">
        <f t="shared" si="260"/>
        <v>#DIV/0!</v>
      </c>
      <c r="N81" s="356" t="e">
        <f t="shared" si="265"/>
        <v>#DIV/0!</v>
      </c>
      <c r="O81" s="97"/>
      <c r="P81" s="72"/>
      <c r="Q81" s="74" t="e">
        <f t="shared" si="261"/>
        <v>#DIV/0!</v>
      </c>
      <c r="R81" s="75" t="e">
        <f t="shared" si="266"/>
        <v>#DIV/0!</v>
      </c>
      <c r="S81" s="59" t="e">
        <f t="shared" si="262"/>
        <v>#DIV/0!</v>
      </c>
      <c r="T81" s="72"/>
      <c r="U81" s="72"/>
      <c r="V81" s="89"/>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4"/>
        <v>#DIV/0!</v>
      </c>
      <c r="DC81" s="127"/>
      <c r="DD81" s="127"/>
      <c r="DE81" s="128"/>
      <c r="DF81" s="150" t="e">
        <f t="shared" si="27"/>
        <v>#DIV/0!</v>
      </c>
    </row>
    <row r="82" spans="1:110" hidden="1">
      <c r="A82" s="90"/>
      <c r="B82" s="165">
        <f>'Daily_Total '!B82</f>
        <v>45176</v>
      </c>
      <c r="C82" s="99">
        <f t="shared" si="263"/>
        <v>0</v>
      </c>
      <c r="D82" s="72">
        <f t="shared" si="258"/>
        <v>0</v>
      </c>
      <c r="E82" s="146"/>
      <c r="F82" s="72"/>
      <c r="G82" s="72"/>
      <c r="H82" s="72"/>
      <c r="I82" s="72"/>
      <c r="J82" s="61">
        <f t="shared" si="264"/>
        <v>0</v>
      </c>
      <c r="K82" s="59">
        <f>SUM($J$21,$J$29,$J$37,$J$45,$J$53,$J$61,$J$69,$J$77:J82)/$C$3</f>
        <v>0.86744186046511629</v>
      </c>
      <c r="L82" s="60" t="e">
        <f t="shared" si="259"/>
        <v>#DIV/0!</v>
      </c>
      <c r="M82" s="73" t="e">
        <f t="shared" si="260"/>
        <v>#DIV/0!</v>
      </c>
      <c r="N82" s="356" t="e">
        <f t="shared" si="265"/>
        <v>#DIV/0!</v>
      </c>
      <c r="O82" s="97"/>
      <c r="P82" s="72"/>
      <c r="Q82" s="74" t="e">
        <f t="shared" si="261"/>
        <v>#DIV/0!</v>
      </c>
      <c r="R82" s="75" t="e">
        <f t="shared" si="266"/>
        <v>#DIV/0!</v>
      </c>
      <c r="S82" s="59" t="e">
        <f t="shared" si="262"/>
        <v>#DIV/0!</v>
      </c>
      <c r="T82" s="72"/>
      <c r="U82" s="72"/>
      <c r="V82" s="89"/>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4"/>
        <v>#DIV/0!</v>
      </c>
      <c r="DC82" s="127"/>
      <c r="DD82" s="127"/>
      <c r="DE82" s="128"/>
      <c r="DF82" s="150" t="e">
        <f t="shared" si="27"/>
        <v>#DIV/0!</v>
      </c>
    </row>
    <row r="83" spans="1:110" hidden="1">
      <c r="A83" s="88"/>
      <c r="B83" s="165">
        <f>'Daily_Total '!B83</f>
        <v>45177</v>
      </c>
      <c r="C83" s="99">
        <f t="shared" si="263"/>
        <v>0</v>
      </c>
      <c r="D83" s="72">
        <f t="shared" si="258"/>
        <v>0</v>
      </c>
      <c r="E83" s="146"/>
      <c r="F83" s="72"/>
      <c r="G83" s="72"/>
      <c r="H83" s="72"/>
      <c r="I83" s="72"/>
      <c r="J83" s="61">
        <f t="shared" si="264"/>
        <v>0</v>
      </c>
      <c r="K83" s="59">
        <f>SUM($J$21,$J$29,$J$37,$J$45,$J$53,$J$61,$J$69,$J$77:J83)/$C$3</f>
        <v>0.86744186046511629</v>
      </c>
      <c r="L83" s="60" t="e">
        <f t="shared" si="259"/>
        <v>#DIV/0!</v>
      </c>
      <c r="M83" s="73" t="e">
        <f t="shared" si="260"/>
        <v>#DIV/0!</v>
      </c>
      <c r="N83" s="356" t="e">
        <f t="shared" si="265"/>
        <v>#DIV/0!</v>
      </c>
      <c r="O83" s="97"/>
      <c r="P83" s="72"/>
      <c r="Q83" s="74" t="e">
        <f t="shared" si="261"/>
        <v>#DIV/0!</v>
      </c>
      <c r="R83" s="75" t="e">
        <f t="shared" si="266"/>
        <v>#DIV/0!</v>
      </c>
      <c r="S83" s="59" t="e">
        <f t="shared" si="262"/>
        <v>#DIV/0!</v>
      </c>
      <c r="T83" s="72"/>
      <c r="U83" s="72"/>
      <c r="V83" s="89"/>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4"/>
        <v>#DIV/0!</v>
      </c>
      <c r="DC83" s="127"/>
      <c r="DD83" s="127"/>
      <c r="DE83" s="128"/>
      <c r="DF83" s="150" t="e">
        <f t="shared" si="27"/>
        <v>#DIV/0!</v>
      </c>
    </row>
    <row r="84" spans="1:110" hidden="1">
      <c r="A84" s="88"/>
      <c r="B84" s="165">
        <f>'Daily_Total '!B84</f>
        <v>45178</v>
      </c>
      <c r="C84" s="99">
        <f t="shared" si="263"/>
        <v>0</v>
      </c>
      <c r="D84" s="72">
        <f t="shared" si="258"/>
        <v>0</v>
      </c>
      <c r="E84" s="146"/>
      <c r="F84" s="72"/>
      <c r="G84" s="72"/>
      <c r="H84" s="72"/>
      <c r="I84" s="72"/>
      <c r="J84" s="61">
        <f t="shared" si="264"/>
        <v>0</v>
      </c>
      <c r="K84" s="59">
        <f>SUM($J$21,$J$29,$J$37,$J$45,$J$53,$J$61,$J$69,$J$77:J84)/$C$3</f>
        <v>0.86744186046511629</v>
      </c>
      <c r="L84" s="60" t="e">
        <f t="shared" si="259"/>
        <v>#DIV/0!</v>
      </c>
      <c r="M84" s="73" t="e">
        <f t="shared" si="260"/>
        <v>#DIV/0!</v>
      </c>
      <c r="N84" s="356" t="e">
        <f t="shared" si="265"/>
        <v>#DIV/0!</v>
      </c>
      <c r="O84" s="97"/>
      <c r="P84" s="72"/>
      <c r="Q84" s="74" t="e">
        <f t="shared" si="261"/>
        <v>#DIV/0!</v>
      </c>
      <c r="R84" s="75" t="e">
        <f t="shared" si="266"/>
        <v>#DIV/0!</v>
      </c>
      <c r="S84" s="59" t="e">
        <f t="shared" si="262"/>
        <v>#DIV/0!</v>
      </c>
      <c r="T84" s="72"/>
      <c r="U84" s="72"/>
      <c r="V84" s="89"/>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4"/>
        <v>#DIV/0!</v>
      </c>
      <c r="DC84" s="127"/>
      <c r="DD84" s="127"/>
      <c r="DE84" s="128"/>
      <c r="DF84" s="150" t="e">
        <f t="shared" si="27"/>
        <v>#DIV/0!</v>
      </c>
    </row>
    <row r="85" spans="1:110" ht="16.5" hidden="1" thickBot="1">
      <c r="A85" s="170"/>
      <c r="B85" s="191" t="s">
        <v>66</v>
      </c>
      <c r="C85" s="170">
        <f t="shared" ref="C85" si="267">SUM(C78:C84)</f>
        <v>0</v>
      </c>
      <c r="D85" s="172">
        <f t="shared" si="234"/>
        <v>0</v>
      </c>
      <c r="E85" s="192">
        <f t="shared" si="234"/>
        <v>0</v>
      </c>
      <c r="F85" s="172">
        <f t="shared" ref="F85:I85" si="268">SUM(F78:F84)</f>
        <v>0</v>
      </c>
      <c r="G85" s="172">
        <f t="shared" si="268"/>
        <v>0</v>
      </c>
      <c r="H85" s="172">
        <f t="shared" si="268"/>
        <v>0</v>
      </c>
      <c r="I85" s="172">
        <f t="shared" si="268"/>
        <v>0</v>
      </c>
      <c r="J85" s="173">
        <f>SUM(J78:J84)</f>
        <v>0</v>
      </c>
      <c r="K85" s="174">
        <f>SUM($J$21,$J$29,$J$37,$J$45,$J$53,$J$61,$J$69,$J$77,$J$85)/$C$3</f>
        <v>0.86744186046511629</v>
      </c>
      <c r="L85" s="175" t="e">
        <f t="shared" si="259"/>
        <v>#DIV/0!</v>
      </c>
      <c r="M85" s="176" t="e">
        <f t="shared" si="260"/>
        <v>#DIV/0!</v>
      </c>
      <c r="N85" s="358" t="e">
        <f t="shared" si="265"/>
        <v>#DIV/0!</v>
      </c>
      <c r="O85" s="178">
        <f>SUM(O78:O84)</f>
        <v>0</v>
      </c>
      <c r="P85" s="179">
        <f>SUM(P78:P84)</f>
        <v>0</v>
      </c>
      <c r="Q85" s="174" t="e">
        <f t="shared" si="261"/>
        <v>#DIV/0!</v>
      </c>
      <c r="R85" s="180" t="e">
        <f>J85/O85</f>
        <v>#DIV/0!</v>
      </c>
      <c r="S85" s="174" t="e">
        <f t="shared" si="262"/>
        <v>#DIV/0!</v>
      </c>
      <c r="T85" s="181" t="e">
        <f>AVERAGE(T78:T84)</f>
        <v>#DIV/0!</v>
      </c>
      <c r="U85" s="172">
        <f>SUM(U78:U84)</f>
        <v>0</v>
      </c>
      <c r="V85" s="193">
        <f t="shared" ref="V85" si="269">IFERROR(U85/O85,1)</f>
        <v>1</v>
      </c>
      <c r="W85" s="178">
        <f t="shared" ref="W85:Y85" si="270">SUM(W78:W84)</f>
        <v>0</v>
      </c>
      <c r="X85" s="172">
        <f t="shared" si="270"/>
        <v>0</v>
      </c>
      <c r="Y85" s="173">
        <f t="shared" si="270"/>
        <v>0</v>
      </c>
      <c r="Z85" s="175" t="e">
        <f t="shared" si="6"/>
        <v>#DIV/0!</v>
      </c>
      <c r="AA85" s="172">
        <f t="shared" ref="AA85:AC85" si="271">SUM(AA78:AA84)</f>
        <v>0</v>
      </c>
      <c r="AB85" s="172">
        <f t="shared" si="271"/>
        <v>0</v>
      </c>
      <c r="AC85" s="173">
        <f t="shared" si="271"/>
        <v>0</v>
      </c>
      <c r="AD85" s="175" t="e">
        <f t="shared" si="7"/>
        <v>#DIV/0!</v>
      </c>
      <c r="AE85" s="172">
        <f t="shared" ref="AE85:AG85" si="272">SUM(AE78:AE84)</f>
        <v>0</v>
      </c>
      <c r="AF85" s="172">
        <f t="shared" si="272"/>
        <v>0</v>
      </c>
      <c r="AG85" s="173">
        <f t="shared" si="272"/>
        <v>0</v>
      </c>
      <c r="AH85" s="175" t="e">
        <f t="shared" si="8"/>
        <v>#DIV/0!</v>
      </c>
      <c r="AI85" s="172">
        <f t="shared" ref="AI85:AK85" si="273">SUM(AI78:AI84)</f>
        <v>0</v>
      </c>
      <c r="AJ85" s="172">
        <f t="shared" si="273"/>
        <v>0</v>
      </c>
      <c r="AK85" s="173">
        <f t="shared" si="273"/>
        <v>0</v>
      </c>
      <c r="AL85" s="175" t="e">
        <f t="shared" si="9"/>
        <v>#DIV/0!</v>
      </c>
      <c r="AM85" s="172">
        <f t="shared" ref="AM85:AO85" si="274">SUM(AM78:AM84)</f>
        <v>0</v>
      </c>
      <c r="AN85" s="172">
        <f t="shared" si="274"/>
        <v>0</v>
      </c>
      <c r="AO85" s="173">
        <f t="shared" si="274"/>
        <v>0</v>
      </c>
      <c r="AP85" s="175" t="e">
        <f t="shared" si="10"/>
        <v>#DIV/0!</v>
      </c>
      <c r="AQ85" s="172">
        <f t="shared" ref="AQ85:AS85" si="275">SUM(AQ78:AQ84)</f>
        <v>0</v>
      </c>
      <c r="AR85" s="172">
        <f t="shared" si="275"/>
        <v>0</v>
      </c>
      <c r="AS85" s="173">
        <f t="shared" si="275"/>
        <v>0</v>
      </c>
      <c r="AT85" s="175" t="e">
        <f t="shared" si="11"/>
        <v>#DIV/0!</v>
      </c>
      <c r="AU85" s="172">
        <f t="shared" ref="AU85:AW85" si="276">SUM(AU78:AU84)</f>
        <v>0</v>
      </c>
      <c r="AV85" s="172">
        <f t="shared" si="276"/>
        <v>0</v>
      </c>
      <c r="AW85" s="173">
        <f t="shared" si="276"/>
        <v>0</v>
      </c>
      <c r="AX85" s="175" t="e">
        <f t="shared" si="12"/>
        <v>#DIV/0!</v>
      </c>
      <c r="AY85" s="172">
        <f t="shared" ref="AY85:BA85" si="277">SUM(AY78:AY84)</f>
        <v>0</v>
      </c>
      <c r="AZ85" s="172">
        <f t="shared" si="277"/>
        <v>0</v>
      </c>
      <c r="BA85" s="173">
        <f t="shared" si="277"/>
        <v>0</v>
      </c>
      <c r="BB85" s="175" t="e">
        <f t="shared" si="13"/>
        <v>#DIV/0!</v>
      </c>
      <c r="BC85" s="172">
        <f t="shared" ref="BC85:BE85" si="278">SUM(BC78:BC84)</f>
        <v>0</v>
      </c>
      <c r="BD85" s="172">
        <f t="shared" si="278"/>
        <v>0</v>
      </c>
      <c r="BE85" s="173">
        <f t="shared" si="278"/>
        <v>0</v>
      </c>
      <c r="BF85" s="175" t="e">
        <f t="shared" si="14"/>
        <v>#DIV/0!</v>
      </c>
      <c r="BG85" s="172">
        <f t="shared" ref="BG85:BI85" si="279">SUM(BG78:BG84)</f>
        <v>0</v>
      </c>
      <c r="BH85" s="172">
        <f t="shared" si="279"/>
        <v>0</v>
      </c>
      <c r="BI85" s="173">
        <f t="shared" si="279"/>
        <v>0</v>
      </c>
      <c r="BJ85" s="175" t="e">
        <f t="shared" si="15"/>
        <v>#DIV/0!</v>
      </c>
      <c r="BK85" s="172">
        <f t="shared" ref="BK85:BM85" si="280">SUM(BK78:BK84)</f>
        <v>0</v>
      </c>
      <c r="BL85" s="172">
        <f t="shared" si="280"/>
        <v>0</v>
      </c>
      <c r="BM85" s="173">
        <f t="shared" si="280"/>
        <v>0</v>
      </c>
      <c r="BN85" s="175" t="e">
        <f t="shared" si="16"/>
        <v>#DIV/0!</v>
      </c>
      <c r="BO85" s="172">
        <f t="shared" ref="BO85:BQ85" si="281">SUM(BO78:BO84)</f>
        <v>0</v>
      </c>
      <c r="BP85" s="172">
        <f t="shared" si="281"/>
        <v>0</v>
      </c>
      <c r="BQ85" s="173">
        <f t="shared" si="281"/>
        <v>0</v>
      </c>
      <c r="BR85" s="175" t="e">
        <f t="shared" si="17"/>
        <v>#DIV/0!</v>
      </c>
      <c r="BS85" s="172">
        <f t="shared" ref="BS85:BU85" si="282">SUM(BS78:BS84)</f>
        <v>0</v>
      </c>
      <c r="BT85" s="172">
        <f t="shared" si="282"/>
        <v>0</v>
      </c>
      <c r="BU85" s="173">
        <f t="shared" si="282"/>
        <v>0</v>
      </c>
      <c r="BV85" s="175" t="e">
        <f t="shared" si="18"/>
        <v>#DIV/0!</v>
      </c>
      <c r="BW85" s="172">
        <f t="shared" ref="BW85:BY85" si="283">SUM(BW78:BW84)</f>
        <v>0</v>
      </c>
      <c r="BX85" s="172">
        <f t="shared" si="283"/>
        <v>0</v>
      </c>
      <c r="BY85" s="173">
        <f t="shared" si="283"/>
        <v>0</v>
      </c>
      <c r="BZ85" s="175" t="e">
        <f t="shared" si="19"/>
        <v>#DIV/0!</v>
      </c>
      <c r="CA85" s="172">
        <f t="shared" ref="CA85:CC85" si="284">SUM(CA78:CA84)</f>
        <v>0</v>
      </c>
      <c r="CB85" s="172">
        <f t="shared" si="284"/>
        <v>0</v>
      </c>
      <c r="CC85" s="173">
        <f t="shared" si="284"/>
        <v>0</v>
      </c>
      <c r="CD85" s="175" t="e">
        <f t="shared" si="20"/>
        <v>#DIV/0!</v>
      </c>
      <c r="CE85" s="172">
        <f t="shared" ref="CE85:CG85" si="285">SUM(CE78:CE84)</f>
        <v>0</v>
      </c>
      <c r="CF85" s="172">
        <f t="shared" si="285"/>
        <v>0</v>
      </c>
      <c r="CG85" s="173">
        <f t="shared" si="285"/>
        <v>0</v>
      </c>
      <c r="CH85" s="175" t="e">
        <f t="shared" si="21"/>
        <v>#DIV/0!</v>
      </c>
      <c r="CI85" s="172">
        <f t="shared" ref="CI85:CK85" si="286">SUM(CI78:CI84)</f>
        <v>0</v>
      </c>
      <c r="CJ85" s="172">
        <f t="shared" si="286"/>
        <v>0</v>
      </c>
      <c r="CK85" s="173">
        <f t="shared" si="286"/>
        <v>0</v>
      </c>
      <c r="CL85" s="175" t="e">
        <f t="shared" si="22"/>
        <v>#DIV/0!</v>
      </c>
      <c r="CM85" s="172">
        <f t="shared" ref="CM85:CO85" si="287">SUM(CM78:CM84)</f>
        <v>0</v>
      </c>
      <c r="CN85" s="172">
        <f t="shared" si="287"/>
        <v>0</v>
      </c>
      <c r="CO85" s="173">
        <f t="shared" si="287"/>
        <v>0</v>
      </c>
      <c r="CP85" s="175" t="e">
        <f t="shared" si="23"/>
        <v>#DIV/0!</v>
      </c>
      <c r="CQ85" s="172">
        <f t="shared" ref="CQ85:CS85" si="288">SUM(CQ78:CQ84)</f>
        <v>0</v>
      </c>
      <c r="CR85" s="172">
        <f t="shared" si="288"/>
        <v>0</v>
      </c>
      <c r="CS85" s="173">
        <f t="shared" si="288"/>
        <v>0</v>
      </c>
      <c r="CT85" s="175" t="e">
        <f t="shared" si="24"/>
        <v>#DIV/0!</v>
      </c>
      <c r="CU85" s="172">
        <f t="shared" ref="CU85:CW85" si="289">SUM(CU78:CU84)</f>
        <v>0</v>
      </c>
      <c r="CV85" s="172">
        <f t="shared" si="289"/>
        <v>0</v>
      </c>
      <c r="CW85" s="173">
        <f t="shared" si="289"/>
        <v>0</v>
      </c>
      <c r="CX85" s="175" t="e">
        <f t="shared" si="25"/>
        <v>#DIV/0!</v>
      </c>
      <c r="CY85" s="172">
        <f t="shared" ref="CY85:DA85" si="290">SUM(CY78:CY84)</f>
        <v>0</v>
      </c>
      <c r="CZ85" s="172">
        <f t="shared" si="290"/>
        <v>0</v>
      </c>
      <c r="DA85" s="173">
        <f t="shared" si="290"/>
        <v>0</v>
      </c>
      <c r="DB85" s="175" t="e">
        <f t="shared" si="34"/>
        <v>#DIV/0!</v>
      </c>
      <c r="DC85" s="172">
        <f t="shared" ref="DC85:DE85" si="291">SUM(DC78:DC84)</f>
        <v>0</v>
      </c>
      <c r="DD85" s="172">
        <f t="shared" si="291"/>
        <v>0</v>
      </c>
      <c r="DE85" s="173">
        <f t="shared" si="291"/>
        <v>0</v>
      </c>
      <c r="DF85" s="194" t="e">
        <f t="shared" si="27"/>
        <v>#DIV/0!</v>
      </c>
    </row>
    <row r="86" spans="1:110" ht="16.5" thickBot="1">
      <c r="A86" s="709" t="s">
        <v>43</v>
      </c>
      <c r="B86" s="710"/>
      <c r="C86" s="182">
        <f>SUM(C21,C29,C37,C45,C53,C61,C69,C77,C85)</f>
        <v>3591977</v>
      </c>
      <c r="D86" s="183">
        <f>SUM(D21,D29,D37,D45,D53,D61,D69,D77,D85)</f>
        <v>99971</v>
      </c>
      <c r="E86" s="195">
        <f t="shared" ref="E86:I86" si="292">SUM(E21,E29,E37,E45,E53,E61,E69,E77,E85)</f>
        <v>787542</v>
      </c>
      <c r="F86" s="183">
        <f t="shared" si="292"/>
        <v>653005</v>
      </c>
      <c r="G86" s="183">
        <f t="shared" si="292"/>
        <v>391198</v>
      </c>
      <c r="H86" s="183">
        <f t="shared" si="292"/>
        <v>305207</v>
      </c>
      <c r="I86" s="183">
        <f t="shared" si="292"/>
        <v>188895</v>
      </c>
      <c r="J86" s="184">
        <f>SUM(J21,J29,J37,J45,J53,J61,J69,J77,J85)</f>
        <v>1865</v>
      </c>
      <c r="K86" s="185">
        <f>J86/$C$3</f>
        <v>0.86744186046511629</v>
      </c>
      <c r="L86" s="186">
        <f t="shared" si="259"/>
        <v>2.7831748365872055E-2</v>
      </c>
      <c r="M86" s="187">
        <f t="shared" si="260"/>
        <v>1.8655410068919989E-2</v>
      </c>
      <c r="N86" s="359">
        <f t="shared" si="265"/>
        <v>2.3681276681116691E-3</v>
      </c>
      <c r="O86" s="189">
        <f t="shared" ref="O86:P86" si="293">SUM(O21,O29,O37,O45,O53,O61,O69,O77,O85)</f>
        <v>4706</v>
      </c>
      <c r="P86" s="183">
        <f t="shared" si="293"/>
        <v>27564.102564102566</v>
      </c>
      <c r="Q86" s="185">
        <f>O86/P86</f>
        <v>0.17072930232558139</v>
      </c>
      <c r="R86" s="187">
        <f>J86/O86</f>
        <v>0.39630259243518912</v>
      </c>
      <c r="S86" s="185">
        <f t="shared" si="262"/>
        <v>4.7073651358894082E-2</v>
      </c>
      <c r="T86" s="427">
        <f>AVERAGE(T17:T20,T22:T28,T30:T36,T38:U39)</f>
        <v>52.928629404441274</v>
      </c>
      <c r="U86" s="427">
        <f t="shared" ref="U86" si="294">SUM(U21,U29,U37,U45,U53,U61,U69,U77,U85)</f>
        <v>5.6775412437679584</v>
      </c>
      <c r="V86" s="428">
        <f>AVERAGE(V21,V29)</f>
        <v>0.77575690688144872</v>
      </c>
      <c r="W86" s="189">
        <f>SUM(W29,W21,W37,W45,W53,,W61,W69,W77,W85)</f>
        <v>2967009</v>
      </c>
      <c r="X86" s="183">
        <f>SUM(X29,X21,X37,X45,X53,X61,X69,X77,X85)</f>
        <v>66053</v>
      </c>
      <c r="Y86" s="184">
        <f>SUM(Y29,Y21,Y37,Y45,Y53,Y61,Y69,Y77,Y85)</f>
        <v>1200</v>
      </c>
      <c r="Z86" s="186">
        <f t="shared" si="6"/>
        <v>2.2262487238832104E-2</v>
      </c>
      <c r="AA86" s="183">
        <f t="shared" ref="AA86" si="295">SUM(AA29,AA21,AA37,AA45,AA53,,AA61,AA69,AA77,AA85)</f>
        <v>140978</v>
      </c>
      <c r="AB86" s="183">
        <f t="shared" ref="AB86:AC86" si="296">SUM(AB29,AB21,AB37,AB45,AB53,AB61,AB69,AB77,AB85)</f>
        <v>4934</v>
      </c>
      <c r="AC86" s="184">
        <f t="shared" si="296"/>
        <v>80.680000000000007</v>
      </c>
      <c r="AD86" s="186">
        <f t="shared" si="7"/>
        <v>3.4998368539772166E-2</v>
      </c>
      <c r="AE86" s="183">
        <f t="shared" ref="AE86" si="297">SUM(AE29,AE21,AE37,AE45,AE53,,AE61,AE69,AE77,AE85)</f>
        <v>17032</v>
      </c>
      <c r="AF86" s="183">
        <f t="shared" ref="AF86:AG86" si="298">SUM(AF29,AF21,AF37,AF45,AF53,AF61,AF69,AF77,AF85)</f>
        <v>1003</v>
      </c>
      <c r="AG86" s="184">
        <f t="shared" si="298"/>
        <v>19.55</v>
      </c>
      <c r="AH86" s="186">
        <f t="shared" si="8"/>
        <v>5.8889149835603567E-2</v>
      </c>
      <c r="AI86" s="183">
        <f t="shared" ref="AI86" si="299">SUM(AI29,AI21,AI37,AI45,AI53,,AI61,AI69,AI77,AI85)</f>
        <v>263222</v>
      </c>
      <c r="AJ86" s="183">
        <f t="shared" ref="AJ86:AK86" si="300">SUM(AJ29,AJ21,AJ37,AJ45,AJ53,AJ61,AJ69,AJ77,AJ85)</f>
        <v>15657</v>
      </c>
      <c r="AK86" s="184">
        <f t="shared" si="300"/>
        <v>328.23</v>
      </c>
      <c r="AL86" s="186">
        <f t="shared" si="9"/>
        <v>5.948211015796552E-2</v>
      </c>
      <c r="AM86" s="183">
        <f t="shared" ref="AM86" si="301">SUM(AM29,AM21,AM37,AM45,AM53,,AM61,AM69,AM77,AM85)</f>
        <v>26774</v>
      </c>
      <c r="AN86" s="183">
        <f t="shared" ref="AN86:AO86" si="302">SUM(AN29,AN21,AN37,AN45,AN53,AN61,AN69,AN77,AN85)</f>
        <v>1728</v>
      </c>
      <c r="AO86" s="184">
        <f t="shared" si="302"/>
        <v>29.340000000000003</v>
      </c>
      <c r="AP86" s="186">
        <f t="shared" si="10"/>
        <v>6.4540225591992226E-2</v>
      </c>
      <c r="AQ86" s="183">
        <f t="shared" ref="AQ86" si="303">SUM(AQ29,AQ21,AQ37,AQ45,AQ53,,AQ61,AQ69,AQ77,AQ85)</f>
        <v>16265</v>
      </c>
      <c r="AR86" s="183">
        <f t="shared" ref="AR86:AS86" si="304">SUM(AR29,AR21,AR37,AR45,AR53,AR61,AR69,AR77,AR85)</f>
        <v>1151</v>
      </c>
      <c r="AS86" s="184">
        <f t="shared" si="304"/>
        <v>21.759999999999998</v>
      </c>
      <c r="AT86" s="186">
        <f t="shared" si="11"/>
        <v>7.0765447279434374E-2</v>
      </c>
      <c r="AU86" s="183">
        <f t="shared" ref="AU86" si="305">SUM(AU29,AU21,AU37,AU45,AU53,,AU61,AU69,AU77,AU85)</f>
        <v>7956</v>
      </c>
      <c r="AV86" s="183">
        <f t="shared" ref="AV86:AW86" si="306">SUM(AV29,AV21,AV37,AV45,AV53,AV61,AV69,AV77,AV85)</f>
        <v>520</v>
      </c>
      <c r="AW86" s="184">
        <f t="shared" si="306"/>
        <v>9.1999999999999993</v>
      </c>
      <c r="AX86" s="186">
        <f t="shared" si="12"/>
        <v>6.535947712418301E-2</v>
      </c>
      <c r="AY86" s="183">
        <f t="shared" ref="AY86" si="307">SUM(AY29,AY21,AY37,AY45,AY53,,AY61,AY69,AY77,AY85)</f>
        <v>1973</v>
      </c>
      <c r="AZ86" s="183">
        <f t="shared" ref="AZ86:BA86" si="308">SUM(AZ29,AZ21,AZ37,AZ45,AZ53,AZ61,AZ69,AZ77,AZ85)</f>
        <v>175</v>
      </c>
      <c r="BA86" s="184">
        <f t="shared" si="308"/>
        <v>3.52</v>
      </c>
      <c r="BB86" s="186">
        <f t="shared" si="13"/>
        <v>8.869741510390268E-2</v>
      </c>
      <c r="BC86" s="183">
        <f t="shared" ref="BC86" si="309">SUM(BC29,BC21,BC37,BC45,BC53,,BC61,BC69,BC77,BC85)</f>
        <v>69126</v>
      </c>
      <c r="BD86" s="183">
        <f t="shared" ref="BD86:BE86" si="310">SUM(BD29,BD21,BD37,BD45,BD53,BD61,BD69,BD77,BD85)</f>
        <v>2913</v>
      </c>
      <c r="BE86" s="184">
        <f t="shared" si="310"/>
        <v>56.410000000000004</v>
      </c>
      <c r="BF86" s="186">
        <f t="shared" si="14"/>
        <v>4.2140439197986289E-2</v>
      </c>
      <c r="BG86" s="183">
        <f t="shared" ref="BG86" si="311">SUM(BG29,BG21,BG37,BG45,BG53,,BG61,BG69,BG77,BG85)</f>
        <v>76257</v>
      </c>
      <c r="BH86" s="183">
        <f t="shared" ref="BH86:BI86" si="312">SUM(BH29,BH21,BH37,BH45,BH53,BH61,BH69,BH77,BH85)</f>
        <v>5564</v>
      </c>
      <c r="BI86" s="184">
        <f t="shared" si="312"/>
        <v>111.35</v>
      </c>
      <c r="BJ86" s="186">
        <f t="shared" si="15"/>
        <v>7.2963793487810957E-2</v>
      </c>
      <c r="BK86" s="183">
        <f t="shared" ref="BK86" si="313">SUM(BK29,BK21,BK37,BK45,BK53,,BK61,BK69,BK77,BK85)</f>
        <v>5385</v>
      </c>
      <c r="BL86" s="183">
        <f t="shared" ref="BL86:BM86" si="314">SUM(BL29,BL21,BL37,BL45,BL53,BL61,BL69,BL77,BL85)</f>
        <v>273</v>
      </c>
      <c r="BM86" s="184">
        <f t="shared" si="314"/>
        <v>4.96</v>
      </c>
      <c r="BN86" s="186">
        <f t="shared" si="16"/>
        <v>5.0696378830083565E-2</v>
      </c>
      <c r="BO86" s="183">
        <f>SUM(BO29,BO21,BO37,BO45,BO53,,BO61,BO69,BO77,BO85)</f>
        <v>0</v>
      </c>
      <c r="BP86" s="183">
        <f>SUM(BP29,BP21,BP37,BP45,BP53,BP61,BP69,BP77,BP85)</f>
        <v>0</v>
      </c>
      <c r="BQ86" s="184">
        <f>SUM(BQ29,BQ21,BQ37,BQ45,BQ53,BQ61,BQ69,BQ77,BQ85)</f>
        <v>0</v>
      </c>
      <c r="BR86" s="186" t="e">
        <f t="shared" si="17"/>
        <v>#DIV/0!</v>
      </c>
      <c r="BS86" s="183">
        <f t="shared" ref="BS86" si="315">SUM(BS29,BS21,BS37,BS45,BS53,,BS61,BS69,BS77,BS85)</f>
        <v>0</v>
      </c>
      <c r="BT86" s="183">
        <f t="shared" ref="BT86:BU86" si="316">SUM(BT29,BT21,BT37,BT45,BT53,BT61,BT69,BT77,BT85)</f>
        <v>0</v>
      </c>
      <c r="BU86" s="184">
        <f t="shared" si="316"/>
        <v>0</v>
      </c>
      <c r="BV86" s="186" t="e">
        <f t="shared" si="18"/>
        <v>#DIV/0!</v>
      </c>
      <c r="BW86" s="183">
        <f t="shared" ref="BW86" si="317">SUM(BW29,BW21,BW37,BW45,BW53,,BW61,BW69,BW77,BW85)</f>
        <v>0</v>
      </c>
      <c r="BX86" s="183">
        <f t="shared" ref="BX86:BY86" si="318">SUM(BX29,BX21,BX37,BX45,BX53,BX61,BX69,BX77,BX85)</f>
        <v>0</v>
      </c>
      <c r="BY86" s="184">
        <f t="shared" si="318"/>
        <v>0</v>
      </c>
      <c r="BZ86" s="186" t="e">
        <f t="shared" si="19"/>
        <v>#DIV/0!</v>
      </c>
      <c r="CA86" s="183">
        <f t="shared" ref="CA86" si="319">SUM(CA29,CA21,CA37,CA45,CA53,,CA61,CA69,CA77,CA85)</f>
        <v>0</v>
      </c>
      <c r="CB86" s="183">
        <f t="shared" ref="CB86:CC86" si="320">SUM(CB29,CB21,CB37,CB45,CB53,CB61,CB69,CB77,CB85)</f>
        <v>0</v>
      </c>
      <c r="CC86" s="184">
        <f t="shared" si="320"/>
        <v>0</v>
      </c>
      <c r="CD86" s="186" t="e">
        <f t="shared" si="20"/>
        <v>#DIV/0!</v>
      </c>
      <c r="CE86" s="183">
        <f t="shared" ref="CE86" si="321">SUM(CE29,CE21,CE37,CE45,CE53,,CE61,CE69,CE77,CE85)</f>
        <v>0</v>
      </c>
      <c r="CF86" s="183">
        <f t="shared" ref="CF86:CG86" si="322">SUM(CF29,CF21,CF37,CF45,CF53,CF61,CF69,CF77,CF85)</f>
        <v>0</v>
      </c>
      <c r="CG86" s="184">
        <f t="shared" si="322"/>
        <v>0</v>
      </c>
      <c r="CH86" s="186" t="e">
        <f t="shared" si="21"/>
        <v>#DIV/0!</v>
      </c>
      <c r="CI86" s="183">
        <f t="shared" ref="CI86" si="323">SUM(CI29,CI21,CI37,CI45,CI53,,CI61,CI69,CI77,CI85)</f>
        <v>0</v>
      </c>
      <c r="CJ86" s="183">
        <f t="shared" ref="CJ86:CK86" si="324">SUM(CJ29,CJ21,CJ37,CJ45,CJ53,CJ61,CJ69,CJ77,CJ85)</f>
        <v>0</v>
      </c>
      <c r="CK86" s="184">
        <f t="shared" si="324"/>
        <v>0</v>
      </c>
      <c r="CL86" s="186" t="e">
        <f t="shared" si="22"/>
        <v>#DIV/0!</v>
      </c>
      <c r="CM86" s="183">
        <f t="shared" ref="CM86" si="325">SUM(CM29,CM21,CM37,CM45,CM53,,CM61,CM69,CM77,CM85)</f>
        <v>0</v>
      </c>
      <c r="CN86" s="183">
        <f t="shared" ref="CN86:CO86" si="326">SUM(CN29,CN21,CN37,CN45,CN53,CN61,CN69,CN77,CN85)</f>
        <v>0</v>
      </c>
      <c r="CO86" s="184">
        <f t="shared" si="326"/>
        <v>0</v>
      </c>
      <c r="CP86" s="186" t="e">
        <f t="shared" si="23"/>
        <v>#DIV/0!</v>
      </c>
      <c r="CQ86" s="183">
        <f t="shared" ref="CQ86" si="327">SUM(CQ29,CQ21,CQ37,CQ45,CQ53,,CQ61,CQ69,CQ77,CQ85)</f>
        <v>0</v>
      </c>
      <c r="CR86" s="183">
        <f t="shared" ref="CR86:CS86" si="328">SUM(CR29,CR21,CR37,CR45,CR53,CR61,CR69,CR77,CR85)</f>
        <v>0</v>
      </c>
      <c r="CS86" s="184">
        <f t="shared" si="328"/>
        <v>0</v>
      </c>
      <c r="CT86" s="186" t="e">
        <f t="shared" si="24"/>
        <v>#DIV/0!</v>
      </c>
      <c r="CU86" s="183">
        <f t="shared" ref="CU86" si="329">SUM(CU29,CU21,CU37,CU45,CU53,,CU61,CU69,CU77,CU85)</f>
        <v>0</v>
      </c>
      <c r="CV86" s="183">
        <f t="shared" ref="CV86:CW86" si="330">SUM(CV29,CV21,CV37,CV45,CV53,CV61,CV69,CV77,CV85)</f>
        <v>0</v>
      </c>
      <c r="CW86" s="184">
        <f t="shared" si="330"/>
        <v>0</v>
      </c>
      <c r="CX86" s="186" t="e">
        <f t="shared" si="25"/>
        <v>#DIV/0!</v>
      </c>
      <c r="CY86" s="183">
        <f t="shared" ref="CY86" si="331">SUM(CY29,CY21,CY37,CY45,CY53,,CY61,CY69,CY77,CY85)</f>
        <v>0</v>
      </c>
      <c r="CZ86" s="183">
        <f t="shared" ref="CZ86:DA86" si="332">SUM(CZ29,CZ21,CZ37,CZ45,CZ53,CZ61,CZ69,CZ77,CZ85)</f>
        <v>0</v>
      </c>
      <c r="DA86" s="184">
        <f t="shared" si="332"/>
        <v>0</v>
      </c>
      <c r="DB86" s="186" t="e">
        <f t="shared" si="34"/>
        <v>#DIV/0!</v>
      </c>
      <c r="DC86" s="183">
        <f t="shared" ref="DC86" si="333">SUM(DC29,DC21,DC37,DC45,DC53,,DC61,DC69,DC77,DC85)</f>
        <v>0</v>
      </c>
      <c r="DD86" s="183">
        <f t="shared" ref="DD86:DE86" si="334">SUM(DD29,DD21,DD37,DD45,DD53,DD61,DD69,DD77,DD85)</f>
        <v>0</v>
      </c>
      <c r="DE86" s="184">
        <f t="shared" si="334"/>
        <v>0</v>
      </c>
      <c r="DF86" s="196" t="e">
        <f t="shared" si="27"/>
        <v>#DIV/0!</v>
      </c>
    </row>
    <row r="87" spans="1:110">
      <c r="A87" s="20"/>
    </row>
    <row r="88" spans="1:110">
      <c r="A88" s="20"/>
    </row>
  </sheetData>
  <mergeCells count="31">
    <mergeCell ref="CM12:CP12"/>
    <mergeCell ref="CQ12:CT12"/>
    <mergeCell ref="CU12:CX12"/>
    <mergeCell ref="CY12:DB12"/>
    <mergeCell ref="DC12:DF12"/>
    <mergeCell ref="BG12:BJ12"/>
    <mergeCell ref="BK12:BN12"/>
    <mergeCell ref="W11:BN11"/>
    <mergeCell ref="BO11:DF11"/>
    <mergeCell ref="BO12:BR12"/>
    <mergeCell ref="BS12:BV12"/>
    <mergeCell ref="BW12:BZ12"/>
    <mergeCell ref="CA12:CD12"/>
    <mergeCell ref="CE12:CH12"/>
    <mergeCell ref="CI12:CL12"/>
    <mergeCell ref="W12:Z12"/>
    <mergeCell ref="AA12:AD12"/>
    <mergeCell ref="AE12:AH12"/>
    <mergeCell ref="AI12:AL12"/>
    <mergeCell ref="AM12:AP12"/>
    <mergeCell ref="AQ12:AT12"/>
    <mergeCell ref="AU12:AX12"/>
    <mergeCell ref="AY12:BB12"/>
    <mergeCell ref="BC12:BF12"/>
    <mergeCell ref="A86:B86"/>
    <mergeCell ref="B2:D2"/>
    <mergeCell ref="C3:D3"/>
    <mergeCell ref="B5:D5"/>
    <mergeCell ref="A11:V11"/>
    <mergeCell ref="C12:N12"/>
    <mergeCell ref="O12:V12"/>
  </mergeCells>
  <phoneticPr fontId="9" type="noConversion"/>
  <conditionalFormatting sqref="Z21 AD21 AH21 AL21 AP21 AT21 AX21 BB21 BF21 BJ21">
    <cfRule type="aboveAverage" dxfId="265" priority="15"/>
    <cfRule type="aboveAverage" dxfId="264"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263" priority="13"/>
    <cfRule type="aboveAverage" dxfId="262" priority="14"/>
  </conditionalFormatting>
  <conditionalFormatting sqref="BN21">
    <cfRule type="aboveAverage" dxfId="261" priority="11"/>
    <cfRule type="aboveAverage" dxfId="260" priority="12"/>
  </conditionalFormatting>
  <conditionalFormatting sqref="BN29 BN37 BN45 BN53 BN61 BN69 BN77 BN85">
    <cfRule type="aboveAverage" dxfId="259" priority="9"/>
    <cfRule type="aboveAverage" dxfId="258" priority="10"/>
  </conditionalFormatting>
  <conditionalFormatting sqref="BR21 BV21 BZ21 CD21 CH21 CL21 CP21 CT21 CX21 DB21">
    <cfRule type="aboveAverage" dxfId="257" priority="7"/>
    <cfRule type="aboveAverage" dxfId="256"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255" priority="5"/>
    <cfRule type="aboveAverage" dxfId="254" priority="6"/>
  </conditionalFormatting>
  <conditionalFormatting sqref="DF21">
    <cfRule type="aboveAverage" dxfId="253" priority="3"/>
    <cfRule type="aboveAverage" dxfId="252" priority="4"/>
  </conditionalFormatting>
  <conditionalFormatting sqref="DF29 DF37 DF45 DF53 DF61 DF69 DF77 DF85">
    <cfRule type="aboveAverage" dxfId="251" priority="1"/>
    <cfRule type="aboveAverage" dxfId="250" priority="2"/>
  </conditionalFormatting>
  <pageMargins left="0.75" right="0.75" top="1" bottom="1" header="0.5" footer="0.5"/>
  <pageSetup paperSize="9" scale="48"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pageSetUpPr autoPageBreaks="0"/>
  </sheetPr>
  <dimension ref="A1:DF88"/>
  <sheetViews>
    <sheetView showGridLines="0" topLeftCell="M12" zoomScale="80" zoomScaleNormal="80" workbookViewId="0">
      <selection activeCell="S94" sqref="S94"/>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3" width="15.83203125" style="2" customWidth="1"/>
    <col min="24" max="24" width="9.9140625" style="2" bestFit="1" customWidth="1"/>
    <col min="25" max="25" width="13.1640625" style="2" bestFit="1" customWidth="1"/>
    <col min="26" max="26" width="10.6640625" style="2" bestFit="1" customWidth="1"/>
    <col min="27" max="27" width="8.9140625" style="2" customWidth="1"/>
    <col min="28" max="28" width="9.9140625" style="2" customWidth="1"/>
    <col min="29" max="29" width="13.1640625" style="2" customWidth="1"/>
    <col min="30" max="30" width="10.6640625" style="2" customWidth="1"/>
    <col min="31" max="31" width="8.9140625" style="2" customWidth="1"/>
    <col min="32" max="32" width="9.9140625" style="2" customWidth="1"/>
    <col min="33" max="33" width="13.1640625" style="2" customWidth="1"/>
    <col min="34" max="34" width="10.6640625" style="2" customWidth="1"/>
    <col min="35" max="35" width="8.9140625" style="2" customWidth="1"/>
    <col min="36" max="36" width="9.9140625" style="2" customWidth="1"/>
    <col min="37" max="37" width="13.1640625" style="2" customWidth="1"/>
    <col min="38" max="38" width="10.6640625" style="2" customWidth="1"/>
    <col min="39" max="39" width="8.9140625" style="2" customWidth="1"/>
    <col min="40" max="40" width="9.9140625" style="2" customWidth="1"/>
    <col min="41" max="41" width="13.1640625" style="2" customWidth="1"/>
    <col min="42" max="42" width="10.6640625" style="2" customWidth="1"/>
    <col min="43" max="43" width="8.9140625" style="2" customWidth="1"/>
    <col min="44" max="44" width="9.9140625" style="2" customWidth="1"/>
    <col min="45" max="45" width="13.1640625" style="2" customWidth="1"/>
    <col min="46" max="46" width="10.6640625" style="2" customWidth="1"/>
    <col min="47" max="47" width="8.9140625" style="2" customWidth="1"/>
    <col min="48" max="48" width="9.9140625" style="2" customWidth="1"/>
    <col min="49" max="49" width="13.1640625" style="2" customWidth="1"/>
    <col min="50" max="50" width="10.6640625" style="2" customWidth="1"/>
    <col min="51" max="51" width="8.9140625" style="2" customWidth="1"/>
    <col min="52" max="52" width="9.9140625" style="2" customWidth="1"/>
    <col min="53" max="53" width="13.1640625" style="2" customWidth="1"/>
    <col min="54" max="54" width="10.6640625" style="2" customWidth="1"/>
    <col min="55" max="55" width="8.9140625" style="2" customWidth="1"/>
    <col min="56" max="56" width="9.9140625" style="2" customWidth="1"/>
    <col min="57" max="57" width="13.1640625" style="2" customWidth="1"/>
    <col min="58" max="58" width="10.6640625" style="2" customWidth="1"/>
    <col min="59" max="59" width="8.9140625" style="2" customWidth="1"/>
    <col min="60" max="60" width="9.9140625" style="2" customWidth="1"/>
    <col min="61" max="61" width="13.1640625" style="2" customWidth="1"/>
    <col min="62" max="62" width="10.6640625" style="2" customWidth="1"/>
    <col min="63" max="63" width="8.9140625" style="2" customWidth="1"/>
    <col min="64" max="64" width="9.9140625" style="2" customWidth="1"/>
    <col min="65" max="65" width="13.1640625" style="2" customWidth="1"/>
    <col min="66" max="66" width="10.6640625" style="2" customWidth="1"/>
    <col min="67" max="67" width="8.9140625" style="2" hidden="1" customWidth="1"/>
    <col min="68" max="68" width="9.9140625" style="2" hidden="1" customWidth="1"/>
    <col min="69" max="69" width="13.1640625" style="2" hidden="1" customWidth="1"/>
    <col min="70" max="70" width="10.6640625" style="2" hidden="1" customWidth="1"/>
    <col min="71" max="71" width="8.9140625" style="2" hidden="1" customWidth="1"/>
    <col min="72" max="72" width="9.9140625" style="2" hidden="1" customWidth="1"/>
    <col min="73" max="73" width="13.1640625" style="2" hidden="1" customWidth="1"/>
    <col min="74" max="74" width="10.6640625" style="2" hidden="1" customWidth="1"/>
    <col min="75" max="75" width="8.9140625" style="2" hidden="1" customWidth="1"/>
    <col min="76" max="76" width="9.9140625" style="2" hidden="1" customWidth="1"/>
    <col min="77" max="77" width="13.1640625" style="2" hidden="1" customWidth="1"/>
    <col min="78" max="78" width="10.6640625" style="2" hidden="1" customWidth="1"/>
    <col min="79" max="79" width="8.9140625" style="2" hidden="1" customWidth="1"/>
    <col min="80" max="80" width="9.9140625" style="2" hidden="1" customWidth="1"/>
    <col min="81" max="81" width="13.1640625" style="2" hidden="1" customWidth="1"/>
    <col min="82" max="82" width="10.6640625" style="2" hidden="1" customWidth="1"/>
    <col min="83" max="83" width="8.9140625" style="2" hidden="1" customWidth="1"/>
    <col min="84" max="84" width="9.9140625" style="2" hidden="1" customWidth="1"/>
    <col min="85" max="85" width="13.1640625" style="2" hidden="1" customWidth="1"/>
    <col min="86" max="86" width="10.6640625" style="2" hidden="1" customWidth="1"/>
    <col min="87" max="87" width="8.9140625" style="2" hidden="1" customWidth="1"/>
    <col min="88" max="88" width="9.9140625" style="2" hidden="1" customWidth="1"/>
    <col min="89" max="89" width="13.1640625" style="2" hidden="1" customWidth="1"/>
    <col min="90" max="90" width="10.6640625" style="2" hidden="1" customWidth="1"/>
    <col min="91" max="91" width="8.9140625" style="2" hidden="1" customWidth="1"/>
    <col min="92" max="92" width="9.9140625" style="2" hidden="1" customWidth="1"/>
    <col min="93" max="93" width="13.1640625" style="2" hidden="1" customWidth="1"/>
    <col min="94" max="94" width="10.6640625" style="2" hidden="1" customWidth="1"/>
    <col min="95" max="95" width="8.9140625" style="2" hidden="1" customWidth="1"/>
    <col min="96" max="96" width="9.9140625" style="2" hidden="1" customWidth="1"/>
    <col min="97" max="97" width="13.1640625" style="2" hidden="1" customWidth="1"/>
    <col min="98" max="98" width="10.6640625" style="2" hidden="1" customWidth="1"/>
    <col min="99" max="99" width="8.9140625" style="2" hidden="1" customWidth="1"/>
    <col min="100" max="100" width="9.9140625" style="2" hidden="1" customWidth="1"/>
    <col min="101" max="101" width="13.1640625" style="2" hidden="1" customWidth="1"/>
    <col min="102" max="102" width="10.6640625" style="2" hidden="1" customWidth="1"/>
    <col min="103" max="103" width="8.9140625" style="2" hidden="1" customWidth="1"/>
    <col min="104" max="104" width="9.9140625" style="2" hidden="1" customWidth="1"/>
    <col min="105" max="105" width="13.1640625" style="2" hidden="1" customWidth="1"/>
    <col min="106" max="106" width="10.6640625" style="2" hidden="1" customWidth="1"/>
    <col min="107" max="107" width="8.9140625" style="2" hidden="1" customWidth="1"/>
    <col min="108" max="108" width="9.9140625" style="2" hidden="1" customWidth="1"/>
    <col min="109" max="109" width="13.1640625" style="2" hidden="1" customWidth="1"/>
    <col min="110" max="110" width="10.6640625" style="2" hidden="1" customWidth="1"/>
    <col min="111" max="111" width="0" style="2" hidden="1" customWidth="1"/>
    <col min="112" max="16384" width="8.9140625" style="2"/>
  </cols>
  <sheetData>
    <row r="1" spans="1:110" s="1" customFormat="1" ht="16.5" thickBot="1">
      <c r="B1" s="5"/>
      <c r="C1" s="5"/>
      <c r="D1" s="5"/>
      <c r="E1" s="129"/>
      <c r="F1" s="3"/>
      <c r="G1" s="3"/>
      <c r="H1" s="3"/>
      <c r="I1" s="3"/>
      <c r="J1" s="3"/>
      <c r="K1" s="6"/>
      <c r="M1" s="47"/>
      <c r="N1" s="47"/>
    </row>
    <row r="2" spans="1:110" s="1" customFormat="1">
      <c r="B2" s="693" t="s">
        <v>127</v>
      </c>
      <c r="C2" s="694"/>
      <c r="D2" s="695"/>
      <c r="E2" s="130"/>
      <c r="F2" s="125"/>
      <c r="G2" s="125"/>
      <c r="H2" s="125"/>
      <c r="I2" s="125"/>
      <c r="J2" s="3"/>
      <c r="K2" s="6"/>
      <c r="M2" s="47"/>
      <c r="N2" s="47"/>
    </row>
    <row r="3" spans="1:110" s="1" customFormat="1" ht="16.5" thickBot="1">
      <c r="B3" s="87" t="s">
        <v>25</v>
      </c>
      <c r="C3" s="696">
        <v>2490</v>
      </c>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5609</v>
      </c>
      <c r="C7" s="53">
        <f>Summary!J11</f>
        <v>31923.076923076922</v>
      </c>
      <c r="D7" s="54">
        <f>B7/C7</f>
        <v>0.17570361445783134</v>
      </c>
      <c r="E7" s="133"/>
      <c r="F7" s="267"/>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36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362"/>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129</v>
      </c>
      <c r="X12" s="707"/>
      <c r="Y12" s="707"/>
      <c r="Z12" s="707"/>
      <c r="AA12" s="708" t="s">
        <v>144</v>
      </c>
      <c r="AB12" s="708"/>
      <c r="AC12" s="708"/>
      <c r="AD12" s="708"/>
      <c r="AE12" s="707" t="s">
        <v>145</v>
      </c>
      <c r="AF12" s="707"/>
      <c r="AG12" s="707"/>
      <c r="AH12" s="707"/>
      <c r="AI12" s="708" t="s">
        <v>146</v>
      </c>
      <c r="AJ12" s="708"/>
      <c r="AK12" s="708"/>
      <c r="AL12" s="708"/>
      <c r="AM12" s="707" t="s">
        <v>147</v>
      </c>
      <c r="AN12" s="707"/>
      <c r="AO12" s="707"/>
      <c r="AP12" s="707"/>
      <c r="AQ12" s="708" t="s">
        <v>148</v>
      </c>
      <c r="AR12" s="708"/>
      <c r="AS12" s="708"/>
      <c r="AT12" s="708"/>
      <c r="AU12" s="707" t="s">
        <v>149</v>
      </c>
      <c r="AV12" s="707"/>
      <c r="AW12" s="707"/>
      <c r="AX12" s="707"/>
      <c r="AY12" s="708" t="s">
        <v>150</v>
      </c>
      <c r="AZ12" s="708"/>
      <c r="BA12" s="708"/>
      <c r="BB12" s="708"/>
      <c r="BC12" s="707" t="s">
        <v>151</v>
      </c>
      <c r="BD12" s="707"/>
      <c r="BE12" s="707"/>
      <c r="BF12" s="707"/>
      <c r="BG12" s="708" t="s">
        <v>152</v>
      </c>
      <c r="BH12" s="708"/>
      <c r="BI12" s="708"/>
      <c r="BJ12" s="708"/>
      <c r="BK12" s="707" t="s">
        <v>153</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233"/>
      <c r="B14" s="234">
        <f>'Daily_Total '!B14</f>
        <v>45116</v>
      </c>
      <c r="C14" s="235">
        <f>SUM(W14,AA14,AE14,AI14,AM14,AQ14,AU14,AY14,BC14,BG14,BK14,BO14,BS14,BW14,CA14,CE14,CI14,CM14,CQ14,CU14,CY14,DC14)</f>
        <v>0</v>
      </c>
      <c r="D14" s="236">
        <f t="shared" ref="D14:D20" si="0">SUM(X14,AB14,AF14,AJ14,AN14,AR14,AV14,AZ14,BD14,BH14,BL14,BP14,BT14,BX14,CB14,CF14,CJ14,CN14,CR14,CV14,CZ14,DD14)</f>
        <v>0</v>
      </c>
      <c r="E14" s="237"/>
      <c r="F14" s="236"/>
      <c r="G14" s="236"/>
      <c r="H14" s="236"/>
      <c r="I14" s="236"/>
      <c r="J14" s="238">
        <f>SUM(Y14,AC14,AG14,AK14,AO14,AS14,AW14,BA14,BE14,BI14,BM14,BQ14,BU14,BY14,CC14,CG14,CK14,CO14,CS14,CW14,DA14,DE14)</f>
        <v>0</v>
      </c>
      <c r="K14" s="239">
        <f>SUM($J14:J$14)/$C$3</f>
        <v>0</v>
      </c>
      <c r="L14" s="240" t="e">
        <f t="shared" ref="L14:L45" si="1">D14/C14</f>
        <v>#DIV/0!</v>
      </c>
      <c r="M14" s="241" t="e">
        <f t="shared" ref="M14:M45" si="2">J14/D14</f>
        <v>#DIV/0!</v>
      </c>
      <c r="N14" s="242" t="e">
        <f>J14/E14</f>
        <v>#DIV/0!</v>
      </c>
      <c r="O14" s="243"/>
      <c r="P14" s="236"/>
      <c r="Q14" s="239" t="e">
        <f t="shared" ref="Q14:Q77" si="3">O14/P14</f>
        <v>#DIV/0!</v>
      </c>
      <c r="R14" s="244" t="e">
        <f t="shared" ref="R14:R60" si="4">J14/O14</f>
        <v>#DIV/0!</v>
      </c>
      <c r="S14" s="239" t="e">
        <f t="shared" ref="S14:S45" si="5">O14/D14</f>
        <v>#DIV/0!</v>
      </c>
      <c r="T14" s="236"/>
      <c r="U14" s="236"/>
      <c r="V14" s="245"/>
      <c r="W14" s="246"/>
      <c r="X14" s="247"/>
      <c r="Y14" s="248"/>
      <c r="Z14" s="240" t="e">
        <f t="shared" ref="Z14:Z86" si="6">X14/W14</f>
        <v>#DIV/0!</v>
      </c>
      <c r="AA14" s="247"/>
      <c r="AB14" s="247"/>
      <c r="AC14" s="248"/>
      <c r="AD14" s="240" t="e">
        <f t="shared" ref="AD14:AD86" si="7">AB14/AA14</f>
        <v>#DIV/0!</v>
      </c>
      <c r="AE14" s="247"/>
      <c r="AF14" s="247"/>
      <c r="AG14" s="248"/>
      <c r="AH14" s="240" t="e">
        <f t="shared" ref="AH14:AH86" si="8">AF14/AE14</f>
        <v>#DIV/0!</v>
      </c>
      <c r="AI14" s="247"/>
      <c r="AJ14" s="247"/>
      <c r="AK14" s="248"/>
      <c r="AL14" s="240" t="e">
        <f t="shared" ref="AL14:AL86" si="9">AJ14/AI14</f>
        <v>#DIV/0!</v>
      </c>
      <c r="AM14" s="247"/>
      <c r="AN14" s="247"/>
      <c r="AO14" s="248"/>
      <c r="AP14" s="240" t="e">
        <f t="shared" ref="AP14:AP86" si="10">AN14/AM14</f>
        <v>#DIV/0!</v>
      </c>
      <c r="AQ14" s="247"/>
      <c r="AR14" s="247"/>
      <c r="AS14" s="248"/>
      <c r="AT14" s="240" t="e">
        <f t="shared" ref="AT14:AT86" si="11">AR14/AQ14</f>
        <v>#DIV/0!</v>
      </c>
      <c r="AU14" s="247"/>
      <c r="AV14" s="247"/>
      <c r="AW14" s="248"/>
      <c r="AX14" s="240" t="e">
        <f t="shared" ref="AX14:AX86" si="12">AV14/AU14</f>
        <v>#DIV/0!</v>
      </c>
      <c r="AY14" s="247"/>
      <c r="AZ14" s="247"/>
      <c r="BA14" s="248"/>
      <c r="BB14" s="240" t="e">
        <f t="shared" ref="BB14:BB86" si="13">AZ14/AY14</f>
        <v>#DIV/0!</v>
      </c>
      <c r="BC14" s="247"/>
      <c r="BD14" s="247"/>
      <c r="BE14" s="248"/>
      <c r="BF14" s="240" t="e">
        <f t="shared" ref="BF14:BF86" si="14">BD14/BC14</f>
        <v>#DIV/0!</v>
      </c>
      <c r="BG14" s="247"/>
      <c r="BH14" s="247"/>
      <c r="BI14" s="248"/>
      <c r="BJ14" s="240" t="e">
        <f t="shared" ref="BJ14:BJ86" si="15">BH14/BG14</f>
        <v>#DIV/0!</v>
      </c>
      <c r="BK14" s="247"/>
      <c r="BL14" s="247"/>
      <c r="BM14" s="248"/>
      <c r="BN14" s="240"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249"/>
      <c r="B15" s="234">
        <f>'Daily_Total '!B15</f>
        <v>45117</v>
      </c>
      <c r="C15" s="250">
        <f t="shared" ref="C15:C20" si="28">SUM(W15,AA15,AE15,AI15,AM15,AQ15,AU15,AY15,BC15,BG15,BK15,BO15,BS15,BW15,CA15,CE15,CI15,CM15,CQ15,CU15,CY15,DC15)</f>
        <v>0</v>
      </c>
      <c r="D15" s="251">
        <f t="shared" si="0"/>
        <v>0</v>
      </c>
      <c r="E15" s="252"/>
      <c r="F15" s="251"/>
      <c r="G15" s="251"/>
      <c r="H15" s="251"/>
      <c r="I15" s="251"/>
      <c r="J15" s="253">
        <f t="shared" ref="J15:J20" si="29">SUM(Y15,AC15,AG15,AK15,AO15,AS15,AW15,BA15,BE15,BI15,BM15,BQ15,BU15,BY15,CC15,CG15,CK15,CO15,CS15,CW15,DA15,DE15)</f>
        <v>0</v>
      </c>
      <c r="K15" s="254">
        <f>SUM($J$14:J15)/$C$3</f>
        <v>0</v>
      </c>
      <c r="L15" s="255" t="e">
        <f t="shared" si="1"/>
        <v>#DIV/0!</v>
      </c>
      <c r="M15" s="256" t="e">
        <f t="shared" si="2"/>
        <v>#DIV/0!</v>
      </c>
      <c r="N15" s="257" t="e">
        <f t="shared" ref="N15:N78" si="30">J15/E15</f>
        <v>#DIV/0!</v>
      </c>
      <c r="O15" s="258"/>
      <c r="P15" s="251"/>
      <c r="Q15" s="254" t="e">
        <f t="shared" si="3"/>
        <v>#DIV/0!</v>
      </c>
      <c r="R15" s="259" t="e">
        <f t="shared" si="4"/>
        <v>#DIV/0!</v>
      </c>
      <c r="S15" s="254" t="e">
        <f t="shared" si="5"/>
        <v>#DIV/0!</v>
      </c>
      <c r="T15" s="251"/>
      <c r="U15" s="251"/>
      <c r="V15" s="260"/>
      <c r="W15" s="261"/>
      <c r="X15" s="262"/>
      <c r="Y15" s="263"/>
      <c r="Z15" s="255" t="e">
        <f t="shared" si="6"/>
        <v>#DIV/0!</v>
      </c>
      <c r="AA15" s="262"/>
      <c r="AB15" s="262"/>
      <c r="AC15" s="263"/>
      <c r="AD15" s="255" t="e">
        <f t="shared" si="7"/>
        <v>#DIV/0!</v>
      </c>
      <c r="AE15" s="262"/>
      <c r="AF15" s="262"/>
      <c r="AG15" s="263"/>
      <c r="AH15" s="255" t="e">
        <f t="shared" si="8"/>
        <v>#DIV/0!</v>
      </c>
      <c r="AI15" s="262"/>
      <c r="AJ15" s="262"/>
      <c r="AK15" s="263"/>
      <c r="AL15" s="255" t="e">
        <f t="shared" si="9"/>
        <v>#DIV/0!</v>
      </c>
      <c r="AM15" s="262"/>
      <c r="AN15" s="262"/>
      <c r="AO15" s="263"/>
      <c r="AP15" s="255" t="e">
        <f t="shared" si="10"/>
        <v>#DIV/0!</v>
      </c>
      <c r="AQ15" s="262"/>
      <c r="AR15" s="262"/>
      <c r="AS15" s="263"/>
      <c r="AT15" s="255" t="e">
        <f t="shared" si="11"/>
        <v>#DIV/0!</v>
      </c>
      <c r="AU15" s="262"/>
      <c r="AV15" s="262"/>
      <c r="AW15" s="263"/>
      <c r="AX15" s="255" t="e">
        <f t="shared" si="12"/>
        <v>#DIV/0!</v>
      </c>
      <c r="AY15" s="262"/>
      <c r="AZ15" s="262"/>
      <c r="BA15" s="263"/>
      <c r="BB15" s="255" t="e">
        <f t="shared" si="13"/>
        <v>#DIV/0!</v>
      </c>
      <c r="BC15" s="262"/>
      <c r="BD15" s="262"/>
      <c r="BE15" s="263"/>
      <c r="BF15" s="255" t="e">
        <f t="shared" si="14"/>
        <v>#DIV/0!</v>
      </c>
      <c r="BG15" s="262"/>
      <c r="BH15" s="262"/>
      <c r="BI15" s="263"/>
      <c r="BJ15" s="255" t="e">
        <f t="shared" si="15"/>
        <v>#DIV/0!</v>
      </c>
      <c r="BK15" s="262"/>
      <c r="BL15" s="262"/>
      <c r="BM15" s="263"/>
      <c r="BN15" s="255"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249"/>
      <c r="B16" s="234">
        <f>'Daily_Total '!B16</f>
        <v>45118</v>
      </c>
      <c r="C16" s="250">
        <f t="shared" si="28"/>
        <v>0</v>
      </c>
      <c r="D16" s="251">
        <f t="shared" si="0"/>
        <v>0</v>
      </c>
      <c r="E16" s="252"/>
      <c r="F16" s="251"/>
      <c r="G16" s="251"/>
      <c r="H16" s="251"/>
      <c r="I16" s="251"/>
      <c r="J16" s="253">
        <f t="shared" si="29"/>
        <v>0</v>
      </c>
      <c r="K16" s="254">
        <f>SUM($J$14:J16)/$C$3</f>
        <v>0</v>
      </c>
      <c r="L16" s="255" t="e">
        <f t="shared" si="1"/>
        <v>#DIV/0!</v>
      </c>
      <c r="M16" s="256" t="e">
        <f t="shared" si="2"/>
        <v>#DIV/0!</v>
      </c>
      <c r="N16" s="257" t="e">
        <f t="shared" si="30"/>
        <v>#DIV/0!</v>
      </c>
      <c r="O16" s="258"/>
      <c r="P16" s="251"/>
      <c r="Q16" s="254" t="e">
        <f t="shared" si="3"/>
        <v>#DIV/0!</v>
      </c>
      <c r="R16" s="259" t="e">
        <f t="shared" si="4"/>
        <v>#DIV/0!</v>
      </c>
      <c r="S16" s="254" t="e">
        <f t="shared" si="5"/>
        <v>#DIV/0!</v>
      </c>
      <c r="T16" s="251"/>
      <c r="U16" s="251"/>
      <c r="V16" s="260"/>
      <c r="W16" s="261"/>
      <c r="X16" s="262"/>
      <c r="Y16" s="263"/>
      <c r="Z16" s="255" t="e">
        <f t="shared" si="6"/>
        <v>#DIV/0!</v>
      </c>
      <c r="AA16" s="262"/>
      <c r="AB16" s="262"/>
      <c r="AC16" s="263"/>
      <c r="AD16" s="255" t="e">
        <f t="shared" si="7"/>
        <v>#DIV/0!</v>
      </c>
      <c r="AE16" s="262"/>
      <c r="AF16" s="262"/>
      <c r="AG16" s="263"/>
      <c r="AH16" s="255" t="e">
        <f t="shared" si="8"/>
        <v>#DIV/0!</v>
      </c>
      <c r="AI16" s="262"/>
      <c r="AJ16" s="262"/>
      <c r="AK16" s="263"/>
      <c r="AL16" s="255" t="e">
        <f t="shared" si="9"/>
        <v>#DIV/0!</v>
      </c>
      <c r="AM16" s="262"/>
      <c r="AN16" s="262"/>
      <c r="AO16" s="263"/>
      <c r="AP16" s="255" t="e">
        <f t="shared" si="10"/>
        <v>#DIV/0!</v>
      </c>
      <c r="AQ16" s="262"/>
      <c r="AR16" s="262"/>
      <c r="AS16" s="263"/>
      <c r="AT16" s="255" t="e">
        <f t="shared" si="11"/>
        <v>#DIV/0!</v>
      </c>
      <c r="AU16" s="262"/>
      <c r="AV16" s="262"/>
      <c r="AW16" s="263"/>
      <c r="AX16" s="255" t="e">
        <f t="shared" si="12"/>
        <v>#DIV/0!</v>
      </c>
      <c r="AY16" s="262"/>
      <c r="AZ16" s="262"/>
      <c r="BA16" s="263"/>
      <c r="BB16" s="255" t="e">
        <f t="shared" si="13"/>
        <v>#DIV/0!</v>
      </c>
      <c r="BC16" s="262"/>
      <c r="BD16" s="262"/>
      <c r="BE16" s="263"/>
      <c r="BF16" s="255" t="e">
        <f t="shared" si="14"/>
        <v>#DIV/0!</v>
      </c>
      <c r="BG16" s="262"/>
      <c r="BH16" s="262"/>
      <c r="BI16" s="263"/>
      <c r="BJ16" s="255" t="e">
        <f t="shared" si="15"/>
        <v>#DIV/0!</v>
      </c>
      <c r="BK16" s="262"/>
      <c r="BL16" s="262"/>
      <c r="BM16" s="263"/>
      <c r="BN16" s="255"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249"/>
      <c r="B17" s="234">
        <f>'Daily_Total '!B17</f>
        <v>45119</v>
      </c>
      <c r="C17" s="250">
        <f t="shared" si="28"/>
        <v>0</v>
      </c>
      <c r="D17" s="251">
        <f t="shared" si="0"/>
        <v>0</v>
      </c>
      <c r="E17" s="252"/>
      <c r="F17" s="251"/>
      <c r="G17" s="251"/>
      <c r="H17" s="251"/>
      <c r="I17" s="251"/>
      <c r="J17" s="253">
        <f t="shared" si="29"/>
        <v>0</v>
      </c>
      <c r="K17" s="254">
        <f>SUM($J$14:J17)/$C$3</f>
        <v>0</v>
      </c>
      <c r="L17" s="255" t="e">
        <f t="shared" si="1"/>
        <v>#DIV/0!</v>
      </c>
      <c r="M17" s="256" t="e">
        <f t="shared" si="2"/>
        <v>#DIV/0!</v>
      </c>
      <c r="N17" s="257" t="e">
        <f t="shared" si="30"/>
        <v>#DIV/0!</v>
      </c>
      <c r="O17" s="258"/>
      <c r="P17" s="251"/>
      <c r="Q17" s="254" t="e">
        <f t="shared" si="3"/>
        <v>#DIV/0!</v>
      </c>
      <c r="R17" s="259" t="e">
        <f t="shared" si="4"/>
        <v>#DIV/0!</v>
      </c>
      <c r="S17" s="254" t="e">
        <f t="shared" si="5"/>
        <v>#DIV/0!</v>
      </c>
      <c r="T17" s="251"/>
      <c r="U17" s="251"/>
      <c r="V17" s="260"/>
      <c r="W17" s="261"/>
      <c r="X17" s="262"/>
      <c r="Y17" s="263"/>
      <c r="Z17" s="255" t="e">
        <f t="shared" si="6"/>
        <v>#DIV/0!</v>
      </c>
      <c r="AA17" s="262"/>
      <c r="AB17" s="262"/>
      <c r="AC17" s="263"/>
      <c r="AD17" s="255" t="e">
        <f t="shared" si="7"/>
        <v>#DIV/0!</v>
      </c>
      <c r="AE17" s="262"/>
      <c r="AF17" s="262"/>
      <c r="AG17" s="263"/>
      <c r="AH17" s="255" t="e">
        <f t="shared" si="8"/>
        <v>#DIV/0!</v>
      </c>
      <c r="AI17" s="262"/>
      <c r="AJ17" s="262"/>
      <c r="AK17" s="263"/>
      <c r="AL17" s="255" t="e">
        <f t="shared" si="9"/>
        <v>#DIV/0!</v>
      </c>
      <c r="AM17" s="262"/>
      <c r="AN17" s="262"/>
      <c r="AO17" s="263"/>
      <c r="AP17" s="255" t="e">
        <f t="shared" si="10"/>
        <v>#DIV/0!</v>
      </c>
      <c r="AQ17" s="262"/>
      <c r="AR17" s="262"/>
      <c r="AS17" s="263"/>
      <c r="AT17" s="255" t="e">
        <f t="shared" si="11"/>
        <v>#DIV/0!</v>
      </c>
      <c r="AU17" s="262"/>
      <c r="AV17" s="262"/>
      <c r="AW17" s="263"/>
      <c r="AX17" s="255" t="e">
        <f t="shared" si="12"/>
        <v>#DIV/0!</v>
      </c>
      <c r="AY17" s="262"/>
      <c r="AZ17" s="262"/>
      <c r="BA17" s="263"/>
      <c r="BB17" s="255" t="e">
        <f t="shared" si="13"/>
        <v>#DIV/0!</v>
      </c>
      <c r="BC17" s="262"/>
      <c r="BD17" s="262"/>
      <c r="BE17" s="263"/>
      <c r="BF17" s="255" t="e">
        <f t="shared" si="14"/>
        <v>#DIV/0!</v>
      </c>
      <c r="BG17" s="262"/>
      <c r="BH17" s="262"/>
      <c r="BI17" s="263"/>
      <c r="BJ17" s="255" t="e">
        <f>BH17/BG17</f>
        <v>#DIV/0!</v>
      </c>
      <c r="BK17" s="262"/>
      <c r="BL17" s="262"/>
      <c r="BM17" s="263"/>
      <c r="BN17" s="255"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264"/>
      <c r="B18" s="234">
        <f>'Daily_Total '!B18</f>
        <v>45120</v>
      </c>
      <c r="C18" s="250">
        <f t="shared" si="28"/>
        <v>0</v>
      </c>
      <c r="D18" s="251">
        <f t="shared" si="0"/>
        <v>0</v>
      </c>
      <c r="E18" s="252"/>
      <c r="F18" s="251"/>
      <c r="G18" s="251"/>
      <c r="H18" s="251"/>
      <c r="I18" s="251"/>
      <c r="J18" s="253">
        <f t="shared" si="29"/>
        <v>0</v>
      </c>
      <c r="K18" s="254">
        <f>SUM($J$14:J18)/$C$3</f>
        <v>0</v>
      </c>
      <c r="L18" s="255" t="e">
        <f t="shared" si="1"/>
        <v>#DIV/0!</v>
      </c>
      <c r="M18" s="256" t="e">
        <f t="shared" si="2"/>
        <v>#DIV/0!</v>
      </c>
      <c r="N18" s="257" t="e">
        <f t="shared" si="30"/>
        <v>#DIV/0!</v>
      </c>
      <c r="O18" s="258"/>
      <c r="P18" s="251"/>
      <c r="Q18" s="254" t="e">
        <f t="shared" si="3"/>
        <v>#DIV/0!</v>
      </c>
      <c r="R18" s="259" t="e">
        <f t="shared" si="4"/>
        <v>#DIV/0!</v>
      </c>
      <c r="S18" s="254" t="e">
        <f t="shared" si="5"/>
        <v>#DIV/0!</v>
      </c>
      <c r="T18" s="251"/>
      <c r="U18" s="251"/>
      <c r="V18" s="260"/>
      <c r="W18" s="261"/>
      <c r="X18" s="262"/>
      <c r="Y18" s="263"/>
      <c r="Z18" s="255" t="e">
        <f t="shared" si="6"/>
        <v>#DIV/0!</v>
      </c>
      <c r="AA18" s="262"/>
      <c r="AB18" s="262"/>
      <c r="AC18" s="263"/>
      <c r="AD18" s="255" t="e">
        <f t="shared" si="7"/>
        <v>#DIV/0!</v>
      </c>
      <c r="AE18" s="262"/>
      <c r="AF18" s="262"/>
      <c r="AG18" s="263"/>
      <c r="AH18" s="255" t="e">
        <f t="shared" si="8"/>
        <v>#DIV/0!</v>
      </c>
      <c r="AI18" s="262"/>
      <c r="AJ18" s="262"/>
      <c r="AK18" s="263"/>
      <c r="AL18" s="255" t="e">
        <f t="shared" si="9"/>
        <v>#DIV/0!</v>
      </c>
      <c r="AM18" s="262"/>
      <c r="AN18" s="262"/>
      <c r="AO18" s="263"/>
      <c r="AP18" s="255" t="e">
        <f t="shared" si="10"/>
        <v>#DIV/0!</v>
      </c>
      <c r="AQ18" s="262"/>
      <c r="AR18" s="262"/>
      <c r="AS18" s="263"/>
      <c r="AT18" s="255" t="e">
        <f t="shared" si="11"/>
        <v>#DIV/0!</v>
      </c>
      <c r="AU18" s="262"/>
      <c r="AV18" s="262"/>
      <c r="AW18" s="263"/>
      <c r="AX18" s="255" t="e">
        <f t="shared" si="12"/>
        <v>#DIV/0!</v>
      </c>
      <c r="AY18" s="262"/>
      <c r="AZ18" s="262"/>
      <c r="BA18" s="263"/>
      <c r="BB18" s="255" t="e">
        <f t="shared" si="13"/>
        <v>#DIV/0!</v>
      </c>
      <c r="BC18" s="262"/>
      <c r="BD18" s="262"/>
      <c r="BE18" s="263"/>
      <c r="BF18" s="255" t="e">
        <f t="shared" si="14"/>
        <v>#DIV/0!</v>
      </c>
      <c r="BG18" s="262"/>
      <c r="BH18" s="262"/>
      <c r="BI18" s="263"/>
      <c r="BJ18" s="255" t="e">
        <f t="shared" si="15"/>
        <v>#DIV/0!</v>
      </c>
      <c r="BK18" s="262"/>
      <c r="BL18" s="262"/>
      <c r="BM18" s="263"/>
      <c r="BN18" s="255"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1">CZ18/CY18</f>
        <v>#DIV/0!</v>
      </c>
      <c r="DC18" s="127"/>
      <c r="DD18" s="127"/>
      <c r="DE18" s="128"/>
      <c r="DF18" s="150" t="e">
        <f t="shared" si="27"/>
        <v>#DIV/0!</v>
      </c>
    </row>
    <row r="19" spans="1:110">
      <c r="A19" s="88"/>
      <c r="B19" s="165">
        <f>'Daily_Total '!B19</f>
        <v>45121</v>
      </c>
      <c r="C19" s="99">
        <f t="shared" si="28"/>
        <v>44747</v>
      </c>
      <c r="D19" s="72">
        <f t="shared" si="0"/>
        <v>259</v>
      </c>
      <c r="E19" s="146">
        <v>6093</v>
      </c>
      <c r="F19" s="72">
        <v>21496.366700000002</v>
      </c>
      <c r="G19" s="72">
        <v>10913.899299999999</v>
      </c>
      <c r="H19" s="72">
        <v>7693.6825000000008</v>
      </c>
      <c r="I19" s="72">
        <v>4600.3807000000006</v>
      </c>
      <c r="J19" s="61">
        <f t="shared" si="29"/>
        <v>72.52000000000001</v>
      </c>
      <c r="K19" s="59">
        <f>SUM($J$14:J19)/$C$3</f>
        <v>2.9124497991967875E-2</v>
      </c>
      <c r="L19" s="60">
        <f t="shared" si="1"/>
        <v>5.7880975260911349E-3</v>
      </c>
      <c r="M19" s="73">
        <f t="shared" si="2"/>
        <v>0.28000000000000003</v>
      </c>
      <c r="N19" s="356">
        <f t="shared" si="30"/>
        <v>1.1902182832758906E-2</v>
      </c>
      <c r="O19" s="97">
        <v>103</v>
      </c>
      <c r="P19" s="72">
        <f>$C$7/18</f>
        <v>1773.5042735042734</v>
      </c>
      <c r="Q19" s="74">
        <f t="shared" si="3"/>
        <v>5.8077108433734939E-2</v>
      </c>
      <c r="R19" s="75">
        <f t="shared" si="4"/>
        <v>0.70407766990291276</v>
      </c>
      <c r="S19" s="59">
        <f t="shared" si="5"/>
        <v>0.39768339768339767</v>
      </c>
      <c r="T19" s="72">
        <v>82.466318938647234</v>
      </c>
      <c r="U19" s="72">
        <v>0.33333333333333298</v>
      </c>
      <c r="V19" s="89">
        <v>0.60241545893719761</v>
      </c>
      <c r="W19" s="169">
        <v>44747</v>
      </c>
      <c r="X19" s="127">
        <v>259</v>
      </c>
      <c r="Y19" s="363">
        <v>72.52000000000001</v>
      </c>
      <c r="Z19" s="60">
        <f t="shared" si="6"/>
        <v>5.7880975260911349E-3</v>
      </c>
      <c r="AA19" s="262"/>
      <c r="AB19" s="262"/>
      <c r="AC19" s="263"/>
      <c r="AD19" s="255" t="e">
        <f t="shared" si="7"/>
        <v>#DIV/0!</v>
      </c>
      <c r="AE19" s="262"/>
      <c r="AF19" s="262"/>
      <c r="AG19" s="263"/>
      <c r="AH19" s="255" t="e">
        <f t="shared" si="8"/>
        <v>#DIV/0!</v>
      </c>
      <c r="AI19" s="262"/>
      <c r="AJ19" s="262"/>
      <c r="AK19" s="263"/>
      <c r="AL19" s="255" t="e">
        <f t="shared" si="9"/>
        <v>#DIV/0!</v>
      </c>
      <c r="AM19" s="262"/>
      <c r="AN19" s="262"/>
      <c r="AO19" s="263"/>
      <c r="AP19" s="255" t="e">
        <f t="shared" si="10"/>
        <v>#DIV/0!</v>
      </c>
      <c r="AQ19" s="262"/>
      <c r="AR19" s="262"/>
      <c r="AS19" s="263"/>
      <c r="AT19" s="255" t="e">
        <f t="shared" si="11"/>
        <v>#DIV/0!</v>
      </c>
      <c r="AU19" s="262"/>
      <c r="AV19" s="262"/>
      <c r="AW19" s="263"/>
      <c r="AX19" s="255" t="e">
        <f t="shared" si="12"/>
        <v>#DIV/0!</v>
      </c>
      <c r="AY19" s="262"/>
      <c r="AZ19" s="262"/>
      <c r="BA19" s="263"/>
      <c r="BB19" s="255" t="e">
        <f t="shared" si="13"/>
        <v>#DIV/0!</v>
      </c>
      <c r="BC19" s="262"/>
      <c r="BD19" s="262"/>
      <c r="BE19" s="263"/>
      <c r="BF19" s="255" t="e">
        <f t="shared" si="14"/>
        <v>#DIV/0!</v>
      </c>
      <c r="BG19" s="262"/>
      <c r="BH19" s="262"/>
      <c r="BI19" s="263"/>
      <c r="BJ19" s="255" t="e">
        <f t="shared" si="15"/>
        <v>#DIV/0!</v>
      </c>
      <c r="BK19" s="262"/>
      <c r="BL19" s="262"/>
      <c r="BM19" s="263"/>
      <c r="BN19" s="255"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1"/>
        <v>#DIV/0!</v>
      </c>
      <c r="DC19" s="127"/>
      <c r="DD19" s="127"/>
      <c r="DE19" s="128"/>
      <c r="DF19" s="150" t="e">
        <f t="shared" si="27"/>
        <v>#DIV/0!</v>
      </c>
    </row>
    <row r="20" spans="1:110">
      <c r="A20" s="88"/>
      <c r="B20" s="165">
        <f>'Daily_Total '!B20</f>
        <v>45122</v>
      </c>
      <c r="C20" s="99">
        <f t="shared" si="28"/>
        <v>198298</v>
      </c>
      <c r="D20" s="72">
        <f t="shared" si="0"/>
        <v>1427</v>
      </c>
      <c r="E20" s="146">
        <v>22647</v>
      </c>
      <c r="F20" s="72">
        <v>92171.901599999983</v>
      </c>
      <c r="G20" s="72">
        <v>46621.42</v>
      </c>
      <c r="H20" s="72">
        <v>30731.282299999999</v>
      </c>
      <c r="I20" s="72">
        <v>16556.166700000002</v>
      </c>
      <c r="J20" s="61">
        <f t="shared" si="29"/>
        <v>399.56</v>
      </c>
      <c r="K20" s="59">
        <f>SUM($J$14:J20)/$C$3</f>
        <v>0.18959036144578315</v>
      </c>
      <c r="L20" s="60">
        <f t="shared" si="1"/>
        <v>7.1962400024205989E-3</v>
      </c>
      <c r="M20" s="73">
        <f t="shared" si="2"/>
        <v>0.28000000000000003</v>
      </c>
      <c r="N20" s="356">
        <f t="shared" si="30"/>
        <v>1.7642954916766016E-2</v>
      </c>
      <c r="O20" s="97">
        <v>449</v>
      </c>
      <c r="P20" s="72">
        <f>$C$7/18</f>
        <v>1773.5042735042734</v>
      </c>
      <c r="Q20" s="74">
        <f t="shared" si="3"/>
        <v>0.25317108433734942</v>
      </c>
      <c r="R20" s="75">
        <f t="shared" si="4"/>
        <v>0.88988864142538981</v>
      </c>
      <c r="S20" s="59">
        <f t="shared" si="5"/>
        <v>0.31464611072179399</v>
      </c>
      <c r="T20" s="72">
        <v>75.610463301757619</v>
      </c>
      <c r="U20" s="72">
        <v>0.68686868686868652</v>
      </c>
      <c r="V20" s="89">
        <v>0.71633501338447891</v>
      </c>
      <c r="W20" s="169">
        <v>198298</v>
      </c>
      <c r="X20" s="127">
        <v>1427</v>
      </c>
      <c r="Y20" s="363">
        <v>399.56</v>
      </c>
      <c r="Z20" s="60">
        <f t="shared" si="6"/>
        <v>7.1962400024205989E-3</v>
      </c>
      <c r="AA20" s="262"/>
      <c r="AB20" s="262"/>
      <c r="AC20" s="263"/>
      <c r="AD20" s="255" t="e">
        <f t="shared" si="7"/>
        <v>#DIV/0!</v>
      </c>
      <c r="AE20" s="262"/>
      <c r="AF20" s="262"/>
      <c r="AG20" s="263"/>
      <c r="AH20" s="255" t="e">
        <f t="shared" si="8"/>
        <v>#DIV/0!</v>
      </c>
      <c r="AI20" s="262"/>
      <c r="AJ20" s="262"/>
      <c r="AK20" s="263"/>
      <c r="AL20" s="255" t="e">
        <f t="shared" si="9"/>
        <v>#DIV/0!</v>
      </c>
      <c r="AM20" s="262"/>
      <c r="AN20" s="262"/>
      <c r="AO20" s="263"/>
      <c r="AP20" s="255" t="e">
        <f t="shared" si="10"/>
        <v>#DIV/0!</v>
      </c>
      <c r="AQ20" s="262"/>
      <c r="AR20" s="262"/>
      <c r="AS20" s="263"/>
      <c r="AT20" s="255" t="e">
        <f t="shared" si="11"/>
        <v>#DIV/0!</v>
      </c>
      <c r="AU20" s="262"/>
      <c r="AV20" s="262"/>
      <c r="AW20" s="263"/>
      <c r="AX20" s="255" t="e">
        <f t="shared" si="12"/>
        <v>#DIV/0!</v>
      </c>
      <c r="AY20" s="262"/>
      <c r="AZ20" s="262"/>
      <c r="BA20" s="263"/>
      <c r="BB20" s="255" t="e">
        <f t="shared" si="13"/>
        <v>#DIV/0!</v>
      </c>
      <c r="BC20" s="262"/>
      <c r="BD20" s="262"/>
      <c r="BE20" s="263"/>
      <c r="BF20" s="255" t="e">
        <f t="shared" si="14"/>
        <v>#DIV/0!</v>
      </c>
      <c r="BG20" s="262"/>
      <c r="BH20" s="262"/>
      <c r="BI20" s="263"/>
      <c r="BJ20" s="255" t="e">
        <f t="shared" si="15"/>
        <v>#DIV/0!</v>
      </c>
      <c r="BK20" s="262"/>
      <c r="BL20" s="262"/>
      <c r="BM20" s="263"/>
      <c r="BN20" s="255"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1"/>
        <v>#DIV/0!</v>
      </c>
      <c r="DC20" s="127"/>
      <c r="DD20" s="127"/>
      <c r="DE20" s="128"/>
      <c r="DF20" s="150" t="e">
        <f t="shared" si="27"/>
        <v>#DIV/0!</v>
      </c>
    </row>
    <row r="21" spans="1:110">
      <c r="A21" s="91"/>
      <c r="B21" s="166" t="s">
        <v>49</v>
      </c>
      <c r="C21" s="91">
        <f t="shared" ref="C21:D21" si="32">SUM(C14:C20)</f>
        <v>243045</v>
      </c>
      <c r="D21" s="76">
        <f t="shared" si="32"/>
        <v>1686</v>
      </c>
      <c r="E21" s="147">
        <f>SUM(E14:E20)</f>
        <v>28740</v>
      </c>
      <c r="F21" s="76">
        <f t="shared" ref="F21:I21" si="33">SUM(F14:F20)</f>
        <v>113668.26829999998</v>
      </c>
      <c r="G21" s="76">
        <f t="shared" si="33"/>
        <v>57535.319299999996</v>
      </c>
      <c r="H21" s="76">
        <f t="shared" si="33"/>
        <v>38424.964800000002</v>
      </c>
      <c r="I21" s="76">
        <f t="shared" si="33"/>
        <v>21156.547400000003</v>
      </c>
      <c r="J21" s="77">
        <f>SUM(J14:J20)</f>
        <v>472.08000000000004</v>
      </c>
      <c r="K21" s="78">
        <f>SUM($J$21:J21)/$C$3</f>
        <v>0.18959036144578315</v>
      </c>
      <c r="L21" s="79">
        <f t="shared" si="1"/>
        <v>6.9369869777201757E-3</v>
      </c>
      <c r="M21" s="80">
        <f t="shared" si="2"/>
        <v>0.28000000000000003</v>
      </c>
      <c r="N21" s="357">
        <f t="shared" si="30"/>
        <v>1.6425887265135702E-2</v>
      </c>
      <c r="O21" s="98">
        <f>SUM(O14:O20)</f>
        <v>552</v>
      </c>
      <c r="P21" s="81">
        <f>SUM(P14:P20)</f>
        <v>3547.0085470085469</v>
      </c>
      <c r="Q21" s="78">
        <f t="shared" si="3"/>
        <v>0.15562409638554217</v>
      </c>
      <c r="R21" s="82">
        <f t="shared" si="4"/>
        <v>0.85521739130434793</v>
      </c>
      <c r="S21" s="78">
        <f t="shared" si="5"/>
        <v>0.32740213523131673</v>
      </c>
      <c r="T21" s="83">
        <f>AVERAGE(T14:T20)</f>
        <v>79.038391120202419</v>
      </c>
      <c r="U21" s="76">
        <f>SUM(U14:U20)</f>
        <v>1.0202020202020194</v>
      </c>
      <c r="V21" s="92">
        <f>AVERAGE(V19:V20)</f>
        <v>0.65937523616083826</v>
      </c>
      <c r="W21" s="98">
        <f>SUM(W14:W20)</f>
        <v>243045</v>
      </c>
      <c r="X21" s="76">
        <f t="shared" ref="X21:Y21" si="34">SUM(X14:X20)</f>
        <v>1686</v>
      </c>
      <c r="Y21" s="364">
        <f t="shared" si="34"/>
        <v>472.08000000000004</v>
      </c>
      <c r="Z21" s="79">
        <f t="shared" si="6"/>
        <v>6.9369869777201757E-3</v>
      </c>
      <c r="AA21" s="374">
        <f t="shared" ref="AA21:BI21" si="35">SUM(AA14:AA20)</f>
        <v>0</v>
      </c>
      <c r="AB21" s="374">
        <f t="shared" si="35"/>
        <v>0</v>
      </c>
      <c r="AC21" s="376">
        <f t="shared" si="35"/>
        <v>0</v>
      </c>
      <c r="AD21" s="378" t="e">
        <f t="shared" si="7"/>
        <v>#DIV/0!</v>
      </c>
      <c r="AE21" s="374">
        <f t="shared" ref="AE21" si="36">SUM(AE14:AE20)</f>
        <v>0</v>
      </c>
      <c r="AF21" s="374">
        <f t="shared" si="35"/>
        <v>0</v>
      </c>
      <c r="AG21" s="376">
        <f t="shared" si="35"/>
        <v>0</v>
      </c>
      <c r="AH21" s="378" t="e">
        <f t="shared" si="8"/>
        <v>#DIV/0!</v>
      </c>
      <c r="AI21" s="374">
        <f t="shared" ref="AI21" si="37">SUM(AI14:AI20)</f>
        <v>0</v>
      </c>
      <c r="AJ21" s="374">
        <f t="shared" si="35"/>
        <v>0</v>
      </c>
      <c r="AK21" s="376">
        <f t="shared" si="35"/>
        <v>0</v>
      </c>
      <c r="AL21" s="378" t="e">
        <f t="shared" si="9"/>
        <v>#DIV/0!</v>
      </c>
      <c r="AM21" s="374">
        <f t="shared" ref="AM21" si="38">SUM(AM14:AM20)</f>
        <v>0</v>
      </c>
      <c r="AN21" s="374">
        <f t="shared" si="35"/>
        <v>0</v>
      </c>
      <c r="AO21" s="376">
        <f t="shared" si="35"/>
        <v>0</v>
      </c>
      <c r="AP21" s="378" t="e">
        <f t="shared" si="10"/>
        <v>#DIV/0!</v>
      </c>
      <c r="AQ21" s="374">
        <f t="shared" ref="AQ21" si="39">SUM(AQ14:AQ20)</f>
        <v>0</v>
      </c>
      <c r="AR21" s="374">
        <f t="shared" si="35"/>
        <v>0</v>
      </c>
      <c r="AS21" s="376">
        <f t="shared" si="35"/>
        <v>0</v>
      </c>
      <c r="AT21" s="378" t="e">
        <f t="shared" si="11"/>
        <v>#DIV/0!</v>
      </c>
      <c r="AU21" s="374">
        <f t="shared" ref="AU21" si="40">SUM(AU14:AU20)</f>
        <v>0</v>
      </c>
      <c r="AV21" s="374">
        <f t="shared" si="35"/>
        <v>0</v>
      </c>
      <c r="AW21" s="376">
        <f t="shared" si="35"/>
        <v>0</v>
      </c>
      <c r="AX21" s="378" t="e">
        <f t="shared" si="12"/>
        <v>#DIV/0!</v>
      </c>
      <c r="AY21" s="374">
        <f t="shared" ref="AY21" si="41">SUM(AY14:AY20)</f>
        <v>0</v>
      </c>
      <c r="AZ21" s="374">
        <f t="shared" si="35"/>
        <v>0</v>
      </c>
      <c r="BA21" s="376">
        <f t="shared" si="35"/>
        <v>0</v>
      </c>
      <c r="BB21" s="378" t="e">
        <f t="shared" si="13"/>
        <v>#DIV/0!</v>
      </c>
      <c r="BC21" s="374">
        <f t="shared" ref="BC21" si="42">SUM(BC14:BC20)</f>
        <v>0</v>
      </c>
      <c r="BD21" s="374">
        <f t="shared" si="35"/>
        <v>0</v>
      </c>
      <c r="BE21" s="376">
        <f t="shared" si="35"/>
        <v>0</v>
      </c>
      <c r="BF21" s="378" t="e">
        <f t="shared" si="14"/>
        <v>#DIV/0!</v>
      </c>
      <c r="BG21" s="374">
        <f t="shared" ref="BG21" si="43">SUM(BG14:BG20)</f>
        <v>0</v>
      </c>
      <c r="BH21" s="374">
        <f t="shared" si="35"/>
        <v>0</v>
      </c>
      <c r="BI21" s="376">
        <f t="shared" si="35"/>
        <v>0</v>
      </c>
      <c r="BJ21" s="378" t="e">
        <f t="shared" si="15"/>
        <v>#DIV/0!</v>
      </c>
      <c r="BK21" s="374">
        <f t="shared" ref="BK21:BM21" si="44">SUM(BK14:BK20)</f>
        <v>0</v>
      </c>
      <c r="BL21" s="374">
        <f t="shared" si="44"/>
        <v>0</v>
      </c>
      <c r="BM21" s="376">
        <f t="shared" si="44"/>
        <v>0</v>
      </c>
      <c r="BN21" s="378" t="e">
        <f t="shared" si="16"/>
        <v>#DIV/0!</v>
      </c>
      <c r="BO21" s="76">
        <f>SUM(BO14:BO20)</f>
        <v>0</v>
      </c>
      <c r="BP21" s="76">
        <f t="shared" ref="BP21:BQ21" si="45">SUM(BP14:BP20)</f>
        <v>0</v>
      </c>
      <c r="BQ21" s="77">
        <f t="shared" si="45"/>
        <v>0</v>
      </c>
      <c r="BR21" s="79" t="e">
        <f t="shared" si="17"/>
        <v>#DIV/0!</v>
      </c>
      <c r="BS21" s="76">
        <f t="shared" ref="BS21:BU21" si="46">SUM(BS14:BS20)</f>
        <v>0</v>
      </c>
      <c r="BT21" s="76">
        <f t="shared" si="46"/>
        <v>0</v>
      </c>
      <c r="BU21" s="77">
        <f t="shared" si="46"/>
        <v>0</v>
      </c>
      <c r="BV21" s="79" t="e">
        <f t="shared" si="18"/>
        <v>#DIV/0!</v>
      </c>
      <c r="BW21" s="76">
        <f t="shared" ref="BW21:BY21" si="47">SUM(BW14:BW20)</f>
        <v>0</v>
      </c>
      <c r="BX21" s="76">
        <f t="shared" si="47"/>
        <v>0</v>
      </c>
      <c r="BY21" s="77">
        <f t="shared" si="47"/>
        <v>0</v>
      </c>
      <c r="BZ21" s="79" t="e">
        <f t="shared" si="19"/>
        <v>#DIV/0!</v>
      </c>
      <c r="CA21" s="76">
        <f t="shared" ref="CA21:CC21" si="48">SUM(CA14:CA20)</f>
        <v>0</v>
      </c>
      <c r="CB21" s="76">
        <f t="shared" si="48"/>
        <v>0</v>
      </c>
      <c r="CC21" s="77">
        <f t="shared" si="48"/>
        <v>0</v>
      </c>
      <c r="CD21" s="79" t="e">
        <f t="shared" si="20"/>
        <v>#DIV/0!</v>
      </c>
      <c r="CE21" s="76">
        <f t="shared" ref="CE21:CG21" si="49">SUM(CE14:CE20)</f>
        <v>0</v>
      </c>
      <c r="CF21" s="76">
        <f t="shared" si="49"/>
        <v>0</v>
      </c>
      <c r="CG21" s="77">
        <f t="shared" si="49"/>
        <v>0</v>
      </c>
      <c r="CH21" s="79" t="e">
        <f t="shared" si="21"/>
        <v>#DIV/0!</v>
      </c>
      <c r="CI21" s="76">
        <f t="shared" ref="CI21:CK21" si="50">SUM(CI14:CI20)</f>
        <v>0</v>
      </c>
      <c r="CJ21" s="76">
        <f t="shared" si="50"/>
        <v>0</v>
      </c>
      <c r="CK21" s="77">
        <f t="shared" si="50"/>
        <v>0</v>
      </c>
      <c r="CL21" s="79" t="e">
        <f t="shared" si="22"/>
        <v>#DIV/0!</v>
      </c>
      <c r="CM21" s="76">
        <f t="shared" ref="CM21:CO21" si="51">SUM(CM14:CM20)</f>
        <v>0</v>
      </c>
      <c r="CN21" s="76">
        <f t="shared" si="51"/>
        <v>0</v>
      </c>
      <c r="CO21" s="77">
        <f t="shared" si="51"/>
        <v>0</v>
      </c>
      <c r="CP21" s="79" t="e">
        <f t="shared" si="23"/>
        <v>#DIV/0!</v>
      </c>
      <c r="CQ21" s="76">
        <f t="shared" ref="CQ21:CS21" si="52">SUM(CQ14:CQ20)</f>
        <v>0</v>
      </c>
      <c r="CR21" s="76">
        <f t="shared" si="52"/>
        <v>0</v>
      </c>
      <c r="CS21" s="77">
        <f t="shared" si="52"/>
        <v>0</v>
      </c>
      <c r="CT21" s="79" t="e">
        <f t="shared" si="24"/>
        <v>#DIV/0!</v>
      </c>
      <c r="CU21" s="76">
        <f t="shared" ref="CU21:CW21" si="53">SUM(CU14:CU20)</f>
        <v>0</v>
      </c>
      <c r="CV21" s="76">
        <f t="shared" si="53"/>
        <v>0</v>
      </c>
      <c r="CW21" s="77">
        <f t="shared" si="53"/>
        <v>0</v>
      </c>
      <c r="CX21" s="79" t="e">
        <f t="shared" si="25"/>
        <v>#DIV/0!</v>
      </c>
      <c r="CY21" s="76">
        <f t="shared" ref="CY21:DA21" si="54">SUM(CY14:CY20)</f>
        <v>0</v>
      </c>
      <c r="CZ21" s="76">
        <f t="shared" si="54"/>
        <v>0</v>
      </c>
      <c r="DA21" s="77">
        <f t="shared" si="54"/>
        <v>0</v>
      </c>
      <c r="DB21" s="79" t="e">
        <f t="shared" si="31"/>
        <v>#DIV/0!</v>
      </c>
      <c r="DC21" s="76">
        <f t="shared" ref="DC21:DE21" si="55">SUM(DC14:DC20)</f>
        <v>0</v>
      </c>
      <c r="DD21" s="76">
        <f t="shared" si="55"/>
        <v>0</v>
      </c>
      <c r="DE21" s="77">
        <f t="shared" si="55"/>
        <v>0</v>
      </c>
      <c r="DF21" s="151" t="e">
        <f t="shared" si="27"/>
        <v>#DIV/0!</v>
      </c>
    </row>
    <row r="22" spans="1:110">
      <c r="A22" s="88"/>
      <c r="B22" s="165">
        <f>'Daily_Total '!B22</f>
        <v>45123</v>
      </c>
      <c r="C22" s="99">
        <f>SUM(W22,AA22,AE22,AI22,AM22,AQ22,AU22,AY22,BC22,BG22,BK22,BO22,BS22,BW22,CA22,CE22,CI22,CM22,CQ22,CU22,CY22,DC22)</f>
        <v>462502</v>
      </c>
      <c r="D22" s="72">
        <f t="shared" ref="D22:D28" si="56">SUM(X22,AB22,AF22,AJ22,AN22,AR22,AV22,AZ22,BD22,BH22,BL22,BP22,BT22,BX22,CB22,CF22,CJ22,CN22,CR22,CV22,CZ22,DD22)</f>
        <v>1623</v>
      </c>
      <c r="E22" s="146">
        <v>107407</v>
      </c>
      <c r="F22" s="72">
        <v>178220.01240000001</v>
      </c>
      <c r="G22" s="72">
        <v>93778.107199999999</v>
      </c>
      <c r="H22" s="72">
        <v>67331.675000000003</v>
      </c>
      <c r="I22" s="72">
        <v>34238.550999999999</v>
      </c>
      <c r="J22" s="61">
        <f>SUM(Y22,AC22,AG22,AK22,AO22,AS22,AW22,BA22,BE22,BI22,BM22,BQ22,BU22,BY22,CC22,CG22,CK22,CO22,CS22,CW22,DA22,DE22)</f>
        <v>454.44000000000005</v>
      </c>
      <c r="K22" s="59">
        <f>SUM($J$21:J22)/$C$3</f>
        <v>0.37209638554216873</v>
      </c>
      <c r="L22" s="60">
        <f t="shared" si="1"/>
        <v>3.5091740143826404E-3</v>
      </c>
      <c r="M22" s="73">
        <f t="shared" si="2"/>
        <v>0.28000000000000003</v>
      </c>
      <c r="N22" s="356">
        <f t="shared" si="30"/>
        <v>4.2310091521036812E-3</v>
      </c>
      <c r="O22" s="97">
        <v>586</v>
      </c>
      <c r="P22" s="72">
        <f>$C$7/18</f>
        <v>1773.5042735042734</v>
      </c>
      <c r="Q22" s="74">
        <f t="shared" si="3"/>
        <v>0.33041927710843377</v>
      </c>
      <c r="R22" s="75">
        <f t="shared" si="4"/>
        <v>0.77549488054607518</v>
      </c>
      <c r="S22" s="59">
        <f t="shared" si="5"/>
        <v>0.36105976586568084</v>
      </c>
      <c r="T22" s="72">
        <v>103.3291509049397</v>
      </c>
      <c r="U22" s="72"/>
      <c r="V22" s="89">
        <v>0.72599824815754466</v>
      </c>
      <c r="W22" s="169">
        <v>462502</v>
      </c>
      <c r="X22" s="127">
        <v>1623</v>
      </c>
      <c r="Y22" s="363">
        <v>454.44000000000005</v>
      </c>
      <c r="Z22" s="60">
        <f t="shared" si="6"/>
        <v>3.5091740143826404E-3</v>
      </c>
      <c r="AA22" s="262"/>
      <c r="AB22" s="262"/>
      <c r="AC22" s="263"/>
      <c r="AD22" s="255" t="e">
        <f t="shared" si="7"/>
        <v>#DIV/0!</v>
      </c>
      <c r="AE22" s="262"/>
      <c r="AF22" s="262"/>
      <c r="AG22" s="263"/>
      <c r="AH22" s="255" t="e">
        <f t="shared" si="8"/>
        <v>#DIV/0!</v>
      </c>
      <c r="AI22" s="262"/>
      <c r="AJ22" s="262"/>
      <c r="AK22" s="263"/>
      <c r="AL22" s="255" t="e">
        <f t="shared" si="9"/>
        <v>#DIV/0!</v>
      </c>
      <c r="AM22" s="262"/>
      <c r="AN22" s="262"/>
      <c r="AO22" s="263"/>
      <c r="AP22" s="255" t="e">
        <f t="shared" si="10"/>
        <v>#DIV/0!</v>
      </c>
      <c r="AQ22" s="262"/>
      <c r="AR22" s="262"/>
      <c r="AS22" s="263"/>
      <c r="AT22" s="255" t="e">
        <f t="shared" si="11"/>
        <v>#DIV/0!</v>
      </c>
      <c r="AU22" s="262"/>
      <c r="AV22" s="262"/>
      <c r="AW22" s="263"/>
      <c r="AX22" s="255" t="e">
        <f t="shared" si="12"/>
        <v>#DIV/0!</v>
      </c>
      <c r="AY22" s="262"/>
      <c r="AZ22" s="262"/>
      <c r="BA22" s="263"/>
      <c r="BB22" s="255" t="e">
        <f t="shared" si="13"/>
        <v>#DIV/0!</v>
      </c>
      <c r="BC22" s="262"/>
      <c r="BD22" s="262"/>
      <c r="BE22" s="263"/>
      <c r="BF22" s="255" t="e">
        <f t="shared" si="14"/>
        <v>#DIV/0!</v>
      </c>
      <c r="BG22" s="262"/>
      <c r="BH22" s="262"/>
      <c r="BI22" s="263"/>
      <c r="BJ22" s="255" t="e">
        <f t="shared" si="15"/>
        <v>#DIV/0!</v>
      </c>
      <c r="BK22" s="262"/>
      <c r="BL22" s="262"/>
      <c r="BM22" s="263"/>
      <c r="BN22" s="255"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1"/>
        <v>#DIV/0!</v>
      </c>
      <c r="DC22" s="127"/>
      <c r="DD22" s="127"/>
      <c r="DE22" s="128"/>
      <c r="DF22" s="150" t="e">
        <f t="shared" si="27"/>
        <v>#DIV/0!</v>
      </c>
    </row>
    <row r="23" spans="1:110">
      <c r="A23" s="88"/>
      <c r="B23" s="165">
        <f>'Daily_Total '!B23</f>
        <v>45124</v>
      </c>
      <c r="C23" s="99">
        <f t="shared" ref="C23:C28" si="57">SUM(W23,AA23,AE23,AI23,AM23,AQ23,AU23,AY23,BC23,BG23,BK23,BO23,BS23,BW23,CA23,CE23,CI23,CM23,CQ23,CU23,CY23,DC23)</f>
        <v>240331</v>
      </c>
      <c r="D23" s="72">
        <f t="shared" si="56"/>
        <v>965</v>
      </c>
      <c r="E23" s="146">
        <v>47305</v>
      </c>
      <c r="F23" s="72">
        <v>97256.338900000002</v>
      </c>
      <c r="G23" s="72">
        <v>50146.688900000001</v>
      </c>
      <c r="H23" s="72">
        <v>35431.386899999998</v>
      </c>
      <c r="I23" s="72">
        <v>19243.674800000001</v>
      </c>
      <c r="J23" s="61">
        <f t="shared" ref="J23:J28" si="58">SUM(Y23,AC23,AG23,AK23,AO23,AS23,AW23,BA23,BE23,BI23,BM23,BQ23,BU23,BY23,CC23,CG23,CK23,CO23,CS23,CW23,DA23,DE23)</f>
        <v>270.20000000000005</v>
      </c>
      <c r="K23" s="59">
        <f>SUM($J$21:J23)/$C$3</f>
        <v>0.48061044176706835</v>
      </c>
      <c r="L23" s="60">
        <f t="shared" si="1"/>
        <v>4.0152955715242727E-3</v>
      </c>
      <c r="M23" s="73">
        <f t="shared" si="2"/>
        <v>0.28000000000000003</v>
      </c>
      <c r="N23" s="356">
        <f t="shared" si="30"/>
        <v>5.7118697812070613E-3</v>
      </c>
      <c r="O23" s="97">
        <v>336</v>
      </c>
      <c r="P23" s="72">
        <f>$C$7/18</f>
        <v>1773.5042735042734</v>
      </c>
      <c r="Q23" s="74">
        <f t="shared" si="3"/>
        <v>0.18945542168674701</v>
      </c>
      <c r="R23" s="75">
        <f t="shared" si="4"/>
        <v>0.80416666666666681</v>
      </c>
      <c r="S23" s="59">
        <f t="shared" si="5"/>
        <v>0.34818652849740933</v>
      </c>
      <c r="T23" s="72">
        <v>39.629222803474669</v>
      </c>
      <c r="U23" s="72"/>
      <c r="V23" s="89">
        <v>0.78860441767068234</v>
      </c>
      <c r="W23" s="169">
        <v>240331</v>
      </c>
      <c r="X23" s="127">
        <v>965</v>
      </c>
      <c r="Y23" s="363">
        <v>270.20000000000005</v>
      </c>
      <c r="Z23" s="60">
        <f t="shared" si="6"/>
        <v>4.0152955715242727E-3</v>
      </c>
      <c r="AA23" s="262"/>
      <c r="AB23" s="262"/>
      <c r="AC23" s="263"/>
      <c r="AD23" s="255" t="e">
        <f t="shared" si="7"/>
        <v>#DIV/0!</v>
      </c>
      <c r="AE23" s="262"/>
      <c r="AF23" s="262"/>
      <c r="AG23" s="263"/>
      <c r="AH23" s="255" t="e">
        <f t="shared" si="8"/>
        <v>#DIV/0!</v>
      </c>
      <c r="AI23" s="262"/>
      <c r="AJ23" s="262"/>
      <c r="AK23" s="263"/>
      <c r="AL23" s="255" t="e">
        <f t="shared" si="9"/>
        <v>#DIV/0!</v>
      </c>
      <c r="AM23" s="262"/>
      <c r="AN23" s="262"/>
      <c r="AO23" s="263"/>
      <c r="AP23" s="255" t="e">
        <f t="shared" si="10"/>
        <v>#DIV/0!</v>
      </c>
      <c r="AQ23" s="262"/>
      <c r="AR23" s="262"/>
      <c r="AS23" s="263"/>
      <c r="AT23" s="255" t="e">
        <f t="shared" si="11"/>
        <v>#DIV/0!</v>
      </c>
      <c r="AU23" s="262"/>
      <c r="AV23" s="262"/>
      <c r="AW23" s="263"/>
      <c r="AX23" s="255" t="e">
        <f t="shared" si="12"/>
        <v>#DIV/0!</v>
      </c>
      <c r="AY23" s="262"/>
      <c r="AZ23" s="262"/>
      <c r="BA23" s="263"/>
      <c r="BB23" s="255" t="e">
        <f t="shared" si="13"/>
        <v>#DIV/0!</v>
      </c>
      <c r="BC23" s="262"/>
      <c r="BD23" s="262"/>
      <c r="BE23" s="263"/>
      <c r="BF23" s="255" t="e">
        <f t="shared" si="14"/>
        <v>#DIV/0!</v>
      </c>
      <c r="BG23" s="262"/>
      <c r="BH23" s="262"/>
      <c r="BI23" s="263"/>
      <c r="BJ23" s="255" t="e">
        <f t="shared" si="15"/>
        <v>#DIV/0!</v>
      </c>
      <c r="BK23" s="262"/>
      <c r="BL23" s="262"/>
      <c r="BM23" s="263"/>
      <c r="BN23" s="255"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1"/>
        <v>#DIV/0!</v>
      </c>
      <c r="DC23" s="127"/>
      <c r="DD23" s="127"/>
      <c r="DE23" s="128"/>
      <c r="DF23" s="150" t="e">
        <f t="shared" si="27"/>
        <v>#DIV/0!</v>
      </c>
    </row>
    <row r="24" spans="1:110">
      <c r="A24" s="88"/>
      <c r="B24" s="165">
        <f>'Daily_Total '!B24</f>
        <v>45125</v>
      </c>
      <c r="C24" s="99">
        <f t="shared" si="57"/>
        <v>101065</v>
      </c>
      <c r="D24" s="72">
        <f t="shared" si="56"/>
        <v>816</v>
      </c>
      <c r="E24" s="146">
        <v>17586</v>
      </c>
      <c r="F24" s="72">
        <v>53872.726899999994</v>
      </c>
      <c r="G24" s="72">
        <v>27216.085400000004</v>
      </c>
      <c r="H24" s="72">
        <v>17788.724300000002</v>
      </c>
      <c r="I24" s="72">
        <v>9954.5696000000007</v>
      </c>
      <c r="J24" s="61">
        <f t="shared" si="58"/>
        <v>228.48000000000002</v>
      </c>
      <c r="K24" s="59">
        <f>SUM($J$21:J24)/$C$3</f>
        <v>0.57236947791164672</v>
      </c>
      <c r="L24" s="60">
        <f t="shared" si="1"/>
        <v>8.0740117746005043E-3</v>
      </c>
      <c r="M24" s="73">
        <f t="shared" si="2"/>
        <v>0.28000000000000003</v>
      </c>
      <c r="N24" s="356">
        <f t="shared" si="30"/>
        <v>1.2992152848857047E-2</v>
      </c>
      <c r="O24" s="97">
        <v>359</v>
      </c>
      <c r="P24" s="72">
        <f t="shared" ref="P24:P39" si="59">$C$7/18</f>
        <v>1773.5042735042734</v>
      </c>
      <c r="Q24" s="74">
        <f t="shared" si="3"/>
        <v>0.20242409638554218</v>
      </c>
      <c r="R24" s="75">
        <f t="shared" si="4"/>
        <v>0.63643454038997216</v>
      </c>
      <c r="S24" s="59">
        <f t="shared" si="5"/>
        <v>0.43995098039215685</v>
      </c>
      <c r="T24" s="72">
        <v>50.011247277558596</v>
      </c>
      <c r="U24" s="72"/>
      <c r="V24" s="89">
        <v>0.81163303909205531</v>
      </c>
      <c r="W24" s="169">
        <v>101065</v>
      </c>
      <c r="X24" s="127">
        <v>816</v>
      </c>
      <c r="Y24" s="363">
        <v>228.48000000000002</v>
      </c>
      <c r="Z24" s="60">
        <f t="shared" si="6"/>
        <v>8.0740117746005043E-3</v>
      </c>
      <c r="AA24" s="262"/>
      <c r="AB24" s="262"/>
      <c r="AC24" s="263"/>
      <c r="AD24" s="255" t="e">
        <f t="shared" si="7"/>
        <v>#DIV/0!</v>
      </c>
      <c r="AE24" s="262"/>
      <c r="AF24" s="262"/>
      <c r="AG24" s="263"/>
      <c r="AH24" s="255" t="e">
        <f t="shared" si="8"/>
        <v>#DIV/0!</v>
      </c>
      <c r="AI24" s="262"/>
      <c r="AJ24" s="262"/>
      <c r="AK24" s="263"/>
      <c r="AL24" s="255" t="e">
        <f t="shared" si="9"/>
        <v>#DIV/0!</v>
      </c>
      <c r="AM24" s="262"/>
      <c r="AN24" s="262"/>
      <c r="AO24" s="263"/>
      <c r="AP24" s="255" t="e">
        <f t="shared" si="10"/>
        <v>#DIV/0!</v>
      </c>
      <c r="AQ24" s="262"/>
      <c r="AR24" s="262"/>
      <c r="AS24" s="263"/>
      <c r="AT24" s="255" t="e">
        <f t="shared" si="11"/>
        <v>#DIV/0!</v>
      </c>
      <c r="AU24" s="262"/>
      <c r="AV24" s="262"/>
      <c r="AW24" s="263"/>
      <c r="AX24" s="255" t="e">
        <f t="shared" si="12"/>
        <v>#DIV/0!</v>
      </c>
      <c r="AY24" s="262"/>
      <c r="AZ24" s="262"/>
      <c r="BA24" s="263"/>
      <c r="BB24" s="255" t="e">
        <f t="shared" si="13"/>
        <v>#DIV/0!</v>
      </c>
      <c r="BC24" s="262"/>
      <c r="BD24" s="262"/>
      <c r="BE24" s="263"/>
      <c r="BF24" s="255" t="e">
        <f t="shared" si="14"/>
        <v>#DIV/0!</v>
      </c>
      <c r="BG24" s="262"/>
      <c r="BH24" s="262"/>
      <c r="BI24" s="263"/>
      <c r="BJ24" s="255" t="e">
        <f t="shared" si="15"/>
        <v>#DIV/0!</v>
      </c>
      <c r="BK24" s="262"/>
      <c r="BL24" s="262"/>
      <c r="BM24" s="263"/>
      <c r="BN24" s="255"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1"/>
        <v>#DIV/0!</v>
      </c>
      <c r="DC24" s="127"/>
      <c r="DD24" s="127"/>
      <c r="DE24" s="128"/>
      <c r="DF24" s="150" t="e">
        <f t="shared" si="27"/>
        <v>#DIV/0!</v>
      </c>
    </row>
    <row r="25" spans="1:110">
      <c r="A25" s="88"/>
      <c r="B25" s="165">
        <f>'Daily_Total '!B25</f>
        <v>45126</v>
      </c>
      <c r="C25" s="99">
        <f t="shared" si="57"/>
        <v>29867</v>
      </c>
      <c r="D25" s="72">
        <f t="shared" si="56"/>
        <v>255</v>
      </c>
      <c r="E25" s="146">
        <v>4788</v>
      </c>
      <c r="F25" s="72">
        <v>14644.1682</v>
      </c>
      <c r="G25" s="72">
        <v>7600.3158999999996</v>
      </c>
      <c r="H25" s="72">
        <v>5111.2677000000003</v>
      </c>
      <c r="I25" s="72">
        <v>3166.8094999999998</v>
      </c>
      <c r="J25" s="61">
        <f t="shared" si="58"/>
        <v>71.400000000000006</v>
      </c>
      <c r="K25" s="59">
        <f>SUM($J$21:J25)/$C$3</f>
        <v>0.60104417670682742</v>
      </c>
      <c r="L25" s="60">
        <f t="shared" si="1"/>
        <v>8.5378511400542399E-3</v>
      </c>
      <c r="M25" s="73">
        <f t="shared" si="2"/>
        <v>0.28000000000000003</v>
      </c>
      <c r="N25" s="356">
        <f t="shared" si="30"/>
        <v>1.4912280701754387E-2</v>
      </c>
      <c r="O25" s="97">
        <v>162</v>
      </c>
      <c r="P25" s="72">
        <f t="shared" si="59"/>
        <v>1773.5042735042734</v>
      </c>
      <c r="Q25" s="74">
        <f t="shared" si="3"/>
        <v>9.1344578313253016E-2</v>
      </c>
      <c r="R25" s="75">
        <f t="shared" si="4"/>
        <v>0.44074074074074077</v>
      </c>
      <c r="S25" s="59">
        <f t="shared" si="5"/>
        <v>0.63529411764705879</v>
      </c>
      <c r="T25" s="72">
        <v>25.7686020158948</v>
      </c>
      <c r="U25" s="72"/>
      <c r="V25" s="89">
        <v>0.87823783359497631</v>
      </c>
      <c r="W25" s="169">
        <v>29867</v>
      </c>
      <c r="X25" s="127">
        <v>255</v>
      </c>
      <c r="Y25" s="363">
        <v>71.400000000000006</v>
      </c>
      <c r="Z25" s="60">
        <f t="shared" si="6"/>
        <v>8.5378511400542399E-3</v>
      </c>
      <c r="AA25" s="262"/>
      <c r="AB25" s="262"/>
      <c r="AC25" s="263"/>
      <c r="AD25" s="255" t="e">
        <f t="shared" si="7"/>
        <v>#DIV/0!</v>
      </c>
      <c r="AE25" s="262"/>
      <c r="AF25" s="262"/>
      <c r="AG25" s="263"/>
      <c r="AH25" s="255" t="e">
        <f t="shared" si="8"/>
        <v>#DIV/0!</v>
      </c>
      <c r="AI25" s="262"/>
      <c r="AJ25" s="262"/>
      <c r="AK25" s="263"/>
      <c r="AL25" s="255" t="e">
        <f t="shared" si="9"/>
        <v>#DIV/0!</v>
      </c>
      <c r="AM25" s="262"/>
      <c r="AN25" s="262"/>
      <c r="AO25" s="263"/>
      <c r="AP25" s="255" t="e">
        <f t="shared" si="10"/>
        <v>#DIV/0!</v>
      </c>
      <c r="AQ25" s="262"/>
      <c r="AR25" s="262"/>
      <c r="AS25" s="263"/>
      <c r="AT25" s="255" t="e">
        <f t="shared" si="11"/>
        <v>#DIV/0!</v>
      </c>
      <c r="AU25" s="262"/>
      <c r="AV25" s="262"/>
      <c r="AW25" s="263"/>
      <c r="AX25" s="255" t="e">
        <f t="shared" si="12"/>
        <v>#DIV/0!</v>
      </c>
      <c r="AY25" s="262"/>
      <c r="AZ25" s="262"/>
      <c r="BA25" s="263"/>
      <c r="BB25" s="255" t="e">
        <f t="shared" si="13"/>
        <v>#DIV/0!</v>
      </c>
      <c r="BC25" s="262"/>
      <c r="BD25" s="262"/>
      <c r="BE25" s="263"/>
      <c r="BF25" s="255" t="e">
        <f t="shared" si="14"/>
        <v>#DIV/0!</v>
      </c>
      <c r="BG25" s="262"/>
      <c r="BH25" s="262"/>
      <c r="BI25" s="263"/>
      <c r="BJ25" s="255" t="e">
        <f t="shared" si="15"/>
        <v>#DIV/0!</v>
      </c>
      <c r="BK25" s="262"/>
      <c r="BL25" s="262"/>
      <c r="BM25" s="263"/>
      <c r="BN25" s="255"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1"/>
        <v>#DIV/0!</v>
      </c>
      <c r="DC25" s="127"/>
      <c r="DD25" s="127"/>
      <c r="DE25" s="128"/>
      <c r="DF25" s="150" t="e">
        <f t="shared" si="27"/>
        <v>#DIV/0!</v>
      </c>
    </row>
    <row r="26" spans="1:110">
      <c r="A26" s="90"/>
      <c r="B26" s="165">
        <f>'Daily_Total '!B26</f>
        <v>45127</v>
      </c>
      <c r="C26" s="99">
        <f t="shared" si="57"/>
        <v>0</v>
      </c>
      <c r="D26" s="72">
        <f t="shared" si="56"/>
        <v>0</v>
      </c>
      <c r="E26" s="146"/>
      <c r="F26" s="72"/>
      <c r="G26" s="72"/>
      <c r="H26" s="72"/>
      <c r="I26" s="72"/>
      <c r="J26" s="61">
        <f t="shared" si="58"/>
        <v>0</v>
      </c>
      <c r="K26" s="59">
        <f>SUM($J$21:J26)/$C$3</f>
        <v>0.60104417670682742</v>
      </c>
      <c r="L26" s="60" t="e">
        <f t="shared" si="1"/>
        <v>#DIV/0!</v>
      </c>
      <c r="M26" s="73" t="e">
        <f t="shared" si="2"/>
        <v>#DIV/0!</v>
      </c>
      <c r="N26" s="356" t="e">
        <f t="shared" si="30"/>
        <v>#DIV/0!</v>
      </c>
      <c r="O26" s="97">
        <v>50</v>
      </c>
      <c r="P26" s="72">
        <f t="shared" si="59"/>
        <v>1773.5042735042734</v>
      </c>
      <c r="Q26" s="74">
        <f t="shared" si="3"/>
        <v>2.8192771084337351E-2</v>
      </c>
      <c r="R26" s="75">
        <f t="shared" si="4"/>
        <v>0</v>
      </c>
      <c r="S26" s="59" t="e">
        <f t="shared" si="5"/>
        <v>#DIV/0!</v>
      </c>
      <c r="T26" s="72">
        <v>36.236337755928623</v>
      </c>
      <c r="U26" s="72"/>
      <c r="V26" s="89">
        <v>0.91057312252964406</v>
      </c>
      <c r="W26" s="169"/>
      <c r="X26" s="127"/>
      <c r="Y26" s="363"/>
      <c r="Z26" s="60" t="e">
        <f t="shared" si="6"/>
        <v>#DIV/0!</v>
      </c>
      <c r="AA26" s="262"/>
      <c r="AB26" s="262"/>
      <c r="AC26" s="263"/>
      <c r="AD26" s="255" t="e">
        <f t="shared" si="7"/>
        <v>#DIV/0!</v>
      </c>
      <c r="AE26" s="262"/>
      <c r="AF26" s="262"/>
      <c r="AG26" s="263"/>
      <c r="AH26" s="255" t="e">
        <f t="shared" si="8"/>
        <v>#DIV/0!</v>
      </c>
      <c r="AI26" s="262"/>
      <c r="AJ26" s="262"/>
      <c r="AK26" s="263"/>
      <c r="AL26" s="255" t="e">
        <f t="shared" si="9"/>
        <v>#DIV/0!</v>
      </c>
      <c r="AM26" s="262"/>
      <c r="AN26" s="262"/>
      <c r="AO26" s="263"/>
      <c r="AP26" s="255" t="e">
        <f t="shared" si="10"/>
        <v>#DIV/0!</v>
      </c>
      <c r="AQ26" s="262"/>
      <c r="AR26" s="262"/>
      <c r="AS26" s="263"/>
      <c r="AT26" s="255" t="e">
        <f t="shared" si="11"/>
        <v>#DIV/0!</v>
      </c>
      <c r="AU26" s="262"/>
      <c r="AV26" s="262"/>
      <c r="AW26" s="263"/>
      <c r="AX26" s="255" t="e">
        <f t="shared" si="12"/>
        <v>#DIV/0!</v>
      </c>
      <c r="AY26" s="262"/>
      <c r="AZ26" s="262"/>
      <c r="BA26" s="263"/>
      <c r="BB26" s="255" t="e">
        <f t="shared" si="13"/>
        <v>#DIV/0!</v>
      </c>
      <c r="BC26" s="262"/>
      <c r="BD26" s="262"/>
      <c r="BE26" s="263"/>
      <c r="BF26" s="255" t="e">
        <f t="shared" si="14"/>
        <v>#DIV/0!</v>
      </c>
      <c r="BG26" s="262"/>
      <c r="BH26" s="262"/>
      <c r="BI26" s="263"/>
      <c r="BJ26" s="255" t="e">
        <f t="shared" si="15"/>
        <v>#DIV/0!</v>
      </c>
      <c r="BK26" s="262"/>
      <c r="BL26" s="262"/>
      <c r="BM26" s="263"/>
      <c r="BN26" s="255"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1"/>
        <v>#DIV/0!</v>
      </c>
      <c r="DC26" s="127"/>
      <c r="DD26" s="127"/>
      <c r="DE26" s="128"/>
      <c r="DF26" s="150" t="e">
        <f t="shared" si="27"/>
        <v>#DIV/0!</v>
      </c>
    </row>
    <row r="27" spans="1:110">
      <c r="A27" s="88"/>
      <c r="B27" s="165">
        <f>'Daily_Total '!B27</f>
        <v>45128</v>
      </c>
      <c r="C27" s="99">
        <f t="shared" si="57"/>
        <v>0</v>
      </c>
      <c r="D27" s="72">
        <f t="shared" si="56"/>
        <v>0</v>
      </c>
      <c r="E27" s="146"/>
      <c r="F27" s="72"/>
      <c r="G27" s="72"/>
      <c r="H27" s="72"/>
      <c r="I27" s="72"/>
      <c r="J27" s="61">
        <f t="shared" si="58"/>
        <v>0</v>
      </c>
      <c r="K27" s="59">
        <f>SUM($J$21:J27)/$C$3</f>
        <v>0.60104417670682742</v>
      </c>
      <c r="L27" s="60" t="e">
        <f t="shared" si="1"/>
        <v>#DIV/0!</v>
      </c>
      <c r="M27" s="73" t="e">
        <f t="shared" si="2"/>
        <v>#DIV/0!</v>
      </c>
      <c r="N27" s="356" t="e">
        <f t="shared" si="30"/>
        <v>#DIV/0!</v>
      </c>
      <c r="O27" s="97">
        <v>29</v>
      </c>
      <c r="P27" s="72">
        <f t="shared" si="59"/>
        <v>1773.5042735042734</v>
      </c>
      <c r="Q27" s="74">
        <f t="shared" si="3"/>
        <v>1.6351807228915664E-2</v>
      </c>
      <c r="R27" s="75">
        <f t="shared" si="4"/>
        <v>0</v>
      </c>
      <c r="S27" s="59" t="e">
        <f t="shared" si="5"/>
        <v>#DIV/0!</v>
      </c>
      <c r="T27" s="72">
        <v>8.1148111509971415</v>
      </c>
      <c r="U27" s="72"/>
      <c r="V27" s="89">
        <v>0.94871794871794857</v>
      </c>
      <c r="W27" s="169"/>
      <c r="X27" s="127"/>
      <c r="Y27" s="363"/>
      <c r="Z27" s="60" t="e">
        <f t="shared" si="6"/>
        <v>#DIV/0!</v>
      </c>
      <c r="AA27" s="262"/>
      <c r="AB27" s="262"/>
      <c r="AC27" s="263"/>
      <c r="AD27" s="255" t="e">
        <f t="shared" si="7"/>
        <v>#DIV/0!</v>
      </c>
      <c r="AE27" s="262"/>
      <c r="AF27" s="262"/>
      <c r="AG27" s="263"/>
      <c r="AH27" s="255" t="e">
        <f t="shared" si="8"/>
        <v>#DIV/0!</v>
      </c>
      <c r="AI27" s="262"/>
      <c r="AJ27" s="262"/>
      <c r="AK27" s="263"/>
      <c r="AL27" s="255" t="e">
        <f t="shared" si="9"/>
        <v>#DIV/0!</v>
      </c>
      <c r="AM27" s="262"/>
      <c r="AN27" s="262"/>
      <c r="AO27" s="263"/>
      <c r="AP27" s="255" t="e">
        <f t="shared" si="10"/>
        <v>#DIV/0!</v>
      </c>
      <c r="AQ27" s="262"/>
      <c r="AR27" s="262"/>
      <c r="AS27" s="263"/>
      <c r="AT27" s="255" t="e">
        <f t="shared" si="11"/>
        <v>#DIV/0!</v>
      </c>
      <c r="AU27" s="262"/>
      <c r="AV27" s="262"/>
      <c r="AW27" s="263"/>
      <c r="AX27" s="255" t="e">
        <f t="shared" si="12"/>
        <v>#DIV/0!</v>
      </c>
      <c r="AY27" s="262"/>
      <c r="AZ27" s="262"/>
      <c r="BA27" s="263"/>
      <c r="BB27" s="255" t="e">
        <f t="shared" si="13"/>
        <v>#DIV/0!</v>
      </c>
      <c r="BC27" s="262"/>
      <c r="BD27" s="262"/>
      <c r="BE27" s="263"/>
      <c r="BF27" s="255" t="e">
        <f t="shared" si="14"/>
        <v>#DIV/0!</v>
      </c>
      <c r="BG27" s="262"/>
      <c r="BH27" s="262"/>
      <c r="BI27" s="263"/>
      <c r="BJ27" s="255" t="e">
        <f t="shared" si="15"/>
        <v>#DIV/0!</v>
      </c>
      <c r="BK27" s="262"/>
      <c r="BL27" s="262"/>
      <c r="BM27" s="263"/>
      <c r="BN27" s="255"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1"/>
        <v>#DIV/0!</v>
      </c>
      <c r="DC27" s="127"/>
      <c r="DD27" s="127"/>
      <c r="DE27" s="128"/>
      <c r="DF27" s="150" t="e">
        <f t="shared" si="27"/>
        <v>#DIV/0!</v>
      </c>
    </row>
    <row r="28" spans="1:110">
      <c r="A28" s="88"/>
      <c r="B28" s="165">
        <f>'Daily_Total '!B28</f>
        <v>45129</v>
      </c>
      <c r="C28" s="99">
        <f t="shared" si="57"/>
        <v>0</v>
      </c>
      <c r="D28" s="72">
        <f t="shared" si="56"/>
        <v>0</v>
      </c>
      <c r="E28" s="146"/>
      <c r="F28" s="72"/>
      <c r="G28" s="72"/>
      <c r="H28" s="72"/>
      <c r="I28" s="72"/>
      <c r="J28" s="61">
        <f t="shared" si="58"/>
        <v>0</v>
      </c>
      <c r="K28" s="59">
        <f>SUM($J$21:J28)/$C$3</f>
        <v>0.60104417670682742</v>
      </c>
      <c r="L28" s="60" t="e">
        <f t="shared" si="1"/>
        <v>#DIV/0!</v>
      </c>
      <c r="M28" s="73" t="e">
        <f t="shared" si="2"/>
        <v>#DIV/0!</v>
      </c>
      <c r="N28" s="356" t="e">
        <f t="shared" si="30"/>
        <v>#DIV/0!</v>
      </c>
      <c r="O28" s="97">
        <v>35</v>
      </c>
      <c r="P28" s="72">
        <f t="shared" si="59"/>
        <v>1773.5042735042734</v>
      </c>
      <c r="Q28" s="74">
        <f t="shared" si="3"/>
        <v>1.9734939759036146E-2</v>
      </c>
      <c r="R28" s="75">
        <f t="shared" si="4"/>
        <v>0</v>
      </c>
      <c r="S28" s="59" t="e">
        <f t="shared" si="5"/>
        <v>#DIV/0!</v>
      </c>
      <c r="T28" s="72">
        <v>3.4717833237179478</v>
      </c>
      <c r="U28" s="72"/>
      <c r="V28" s="89">
        <v>0.90064102564102555</v>
      </c>
      <c r="W28" s="169"/>
      <c r="X28" s="127"/>
      <c r="Y28" s="363"/>
      <c r="Z28" s="60" t="e">
        <f t="shared" si="6"/>
        <v>#DIV/0!</v>
      </c>
      <c r="AA28" s="262"/>
      <c r="AB28" s="262"/>
      <c r="AC28" s="263"/>
      <c r="AD28" s="255" t="e">
        <f t="shared" si="7"/>
        <v>#DIV/0!</v>
      </c>
      <c r="AE28" s="262"/>
      <c r="AF28" s="262"/>
      <c r="AG28" s="263"/>
      <c r="AH28" s="255" t="e">
        <f t="shared" si="8"/>
        <v>#DIV/0!</v>
      </c>
      <c r="AI28" s="262"/>
      <c r="AJ28" s="262"/>
      <c r="AK28" s="263"/>
      <c r="AL28" s="255" t="e">
        <f t="shared" si="9"/>
        <v>#DIV/0!</v>
      </c>
      <c r="AM28" s="262"/>
      <c r="AN28" s="262"/>
      <c r="AO28" s="263"/>
      <c r="AP28" s="255" t="e">
        <f t="shared" si="10"/>
        <v>#DIV/0!</v>
      </c>
      <c r="AQ28" s="262"/>
      <c r="AR28" s="262"/>
      <c r="AS28" s="263"/>
      <c r="AT28" s="255" t="e">
        <f t="shared" si="11"/>
        <v>#DIV/0!</v>
      </c>
      <c r="AU28" s="262"/>
      <c r="AV28" s="262"/>
      <c r="AW28" s="263"/>
      <c r="AX28" s="255" t="e">
        <f t="shared" si="12"/>
        <v>#DIV/0!</v>
      </c>
      <c r="AY28" s="262"/>
      <c r="AZ28" s="262"/>
      <c r="BA28" s="263"/>
      <c r="BB28" s="255" t="e">
        <f t="shared" si="13"/>
        <v>#DIV/0!</v>
      </c>
      <c r="BC28" s="262"/>
      <c r="BD28" s="262"/>
      <c r="BE28" s="263"/>
      <c r="BF28" s="255" t="e">
        <f t="shared" si="14"/>
        <v>#DIV/0!</v>
      </c>
      <c r="BG28" s="262"/>
      <c r="BH28" s="262"/>
      <c r="BI28" s="263"/>
      <c r="BJ28" s="255" t="e">
        <f t="shared" si="15"/>
        <v>#DIV/0!</v>
      </c>
      <c r="BK28" s="262"/>
      <c r="BL28" s="262"/>
      <c r="BM28" s="263"/>
      <c r="BN28" s="255"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1"/>
        <v>#DIV/0!</v>
      </c>
      <c r="DC28" s="127"/>
      <c r="DD28" s="127"/>
      <c r="DE28" s="128"/>
      <c r="DF28" s="150" t="e">
        <f t="shared" si="27"/>
        <v>#DIV/0!</v>
      </c>
    </row>
    <row r="29" spans="1:110">
      <c r="A29" s="91"/>
      <c r="B29" s="166" t="s">
        <v>50</v>
      </c>
      <c r="C29" s="91">
        <f t="shared" ref="C29" si="60">SUM(C22:C28)</f>
        <v>833765</v>
      </c>
      <c r="D29" s="76">
        <f t="shared" ref="D29:I37" si="61">SUM(D22:D28)</f>
        <v>3659</v>
      </c>
      <c r="E29" s="147">
        <f t="shared" si="61"/>
        <v>177086</v>
      </c>
      <c r="F29" s="76">
        <f t="shared" si="61"/>
        <v>343993.2464</v>
      </c>
      <c r="G29" s="76">
        <f t="shared" si="61"/>
        <v>178741.1974</v>
      </c>
      <c r="H29" s="76">
        <f t="shared" si="61"/>
        <v>125663.0539</v>
      </c>
      <c r="I29" s="76">
        <f t="shared" si="61"/>
        <v>66603.604900000006</v>
      </c>
      <c r="J29" s="77">
        <f>SUM(J22:J28)</f>
        <v>1024.5200000000002</v>
      </c>
      <c r="K29" s="78">
        <f>SUM($J$29,J21)/$C$3</f>
        <v>0.60104417670682742</v>
      </c>
      <c r="L29" s="79">
        <f t="shared" si="1"/>
        <v>4.3885267431470502E-3</v>
      </c>
      <c r="M29" s="80">
        <f t="shared" si="2"/>
        <v>0.28000000000000008</v>
      </c>
      <c r="N29" s="357">
        <f t="shared" si="30"/>
        <v>5.7854375839987366E-3</v>
      </c>
      <c r="O29" s="98">
        <f>SUM(O22:O28)</f>
        <v>1557</v>
      </c>
      <c r="P29" s="81">
        <f>SUM(P22:P28)</f>
        <v>12414.529914529914</v>
      </c>
      <c r="Q29" s="78">
        <f t="shared" si="3"/>
        <v>0.12541755593803788</v>
      </c>
      <c r="R29" s="82">
        <f t="shared" si="4"/>
        <v>0.65800899165061033</v>
      </c>
      <c r="S29" s="78">
        <f t="shared" si="5"/>
        <v>0.42552610002732988</v>
      </c>
      <c r="T29" s="83">
        <f>AVERAGE(T22:T28)</f>
        <v>38.08016503321592</v>
      </c>
      <c r="U29" s="76">
        <f>SUM(U22:U28)</f>
        <v>0</v>
      </c>
      <c r="V29" s="92">
        <v>1</v>
      </c>
      <c r="W29" s="98">
        <f>SUM(W22:W28)</f>
        <v>833765</v>
      </c>
      <c r="X29" s="76">
        <f t="shared" ref="X29:Y29" si="62">SUM(X22:X28)</f>
        <v>3659</v>
      </c>
      <c r="Y29" s="364">
        <f t="shared" si="62"/>
        <v>1024.5200000000002</v>
      </c>
      <c r="Z29" s="79">
        <f t="shared" si="6"/>
        <v>4.3885267431470502E-3</v>
      </c>
      <c r="AA29" s="374">
        <f t="shared" ref="AA29:BI29" si="63">SUM(AA22:AA28)</f>
        <v>0</v>
      </c>
      <c r="AB29" s="374">
        <f t="shared" si="63"/>
        <v>0</v>
      </c>
      <c r="AC29" s="376">
        <f t="shared" si="63"/>
        <v>0</v>
      </c>
      <c r="AD29" s="378" t="e">
        <f t="shared" si="7"/>
        <v>#DIV/0!</v>
      </c>
      <c r="AE29" s="374">
        <f t="shared" ref="AE29" si="64">SUM(AE22:AE28)</f>
        <v>0</v>
      </c>
      <c r="AF29" s="374">
        <f t="shared" si="63"/>
        <v>0</v>
      </c>
      <c r="AG29" s="376">
        <f t="shared" si="63"/>
        <v>0</v>
      </c>
      <c r="AH29" s="378" t="e">
        <f t="shared" si="8"/>
        <v>#DIV/0!</v>
      </c>
      <c r="AI29" s="374">
        <f t="shared" ref="AI29" si="65">SUM(AI22:AI28)</f>
        <v>0</v>
      </c>
      <c r="AJ29" s="374">
        <f t="shared" si="63"/>
        <v>0</v>
      </c>
      <c r="AK29" s="376">
        <f t="shared" si="63"/>
        <v>0</v>
      </c>
      <c r="AL29" s="378" t="e">
        <f t="shared" si="9"/>
        <v>#DIV/0!</v>
      </c>
      <c r="AM29" s="374">
        <f t="shared" ref="AM29" si="66">SUM(AM22:AM28)</f>
        <v>0</v>
      </c>
      <c r="AN29" s="374">
        <f t="shared" si="63"/>
        <v>0</v>
      </c>
      <c r="AO29" s="376">
        <f t="shared" si="63"/>
        <v>0</v>
      </c>
      <c r="AP29" s="378" t="e">
        <f t="shared" si="10"/>
        <v>#DIV/0!</v>
      </c>
      <c r="AQ29" s="374">
        <f t="shared" ref="AQ29" si="67">SUM(AQ22:AQ28)</f>
        <v>0</v>
      </c>
      <c r="AR29" s="374">
        <f t="shared" si="63"/>
        <v>0</v>
      </c>
      <c r="AS29" s="376">
        <f t="shared" si="63"/>
        <v>0</v>
      </c>
      <c r="AT29" s="378" t="e">
        <f t="shared" si="11"/>
        <v>#DIV/0!</v>
      </c>
      <c r="AU29" s="374">
        <f t="shared" ref="AU29" si="68">SUM(AU22:AU28)</f>
        <v>0</v>
      </c>
      <c r="AV29" s="374">
        <f t="shared" si="63"/>
        <v>0</v>
      </c>
      <c r="AW29" s="376">
        <f t="shared" si="63"/>
        <v>0</v>
      </c>
      <c r="AX29" s="378" t="e">
        <f t="shared" si="12"/>
        <v>#DIV/0!</v>
      </c>
      <c r="AY29" s="374">
        <f t="shared" ref="AY29" si="69">SUM(AY22:AY28)</f>
        <v>0</v>
      </c>
      <c r="AZ29" s="374">
        <f t="shared" si="63"/>
        <v>0</v>
      </c>
      <c r="BA29" s="376">
        <f t="shared" si="63"/>
        <v>0</v>
      </c>
      <c r="BB29" s="378" t="e">
        <f t="shared" si="13"/>
        <v>#DIV/0!</v>
      </c>
      <c r="BC29" s="374">
        <f t="shared" ref="BC29" si="70">SUM(BC22:BC28)</f>
        <v>0</v>
      </c>
      <c r="BD29" s="374">
        <f t="shared" si="63"/>
        <v>0</v>
      </c>
      <c r="BE29" s="376">
        <f t="shared" si="63"/>
        <v>0</v>
      </c>
      <c r="BF29" s="378" t="e">
        <f t="shared" si="14"/>
        <v>#DIV/0!</v>
      </c>
      <c r="BG29" s="374">
        <f t="shared" ref="BG29" si="71">SUM(BG22:BG28)</f>
        <v>0</v>
      </c>
      <c r="BH29" s="374">
        <f t="shared" si="63"/>
        <v>0</v>
      </c>
      <c r="BI29" s="376">
        <f t="shared" si="63"/>
        <v>0</v>
      </c>
      <c r="BJ29" s="378" t="e">
        <f t="shared" si="15"/>
        <v>#DIV/0!</v>
      </c>
      <c r="BK29" s="374">
        <f t="shared" ref="BK29:BM29" si="72">SUM(BK22:BK28)</f>
        <v>0</v>
      </c>
      <c r="BL29" s="374">
        <f t="shared" si="72"/>
        <v>0</v>
      </c>
      <c r="BM29" s="376">
        <f t="shared" si="72"/>
        <v>0</v>
      </c>
      <c r="BN29" s="378"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1"/>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f>SUM($J$21,$J$29:J30)/$C$3</f>
        <v>0.60104417670682742</v>
      </c>
      <c r="L30" s="60" t="e">
        <f t="shared" si="1"/>
        <v>#DIV/0!</v>
      </c>
      <c r="M30" s="73" t="e">
        <f t="shared" si="2"/>
        <v>#DIV/0!</v>
      </c>
      <c r="N30" s="356" t="e">
        <f t="shared" si="30"/>
        <v>#DIV/0!</v>
      </c>
      <c r="O30" s="97">
        <v>31</v>
      </c>
      <c r="P30" s="72">
        <f t="shared" si="59"/>
        <v>1773.5042735042734</v>
      </c>
      <c r="Q30" s="74">
        <f t="shared" si="3"/>
        <v>1.7479518072289157E-2</v>
      </c>
      <c r="R30" s="75">
        <f t="shared" si="4"/>
        <v>0</v>
      </c>
      <c r="S30" s="59" t="e">
        <f t="shared" si="5"/>
        <v>#DIV/0!</v>
      </c>
      <c r="T30" s="72">
        <v>3.7348045604395566</v>
      </c>
      <c r="U30" s="72"/>
      <c r="V30" s="89">
        <v>0.90109890109890101</v>
      </c>
      <c r="W30" s="169"/>
      <c r="X30" s="127"/>
      <c r="Y30" s="363"/>
      <c r="Z30" s="60" t="e">
        <f t="shared" si="6"/>
        <v>#DIV/0!</v>
      </c>
      <c r="AA30" s="262"/>
      <c r="AB30" s="262"/>
      <c r="AC30" s="263"/>
      <c r="AD30" s="255" t="e">
        <f t="shared" si="7"/>
        <v>#DIV/0!</v>
      </c>
      <c r="AE30" s="262"/>
      <c r="AF30" s="262"/>
      <c r="AG30" s="263"/>
      <c r="AH30" s="255" t="e">
        <f t="shared" si="8"/>
        <v>#DIV/0!</v>
      </c>
      <c r="AI30" s="262"/>
      <c r="AJ30" s="262"/>
      <c r="AK30" s="263"/>
      <c r="AL30" s="255" t="e">
        <f t="shared" si="9"/>
        <v>#DIV/0!</v>
      </c>
      <c r="AM30" s="262"/>
      <c r="AN30" s="262"/>
      <c r="AO30" s="263"/>
      <c r="AP30" s="255" t="e">
        <f t="shared" si="10"/>
        <v>#DIV/0!</v>
      </c>
      <c r="AQ30" s="262"/>
      <c r="AR30" s="262"/>
      <c r="AS30" s="263"/>
      <c r="AT30" s="255" t="e">
        <f t="shared" si="11"/>
        <v>#DIV/0!</v>
      </c>
      <c r="AU30" s="262"/>
      <c r="AV30" s="262"/>
      <c r="AW30" s="263"/>
      <c r="AX30" s="255" t="e">
        <f t="shared" si="12"/>
        <v>#DIV/0!</v>
      </c>
      <c r="AY30" s="262"/>
      <c r="AZ30" s="262"/>
      <c r="BA30" s="263"/>
      <c r="BB30" s="255" t="e">
        <f t="shared" si="13"/>
        <v>#DIV/0!</v>
      </c>
      <c r="BC30" s="262"/>
      <c r="BD30" s="262"/>
      <c r="BE30" s="263"/>
      <c r="BF30" s="255" t="e">
        <f t="shared" si="14"/>
        <v>#DIV/0!</v>
      </c>
      <c r="BG30" s="262"/>
      <c r="BH30" s="262"/>
      <c r="BI30" s="263"/>
      <c r="BJ30" s="255" t="e">
        <f t="shared" si="15"/>
        <v>#DIV/0!</v>
      </c>
      <c r="BK30" s="262"/>
      <c r="BL30" s="262"/>
      <c r="BM30" s="263"/>
      <c r="BN30" s="255"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1"/>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f>SUM($J$21,$J$29:J31)/$C$3</f>
        <v>0.60104417670682742</v>
      </c>
      <c r="L31" s="60" t="e">
        <f t="shared" si="1"/>
        <v>#DIV/0!</v>
      </c>
      <c r="M31" s="73" t="e">
        <f t="shared" si="2"/>
        <v>#DIV/0!</v>
      </c>
      <c r="N31" s="356" t="e">
        <f t="shared" si="30"/>
        <v>#DIV/0!</v>
      </c>
      <c r="O31" s="97">
        <v>35</v>
      </c>
      <c r="P31" s="72">
        <f t="shared" si="59"/>
        <v>1773.5042735042734</v>
      </c>
      <c r="Q31" s="74">
        <f t="shared" si="3"/>
        <v>1.9734939759036146E-2</v>
      </c>
      <c r="R31" s="75">
        <f t="shared" si="4"/>
        <v>0</v>
      </c>
      <c r="S31" s="59" t="e">
        <f t="shared" si="5"/>
        <v>#DIV/0!</v>
      </c>
      <c r="T31" s="72">
        <v>22.977293891304342</v>
      </c>
      <c r="U31" s="72"/>
      <c r="V31" s="89">
        <v>0.8565217391304345</v>
      </c>
      <c r="W31" s="169"/>
      <c r="X31" s="127"/>
      <c r="Y31" s="363"/>
      <c r="Z31" s="60" t="e">
        <f t="shared" si="6"/>
        <v>#DIV/0!</v>
      </c>
      <c r="AA31" s="262"/>
      <c r="AB31" s="262"/>
      <c r="AC31" s="263"/>
      <c r="AD31" s="255" t="e">
        <f t="shared" si="7"/>
        <v>#DIV/0!</v>
      </c>
      <c r="AE31" s="262"/>
      <c r="AF31" s="262"/>
      <c r="AG31" s="263"/>
      <c r="AH31" s="255" t="e">
        <f t="shared" si="8"/>
        <v>#DIV/0!</v>
      </c>
      <c r="AI31" s="262"/>
      <c r="AJ31" s="262"/>
      <c r="AK31" s="263"/>
      <c r="AL31" s="255" t="e">
        <f t="shared" si="9"/>
        <v>#DIV/0!</v>
      </c>
      <c r="AM31" s="262"/>
      <c r="AN31" s="262"/>
      <c r="AO31" s="263"/>
      <c r="AP31" s="255" t="e">
        <f t="shared" si="10"/>
        <v>#DIV/0!</v>
      </c>
      <c r="AQ31" s="262"/>
      <c r="AR31" s="262"/>
      <c r="AS31" s="263"/>
      <c r="AT31" s="255" t="e">
        <f t="shared" si="11"/>
        <v>#DIV/0!</v>
      </c>
      <c r="AU31" s="262"/>
      <c r="AV31" s="262"/>
      <c r="AW31" s="263"/>
      <c r="AX31" s="255" t="e">
        <f t="shared" si="12"/>
        <v>#DIV/0!</v>
      </c>
      <c r="AY31" s="262"/>
      <c r="AZ31" s="262"/>
      <c r="BA31" s="263"/>
      <c r="BB31" s="255" t="e">
        <f t="shared" si="13"/>
        <v>#DIV/0!</v>
      </c>
      <c r="BC31" s="262"/>
      <c r="BD31" s="262"/>
      <c r="BE31" s="263"/>
      <c r="BF31" s="255" t="e">
        <f t="shared" si="14"/>
        <v>#DIV/0!</v>
      </c>
      <c r="BG31" s="262"/>
      <c r="BH31" s="262"/>
      <c r="BI31" s="263"/>
      <c r="BJ31" s="255" t="e">
        <f t="shared" si="15"/>
        <v>#DIV/0!</v>
      </c>
      <c r="BK31" s="262"/>
      <c r="BL31" s="262"/>
      <c r="BM31" s="263"/>
      <c r="BN31" s="255"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1"/>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f>SUM($J$21,$J$29:J32)/$C$3</f>
        <v>0.60104417670682742</v>
      </c>
      <c r="L32" s="60" t="e">
        <f t="shared" si="1"/>
        <v>#DIV/0!</v>
      </c>
      <c r="M32" s="73" t="e">
        <f t="shared" si="2"/>
        <v>#DIV/0!</v>
      </c>
      <c r="N32" s="356" t="e">
        <f t="shared" si="30"/>
        <v>#DIV/0!</v>
      </c>
      <c r="O32" s="97">
        <v>24</v>
      </c>
      <c r="P32" s="72">
        <f t="shared" si="59"/>
        <v>1773.5042735042734</v>
      </c>
      <c r="Q32" s="74">
        <f t="shared" si="3"/>
        <v>1.3532530120481927E-2</v>
      </c>
      <c r="R32" s="75">
        <f t="shared" si="4"/>
        <v>0</v>
      </c>
      <c r="S32" s="59" t="e">
        <f t="shared" si="5"/>
        <v>#DIV/0!</v>
      </c>
      <c r="T32" s="72"/>
      <c r="U32" s="72"/>
      <c r="V32" s="89"/>
      <c r="W32" s="169"/>
      <c r="X32" s="127"/>
      <c r="Y32" s="363"/>
      <c r="Z32" s="60" t="e">
        <f t="shared" si="6"/>
        <v>#DIV/0!</v>
      </c>
      <c r="AA32" s="262"/>
      <c r="AB32" s="262"/>
      <c r="AC32" s="263"/>
      <c r="AD32" s="255" t="e">
        <f t="shared" si="7"/>
        <v>#DIV/0!</v>
      </c>
      <c r="AE32" s="262"/>
      <c r="AF32" s="262"/>
      <c r="AG32" s="263"/>
      <c r="AH32" s="255" t="e">
        <f t="shared" si="8"/>
        <v>#DIV/0!</v>
      </c>
      <c r="AI32" s="262"/>
      <c r="AJ32" s="262"/>
      <c r="AK32" s="263"/>
      <c r="AL32" s="255" t="e">
        <f t="shared" si="9"/>
        <v>#DIV/0!</v>
      </c>
      <c r="AM32" s="262"/>
      <c r="AN32" s="262"/>
      <c r="AO32" s="263"/>
      <c r="AP32" s="255" t="e">
        <f t="shared" si="10"/>
        <v>#DIV/0!</v>
      </c>
      <c r="AQ32" s="262"/>
      <c r="AR32" s="262"/>
      <c r="AS32" s="263"/>
      <c r="AT32" s="255" t="e">
        <f t="shared" si="11"/>
        <v>#DIV/0!</v>
      </c>
      <c r="AU32" s="262"/>
      <c r="AV32" s="262"/>
      <c r="AW32" s="263"/>
      <c r="AX32" s="255" t="e">
        <f t="shared" si="12"/>
        <v>#DIV/0!</v>
      </c>
      <c r="AY32" s="262"/>
      <c r="AZ32" s="262"/>
      <c r="BA32" s="263"/>
      <c r="BB32" s="255" t="e">
        <f t="shared" si="13"/>
        <v>#DIV/0!</v>
      </c>
      <c r="BC32" s="262"/>
      <c r="BD32" s="262"/>
      <c r="BE32" s="263"/>
      <c r="BF32" s="255" t="e">
        <f t="shared" si="14"/>
        <v>#DIV/0!</v>
      </c>
      <c r="BG32" s="262"/>
      <c r="BH32" s="262"/>
      <c r="BI32" s="263"/>
      <c r="BJ32" s="255" t="e">
        <f t="shared" si="15"/>
        <v>#DIV/0!</v>
      </c>
      <c r="BK32" s="262"/>
      <c r="BL32" s="262"/>
      <c r="BM32" s="263"/>
      <c r="BN32" s="255"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1"/>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f>SUM($J$21,$J$29:J33)/$C$3</f>
        <v>0.60104417670682742</v>
      </c>
      <c r="L33" s="60" t="e">
        <f t="shared" si="1"/>
        <v>#DIV/0!</v>
      </c>
      <c r="M33" s="73" t="e">
        <f t="shared" si="2"/>
        <v>#DIV/0!</v>
      </c>
      <c r="N33" s="356" t="e">
        <f t="shared" si="30"/>
        <v>#DIV/0!</v>
      </c>
      <c r="O33" s="97">
        <v>24</v>
      </c>
      <c r="P33" s="72">
        <f t="shared" si="59"/>
        <v>1773.5042735042734</v>
      </c>
      <c r="Q33" s="74">
        <f t="shared" si="3"/>
        <v>1.3532530120481927E-2</v>
      </c>
      <c r="R33" s="75">
        <f t="shared" si="4"/>
        <v>0</v>
      </c>
      <c r="S33" s="59" t="e">
        <f t="shared" si="5"/>
        <v>#DIV/0!</v>
      </c>
      <c r="T33" s="72"/>
      <c r="U33" s="72"/>
      <c r="V33" s="89"/>
      <c r="W33" s="169"/>
      <c r="X33" s="127"/>
      <c r="Y33" s="363"/>
      <c r="Z33" s="60" t="e">
        <f t="shared" si="6"/>
        <v>#DIV/0!</v>
      </c>
      <c r="AA33" s="262"/>
      <c r="AB33" s="262"/>
      <c r="AC33" s="263"/>
      <c r="AD33" s="255" t="e">
        <f t="shared" si="7"/>
        <v>#DIV/0!</v>
      </c>
      <c r="AE33" s="262"/>
      <c r="AF33" s="262"/>
      <c r="AG33" s="263"/>
      <c r="AH33" s="255" t="e">
        <f t="shared" si="8"/>
        <v>#DIV/0!</v>
      </c>
      <c r="AI33" s="262"/>
      <c r="AJ33" s="262"/>
      <c r="AK33" s="263"/>
      <c r="AL33" s="255" t="e">
        <f t="shared" si="9"/>
        <v>#DIV/0!</v>
      </c>
      <c r="AM33" s="262"/>
      <c r="AN33" s="262"/>
      <c r="AO33" s="263"/>
      <c r="AP33" s="255" t="e">
        <f t="shared" si="10"/>
        <v>#DIV/0!</v>
      </c>
      <c r="AQ33" s="262"/>
      <c r="AR33" s="262"/>
      <c r="AS33" s="263"/>
      <c r="AT33" s="255" t="e">
        <f t="shared" si="11"/>
        <v>#DIV/0!</v>
      </c>
      <c r="AU33" s="262"/>
      <c r="AV33" s="262"/>
      <c r="AW33" s="263"/>
      <c r="AX33" s="255" t="e">
        <f t="shared" si="12"/>
        <v>#DIV/0!</v>
      </c>
      <c r="AY33" s="262"/>
      <c r="AZ33" s="262"/>
      <c r="BA33" s="263"/>
      <c r="BB33" s="255" t="e">
        <f t="shared" si="13"/>
        <v>#DIV/0!</v>
      </c>
      <c r="BC33" s="262"/>
      <c r="BD33" s="262"/>
      <c r="BE33" s="263"/>
      <c r="BF33" s="255" t="e">
        <f t="shared" si="14"/>
        <v>#DIV/0!</v>
      </c>
      <c r="BG33" s="262"/>
      <c r="BH33" s="262"/>
      <c r="BI33" s="263"/>
      <c r="BJ33" s="255" t="e">
        <f t="shared" si="15"/>
        <v>#DIV/0!</v>
      </c>
      <c r="BK33" s="262"/>
      <c r="BL33" s="262"/>
      <c r="BM33" s="263"/>
      <c r="BN33" s="255"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1"/>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f>SUM($J$21,$J$29:J34)/$C$3</f>
        <v>0.60104417670682742</v>
      </c>
      <c r="L34" s="60" t="e">
        <f t="shared" si="1"/>
        <v>#DIV/0!</v>
      </c>
      <c r="M34" s="73" t="e">
        <f t="shared" si="2"/>
        <v>#DIV/0!</v>
      </c>
      <c r="N34" s="356" t="e">
        <f t="shared" si="30"/>
        <v>#DIV/0!</v>
      </c>
      <c r="O34" s="97">
        <v>16</v>
      </c>
      <c r="P34" s="72">
        <f t="shared" si="59"/>
        <v>1773.5042735042734</v>
      </c>
      <c r="Q34" s="74">
        <f t="shared" si="3"/>
        <v>9.0216867469879516E-3</v>
      </c>
      <c r="R34" s="75">
        <f t="shared" si="4"/>
        <v>0</v>
      </c>
      <c r="S34" s="59" t="e">
        <f t="shared" si="5"/>
        <v>#DIV/0!</v>
      </c>
      <c r="T34" s="72"/>
      <c r="U34" s="72"/>
      <c r="V34" s="89"/>
      <c r="W34" s="169"/>
      <c r="X34" s="127"/>
      <c r="Y34" s="363"/>
      <c r="Z34" s="60" t="e">
        <f t="shared" si="6"/>
        <v>#DIV/0!</v>
      </c>
      <c r="AA34" s="262"/>
      <c r="AB34" s="262"/>
      <c r="AC34" s="263"/>
      <c r="AD34" s="255" t="e">
        <f t="shared" si="7"/>
        <v>#DIV/0!</v>
      </c>
      <c r="AE34" s="262"/>
      <c r="AF34" s="262"/>
      <c r="AG34" s="263"/>
      <c r="AH34" s="255" t="e">
        <f t="shared" si="8"/>
        <v>#DIV/0!</v>
      </c>
      <c r="AI34" s="262"/>
      <c r="AJ34" s="262"/>
      <c r="AK34" s="263"/>
      <c r="AL34" s="255" t="e">
        <f t="shared" si="9"/>
        <v>#DIV/0!</v>
      </c>
      <c r="AM34" s="262"/>
      <c r="AN34" s="262"/>
      <c r="AO34" s="263"/>
      <c r="AP34" s="255" t="e">
        <f t="shared" si="10"/>
        <v>#DIV/0!</v>
      </c>
      <c r="AQ34" s="262"/>
      <c r="AR34" s="262"/>
      <c r="AS34" s="263"/>
      <c r="AT34" s="255" t="e">
        <f t="shared" si="11"/>
        <v>#DIV/0!</v>
      </c>
      <c r="AU34" s="262"/>
      <c r="AV34" s="262"/>
      <c r="AW34" s="263"/>
      <c r="AX34" s="255" t="e">
        <f t="shared" si="12"/>
        <v>#DIV/0!</v>
      </c>
      <c r="AY34" s="262"/>
      <c r="AZ34" s="262"/>
      <c r="BA34" s="263"/>
      <c r="BB34" s="255" t="e">
        <f t="shared" si="13"/>
        <v>#DIV/0!</v>
      </c>
      <c r="BC34" s="262"/>
      <c r="BD34" s="262"/>
      <c r="BE34" s="263"/>
      <c r="BF34" s="255" t="e">
        <f t="shared" si="14"/>
        <v>#DIV/0!</v>
      </c>
      <c r="BG34" s="262"/>
      <c r="BH34" s="262"/>
      <c r="BI34" s="263"/>
      <c r="BJ34" s="255" t="e">
        <f t="shared" si="15"/>
        <v>#DIV/0!</v>
      </c>
      <c r="BK34" s="262"/>
      <c r="BL34" s="262"/>
      <c r="BM34" s="263"/>
      <c r="BN34" s="255"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1"/>
        <v>#DIV/0!</v>
      </c>
      <c r="DC34" s="127"/>
      <c r="DD34" s="127"/>
      <c r="DE34" s="128"/>
      <c r="DF34" s="150" t="e">
        <f t="shared" si="27"/>
        <v>#DIV/0!</v>
      </c>
    </row>
    <row r="35" spans="1:110">
      <c r="A35" s="88" t="s">
        <v>129</v>
      </c>
      <c r="B35" s="165">
        <f>'Daily_Total '!B35</f>
        <v>45135</v>
      </c>
      <c r="C35" s="99">
        <f t="shared" si="85"/>
        <v>144030</v>
      </c>
      <c r="D35" s="72">
        <f t="shared" si="84"/>
        <v>942</v>
      </c>
      <c r="E35" s="429">
        <v>10975</v>
      </c>
      <c r="F35" s="430">
        <v>62364.3508</v>
      </c>
      <c r="G35" s="430">
        <v>30405.642499999998</v>
      </c>
      <c r="H35" s="430">
        <v>21798.144799999995</v>
      </c>
      <c r="I35" s="430">
        <v>15138.2665</v>
      </c>
      <c r="J35" s="431">
        <f t="shared" si="86"/>
        <v>59.346000000000004</v>
      </c>
      <c r="K35" s="426">
        <f>SUM($J$21,$J$29:J35)/$C$3</f>
        <v>0.62487791164658646</v>
      </c>
      <c r="L35" s="432">
        <f t="shared" si="1"/>
        <v>6.5403041033118099E-3</v>
      </c>
      <c r="M35" s="433">
        <f t="shared" si="2"/>
        <v>6.3E-2</v>
      </c>
      <c r="N35" s="434">
        <f t="shared" si="30"/>
        <v>5.4073804100227794E-3</v>
      </c>
      <c r="O35" s="97">
        <v>284</v>
      </c>
      <c r="P35" s="72">
        <f t="shared" si="59"/>
        <v>1773.5042735042734</v>
      </c>
      <c r="Q35" s="74">
        <f t="shared" si="3"/>
        <v>0.16013493975903614</v>
      </c>
      <c r="R35" s="75">
        <f t="shared" si="4"/>
        <v>0.20896478873239438</v>
      </c>
      <c r="S35" s="59">
        <f t="shared" si="5"/>
        <v>0.30148619957537154</v>
      </c>
      <c r="T35" s="72">
        <v>62.517007434061277</v>
      </c>
      <c r="U35" s="72"/>
      <c r="V35" s="89">
        <v>0.70243289623541683</v>
      </c>
      <c r="W35" s="169"/>
      <c r="X35" s="127"/>
      <c r="Y35" s="363"/>
      <c r="Z35" s="60" t="e">
        <f t="shared" si="6"/>
        <v>#DIV/0!</v>
      </c>
      <c r="AA35" s="127">
        <v>18942</v>
      </c>
      <c r="AB35" s="127">
        <v>138</v>
      </c>
      <c r="AC35" s="128">
        <v>8.6940000000000008</v>
      </c>
      <c r="AD35" s="60">
        <f t="shared" si="7"/>
        <v>7.2853975292999683E-3</v>
      </c>
      <c r="AE35" s="127">
        <v>10620</v>
      </c>
      <c r="AF35" s="127">
        <v>47</v>
      </c>
      <c r="AG35" s="128">
        <v>2.9609999999999999</v>
      </c>
      <c r="AH35" s="60">
        <f t="shared" si="8"/>
        <v>4.4256120527306972E-3</v>
      </c>
      <c r="AI35" s="127">
        <v>10089</v>
      </c>
      <c r="AJ35" s="127">
        <v>67</v>
      </c>
      <c r="AK35" s="128">
        <v>4.2210000000000001</v>
      </c>
      <c r="AL35" s="60">
        <f t="shared" si="9"/>
        <v>6.6408960253741701E-3</v>
      </c>
      <c r="AM35" s="127"/>
      <c r="AN35" s="127"/>
      <c r="AO35" s="128"/>
      <c r="AP35" s="60" t="e">
        <f t="shared" si="10"/>
        <v>#DIV/0!</v>
      </c>
      <c r="AQ35" s="127">
        <v>15215</v>
      </c>
      <c r="AR35" s="127">
        <v>95</v>
      </c>
      <c r="AS35" s="128">
        <v>5.9849999999999994</v>
      </c>
      <c r="AT35" s="60">
        <f t="shared" si="11"/>
        <v>6.2438383174498848E-3</v>
      </c>
      <c r="AU35" s="127">
        <v>21471</v>
      </c>
      <c r="AV35" s="127">
        <v>160</v>
      </c>
      <c r="AW35" s="128">
        <v>10.08</v>
      </c>
      <c r="AX35" s="60">
        <f t="shared" si="12"/>
        <v>7.4519118811420051E-3</v>
      </c>
      <c r="AY35" s="127">
        <v>11801</v>
      </c>
      <c r="AZ35" s="127">
        <v>68</v>
      </c>
      <c r="BA35" s="128">
        <v>4.2840000000000007</v>
      </c>
      <c r="BB35" s="60">
        <f t="shared" si="13"/>
        <v>5.7622235403779337E-3</v>
      </c>
      <c r="BC35" s="127">
        <v>29297</v>
      </c>
      <c r="BD35" s="127">
        <v>193</v>
      </c>
      <c r="BE35" s="128">
        <v>12.159000000000001</v>
      </c>
      <c r="BF35" s="60">
        <f t="shared" si="14"/>
        <v>6.587705225791037E-3</v>
      </c>
      <c r="BG35" s="127">
        <v>12731</v>
      </c>
      <c r="BH35" s="127">
        <v>80</v>
      </c>
      <c r="BI35" s="128">
        <v>5.04</v>
      </c>
      <c r="BJ35" s="60">
        <f t="shared" si="15"/>
        <v>6.2838740083261332E-3</v>
      </c>
      <c r="BK35" s="127">
        <v>13864</v>
      </c>
      <c r="BL35" s="127">
        <v>94</v>
      </c>
      <c r="BM35" s="128">
        <v>5.9220000000000015</v>
      </c>
      <c r="BN35" s="60">
        <f t="shared" si="16"/>
        <v>6.7801500288517018E-3</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1"/>
        <v>#DIV/0!</v>
      </c>
      <c r="DC35" s="127"/>
      <c r="DD35" s="127"/>
      <c r="DE35" s="128"/>
      <c r="DF35" s="150" t="e">
        <f t="shared" si="27"/>
        <v>#DIV/0!</v>
      </c>
    </row>
    <row r="36" spans="1:110">
      <c r="A36" s="88"/>
      <c r="B36" s="165">
        <f>'Daily_Total '!B36</f>
        <v>45136</v>
      </c>
      <c r="C36" s="99">
        <f t="shared" si="85"/>
        <v>592897</v>
      </c>
      <c r="D36" s="72">
        <f t="shared" si="84"/>
        <v>3737</v>
      </c>
      <c r="E36" s="429">
        <v>27778</v>
      </c>
      <c r="F36" s="430">
        <v>252720.74779999998</v>
      </c>
      <c r="G36" s="430">
        <v>123696.20550000001</v>
      </c>
      <c r="H36" s="430">
        <v>87277.805200000003</v>
      </c>
      <c r="I36" s="430">
        <v>60591.904999999999</v>
      </c>
      <c r="J36" s="431">
        <f t="shared" si="86"/>
        <v>235.43099999999995</v>
      </c>
      <c r="K36" s="426">
        <f>SUM($J$21,$J$29:J36)/$C$3</f>
        <v>0.7194285140562251</v>
      </c>
      <c r="L36" s="432">
        <f t="shared" si="1"/>
        <v>6.3029497534985001E-3</v>
      </c>
      <c r="M36" s="433">
        <f t="shared" si="2"/>
        <v>6.2999999999999987E-2</v>
      </c>
      <c r="N36" s="434">
        <f t="shared" si="30"/>
        <v>8.4754481964144264E-3</v>
      </c>
      <c r="O36" s="97">
        <v>1093</v>
      </c>
      <c r="P36" s="72">
        <f t="shared" si="59"/>
        <v>1773.5042735042734</v>
      </c>
      <c r="Q36" s="74">
        <f t="shared" si="3"/>
        <v>0.61629397590361445</v>
      </c>
      <c r="R36" s="75">
        <f t="shared" si="4"/>
        <v>0.21539890210430004</v>
      </c>
      <c r="S36" s="59">
        <f t="shared" si="5"/>
        <v>0.29248059941129251</v>
      </c>
      <c r="T36" s="72">
        <v>31.573409751925006</v>
      </c>
      <c r="U36" s="72"/>
      <c r="V36" s="89">
        <v>0.81714280838073217</v>
      </c>
      <c r="W36" s="169"/>
      <c r="X36" s="127"/>
      <c r="Y36" s="363"/>
      <c r="Z36" s="60" t="e">
        <f t="shared" si="6"/>
        <v>#DIV/0!</v>
      </c>
      <c r="AA36" s="127">
        <v>142938</v>
      </c>
      <c r="AB36" s="127">
        <v>1088</v>
      </c>
      <c r="AC36" s="128">
        <v>68.543999999999997</v>
      </c>
      <c r="AD36" s="60">
        <f t="shared" si="7"/>
        <v>7.6116917824511328E-3</v>
      </c>
      <c r="AE36" s="127">
        <v>487</v>
      </c>
      <c r="AF36" s="127">
        <v>1</v>
      </c>
      <c r="AG36" s="128">
        <v>6.3E-2</v>
      </c>
      <c r="AH36" s="60">
        <f t="shared" si="8"/>
        <v>2.0533880903490761E-3</v>
      </c>
      <c r="AI36" s="127">
        <v>94114</v>
      </c>
      <c r="AJ36" s="127">
        <v>832</v>
      </c>
      <c r="AK36" s="128">
        <v>52.416000000000004</v>
      </c>
      <c r="AL36" s="60">
        <f t="shared" si="9"/>
        <v>8.8403425632743275E-3</v>
      </c>
      <c r="AM36" s="127">
        <v>165576</v>
      </c>
      <c r="AN36" s="127">
        <v>799</v>
      </c>
      <c r="AO36" s="128">
        <v>50.336999999999989</v>
      </c>
      <c r="AP36" s="60">
        <f t="shared" si="10"/>
        <v>4.8255785862685412E-3</v>
      </c>
      <c r="AQ36" s="127">
        <v>96</v>
      </c>
      <c r="AR36" s="127">
        <v>0</v>
      </c>
      <c r="AS36" s="128">
        <v>0</v>
      </c>
      <c r="AT36" s="60">
        <f t="shared" si="11"/>
        <v>0</v>
      </c>
      <c r="AU36" s="127">
        <v>1583</v>
      </c>
      <c r="AV36" s="127">
        <v>8</v>
      </c>
      <c r="AW36" s="128">
        <v>0.504</v>
      </c>
      <c r="AX36" s="60">
        <f t="shared" si="12"/>
        <v>5.0536955148452302E-3</v>
      </c>
      <c r="AY36" s="127">
        <v>10772</v>
      </c>
      <c r="AZ36" s="127">
        <v>44</v>
      </c>
      <c r="BA36" s="128">
        <v>2.7720000000000002</v>
      </c>
      <c r="BB36" s="60">
        <f t="shared" si="13"/>
        <v>4.0846639435573708E-3</v>
      </c>
      <c r="BC36" s="127">
        <v>53156</v>
      </c>
      <c r="BD36" s="127">
        <v>284</v>
      </c>
      <c r="BE36" s="128">
        <v>17.891999999999996</v>
      </c>
      <c r="BF36" s="60">
        <f t="shared" si="14"/>
        <v>5.3427646926029046E-3</v>
      </c>
      <c r="BG36" s="127">
        <v>450</v>
      </c>
      <c r="BH36" s="127">
        <v>4</v>
      </c>
      <c r="BI36" s="128">
        <v>0.25199999999999995</v>
      </c>
      <c r="BJ36" s="60">
        <f t="shared" si="15"/>
        <v>8.8888888888888889E-3</v>
      </c>
      <c r="BK36" s="127">
        <v>123725</v>
      </c>
      <c r="BL36" s="127">
        <v>677</v>
      </c>
      <c r="BM36" s="128">
        <v>42.650999999999989</v>
      </c>
      <c r="BN36" s="60">
        <f t="shared" si="16"/>
        <v>5.4718124873711863E-3</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1"/>
        <v>#DIV/0!</v>
      </c>
      <c r="DC36" s="127"/>
      <c r="DD36" s="127"/>
      <c r="DE36" s="128"/>
      <c r="DF36" s="150" t="e">
        <f t="shared" si="27"/>
        <v>#DIV/0!</v>
      </c>
    </row>
    <row r="37" spans="1:110">
      <c r="A37" s="91"/>
      <c r="B37" s="166" t="s">
        <v>51</v>
      </c>
      <c r="C37" s="91">
        <f t="shared" ref="C37" si="87">SUM(C30:C36)</f>
        <v>736927</v>
      </c>
      <c r="D37" s="76">
        <f t="shared" ref="D37" si="88">SUM(D30:D36)</f>
        <v>4679</v>
      </c>
      <c r="E37" s="147">
        <f t="shared" si="61"/>
        <v>38753</v>
      </c>
      <c r="F37" s="76">
        <f t="shared" si="61"/>
        <v>315085.09859999997</v>
      </c>
      <c r="G37" s="76">
        <f t="shared" si="61"/>
        <v>154101.848</v>
      </c>
      <c r="H37" s="76">
        <f t="shared" si="61"/>
        <v>109075.95</v>
      </c>
      <c r="I37" s="76">
        <f t="shared" si="61"/>
        <v>75730.171499999997</v>
      </c>
      <c r="J37" s="77">
        <f>SUM(J30:J36)</f>
        <v>294.77699999999993</v>
      </c>
      <c r="K37" s="78">
        <f>SUM($J$21,$J$29,$J$37)/$C$3</f>
        <v>0.7194285140562251</v>
      </c>
      <c r="L37" s="79">
        <f t="shared" si="1"/>
        <v>6.3493398939107942E-3</v>
      </c>
      <c r="M37" s="80">
        <f t="shared" si="2"/>
        <v>6.2999999999999987E-2</v>
      </c>
      <c r="N37" s="357">
        <f t="shared" si="30"/>
        <v>7.6065594921683466E-3</v>
      </c>
      <c r="O37" s="98">
        <f>SUM(O30:O36)</f>
        <v>1507</v>
      </c>
      <c r="P37" s="81">
        <f>SUM(P30:P36)</f>
        <v>12414.529914529914</v>
      </c>
      <c r="Q37" s="78">
        <f t="shared" si="3"/>
        <v>0.12139001721170396</v>
      </c>
      <c r="R37" s="82">
        <f t="shared" si="4"/>
        <v>0.19560517584605172</v>
      </c>
      <c r="S37" s="78">
        <f t="shared" si="5"/>
        <v>0.32207736695875189</v>
      </c>
      <c r="T37" s="83">
        <f>AVERAGE(T30:T36)</f>
        <v>30.200628909432545</v>
      </c>
      <c r="U37" s="76">
        <f>SUM(U30:U36)</f>
        <v>0</v>
      </c>
      <c r="V37" s="92">
        <v>0.76</v>
      </c>
      <c r="W37" s="98">
        <f>SUM(W30:W36)</f>
        <v>0</v>
      </c>
      <c r="X37" s="76">
        <f t="shared" ref="X37:Y37" si="89">SUM(X30:X36)</f>
        <v>0</v>
      </c>
      <c r="Y37" s="364">
        <f t="shared" si="89"/>
        <v>0</v>
      </c>
      <c r="Z37" s="79" t="e">
        <f t="shared" si="6"/>
        <v>#DIV/0!</v>
      </c>
      <c r="AA37" s="76">
        <f t="shared" ref="AA37:AC37" si="90">SUM(AA30:AA36)</f>
        <v>161880</v>
      </c>
      <c r="AB37" s="76">
        <f t="shared" si="90"/>
        <v>1226</v>
      </c>
      <c r="AC37" s="77">
        <f t="shared" si="90"/>
        <v>77.238</v>
      </c>
      <c r="AD37" s="79">
        <f t="shared" si="7"/>
        <v>7.5735112428959722E-3</v>
      </c>
      <c r="AE37" s="76">
        <f t="shared" ref="AE37:AG37" si="91">SUM(AE30:AE36)</f>
        <v>11107</v>
      </c>
      <c r="AF37" s="76">
        <f t="shared" si="91"/>
        <v>48</v>
      </c>
      <c r="AG37" s="77">
        <f t="shared" si="91"/>
        <v>3.024</v>
      </c>
      <c r="AH37" s="79">
        <f t="shared" si="8"/>
        <v>4.3215989916269015E-3</v>
      </c>
      <c r="AI37" s="76">
        <f t="shared" ref="AI37:AK37" si="92">SUM(AI30:AI36)</f>
        <v>104203</v>
      </c>
      <c r="AJ37" s="76">
        <f t="shared" si="92"/>
        <v>899</v>
      </c>
      <c r="AK37" s="77">
        <f t="shared" si="92"/>
        <v>56.637</v>
      </c>
      <c r="AL37" s="79">
        <f t="shared" si="9"/>
        <v>8.6273907661007839E-3</v>
      </c>
      <c r="AM37" s="76">
        <f t="shared" ref="AM37:AO37" si="93">SUM(AM30:AM36)</f>
        <v>165576</v>
      </c>
      <c r="AN37" s="76">
        <f t="shared" si="93"/>
        <v>799</v>
      </c>
      <c r="AO37" s="77">
        <f t="shared" si="93"/>
        <v>50.336999999999989</v>
      </c>
      <c r="AP37" s="79">
        <f t="shared" si="10"/>
        <v>4.8255785862685412E-3</v>
      </c>
      <c r="AQ37" s="76">
        <f t="shared" ref="AQ37:AS37" si="94">SUM(AQ30:AQ36)</f>
        <v>15311</v>
      </c>
      <c r="AR37" s="76">
        <f t="shared" si="94"/>
        <v>95</v>
      </c>
      <c r="AS37" s="77">
        <f t="shared" si="94"/>
        <v>5.9849999999999994</v>
      </c>
      <c r="AT37" s="79">
        <f t="shared" si="11"/>
        <v>6.2046894389654493E-3</v>
      </c>
      <c r="AU37" s="76">
        <f t="shared" ref="AU37:AW37" si="95">SUM(AU30:AU36)</f>
        <v>23054</v>
      </c>
      <c r="AV37" s="76">
        <f t="shared" si="95"/>
        <v>168</v>
      </c>
      <c r="AW37" s="77">
        <f t="shared" si="95"/>
        <v>10.584</v>
      </c>
      <c r="AX37" s="79">
        <f t="shared" si="12"/>
        <v>7.2872386570660185E-3</v>
      </c>
      <c r="AY37" s="76">
        <f t="shared" ref="AY37:BA37" si="96">SUM(AY30:AY36)</f>
        <v>22573</v>
      </c>
      <c r="AZ37" s="76">
        <f t="shared" si="96"/>
        <v>112</v>
      </c>
      <c r="BA37" s="77">
        <f t="shared" si="96"/>
        <v>7.0560000000000009</v>
      </c>
      <c r="BB37" s="79">
        <f t="shared" si="13"/>
        <v>4.9616798830461172E-3</v>
      </c>
      <c r="BC37" s="76">
        <f t="shared" ref="BC37:BE37" si="97">SUM(BC30:BC36)</f>
        <v>82453</v>
      </c>
      <c r="BD37" s="76">
        <f t="shared" si="97"/>
        <v>477</v>
      </c>
      <c r="BE37" s="77">
        <f t="shared" si="97"/>
        <v>30.050999999999995</v>
      </c>
      <c r="BF37" s="79">
        <f t="shared" si="14"/>
        <v>5.7851139437012601E-3</v>
      </c>
      <c r="BG37" s="76">
        <f t="shared" ref="BG37:BI37" si="98">SUM(BG30:BG36)</f>
        <v>13181</v>
      </c>
      <c r="BH37" s="76">
        <f t="shared" si="98"/>
        <v>84</v>
      </c>
      <c r="BI37" s="77">
        <f t="shared" si="98"/>
        <v>5.2919999999999998</v>
      </c>
      <c r="BJ37" s="79">
        <f t="shared" si="15"/>
        <v>6.3728093467870419E-3</v>
      </c>
      <c r="BK37" s="76">
        <f t="shared" ref="BK37:BM37" si="99">SUM(BK30:BK36)</f>
        <v>137589</v>
      </c>
      <c r="BL37" s="76">
        <f t="shared" si="99"/>
        <v>771</v>
      </c>
      <c r="BM37" s="77">
        <f t="shared" si="99"/>
        <v>48.572999999999993</v>
      </c>
      <c r="BN37" s="79">
        <f t="shared" si="16"/>
        <v>5.6036456402764759E-3</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1"/>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927621</v>
      </c>
      <c r="D38" s="72">
        <f t="shared" ref="D38:D44" si="111">SUM(X38,AB38,AF38,AJ38,AN38,AR38,AV38,AZ38,BD38,BH38,BL38,BP38,BT38,BX38,CB38,CF38,CJ38,CN38,CR38,CV38,CZ38,DD38)</f>
        <v>7550</v>
      </c>
      <c r="E38" s="429">
        <v>37014</v>
      </c>
      <c r="F38" s="430">
        <v>633438.94319999998</v>
      </c>
      <c r="G38" s="430">
        <v>361259.3297</v>
      </c>
      <c r="H38" s="430">
        <v>270679.96850000002</v>
      </c>
      <c r="I38" s="430">
        <v>201896.0503</v>
      </c>
      <c r="J38" s="431">
        <f>SUM(Y38,AC38,AG38,AK38,AO38,AS38,AW38,BA38,BE38,BI38,BM38,BQ38,BU38,BY38,CC38,CG38,CK38,CO38,CS38,CW38,DA38,DE38)</f>
        <v>488.66300000000012</v>
      </c>
      <c r="K38" s="426">
        <f>SUM($J$21,$J$29,$J$37:J38)/$C$3</f>
        <v>0.91567871485943797</v>
      </c>
      <c r="L38" s="432">
        <f t="shared" si="1"/>
        <v>8.139099912572053E-3</v>
      </c>
      <c r="M38" s="433">
        <f t="shared" si="2"/>
        <v>6.4723576158940407E-2</v>
      </c>
      <c r="N38" s="434">
        <f t="shared" si="30"/>
        <v>1.3202112714108179E-2</v>
      </c>
      <c r="O38" s="97">
        <v>1895</v>
      </c>
      <c r="P38" s="72">
        <f t="shared" si="59"/>
        <v>1773.5042735042734</v>
      </c>
      <c r="Q38" s="74">
        <f t="shared" si="3"/>
        <v>1.0685060240963855</v>
      </c>
      <c r="R38" s="75">
        <f t="shared" si="4"/>
        <v>0.25786965699208447</v>
      </c>
      <c r="S38" s="59">
        <f t="shared" si="5"/>
        <v>0.25099337748344369</v>
      </c>
      <c r="T38" s="72">
        <v>68.641116346402953</v>
      </c>
      <c r="U38" s="72"/>
      <c r="V38" s="89">
        <v>0.63560504874539725</v>
      </c>
      <c r="W38" s="169"/>
      <c r="X38" s="127"/>
      <c r="Y38" s="363"/>
      <c r="Z38" s="60" t="e">
        <f t="shared" si="6"/>
        <v>#DIV/0!</v>
      </c>
      <c r="AA38" s="127">
        <v>457864</v>
      </c>
      <c r="AB38" s="127">
        <v>3917</v>
      </c>
      <c r="AC38" s="128">
        <v>246.77100000000004</v>
      </c>
      <c r="AD38" s="60">
        <f t="shared" si="7"/>
        <v>8.5549420788705813E-3</v>
      </c>
      <c r="AE38" s="127">
        <v>2743</v>
      </c>
      <c r="AF38" s="127">
        <v>22</v>
      </c>
      <c r="AG38" s="128">
        <v>1.3860000000000001</v>
      </c>
      <c r="AH38" s="60">
        <f t="shared" si="8"/>
        <v>8.0204156033539913E-3</v>
      </c>
      <c r="AI38" s="127">
        <v>84845</v>
      </c>
      <c r="AJ38" s="127">
        <v>909</v>
      </c>
      <c r="AK38" s="128">
        <v>70.280000000000015</v>
      </c>
      <c r="AL38" s="60">
        <f t="shared" si="9"/>
        <v>1.071365431080205E-2</v>
      </c>
      <c r="AM38" s="127">
        <v>121571</v>
      </c>
      <c r="AN38" s="127">
        <v>768</v>
      </c>
      <c r="AO38" s="128">
        <v>48.384</v>
      </c>
      <c r="AP38" s="60">
        <f t="shared" si="10"/>
        <v>6.3172960656735569E-3</v>
      </c>
      <c r="AQ38" s="127">
        <v>22018</v>
      </c>
      <c r="AR38" s="127">
        <v>136</v>
      </c>
      <c r="AS38" s="128">
        <v>8.5679999999999978</v>
      </c>
      <c r="AT38" s="60">
        <f t="shared" si="11"/>
        <v>6.1767644654373696E-3</v>
      </c>
      <c r="AU38" s="127">
        <v>9400</v>
      </c>
      <c r="AV38" s="127">
        <v>154</v>
      </c>
      <c r="AW38" s="128">
        <v>9.7019999999999982</v>
      </c>
      <c r="AX38" s="60">
        <f t="shared" si="12"/>
        <v>1.6382978723404256E-2</v>
      </c>
      <c r="AY38" s="127">
        <v>10595</v>
      </c>
      <c r="AZ38" s="127">
        <v>65</v>
      </c>
      <c r="BA38" s="128">
        <v>4.0950000000000006</v>
      </c>
      <c r="BB38" s="60">
        <f t="shared" si="13"/>
        <v>6.1349693251533744E-3</v>
      </c>
      <c r="BC38" s="127">
        <v>100499</v>
      </c>
      <c r="BD38" s="127">
        <v>378</v>
      </c>
      <c r="BE38" s="128">
        <v>23.814000000000004</v>
      </c>
      <c r="BF38" s="60">
        <f t="shared" si="14"/>
        <v>3.7612314550393537E-3</v>
      </c>
      <c r="BG38" s="127">
        <v>3289</v>
      </c>
      <c r="BH38" s="127">
        <v>39</v>
      </c>
      <c r="BI38" s="128">
        <v>2.4569999999999999</v>
      </c>
      <c r="BJ38" s="60">
        <f t="shared" si="15"/>
        <v>1.1857707509881422E-2</v>
      </c>
      <c r="BK38" s="127">
        <v>114797</v>
      </c>
      <c r="BL38" s="127">
        <v>1162</v>
      </c>
      <c r="BM38" s="128">
        <v>73.206000000000003</v>
      </c>
      <c r="BN38" s="60">
        <f t="shared" si="16"/>
        <v>1.0122215737345052E-2</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1"/>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22680</v>
      </c>
      <c r="D39" s="72">
        <f t="shared" si="111"/>
        <v>120</v>
      </c>
      <c r="E39" s="429">
        <v>606</v>
      </c>
      <c r="F39" s="430">
        <v>18114.959699999999</v>
      </c>
      <c r="G39" s="430">
        <v>10590.6934</v>
      </c>
      <c r="H39" s="430">
        <v>8051.2921999999999</v>
      </c>
      <c r="I39" s="430">
        <v>6250.2487000000001</v>
      </c>
      <c r="J39" s="431">
        <f t="shared" ref="J39:J44" si="113">SUM(Y39,AC39,AG39,AK39,AO39,AS39,AW39,BA39,BE39,BI39,BM39,BQ39,BU39,BY39,CC39,CG39,CK39,CO39,CS39,CW39,DA39,DE39)</f>
        <v>7.5600000000000005</v>
      </c>
      <c r="K39" s="426">
        <f>SUM($J$21,$J$29,$J$37:J39)/$C$3</f>
        <v>0.91871485943775111</v>
      </c>
      <c r="L39" s="432">
        <f t="shared" si="1"/>
        <v>5.2910052910052907E-3</v>
      </c>
      <c r="M39" s="433">
        <f t="shared" si="2"/>
        <v>6.3E-2</v>
      </c>
      <c r="N39" s="434">
        <f t="shared" si="30"/>
        <v>1.2475247524752476E-2</v>
      </c>
      <c r="O39" s="97">
        <v>98</v>
      </c>
      <c r="P39" s="72">
        <f t="shared" si="59"/>
        <v>1773.5042735042734</v>
      </c>
      <c r="Q39" s="74">
        <f t="shared" si="3"/>
        <v>5.525783132530121E-2</v>
      </c>
      <c r="R39" s="75">
        <f t="shared" si="4"/>
        <v>7.7142857142857152E-2</v>
      </c>
      <c r="S39" s="59">
        <f t="shared" si="5"/>
        <v>0.81666666666666665</v>
      </c>
      <c r="T39" s="72">
        <v>150.60888616772925</v>
      </c>
      <c r="U39" s="72"/>
      <c r="V39" s="89">
        <v>0.64146454146454113</v>
      </c>
      <c r="W39" s="169"/>
      <c r="X39" s="127"/>
      <c r="Y39" s="363"/>
      <c r="Z39" s="60" t="e">
        <f t="shared" si="6"/>
        <v>#DIV/0!</v>
      </c>
      <c r="AA39" s="127">
        <v>10526</v>
      </c>
      <c r="AB39" s="127">
        <v>64</v>
      </c>
      <c r="AC39" s="128">
        <v>4.032</v>
      </c>
      <c r="AD39" s="60">
        <f t="shared" si="7"/>
        <v>6.0801824054721645E-3</v>
      </c>
      <c r="AE39" s="127">
        <v>146</v>
      </c>
      <c r="AF39" s="127">
        <v>1</v>
      </c>
      <c r="AG39" s="128">
        <v>6.3E-2</v>
      </c>
      <c r="AH39" s="60">
        <f t="shared" si="8"/>
        <v>6.8493150684931503E-3</v>
      </c>
      <c r="AI39" s="127">
        <v>806</v>
      </c>
      <c r="AJ39" s="127">
        <v>3</v>
      </c>
      <c r="AK39" s="128">
        <v>0.18899999999999995</v>
      </c>
      <c r="AL39" s="60">
        <f t="shared" si="9"/>
        <v>3.7220843672456576E-3</v>
      </c>
      <c r="AM39" s="127">
        <v>2397</v>
      </c>
      <c r="AN39" s="127">
        <v>9</v>
      </c>
      <c r="AO39" s="128">
        <v>0.56699999999999995</v>
      </c>
      <c r="AP39" s="60">
        <f t="shared" si="10"/>
        <v>3.7546933667083854E-3</v>
      </c>
      <c r="AQ39" s="127">
        <v>2532</v>
      </c>
      <c r="AR39" s="127">
        <v>14</v>
      </c>
      <c r="AS39" s="128">
        <v>0.88200000000000012</v>
      </c>
      <c r="AT39" s="60">
        <f t="shared" si="11"/>
        <v>5.5292259083728279E-3</v>
      </c>
      <c r="AU39" s="127">
        <v>783</v>
      </c>
      <c r="AV39" s="127">
        <v>5</v>
      </c>
      <c r="AW39" s="128">
        <v>0.31499999999999995</v>
      </c>
      <c r="AX39" s="60">
        <f t="shared" si="12"/>
        <v>6.3856960408684551E-3</v>
      </c>
      <c r="AY39" s="127">
        <v>1120</v>
      </c>
      <c r="AZ39" s="127">
        <v>4</v>
      </c>
      <c r="BA39" s="128">
        <v>0.252</v>
      </c>
      <c r="BB39" s="60">
        <f t="shared" si="13"/>
        <v>3.5714285714285713E-3</v>
      </c>
      <c r="BC39" s="127">
        <v>3538</v>
      </c>
      <c r="BD39" s="127">
        <v>14</v>
      </c>
      <c r="BE39" s="128">
        <v>0.88200000000000012</v>
      </c>
      <c r="BF39" s="60">
        <f t="shared" si="14"/>
        <v>3.9570378745053701E-3</v>
      </c>
      <c r="BG39" s="127">
        <v>302</v>
      </c>
      <c r="BH39" s="127">
        <v>2</v>
      </c>
      <c r="BI39" s="128">
        <v>0.126</v>
      </c>
      <c r="BJ39" s="60">
        <f t="shared" si="15"/>
        <v>6.6225165562913907E-3</v>
      </c>
      <c r="BK39" s="127">
        <v>530</v>
      </c>
      <c r="BL39" s="127">
        <v>4</v>
      </c>
      <c r="BM39" s="128">
        <v>0.252</v>
      </c>
      <c r="BN39" s="60">
        <f t="shared" si="16"/>
        <v>7.5471698113207548E-3</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1"/>
        <v>#DIV/0!</v>
      </c>
      <c r="DC39" s="127"/>
      <c r="DD39" s="127"/>
      <c r="DE39" s="128"/>
      <c r="DF39" s="150" t="e">
        <f t="shared" si="27"/>
        <v>#DIV/0!</v>
      </c>
    </row>
    <row r="40" spans="1:110" hidden="1">
      <c r="A40" s="88"/>
      <c r="B40" s="165">
        <f>'Daily_Total '!B40</f>
        <v>45139</v>
      </c>
      <c r="C40" s="99">
        <f t="shared" si="112"/>
        <v>0</v>
      </c>
      <c r="D40" s="72">
        <f t="shared" si="111"/>
        <v>0</v>
      </c>
      <c r="E40" s="146"/>
      <c r="F40" s="72"/>
      <c r="G40" s="72"/>
      <c r="H40" s="72"/>
      <c r="I40" s="72"/>
      <c r="J40" s="61">
        <f t="shared" si="113"/>
        <v>0</v>
      </c>
      <c r="K40" s="59">
        <f>SUM($J$21,$J$29,$J$37:J40)/$C$3</f>
        <v>0.91871485943775111</v>
      </c>
      <c r="L40" s="60" t="e">
        <f t="shared" si="1"/>
        <v>#DIV/0!</v>
      </c>
      <c r="M40" s="73" t="e">
        <f t="shared" si="2"/>
        <v>#DIV/0!</v>
      </c>
      <c r="N40" s="356" t="e">
        <f t="shared" si="30"/>
        <v>#DIV/0!</v>
      </c>
      <c r="O40" s="97"/>
      <c r="P40" s="72"/>
      <c r="Q40" s="74" t="e">
        <f t="shared" si="3"/>
        <v>#DIV/0!</v>
      </c>
      <c r="R40" s="75" t="e">
        <f t="shared" si="4"/>
        <v>#DIV/0!</v>
      </c>
      <c r="S40" s="59" t="e">
        <f t="shared" si="5"/>
        <v>#DIV/0!</v>
      </c>
      <c r="T40" s="72"/>
      <c r="U40" s="72"/>
      <c r="V40" s="89"/>
      <c r="W40" s="169"/>
      <c r="X40" s="127"/>
      <c r="Y40" s="363"/>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1"/>
        <v>#DIV/0!</v>
      </c>
      <c r="DC40" s="127"/>
      <c r="DD40" s="127"/>
      <c r="DE40" s="128"/>
      <c r="DF40" s="150" t="e">
        <f t="shared" si="27"/>
        <v>#DIV/0!</v>
      </c>
    </row>
    <row r="41" spans="1:110" hidden="1">
      <c r="A41" s="88"/>
      <c r="B41" s="165">
        <f>'Daily_Total '!B41</f>
        <v>45140</v>
      </c>
      <c r="C41" s="99">
        <f t="shared" si="112"/>
        <v>0</v>
      </c>
      <c r="D41" s="72">
        <f t="shared" si="111"/>
        <v>0</v>
      </c>
      <c r="E41" s="146"/>
      <c r="F41" s="72"/>
      <c r="G41" s="72"/>
      <c r="H41" s="72"/>
      <c r="I41" s="72"/>
      <c r="J41" s="61">
        <f t="shared" si="113"/>
        <v>0</v>
      </c>
      <c r="K41" s="59">
        <f>SUM($J$21,$J$29,$J$37:J41)/$C$3</f>
        <v>0.91871485943775111</v>
      </c>
      <c r="L41" s="60" t="e">
        <f t="shared" si="1"/>
        <v>#DIV/0!</v>
      </c>
      <c r="M41" s="73" t="e">
        <f t="shared" si="2"/>
        <v>#DIV/0!</v>
      </c>
      <c r="N41" s="356" t="e">
        <f t="shared" si="30"/>
        <v>#DIV/0!</v>
      </c>
      <c r="O41" s="97"/>
      <c r="P41" s="72"/>
      <c r="Q41" s="74" t="e">
        <f t="shared" si="3"/>
        <v>#DIV/0!</v>
      </c>
      <c r="R41" s="75" t="e">
        <f t="shared" si="4"/>
        <v>#DIV/0!</v>
      </c>
      <c r="S41" s="59" t="e">
        <f t="shared" si="5"/>
        <v>#DIV/0!</v>
      </c>
      <c r="T41" s="72"/>
      <c r="U41" s="72"/>
      <c r="V41" s="89"/>
      <c r="W41" s="169"/>
      <c r="X41" s="127"/>
      <c r="Y41" s="363"/>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1"/>
        <v>#DIV/0!</v>
      </c>
      <c r="DC41" s="127"/>
      <c r="DD41" s="127"/>
      <c r="DE41" s="128"/>
      <c r="DF41" s="150" t="e">
        <f t="shared" si="27"/>
        <v>#DIV/0!</v>
      </c>
    </row>
    <row r="42" spans="1:110" hidden="1">
      <c r="A42" s="88"/>
      <c r="B42" s="165">
        <f>'Daily_Total '!B42</f>
        <v>45141</v>
      </c>
      <c r="C42" s="99">
        <f t="shared" si="112"/>
        <v>0</v>
      </c>
      <c r="D42" s="72">
        <f t="shared" si="111"/>
        <v>0</v>
      </c>
      <c r="E42" s="146"/>
      <c r="F42" s="72"/>
      <c r="G42" s="72"/>
      <c r="H42" s="72"/>
      <c r="I42" s="72"/>
      <c r="J42" s="61">
        <f t="shared" si="113"/>
        <v>0</v>
      </c>
      <c r="K42" s="59">
        <f>SUM($J$21,$J$29,$J$37:J42)/$C$3</f>
        <v>0.91871485943775111</v>
      </c>
      <c r="L42" s="60" t="e">
        <f t="shared" si="1"/>
        <v>#DIV/0!</v>
      </c>
      <c r="M42" s="73" t="e">
        <f t="shared" si="2"/>
        <v>#DIV/0!</v>
      </c>
      <c r="N42" s="356" t="e">
        <f t="shared" si="30"/>
        <v>#DIV/0!</v>
      </c>
      <c r="O42" s="97"/>
      <c r="P42" s="72"/>
      <c r="Q42" s="74" t="e">
        <f t="shared" si="3"/>
        <v>#DIV/0!</v>
      </c>
      <c r="R42" s="75" t="e">
        <f t="shared" si="4"/>
        <v>#DIV/0!</v>
      </c>
      <c r="S42" s="59" t="e">
        <f t="shared" si="5"/>
        <v>#DIV/0!</v>
      </c>
      <c r="T42" s="72"/>
      <c r="U42" s="72"/>
      <c r="V42" s="89"/>
      <c r="W42" s="169"/>
      <c r="X42" s="127"/>
      <c r="Y42" s="363"/>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1"/>
        <v>#DIV/0!</v>
      </c>
      <c r="DC42" s="127"/>
      <c r="DD42" s="127"/>
      <c r="DE42" s="128"/>
      <c r="DF42" s="150" t="e">
        <f t="shared" si="27"/>
        <v>#DIV/0!</v>
      </c>
    </row>
    <row r="43" spans="1:110" hidden="1">
      <c r="A43" s="88"/>
      <c r="B43" s="165">
        <f>'Daily_Total '!B43</f>
        <v>45142</v>
      </c>
      <c r="C43" s="99">
        <f t="shared" si="112"/>
        <v>0</v>
      </c>
      <c r="D43" s="72">
        <f t="shared" si="111"/>
        <v>0</v>
      </c>
      <c r="E43" s="146"/>
      <c r="F43" s="72"/>
      <c r="G43" s="72"/>
      <c r="H43" s="72"/>
      <c r="I43" s="72"/>
      <c r="J43" s="61">
        <f t="shared" si="113"/>
        <v>0</v>
      </c>
      <c r="K43" s="59">
        <f>SUM($J$21,$J$29,$J$37:J43)/$C$3</f>
        <v>0.91871485943775111</v>
      </c>
      <c r="L43" s="60" t="e">
        <f t="shared" si="1"/>
        <v>#DIV/0!</v>
      </c>
      <c r="M43" s="73" t="e">
        <f t="shared" si="2"/>
        <v>#DIV/0!</v>
      </c>
      <c r="N43" s="356" t="e">
        <f t="shared" si="30"/>
        <v>#DIV/0!</v>
      </c>
      <c r="O43" s="97"/>
      <c r="P43" s="72"/>
      <c r="Q43" s="74" t="e">
        <f t="shared" si="3"/>
        <v>#DIV/0!</v>
      </c>
      <c r="R43" s="75" t="e">
        <f t="shared" si="4"/>
        <v>#DIV/0!</v>
      </c>
      <c r="S43" s="59" t="e">
        <f t="shared" si="5"/>
        <v>#DIV/0!</v>
      </c>
      <c r="T43" s="72"/>
      <c r="U43" s="72"/>
      <c r="V43" s="89"/>
      <c r="W43" s="169"/>
      <c r="X43" s="127"/>
      <c r="Y43" s="363"/>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1"/>
        <v>#DIV/0!</v>
      </c>
      <c r="DC43" s="127"/>
      <c r="DD43" s="127"/>
      <c r="DE43" s="128"/>
      <c r="DF43" s="150" t="e">
        <f t="shared" si="27"/>
        <v>#DIV/0!</v>
      </c>
    </row>
    <row r="44" spans="1:110" hidden="1">
      <c r="A44" s="88"/>
      <c r="B44" s="165">
        <f>'Daily_Total '!B44</f>
        <v>45143</v>
      </c>
      <c r="C44" s="99">
        <f t="shared" si="112"/>
        <v>0</v>
      </c>
      <c r="D44" s="72">
        <f t="shared" si="111"/>
        <v>0</v>
      </c>
      <c r="E44" s="146"/>
      <c r="F44" s="72"/>
      <c r="G44" s="72"/>
      <c r="H44" s="72"/>
      <c r="I44" s="72"/>
      <c r="J44" s="61">
        <f t="shared" si="113"/>
        <v>0</v>
      </c>
      <c r="K44" s="59">
        <f>SUM($J$21,$J$29,$J$37:J44)/$C$3</f>
        <v>0.91871485943775111</v>
      </c>
      <c r="L44" s="60" t="e">
        <f t="shared" si="1"/>
        <v>#DIV/0!</v>
      </c>
      <c r="M44" s="73" t="e">
        <f t="shared" si="2"/>
        <v>#DIV/0!</v>
      </c>
      <c r="N44" s="356" t="e">
        <f t="shared" si="30"/>
        <v>#DIV/0!</v>
      </c>
      <c r="O44" s="97"/>
      <c r="P44" s="72"/>
      <c r="Q44" s="74" t="e">
        <f t="shared" si="3"/>
        <v>#DIV/0!</v>
      </c>
      <c r="R44" s="75" t="e">
        <f t="shared" si="4"/>
        <v>#DIV/0!</v>
      </c>
      <c r="S44" s="59" t="e">
        <f t="shared" si="5"/>
        <v>#DIV/0!</v>
      </c>
      <c r="T44" s="72"/>
      <c r="U44" s="72"/>
      <c r="V44" s="89"/>
      <c r="W44" s="169"/>
      <c r="X44" s="127"/>
      <c r="Y44" s="363"/>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1"/>
        <v>#DIV/0!</v>
      </c>
      <c r="DC44" s="127"/>
      <c r="DD44" s="127"/>
      <c r="DE44" s="128"/>
      <c r="DF44" s="150" t="e">
        <f t="shared" si="27"/>
        <v>#DIV/0!</v>
      </c>
    </row>
    <row r="45" spans="1:110" ht="16.5" thickBot="1">
      <c r="A45" s="91"/>
      <c r="B45" s="166" t="s">
        <v>52</v>
      </c>
      <c r="C45" s="91">
        <f t="shared" ref="C45" si="114">SUM(C38:C44)</f>
        <v>950301</v>
      </c>
      <c r="D45" s="76">
        <f t="shared" ref="D45" si="115">SUM(D38:D44)</f>
        <v>7670</v>
      </c>
      <c r="E45" s="147">
        <f t="shared" ref="E45:I53" si="116">SUM(E38:E44)</f>
        <v>37620</v>
      </c>
      <c r="F45" s="76">
        <f t="shared" si="116"/>
        <v>651553.90289999999</v>
      </c>
      <c r="G45" s="76">
        <f t="shared" si="116"/>
        <v>371850.02309999999</v>
      </c>
      <c r="H45" s="76">
        <f t="shared" si="116"/>
        <v>278731.26070000004</v>
      </c>
      <c r="I45" s="76">
        <f t="shared" si="116"/>
        <v>208146.299</v>
      </c>
      <c r="J45" s="77">
        <f>SUM(J38:J44)</f>
        <v>496.22300000000013</v>
      </c>
      <c r="K45" s="78">
        <f>SUM($J$21,$J$29,$J$37,$J$45)/$C$3</f>
        <v>0.91871485943775111</v>
      </c>
      <c r="L45" s="79">
        <f t="shared" si="1"/>
        <v>8.0711269376755358E-3</v>
      </c>
      <c r="M45" s="80">
        <f t="shared" si="2"/>
        <v>6.4696610169491547E-2</v>
      </c>
      <c r="N45" s="357">
        <f t="shared" si="30"/>
        <v>1.3190404040404044E-2</v>
      </c>
      <c r="O45" s="98">
        <f>SUM(O38:O44)</f>
        <v>1993</v>
      </c>
      <c r="P45" s="81">
        <f>SUM(P38:P44)</f>
        <v>3547.0085470085469</v>
      </c>
      <c r="Q45" s="78">
        <f t="shared" si="3"/>
        <v>0.56188192771084344</v>
      </c>
      <c r="R45" s="82">
        <f t="shared" si="4"/>
        <v>0.24898294029101864</v>
      </c>
      <c r="S45" s="78">
        <f t="shared" si="5"/>
        <v>0.25984354628422424</v>
      </c>
      <c r="T45" s="83">
        <f>AVERAGE(T38:T44)</f>
        <v>109.6250012570661</v>
      </c>
      <c r="U45" s="76">
        <f>SUM(U38:U44)</f>
        <v>0</v>
      </c>
      <c r="V45" s="92">
        <v>0.64</v>
      </c>
      <c r="W45" s="98">
        <f>SUM(W38:W44)</f>
        <v>0</v>
      </c>
      <c r="X45" s="76">
        <f t="shared" ref="X45:Y45" si="117">SUM(X38:X44)</f>
        <v>0</v>
      </c>
      <c r="Y45" s="364">
        <f t="shared" si="117"/>
        <v>0</v>
      </c>
      <c r="Z45" s="79" t="e">
        <f t="shared" si="6"/>
        <v>#DIV/0!</v>
      </c>
      <c r="AA45" s="76">
        <f t="shared" ref="AA45:AC45" si="118">SUM(AA38:AA44)</f>
        <v>468390</v>
      </c>
      <c r="AB45" s="76">
        <f t="shared" si="118"/>
        <v>3981</v>
      </c>
      <c r="AC45" s="77">
        <f t="shared" si="118"/>
        <v>250.80300000000005</v>
      </c>
      <c r="AD45" s="79">
        <f t="shared" si="7"/>
        <v>8.4993274835073341E-3</v>
      </c>
      <c r="AE45" s="76">
        <f t="shared" ref="AE45:AG45" si="119">SUM(AE38:AE44)</f>
        <v>2889</v>
      </c>
      <c r="AF45" s="76">
        <f t="shared" si="119"/>
        <v>23</v>
      </c>
      <c r="AG45" s="77">
        <f t="shared" si="119"/>
        <v>1.4490000000000001</v>
      </c>
      <c r="AH45" s="79">
        <f t="shared" si="8"/>
        <v>7.9612322602976814E-3</v>
      </c>
      <c r="AI45" s="76">
        <f t="shared" ref="AI45:AK45" si="120">SUM(AI38:AI44)</f>
        <v>85651</v>
      </c>
      <c r="AJ45" s="76">
        <f t="shared" si="120"/>
        <v>912</v>
      </c>
      <c r="AK45" s="77">
        <f t="shared" si="120"/>
        <v>70.469000000000008</v>
      </c>
      <c r="AL45" s="79">
        <f t="shared" si="9"/>
        <v>1.0647861671200571E-2</v>
      </c>
      <c r="AM45" s="76">
        <f t="shared" ref="AM45:AO45" si="121">SUM(AM38:AM44)</f>
        <v>123968</v>
      </c>
      <c r="AN45" s="76">
        <f t="shared" si="121"/>
        <v>777</v>
      </c>
      <c r="AO45" s="77">
        <f t="shared" si="121"/>
        <v>48.951000000000001</v>
      </c>
      <c r="AP45" s="79">
        <f t="shared" si="10"/>
        <v>6.2677465152297367E-3</v>
      </c>
      <c r="AQ45" s="76">
        <f t="shared" ref="AQ45:AS45" si="122">SUM(AQ38:AQ44)</f>
        <v>24550</v>
      </c>
      <c r="AR45" s="76">
        <f t="shared" si="122"/>
        <v>150</v>
      </c>
      <c r="AS45" s="77">
        <f t="shared" si="122"/>
        <v>9.4499999999999975</v>
      </c>
      <c r="AT45" s="79">
        <f t="shared" si="11"/>
        <v>6.1099796334012219E-3</v>
      </c>
      <c r="AU45" s="76">
        <f t="shared" ref="AU45:AW45" si="123">SUM(AU38:AU44)</f>
        <v>10183</v>
      </c>
      <c r="AV45" s="76">
        <f t="shared" si="123"/>
        <v>159</v>
      </c>
      <c r="AW45" s="77">
        <f t="shared" si="123"/>
        <v>10.016999999999998</v>
      </c>
      <c r="AX45" s="79">
        <f t="shared" si="12"/>
        <v>1.561425905921634E-2</v>
      </c>
      <c r="AY45" s="76">
        <f t="shared" ref="AY45:BA45" si="124">SUM(AY38:AY44)</f>
        <v>11715</v>
      </c>
      <c r="AZ45" s="76">
        <f t="shared" si="124"/>
        <v>69</v>
      </c>
      <c r="BA45" s="77">
        <f t="shared" si="124"/>
        <v>4.3470000000000004</v>
      </c>
      <c r="BB45" s="79">
        <f t="shared" si="13"/>
        <v>5.8898847631241999E-3</v>
      </c>
      <c r="BC45" s="76">
        <f t="shared" ref="BC45:BE45" si="125">SUM(BC38:BC44)</f>
        <v>104037</v>
      </c>
      <c r="BD45" s="76">
        <f t="shared" si="125"/>
        <v>392</v>
      </c>
      <c r="BE45" s="77">
        <f t="shared" si="125"/>
        <v>24.696000000000005</v>
      </c>
      <c r="BF45" s="79">
        <f t="shared" si="14"/>
        <v>3.7678902698078569E-3</v>
      </c>
      <c r="BG45" s="76">
        <f t="shared" ref="BG45:BI45" si="126">SUM(BG38:BG44)</f>
        <v>3591</v>
      </c>
      <c r="BH45" s="76">
        <f t="shared" si="126"/>
        <v>41</v>
      </c>
      <c r="BI45" s="77">
        <f t="shared" si="126"/>
        <v>2.5829999999999997</v>
      </c>
      <c r="BJ45" s="79">
        <f t="shared" si="15"/>
        <v>1.1417432470064048E-2</v>
      </c>
      <c r="BK45" s="76">
        <f t="shared" ref="BK45:BM45" si="127">SUM(BK38:BK44)</f>
        <v>115327</v>
      </c>
      <c r="BL45" s="76">
        <f t="shared" si="127"/>
        <v>1166</v>
      </c>
      <c r="BM45" s="77">
        <f t="shared" si="127"/>
        <v>73.457999999999998</v>
      </c>
      <c r="BN45" s="79">
        <f t="shared" si="16"/>
        <v>1.0110381783970796E-2</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F45" si="132">SUM(CE38:CE44)</f>
        <v>0</v>
      </c>
      <c r="CF45" s="76">
        <f t="shared" si="132"/>
        <v>0</v>
      </c>
      <c r="CG45" s="77"/>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1"/>
        <v>#DIV/0!</v>
      </c>
      <c r="DC45" s="76">
        <f t="shared" ref="DC45:DE45" si="138">SUM(DC38:DC44)</f>
        <v>0</v>
      </c>
      <c r="DD45" s="76">
        <f t="shared" si="138"/>
        <v>0</v>
      </c>
      <c r="DE45" s="77">
        <f t="shared" si="138"/>
        <v>0</v>
      </c>
      <c r="DF45" s="151" t="e">
        <f t="shared" si="27"/>
        <v>#DIV/0!</v>
      </c>
    </row>
    <row r="46" spans="1:110" hidden="1">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f>SUM($J$21,$J$29,$J$37,$J$45:J46)/$C$3</f>
        <v>0.91871485943775111</v>
      </c>
      <c r="L46" s="60" t="e">
        <f t="shared" ref="L46:L77" si="140">D46/C46</f>
        <v>#DIV/0!</v>
      </c>
      <c r="M46" s="73" t="e">
        <f t="shared" ref="M46:M77" si="141">J46/D46</f>
        <v>#DIV/0!</v>
      </c>
      <c r="N46" s="356" t="e">
        <f t="shared" si="30"/>
        <v>#DIV/0!</v>
      </c>
      <c r="O46" s="97"/>
      <c r="P46" s="72"/>
      <c r="Q46" s="74" t="e">
        <f t="shared" si="3"/>
        <v>#DIV/0!</v>
      </c>
      <c r="R46" s="75" t="e">
        <f t="shared" si="4"/>
        <v>#DIV/0!</v>
      </c>
      <c r="S46" s="59" t="e">
        <f t="shared" ref="S46:S77" si="142">O46/D46</f>
        <v>#DIV/0!</v>
      </c>
      <c r="T46" s="72"/>
      <c r="U46" s="72"/>
      <c r="V46" s="89"/>
      <c r="W46" s="169"/>
      <c r="X46" s="127"/>
      <c r="Y46" s="363"/>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1"/>
        <v>#DIV/0!</v>
      </c>
      <c r="DC46" s="127"/>
      <c r="DD46" s="127"/>
      <c r="DE46" s="128"/>
      <c r="DF46" s="150" t="e">
        <f t="shared" si="27"/>
        <v>#DIV/0!</v>
      </c>
    </row>
    <row r="47" spans="1:110" hidden="1">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f>SUM($J$21,$J$29,$J$37,$J$45:J47)/$C$3</f>
        <v>0.91871485943775111</v>
      </c>
      <c r="L47" s="60" t="e">
        <f t="shared" si="140"/>
        <v>#DIV/0!</v>
      </c>
      <c r="M47" s="73" t="e">
        <f t="shared" si="141"/>
        <v>#DIV/0!</v>
      </c>
      <c r="N47" s="356" t="e">
        <f t="shared" si="30"/>
        <v>#DIV/0!</v>
      </c>
      <c r="O47" s="97"/>
      <c r="P47" s="72"/>
      <c r="Q47" s="74" t="e">
        <f t="shared" si="3"/>
        <v>#DIV/0!</v>
      </c>
      <c r="R47" s="75" t="e">
        <f t="shared" si="4"/>
        <v>#DIV/0!</v>
      </c>
      <c r="S47" s="59" t="e">
        <f t="shared" si="142"/>
        <v>#DIV/0!</v>
      </c>
      <c r="T47" s="72"/>
      <c r="U47" s="72"/>
      <c r="V47" s="89"/>
      <c r="W47" s="169"/>
      <c r="X47" s="127"/>
      <c r="Y47" s="363"/>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1"/>
        <v>#DIV/0!</v>
      </c>
      <c r="DC47" s="127"/>
      <c r="DD47" s="127"/>
      <c r="DE47" s="128"/>
      <c r="DF47" s="150" t="e">
        <f t="shared" si="27"/>
        <v>#DIV/0!</v>
      </c>
    </row>
    <row r="48" spans="1:110" hidden="1">
      <c r="A48" s="88"/>
      <c r="B48" s="165">
        <f>'Daily_Total '!B48</f>
        <v>45146</v>
      </c>
      <c r="C48" s="99">
        <f t="shared" si="143"/>
        <v>0</v>
      </c>
      <c r="D48" s="72">
        <f t="shared" si="139"/>
        <v>0</v>
      </c>
      <c r="E48" s="146"/>
      <c r="F48" s="72"/>
      <c r="G48" s="72"/>
      <c r="H48" s="72"/>
      <c r="I48" s="72"/>
      <c r="J48" s="61">
        <f t="shared" si="144"/>
        <v>0</v>
      </c>
      <c r="K48" s="59">
        <f>SUM($J$21,$J$29,$J$37,$J$45:J48)/$C$3</f>
        <v>0.91871485943775111</v>
      </c>
      <c r="L48" s="60" t="e">
        <f t="shared" si="140"/>
        <v>#DIV/0!</v>
      </c>
      <c r="M48" s="73" t="e">
        <f t="shared" si="141"/>
        <v>#DIV/0!</v>
      </c>
      <c r="N48" s="356" t="e">
        <f t="shared" si="30"/>
        <v>#DIV/0!</v>
      </c>
      <c r="O48" s="97"/>
      <c r="P48" s="72"/>
      <c r="Q48" s="74" t="e">
        <f t="shared" si="3"/>
        <v>#DIV/0!</v>
      </c>
      <c r="R48" s="75" t="e">
        <f t="shared" si="4"/>
        <v>#DIV/0!</v>
      </c>
      <c r="S48" s="59" t="e">
        <f t="shared" si="142"/>
        <v>#DIV/0!</v>
      </c>
      <c r="T48" s="72"/>
      <c r="U48" s="72"/>
      <c r="V48" s="89"/>
      <c r="W48" s="169"/>
      <c r="X48" s="127"/>
      <c r="Y48" s="363"/>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1"/>
        <v>#DIV/0!</v>
      </c>
      <c r="DC48" s="127"/>
      <c r="DD48" s="127"/>
      <c r="DE48" s="128"/>
      <c r="DF48" s="150" t="e">
        <f t="shared" si="27"/>
        <v>#DIV/0!</v>
      </c>
    </row>
    <row r="49" spans="1:110" hidden="1">
      <c r="A49" s="88"/>
      <c r="B49" s="165">
        <f>'Daily_Total '!B49</f>
        <v>45147</v>
      </c>
      <c r="C49" s="99">
        <f t="shared" si="143"/>
        <v>0</v>
      </c>
      <c r="D49" s="72">
        <f t="shared" si="139"/>
        <v>0</v>
      </c>
      <c r="E49" s="146"/>
      <c r="F49" s="72"/>
      <c r="G49" s="72"/>
      <c r="H49" s="72"/>
      <c r="I49" s="72"/>
      <c r="J49" s="61">
        <f t="shared" si="144"/>
        <v>0</v>
      </c>
      <c r="K49" s="59">
        <f>SUM($J$21,$J$29,$J$37,$J$45:J49)/$C$3</f>
        <v>0.91871485943775111</v>
      </c>
      <c r="L49" s="60" t="e">
        <f t="shared" si="140"/>
        <v>#DIV/0!</v>
      </c>
      <c r="M49" s="73" t="e">
        <f t="shared" si="141"/>
        <v>#DIV/0!</v>
      </c>
      <c r="N49" s="356" t="e">
        <f t="shared" si="30"/>
        <v>#DIV/0!</v>
      </c>
      <c r="O49" s="97"/>
      <c r="P49" s="72"/>
      <c r="Q49" s="74" t="e">
        <f t="shared" si="3"/>
        <v>#DIV/0!</v>
      </c>
      <c r="R49" s="75" t="e">
        <f t="shared" si="4"/>
        <v>#DIV/0!</v>
      </c>
      <c r="S49" s="59" t="e">
        <f t="shared" si="142"/>
        <v>#DIV/0!</v>
      </c>
      <c r="T49" s="72"/>
      <c r="U49" s="72"/>
      <c r="V49" s="89"/>
      <c r="W49" s="169"/>
      <c r="X49" s="127"/>
      <c r="Y49" s="363"/>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1"/>
        <v>#DIV/0!</v>
      </c>
      <c r="DC49" s="127"/>
      <c r="DD49" s="127"/>
      <c r="DE49" s="128"/>
      <c r="DF49" s="150" t="e">
        <f t="shared" si="27"/>
        <v>#DIV/0!</v>
      </c>
    </row>
    <row r="50" spans="1:110" hidden="1">
      <c r="A50" s="88"/>
      <c r="B50" s="165">
        <f>'Daily_Total '!B50</f>
        <v>45148</v>
      </c>
      <c r="C50" s="99">
        <f t="shared" si="143"/>
        <v>0</v>
      </c>
      <c r="D50" s="72">
        <f t="shared" si="139"/>
        <v>0</v>
      </c>
      <c r="E50" s="146"/>
      <c r="F50" s="72"/>
      <c r="G50" s="72"/>
      <c r="H50" s="72"/>
      <c r="I50" s="72"/>
      <c r="J50" s="61">
        <f t="shared" si="144"/>
        <v>0</v>
      </c>
      <c r="K50" s="59">
        <f>SUM($J$21,$J$29,$J$37,$J$45:J50)/$C$3</f>
        <v>0.91871485943775111</v>
      </c>
      <c r="L50" s="60" t="e">
        <f t="shared" si="140"/>
        <v>#DIV/0!</v>
      </c>
      <c r="M50" s="73" t="e">
        <f t="shared" si="141"/>
        <v>#DIV/0!</v>
      </c>
      <c r="N50" s="356" t="e">
        <f t="shared" si="30"/>
        <v>#DIV/0!</v>
      </c>
      <c r="O50" s="97"/>
      <c r="P50" s="72"/>
      <c r="Q50" s="74" t="e">
        <f t="shared" si="3"/>
        <v>#DIV/0!</v>
      </c>
      <c r="R50" s="75" t="e">
        <f t="shared" si="4"/>
        <v>#DIV/0!</v>
      </c>
      <c r="S50" s="59" t="e">
        <f t="shared" si="142"/>
        <v>#DIV/0!</v>
      </c>
      <c r="T50" s="72"/>
      <c r="U50" s="72"/>
      <c r="V50" s="89"/>
      <c r="W50" s="169"/>
      <c r="X50" s="127"/>
      <c r="Y50" s="363"/>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1"/>
        <v>#DIV/0!</v>
      </c>
      <c r="DC50" s="127"/>
      <c r="DD50" s="127"/>
      <c r="DE50" s="128"/>
      <c r="DF50" s="150" t="e">
        <f t="shared" si="27"/>
        <v>#DIV/0!</v>
      </c>
    </row>
    <row r="51" spans="1:110" hidden="1">
      <c r="A51" s="88"/>
      <c r="B51" s="165">
        <f>'Daily_Total '!B51</f>
        <v>45149</v>
      </c>
      <c r="C51" s="99">
        <f t="shared" si="143"/>
        <v>0</v>
      </c>
      <c r="D51" s="72">
        <f t="shared" si="139"/>
        <v>0</v>
      </c>
      <c r="E51" s="146"/>
      <c r="F51" s="72"/>
      <c r="G51" s="72"/>
      <c r="H51" s="72"/>
      <c r="I51" s="72"/>
      <c r="J51" s="61">
        <f t="shared" si="144"/>
        <v>0</v>
      </c>
      <c r="K51" s="59">
        <f>SUM($J$21,$J$29,$J$37,$J$45:J51)/$C$3</f>
        <v>0.91871485943775111</v>
      </c>
      <c r="L51" s="60" t="e">
        <f t="shared" si="140"/>
        <v>#DIV/0!</v>
      </c>
      <c r="M51" s="73" t="e">
        <f t="shared" si="141"/>
        <v>#DIV/0!</v>
      </c>
      <c r="N51" s="356" t="e">
        <f t="shared" si="30"/>
        <v>#DIV/0!</v>
      </c>
      <c r="O51" s="97"/>
      <c r="P51" s="72"/>
      <c r="Q51" s="74" t="e">
        <f t="shared" si="3"/>
        <v>#DIV/0!</v>
      </c>
      <c r="R51" s="75" t="e">
        <f t="shared" si="4"/>
        <v>#DIV/0!</v>
      </c>
      <c r="S51" s="59" t="e">
        <f t="shared" si="142"/>
        <v>#DIV/0!</v>
      </c>
      <c r="T51" s="72"/>
      <c r="U51" s="72"/>
      <c r="V51" s="89"/>
      <c r="W51" s="169"/>
      <c r="X51" s="127"/>
      <c r="Y51" s="363"/>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1"/>
        <v>#DIV/0!</v>
      </c>
      <c r="DC51" s="127"/>
      <c r="DD51" s="127"/>
      <c r="DE51" s="128"/>
      <c r="DF51" s="150" t="e">
        <f t="shared" si="27"/>
        <v>#DIV/0!</v>
      </c>
    </row>
    <row r="52" spans="1:110" hidden="1">
      <c r="A52" s="88"/>
      <c r="B52" s="165">
        <f>'Daily_Total '!B52</f>
        <v>45150</v>
      </c>
      <c r="C52" s="99">
        <f t="shared" si="143"/>
        <v>0</v>
      </c>
      <c r="D52" s="72">
        <f t="shared" si="139"/>
        <v>0</v>
      </c>
      <c r="E52" s="146"/>
      <c r="F52" s="72"/>
      <c r="G52" s="72"/>
      <c r="H52" s="72"/>
      <c r="I52" s="72"/>
      <c r="J52" s="61">
        <f t="shared" si="144"/>
        <v>0</v>
      </c>
      <c r="K52" s="59">
        <f>SUM($J$21,$J$29,$J$37,$J$45:J52)/$C$3</f>
        <v>0.91871485943775111</v>
      </c>
      <c r="L52" s="60" t="e">
        <f t="shared" si="140"/>
        <v>#DIV/0!</v>
      </c>
      <c r="M52" s="73" t="e">
        <f t="shared" si="141"/>
        <v>#DIV/0!</v>
      </c>
      <c r="N52" s="356" t="e">
        <f t="shared" si="30"/>
        <v>#DIV/0!</v>
      </c>
      <c r="O52" s="97"/>
      <c r="P52" s="72"/>
      <c r="Q52" s="74" t="e">
        <f t="shared" si="3"/>
        <v>#DIV/0!</v>
      </c>
      <c r="R52" s="75" t="e">
        <f t="shared" si="4"/>
        <v>#DIV/0!</v>
      </c>
      <c r="S52" s="59" t="e">
        <f t="shared" si="142"/>
        <v>#DIV/0!</v>
      </c>
      <c r="T52" s="72"/>
      <c r="U52" s="72"/>
      <c r="V52" s="89"/>
      <c r="W52" s="169"/>
      <c r="X52" s="127"/>
      <c r="Y52" s="363"/>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1"/>
        <v>#DIV/0!</v>
      </c>
      <c r="DC52" s="127"/>
      <c r="DD52" s="127"/>
      <c r="DE52" s="128"/>
      <c r="DF52" s="150" t="e">
        <f t="shared" si="27"/>
        <v>#DIV/0!</v>
      </c>
    </row>
    <row r="53" spans="1:110" hidden="1">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f>SUM($J$21,$J$29,$J$37,$J$45,$J$53)/$C$3</f>
        <v>0.91871485943775111</v>
      </c>
      <c r="L53" s="79" t="e">
        <f t="shared" si="140"/>
        <v>#DIV/0!</v>
      </c>
      <c r="M53" s="80" t="e">
        <f t="shared" si="141"/>
        <v>#DIV/0!</v>
      </c>
      <c r="N53" s="357"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ref="V53:V77" si="147">IFERROR(U53/O53,1)</f>
        <v>1</v>
      </c>
      <c r="W53" s="98">
        <f>SUM(W46:W52)</f>
        <v>0</v>
      </c>
      <c r="X53" s="76">
        <f t="shared" ref="X53:Y53" si="148">SUM(X46:X52)</f>
        <v>0</v>
      </c>
      <c r="Y53" s="364">
        <f t="shared" si="148"/>
        <v>0</v>
      </c>
      <c r="Z53" s="79" t="e">
        <f t="shared" si="6"/>
        <v>#DIV/0!</v>
      </c>
      <c r="AA53" s="76">
        <f t="shared" ref="AA53:AC53" si="149">SUM(AA46:AA52)</f>
        <v>0</v>
      </c>
      <c r="AB53" s="76">
        <f t="shared" si="149"/>
        <v>0</v>
      </c>
      <c r="AC53" s="77">
        <f t="shared" si="149"/>
        <v>0</v>
      </c>
      <c r="AD53" s="79" t="e">
        <f t="shared" si="7"/>
        <v>#DIV/0!</v>
      </c>
      <c r="AE53" s="76">
        <f t="shared" ref="AE53:AG53" si="150">SUM(AE46:AE52)</f>
        <v>0</v>
      </c>
      <c r="AF53" s="76">
        <f t="shared" si="150"/>
        <v>0</v>
      </c>
      <c r="AG53" s="77">
        <f t="shared" si="150"/>
        <v>0</v>
      </c>
      <c r="AH53" s="79" t="e">
        <f t="shared" si="8"/>
        <v>#DIV/0!</v>
      </c>
      <c r="AI53" s="76">
        <f t="shared" ref="AI53:AK53" si="151">SUM(AI46:AI52)</f>
        <v>0</v>
      </c>
      <c r="AJ53" s="76">
        <f t="shared" si="151"/>
        <v>0</v>
      </c>
      <c r="AK53" s="77">
        <f t="shared" si="151"/>
        <v>0</v>
      </c>
      <c r="AL53" s="79" t="e">
        <f t="shared" si="9"/>
        <v>#DIV/0!</v>
      </c>
      <c r="AM53" s="76">
        <f t="shared" ref="AM53:AO53" si="152">SUM(AM46:AM52)</f>
        <v>0</v>
      </c>
      <c r="AN53" s="76">
        <f t="shared" si="152"/>
        <v>0</v>
      </c>
      <c r="AO53" s="77">
        <f t="shared" si="152"/>
        <v>0</v>
      </c>
      <c r="AP53" s="79" t="e">
        <f t="shared" si="10"/>
        <v>#DIV/0!</v>
      </c>
      <c r="AQ53" s="76">
        <f t="shared" ref="AQ53:AS53" si="153">SUM(AQ46:AQ52)</f>
        <v>0</v>
      </c>
      <c r="AR53" s="76">
        <f t="shared" si="153"/>
        <v>0</v>
      </c>
      <c r="AS53" s="77">
        <f t="shared" si="153"/>
        <v>0</v>
      </c>
      <c r="AT53" s="79" t="e">
        <f t="shared" si="11"/>
        <v>#DIV/0!</v>
      </c>
      <c r="AU53" s="76">
        <f t="shared" ref="AU53:AW53" si="154">SUM(AU46:AU52)</f>
        <v>0</v>
      </c>
      <c r="AV53" s="76">
        <f t="shared" si="154"/>
        <v>0</v>
      </c>
      <c r="AW53" s="77">
        <f t="shared" si="154"/>
        <v>0</v>
      </c>
      <c r="AX53" s="79" t="e">
        <f t="shared" si="12"/>
        <v>#DIV/0!</v>
      </c>
      <c r="AY53" s="76">
        <f t="shared" ref="AY53:BA53" si="155">SUM(AY46:AY52)</f>
        <v>0</v>
      </c>
      <c r="AZ53" s="76">
        <f t="shared" si="155"/>
        <v>0</v>
      </c>
      <c r="BA53" s="77">
        <f t="shared" si="155"/>
        <v>0</v>
      </c>
      <c r="BB53" s="79" t="e">
        <f t="shared" si="13"/>
        <v>#DIV/0!</v>
      </c>
      <c r="BC53" s="76">
        <f t="shared" ref="BC53:BE53" si="156">SUM(BC46:BC52)</f>
        <v>0</v>
      </c>
      <c r="BD53" s="76">
        <f t="shared" si="156"/>
        <v>0</v>
      </c>
      <c r="BE53" s="77">
        <f t="shared" si="156"/>
        <v>0</v>
      </c>
      <c r="BF53" s="79" t="e">
        <f t="shared" si="14"/>
        <v>#DIV/0!</v>
      </c>
      <c r="BG53" s="76">
        <f t="shared" ref="BG53:BI53" si="157">SUM(BG46:BG52)</f>
        <v>0</v>
      </c>
      <c r="BH53" s="76">
        <f t="shared" si="157"/>
        <v>0</v>
      </c>
      <c r="BI53" s="77">
        <f t="shared" si="157"/>
        <v>0</v>
      </c>
      <c r="BJ53" s="79" t="e">
        <f t="shared" si="15"/>
        <v>#DIV/0!</v>
      </c>
      <c r="BK53" s="76">
        <f t="shared" ref="BK53:BM53" si="158">SUM(BK46:BK52)</f>
        <v>0</v>
      </c>
      <c r="BL53" s="76">
        <f t="shared" si="158"/>
        <v>0</v>
      </c>
      <c r="BM53" s="77">
        <f t="shared" si="158"/>
        <v>0</v>
      </c>
      <c r="BN53" s="79" t="e">
        <f t="shared" si="16"/>
        <v>#DIV/0!</v>
      </c>
      <c r="BO53" s="76">
        <f>SUM(BO46:BO52)</f>
        <v>0</v>
      </c>
      <c r="BP53" s="76">
        <f t="shared" ref="BP53:BQ53" si="159">SUM(BP46:BP52)</f>
        <v>0</v>
      </c>
      <c r="BQ53" s="77">
        <f t="shared" si="159"/>
        <v>0</v>
      </c>
      <c r="BR53" s="79" t="e">
        <f t="shared" si="17"/>
        <v>#DIV/0!</v>
      </c>
      <c r="BS53" s="76">
        <f t="shared" ref="BS53:BU53" si="160">SUM(BS46:BS52)</f>
        <v>0</v>
      </c>
      <c r="BT53" s="76">
        <f t="shared" si="160"/>
        <v>0</v>
      </c>
      <c r="BU53" s="77">
        <f t="shared" si="160"/>
        <v>0</v>
      </c>
      <c r="BV53" s="79" t="e">
        <f t="shared" si="18"/>
        <v>#DIV/0!</v>
      </c>
      <c r="BW53" s="76">
        <f t="shared" ref="BW53:BY53" si="161">SUM(BW46:BW52)</f>
        <v>0</v>
      </c>
      <c r="BX53" s="76">
        <f t="shared" si="161"/>
        <v>0</v>
      </c>
      <c r="BY53" s="77">
        <f t="shared" si="161"/>
        <v>0</v>
      </c>
      <c r="BZ53" s="79" t="e">
        <f t="shared" si="19"/>
        <v>#DIV/0!</v>
      </c>
      <c r="CA53" s="76">
        <f t="shared" ref="CA53:CC53" si="162">SUM(CA46:CA52)</f>
        <v>0</v>
      </c>
      <c r="CB53" s="76">
        <f t="shared" si="162"/>
        <v>0</v>
      </c>
      <c r="CC53" s="77">
        <f t="shared" si="162"/>
        <v>0</v>
      </c>
      <c r="CD53" s="79" t="e">
        <f t="shared" si="20"/>
        <v>#DIV/0!</v>
      </c>
      <c r="CE53" s="76">
        <f t="shared" ref="CE53:CG53" si="163">SUM(CE46:CE52)</f>
        <v>0</v>
      </c>
      <c r="CF53" s="76">
        <f t="shared" si="163"/>
        <v>0</v>
      </c>
      <c r="CG53" s="77">
        <f t="shared" si="163"/>
        <v>0</v>
      </c>
      <c r="CH53" s="79" t="e">
        <f t="shared" si="21"/>
        <v>#DIV/0!</v>
      </c>
      <c r="CI53" s="76">
        <f t="shared" ref="CI53:CK53" si="164">SUM(CI46:CI52)</f>
        <v>0</v>
      </c>
      <c r="CJ53" s="76">
        <f t="shared" si="164"/>
        <v>0</v>
      </c>
      <c r="CK53" s="77">
        <f t="shared" si="164"/>
        <v>0</v>
      </c>
      <c r="CL53" s="79" t="e">
        <f t="shared" si="22"/>
        <v>#DIV/0!</v>
      </c>
      <c r="CM53" s="76">
        <f t="shared" ref="CM53:CO53" si="165">SUM(CM46:CM52)</f>
        <v>0</v>
      </c>
      <c r="CN53" s="76">
        <f t="shared" si="165"/>
        <v>0</v>
      </c>
      <c r="CO53" s="77">
        <f t="shared" si="165"/>
        <v>0</v>
      </c>
      <c r="CP53" s="79" t="e">
        <f t="shared" si="23"/>
        <v>#DIV/0!</v>
      </c>
      <c r="CQ53" s="76">
        <f t="shared" ref="CQ53:CS53" si="166">SUM(CQ46:CQ52)</f>
        <v>0</v>
      </c>
      <c r="CR53" s="76">
        <f t="shared" si="166"/>
        <v>0</v>
      </c>
      <c r="CS53" s="77">
        <f t="shared" si="166"/>
        <v>0</v>
      </c>
      <c r="CT53" s="79" t="e">
        <f t="shared" si="24"/>
        <v>#DIV/0!</v>
      </c>
      <c r="CU53" s="76">
        <f t="shared" ref="CU53:CW53" si="167">SUM(CU46:CU52)</f>
        <v>0</v>
      </c>
      <c r="CV53" s="76">
        <f t="shared" si="167"/>
        <v>0</v>
      </c>
      <c r="CW53" s="77">
        <f t="shared" si="167"/>
        <v>0</v>
      </c>
      <c r="CX53" s="79" t="e">
        <f t="shared" si="25"/>
        <v>#DIV/0!</v>
      </c>
      <c r="CY53" s="76">
        <f t="shared" ref="CY53:DA53" si="168">SUM(CY46:CY52)</f>
        <v>0</v>
      </c>
      <c r="CZ53" s="76">
        <f t="shared" si="168"/>
        <v>0</v>
      </c>
      <c r="DA53" s="77">
        <f t="shared" si="168"/>
        <v>0</v>
      </c>
      <c r="DB53" s="79" t="e">
        <f t="shared" si="31"/>
        <v>#DIV/0!</v>
      </c>
      <c r="DC53" s="76">
        <f t="shared" ref="DC53:DE53" si="169">SUM(DC46:DC52)</f>
        <v>0</v>
      </c>
      <c r="DD53" s="76">
        <f t="shared" si="169"/>
        <v>0</v>
      </c>
      <c r="DE53" s="77">
        <f t="shared" si="169"/>
        <v>0</v>
      </c>
      <c r="DF53" s="151" t="e">
        <f t="shared" si="27"/>
        <v>#DIV/0!</v>
      </c>
    </row>
    <row r="54" spans="1:110" hidden="1">
      <c r="A54" s="88"/>
      <c r="B54" s="165">
        <f>'Daily_Total '!B54</f>
        <v>45151</v>
      </c>
      <c r="C54" s="99">
        <f>SUM(W54,AA54,AE54,AI54,AM54,AQ54,AU54,AY54,BC54,BG54,BK54,BO54,BS54,BW54,CA54,CE54,CI54,CM54,CQ54,CU54,CY54,DC54)</f>
        <v>0</v>
      </c>
      <c r="D54" s="72">
        <f t="shared" ref="D54:D60" si="170">SUM(X54,AB54,AF54,AJ54,AN54,AR54,AV54,AZ54,BD54,BH54,BL54,BP54,BT54,BX54,CB54,CF54,CJ54,CN54,CR54,CV54,CZ54,DD54)</f>
        <v>0</v>
      </c>
      <c r="E54" s="146"/>
      <c r="F54" s="72"/>
      <c r="G54" s="72"/>
      <c r="H54" s="72"/>
      <c r="I54" s="72"/>
      <c r="J54" s="61">
        <f>SUM(Y54,AC54,AG54,AK54,AO54,AS54,AW54,BA54,BE54,BI54,BM54,BQ54,BU54,BY54,CC54,CG54,CK54,CO54,CS54,CW54,DA54,DE54)</f>
        <v>0</v>
      </c>
      <c r="K54" s="59">
        <f>SUM($J$21,$J$29,$J$37,$J$45,$J$53:J54)/$C$3</f>
        <v>0.91871485943775111</v>
      </c>
      <c r="L54" s="60" t="e">
        <f t="shared" si="140"/>
        <v>#DIV/0!</v>
      </c>
      <c r="M54" s="73" t="e">
        <f t="shared" si="141"/>
        <v>#DIV/0!</v>
      </c>
      <c r="N54" s="356" t="e">
        <f t="shared" si="30"/>
        <v>#DIV/0!</v>
      </c>
      <c r="O54" s="97"/>
      <c r="P54" s="72"/>
      <c r="Q54" s="74" t="e">
        <f t="shared" si="3"/>
        <v>#DIV/0!</v>
      </c>
      <c r="R54" s="75" t="e">
        <f t="shared" si="4"/>
        <v>#DIV/0!</v>
      </c>
      <c r="S54" s="59" t="e">
        <f t="shared" si="142"/>
        <v>#DIV/0!</v>
      </c>
      <c r="T54" s="72"/>
      <c r="U54" s="72"/>
      <c r="V54" s="89"/>
      <c r="W54" s="169"/>
      <c r="X54" s="127"/>
      <c r="Y54" s="363"/>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1"/>
        <v>#DIV/0!</v>
      </c>
      <c r="DC54" s="127"/>
      <c r="DD54" s="127"/>
      <c r="DE54" s="128"/>
      <c r="DF54" s="150" t="e">
        <f t="shared" si="27"/>
        <v>#DIV/0!</v>
      </c>
    </row>
    <row r="55" spans="1:110" hidden="1">
      <c r="A55" s="88"/>
      <c r="B55" s="165">
        <f>'Daily_Total '!B55</f>
        <v>45152</v>
      </c>
      <c r="C55" s="99">
        <f t="shared" ref="C55:C60" si="171">SUM(W55,AA55,AE55,AI55,AM55,AQ55,AU55,AY55,BC55,BG55,BK55,BO55,BS55,BW55,CA55,CE55,CI55,CM55,CQ55,CU55,CY55,DC55)</f>
        <v>0</v>
      </c>
      <c r="D55" s="72">
        <f t="shared" si="170"/>
        <v>0</v>
      </c>
      <c r="E55" s="146"/>
      <c r="F55" s="72"/>
      <c r="G55" s="72"/>
      <c r="H55" s="72"/>
      <c r="I55" s="72"/>
      <c r="J55" s="61">
        <f t="shared" ref="J55:J60" si="172">SUM(Y55,AC55,AG55,AK55,AO55,AS55,AW55,BA55,BE55,BI55,BM55,BQ55,BU55,BY55,CC55,CG55,CK55,CO55,CS55,CW55,DA55,DE55)</f>
        <v>0</v>
      </c>
      <c r="K55" s="59">
        <f>SUM($J$21,$J$29,$J$37,$J$45,$J$53:J55)/$C$3</f>
        <v>0.91871485943775111</v>
      </c>
      <c r="L55" s="60" t="e">
        <f t="shared" si="140"/>
        <v>#DIV/0!</v>
      </c>
      <c r="M55" s="73" t="e">
        <f t="shared" si="141"/>
        <v>#DIV/0!</v>
      </c>
      <c r="N55" s="356" t="e">
        <f t="shared" si="30"/>
        <v>#DIV/0!</v>
      </c>
      <c r="O55" s="97"/>
      <c r="P55" s="72"/>
      <c r="Q55" s="74" t="e">
        <f t="shared" si="3"/>
        <v>#DIV/0!</v>
      </c>
      <c r="R55" s="75" t="e">
        <f t="shared" si="4"/>
        <v>#DIV/0!</v>
      </c>
      <c r="S55" s="59" t="e">
        <f t="shared" si="142"/>
        <v>#DIV/0!</v>
      </c>
      <c r="T55" s="72"/>
      <c r="U55" s="72"/>
      <c r="V55" s="89"/>
      <c r="W55" s="169"/>
      <c r="X55" s="127"/>
      <c r="Y55" s="363"/>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1"/>
        <v>#DIV/0!</v>
      </c>
      <c r="DC55" s="127"/>
      <c r="DD55" s="127"/>
      <c r="DE55" s="128"/>
      <c r="DF55" s="150" t="e">
        <f t="shared" si="27"/>
        <v>#DIV/0!</v>
      </c>
    </row>
    <row r="56" spans="1:110" hidden="1">
      <c r="A56" s="88"/>
      <c r="B56" s="165">
        <f>'Daily_Total '!B56</f>
        <v>45153</v>
      </c>
      <c r="C56" s="99">
        <f t="shared" si="171"/>
        <v>0</v>
      </c>
      <c r="D56" s="72">
        <f t="shared" si="170"/>
        <v>0</v>
      </c>
      <c r="E56" s="146"/>
      <c r="F56" s="72"/>
      <c r="G56" s="72"/>
      <c r="H56" s="72"/>
      <c r="I56" s="72"/>
      <c r="J56" s="61">
        <f t="shared" si="172"/>
        <v>0</v>
      </c>
      <c r="K56" s="59">
        <f>SUM($J$21,$J$29,$J$37,$J$45,$J$53:J56)/$C$3</f>
        <v>0.91871485943775111</v>
      </c>
      <c r="L56" s="60" t="e">
        <f t="shared" si="140"/>
        <v>#DIV/0!</v>
      </c>
      <c r="M56" s="73" t="e">
        <f t="shared" si="141"/>
        <v>#DIV/0!</v>
      </c>
      <c r="N56" s="356" t="e">
        <f t="shared" si="30"/>
        <v>#DIV/0!</v>
      </c>
      <c r="O56" s="97"/>
      <c r="P56" s="72"/>
      <c r="Q56" s="74" t="e">
        <f t="shared" si="3"/>
        <v>#DIV/0!</v>
      </c>
      <c r="R56" s="75" t="e">
        <f t="shared" si="4"/>
        <v>#DIV/0!</v>
      </c>
      <c r="S56" s="59" t="e">
        <f t="shared" si="142"/>
        <v>#DIV/0!</v>
      </c>
      <c r="T56" s="72"/>
      <c r="U56" s="72"/>
      <c r="V56" s="89"/>
      <c r="W56" s="169"/>
      <c r="X56" s="127"/>
      <c r="Y56" s="363"/>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1"/>
        <v>#DIV/0!</v>
      </c>
      <c r="DC56" s="127"/>
      <c r="DD56" s="127"/>
      <c r="DE56" s="128"/>
      <c r="DF56" s="150" t="e">
        <f t="shared" si="27"/>
        <v>#DIV/0!</v>
      </c>
    </row>
    <row r="57" spans="1:110" hidden="1">
      <c r="A57" s="88"/>
      <c r="B57" s="165">
        <f>'Daily_Total '!B57</f>
        <v>45154</v>
      </c>
      <c r="C57" s="99">
        <f t="shared" si="171"/>
        <v>0</v>
      </c>
      <c r="D57" s="72">
        <f t="shared" si="170"/>
        <v>0</v>
      </c>
      <c r="E57" s="146"/>
      <c r="F57" s="72"/>
      <c r="G57" s="72"/>
      <c r="H57" s="72"/>
      <c r="I57" s="72"/>
      <c r="J57" s="61">
        <f t="shared" si="172"/>
        <v>0</v>
      </c>
      <c r="K57" s="59">
        <f>SUM($J$21,$J$29,$J$37,$J$45,$J$53:J57)/$C$3</f>
        <v>0.91871485943775111</v>
      </c>
      <c r="L57" s="60" t="e">
        <f t="shared" si="140"/>
        <v>#DIV/0!</v>
      </c>
      <c r="M57" s="73" t="e">
        <f t="shared" si="141"/>
        <v>#DIV/0!</v>
      </c>
      <c r="N57" s="356" t="e">
        <f t="shared" si="30"/>
        <v>#DIV/0!</v>
      </c>
      <c r="O57" s="97"/>
      <c r="P57" s="72"/>
      <c r="Q57" s="74" t="e">
        <f t="shared" si="3"/>
        <v>#DIV/0!</v>
      </c>
      <c r="R57" s="75" t="e">
        <f t="shared" si="4"/>
        <v>#DIV/0!</v>
      </c>
      <c r="S57" s="59" t="e">
        <f t="shared" si="142"/>
        <v>#DIV/0!</v>
      </c>
      <c r="T57" s="72"/>
      <c r="U57" s="72"/>
      <c r="V57" s="89"/>
      <c r="W57" s="169"/>
      <c r="X57" s="127"/>
      <c r="Y57" s="363"/>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1"/>
        <v>#DIV/0!</v>
      </c>
      <c r="DC57" s="127"/>
      <c r="DD57" s="127"/>
      <c r="DE57" s="128"/>
      <c r="DF57" s="150" t="e">
        <f t="shared" si="27"/>
        <v>#DIV/0!</v>
      </c>
    </row>
    <row r="58" spans="1:110" hidden="1">
      <c r="A58" s="88"/>
      <c r="B58" s="165">
        <f>'Daily_Total '!B58</f>
        <v>45155</v>
      </c>
      <c r="C58" s="99">
        <f t="shared" si="171"/>
        <v>0</v>
      </c>
      <c r="D58" s="72">
        <f t="shared" si="170"/>
        <v>0</v>
      </c>
      <c r="E58" s="146"/>
      <c r="F58" s="72"/>
      <c r="G58" s="72"/>
      <c r="H58" s="72"/>
      <c r="I58" s="72"/>
      <c r="J58" s="61">
        <f t="shared" si="172"/>
        <v>0</v>
      </c>
      <c r="K58" s="59">
        <f>SUM($J$21,$J$29,$J$37,$J$45,$J$53:J58)/$C$3</f>
        <v>0.91871485943775111</v>
      </c>
      <c r="L58" s="60" t="e">
        <f t="shared" si="140"/>
        <v>#DIV/0!</v>
      </c>
      <c r="M58" s="73" t="e">
        <f t="shared" si="141"/>
        <v>#DIV/0!</v>
      </c>
      <c r="N58" s="356" t="e">
        <f t="shared" si="30"/>
        <v>#DIV/0!</v>
      </c>
      <c r="O58" s="97"/>
      <c r="P58" s="72"/>
      <c r="Q58" s="74" t="e">
        <f t="shared" si="3"/>
        <v>#DIV/0!</v>
      </c>
      <c r="R58" s="75" t="e">
        <f t="shared" si="4"/>
        <v>#DIV/0!</v>
      </c>
      <c r="S58" s="59" t="e">
        <f t="shared" si="142"/>
        <v>#DIV/0!</v>
      </c>
      <c r="T58" s="72"/>
      <c r="U58" s="72"/>
      <c r="V58" s="89"/>
      <c r="W58" s="169"/>
      <c r="X58" s="127"/>
      <c r="Y58" s="363"/>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1"/>
        <v>#DIV/0!</v>
      </c>
      <c r="DC58" s="127"/>
      <c r="DD58" s="127"/>
      <c r="DE58" s="128"/>
      <c r="DF58" s="150" t="e">
        <f t="shared" si="27"/>
        <v>#DIV/0!</v>
      </c>
    </row>
    <row r="59" spans="1:110" hidden="1">
      <c r="A59" s="88"/>
      <c r="B59" s="165">
        <f>'Daily_Total '!B59</f>
        <v>45156</v>
      </c>
      <c r="C59" s="99">
        <f t="shared" si="171"/>
        <v>0</v>
      </c>
      <c r="D59" s="72">
        <f t="shared" si="170"/>
        <v>0</v>
      </c>
      <c r="E59" s="146"/>
      <c r="F59" s="72"/>
      <c r="G59" s="72"/>
      <c r="H59" s="72"/>
      <c r="I59" s="72"/>
      <c r="J59" s="61">
        <f t="shared" si="172"/>
        <v>0</v>
      </c>
      <c r="K59" s="59">
        <f>SUM($J$21,$J$29,$J$37,$J$45,$J$53:J59)/$C$3</f>
        <v>0.91871485943775111</v>
      </c>
      <c r="L59" s="60" t="e">
        <f t="shared" si="140"/>
        <v>#DIV/0!</v>
      </c>
      <c r="M59" s="73" t="e">
        <f t="shared" si="141"/>
        <v>#DIV/0!</v>
      </c>
      <c r="N59" s="356" t="e">
        <f t="shared" si="30"/>
        <v>#DIV/0!</v>
      </c>
      <c r="O59" s="97"/>
      <c r="P59" s="72"/>
      <c r="Q59" s="74" t="e">
        <f t="shared" si="3"/>
        <v>#DIV/0!</v>
      </c>
      <c r="R59" s="75" t="e">
        <f t="shared" si="4"/>
        <v>#DIV/0!</v>
      </c>
      <c r="S59" s="59" t="e">
        <f t="shared" si="142"/>
        <v>#DIV/0!</v>
      </c>
      <c r="T59" s="72"/>
      <c r="U59" s="72"/>
      <c r="V59" s="89"/>
      <c r="W59" s="169"/>
      <c r="X59" s="127"/>
      <c r="Y59" s="363"/>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1"/>
        <v>#DIV/0!</v>
      </c>
      <c r="DC59" s="127"/>
      <c r="DD59" s="127"/>
      <c r="DE59" s="128"/>
      <c r="DF59" s="150" t="e">
        <f t="shared" si="27"/>
        <v>#DIV/0!</v>
      </c>
    </row>
    <row r="60" spans="1:110" hidden="1">
      <c r="A60" s="88"/>
      <c r="B60" s="165">
        <f>'Daily_Total '!B60</f>
        <v>45157</v>
      </c>
      <c r="C60" s="99">
        <f t="shared" si="171"/>
        <v>0</v>
      </c>
      <c r="D60" s="72">
        <f t="shared" si="170"/>
        <v>0</v>
      </c>
      <c r="E60" s="146"/>
      <c r="F60" s="72"/>
      <c r="G60" s="72"/>
      <c r="H60" s="72"/>
      <c r="I60" s="72"/>
      <c r="J60" s="61">
        <f t="shared" si="172"/>
        <v>0</v>
      </c>
      <c r="K60" s="59">
        <f>SUM($J$21,$J$29,$J$37,$J$45,$J$53:J60)/$C$3</f>
        <v>0.91871485943775111</v>
      </c>
      <c r="L60" s="60" t="e">
        <f t="shared" si="140"/>
        <v>#DIV/0!</v>
      </c>
      <c r="M60" s="73" t="e">
        <f t="shared" si="141"/>
        <v>#DIV/0!</v>
      </c>
      <c r="N60" s="356" t="e">
        <f t="shared" si="30"/>
        <v>#DIV/0!</v>
      </c>
      <c r="O60" s="97"/>
      <c r="P60" s="72"/>
      <c r="Q60" s="74" t="e">
        <f t="shared" si="3"/>
        <v>#DIV/0!</v>
      </c>
      <c r="R60" s="75" t="e">
        <f t="shared" si="4"/>
        <v>#DIV/0!</v>
      </c>
      <c r="S60" s="59" t="e">
        <f t="shared" si="142"/>
        <v>#DIV/0!</v>
      </c>
      <c r="T60" s="72"/>
      <c r="U60" s="72"/>
      <c r="V60" s="89"/>
      <c r="W60" s="169"/>
      <c r="X60" s="127"/>
      <c r="Y60" s="363"/>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1"/>
        <v>#DIV/0!</v>
      </c>
      <c r="DC60" s="127"/>
      <c r="DD60" s="127"/>
      <c r="DE60" s="128"/>
      <c r="DF60" s="150" t="e">
        <f t="shared" si="27"/>
        <v>#DIV/0!</v>
      </c>
    </row>
    <row r="61" spans="1:110" hidden="1">
      <c r="A61" s="91"/>
      <c r="B61" s="166" t="s">
        <v>54</v>
      </c>
      <c r="C61" s="91">
        <f t="shared" ref="C61" si="173">SUM(C54:C60)</f>
        <v>0</v>
      </c>
      <c r="D61" s="76">
        <f t="shared" ref="D61:I61" si="174">SUM(D54:D60)</f>
        <v>0</v>
      </c>
      <c r="E61" s="147">
        <f t="shared" si="174"/>
        <v>0</v>
      </c>
      <c r="F61" s="76">
        <f t="shared" si="174"/>
        <v>0</v>
      </c>
      <c r="G61" s="76">
        <f t="shared" si="174"/>
        <v>0</v>
      </c>
      <c r="H61" s="76">
        <f t="shared" si="174"/>
        <v>0</v>
      </c>
      <c r="I61" s="76">
        <f t="shared" si="174"/>
        <v>0</v>
      </c>
      <c r="J61" s="77">
        <f>SUM(J60)</f>
        <v>0</v>
      </c>
      <c r="K61" s="78">
        <f>SUM($J$21,$J$29,$J$37,$J$45,$J$53,$J$61)/$C$3</f>
        <v>0.91871485943775111</v>
      </c>
      <c r="L61" s="79" t="e">
        <f t="shared" si="140"/>
        <v>#DIV/0!</v>
      </c>
      <c r="M61" s="80" t="e">
        <f t="shared" si="141"/>
        <v>#DIV/0!</v>
      </c>
      <c r="N61" s="357" t="e">
        <f t="shared" si="30"/>
        <v>#DIV/0!</v>
      </c>
      <c r="O61" s="98">
        <f>SUM(O60)</f>
        <v>0</v>
      </c>
      <c r="P61" s="81">
        <f>SUM(P54:P60)</f>
        <v>0</v>
      </c>
      <c r="Q61" s="78" t="e">
        <f t="shared" si="3"/>
        <v>#DIV/0!</v>
      </c>
      <c r="R61" s="82" t="e">
        <f>J61/O61</f>
        <v>#DIV/0!</v>
      </c>
      <c r="S61" s="78" t="e">
        <f t="shared" si="142"/>
        <v>#DIV/0!</v>
      </c>
      <c r="T61" s="83" t="e">
        <f>AVERAGE(T54:T60)</f>
        <v>#DIV/0!</v>
      </c>
      <c r="U61" s="76">
        <f>SUM(U54:U60)</f>
        <v>0</v>
      </c>
      <c r="V61" s="92">
        <f t="shared" si="147"/>
        <v>1</v>
      </c>
      <c r="W61" s="98">
        <f t="shared" ref="W61:Y61" si="175">SUM(W54:W60)</f>
        <v>0</v>
      </c>
      <c r="X61" s="76">
        <f t="shared" si="175"/>
        <v>0</v>
      </c>
      <c r="Y61" s="364">
        <f t="shared" si="175"/>
        <v>0</v>
      </c>
      <c r="Z61" s="79" t="e">
        <f t="shared" si="6"/>
        <v>#DIV/0!</v>
      </c>
      <c r="AA61" s="76">
        <f t="shared" ref="AA61:AC61" si="176">SUM(AA54:AA60)</f>
        <v>0</v>
      </c>
      <c r="AB61" s="76">
        <f t="shared" si="176"/>
        <v>0</v>
      </c>
      <c r="AC61" s="77">
        <f t="shared" si="176"/>
        <v>0</v>
      </c>
      <c r="AD61" s="79" t="e">
        <f t="shared" si="7"/>
        <v>#DIV/0!</v>
      </c>
      <c r="AE61" s="76">
        <f t="shared" ref="AE61:AG61" si="177">SUM(AE54:AE60)</f>
        <v>0</v>
      </c>
      <c r="AF61" s="76">
        <f t="shared" si="177"/>
        <v>0</v>
      </c>
      <c r="AG61" s="77">
        <f t="shared" si="177"/>
        <v>0</v>
      </c>
      <c r="AH61" s="79" t="e">
        <f t="shared" si="8"/>
        <v>#DIV/0!</v>
      </c>
      <c r="AI61" s="76">
        <f t="shared" ref="AI61:AK61" si="178">SUM(AI54:AI60)</f>
        <v>0</v>
      </c>
      <c r="AJ61" s="76">
        <f t="shared" si="178"/>
        <v>0</v>
      </c>
      <c r="AK61" s="77">
        <f t="shared" si="178"/>
        <v>0</v>
      </c>
      <c r="AL61" s="79" t="e">
        <f t="shared" si="9"/>
        <v>#DIV/0!</v>
      </c>
      <c r="AM61" s="76">
        <f t="shared" ref="AM61:AO61" si="179">SUM(AM54:AM60)</f>
        <v>0</v>
      </c>
      <c r="AN61" s="76">
        <f t="shared" si="179"/>
        <v>0</v>
      </c>
      <c r="AO61" s="77">
        <f t="shared" si="179"/>
        <v>0</v>
      </c>
      <c r="AP61" s="79" t="e">
        <f t="shared" si="10"/>
        <v>#DIV/0!</v>
      </c>
      <c r="AQ61" s="76">
        <f t="shared" ref="AQ61:AS61" si="180">SUM(AQ54:AQ60)</f>
        <v>0</v>
      </c>
      <c r="AR61" s="76">
        <f t="shared" si="180"/>
        <v>0</v>
      </c>
      <c r="AS61" s="77">
        <f t="shared" si="180"/>
        <v>0</v>
      </c>
      <c r="AT61" s="79" t="e">
        <f t="shared" si="11"/>
        <v>#DIV/0!</v>
      </c>
      <c r="AU61" s="76">
        <f t="shared" ref="AU61:AW61" si="181">SUM(AU54:AU60)</f>
        <v>0</v>
      </c>
      <c r="AV61" s="76">
        <f t="shared" si="181"/>
        <v>0</v>
      </c>
      <c r="AW61" s="77">
        <f t="shared" si="181"/>
        <v>0</v>
      </c>
      <c r="AX61" s="79" t="e">
        <f t="shared" si="12"/>
        <v>#DIV/0!</v>
      </c>
      <c r="AY61" s="76">
        <f t="shared" ref="AY61:BA61" si="182">SUM(AY54:AY60)</f>
        <v>0</v>
      </c>
      <c r="AZ61" s="76">
        <f t="shared" si="182"/>
        <v>0</v>
      </c>
      <c r="BA61" s="77">
        <f t="shared" si="182"/>
        <v>0</v>
      </c>
      <c r="BB61" s="79" t="e">
        <f t="shared" si="13"/>
        <v>#DIV/0!</v>
      </c>
      <c r="BC61" s="76">
        <f t="shared" ref="BC61:BE61" si="183">SUM(BC54:BC60)</f>
        <v>0</v>
      </c>
      <c r="BD61" s="76">
        <f t="shared" si="183"/>
        <v>0</v>
      </c>
      <c r="BE61" s="77">
        <f t="shared" si="183"/>
        <v>0</v>
      </c>
      <c r="BF61" s="79" t="e">
        <f t="shared" si="14"/>
        <v>#DIV/0!</v>
      </c>
      <c r="BG61" s="76">
        <f t="shared" ref="BG61:BI61" si="184">SUM(BG54:BG60)</f>
        <v>0</v>
      </c>
      <c r="BH61" s="76">
        <f t="shared" si="184"/>
        <v>0</v>
      </c>
      <c r="BI61" s="77">
        <f t="shared" si="184"/>
        <v>0</v>
      </c>
      <c r="BJ61" s="79" t="e">
        <f t="shared" si="15"/>
        <v>#DIV/0!</v>
      </c>
      <c r="BK61" s="76">
        <f t="shared" ref="BK61:BM61" si="185">SUM(BK54:BK60)</f>
        <v>0</v>
      </c>
      <c r="BL61" s="76">
        <f t="shared" si="185"/>
        <v>0</v>
      </c>
      <c r="BM61" s="77">
        <f t="shared" si="185"/>
        <v>0</v>
      </c>
      <c r="BN61" s="79" t="e">
        <f t="shared" si="16"/>
        <v>#DIV/0!</v>
      </c>
      <c r="BO61" s="76">
        <f t="shared" ref="BO61:BQ61" si="186">SUM(BO54:BO60)</f>
        <v>0</v>
      </c>
      <c r="BP61" s="76">
        <f t="shared" si="186"/>
        <v>0</v>
      </c>
      <c r="BQ61" s="77">
        <f t="shared" si="186"/>
        <v>0</v>
      </c>
      <c r="BR61" s="79" t="e">
        <f t="shared" si="17"/>
        <v>#DIV/0!</v>
      </c>
      <c r="BS61" s="76">
        <f t="shared" ref="BS61:BU61" si="187">SUM(BS54:BS60)</f>
        <v>0</v>
      </c>
      <c r="BT61" s="76">
        <f t="shared" si="187"/>
        <v>0</v>
      </c>
      <c r="BU61" s="77">
        <f t="shared" si="187"/>
        <v>0</v>
      </c>
      <c r="BV61" s="79" t="e">
        <f t="shared" si="18"/>
        <v>#DIV/0!</v>
      </c>
      <c r="BW61" s="76">
        <f t="shared" ref="BW61:BY61" si="188">SUM(BW54:BW60)</f>
        <v>0</v>
      </c>
      <c r="BX61" s="76">
        <f t="shared" si="188"/>
        <v>0</v>
      </c>
      <c r="BY61" s="77">
        <f t="shared" si="188"/>
        <v>0</v>
      </c>
      <c r="BZ61" s="79" t="e">
        <f t="shared" si="19"/>
        <v>#DIV/0!</v>
      </c>
      <c r="CA61" s="76">
        <f t="shared" ref="CA61:CC61" si="189">SUM(CA54:CA60)</f>
        <v>0</v>
      </c>
      <c r="CB61" s="76">
        <f t="shared" si="189"/>
        <v>0</v>
      </c>
      <c r="CC61" s="77">
        <f t="shared" si="189"/>
        <v>0</v>
      </c>
      <c r="CD61" s="79" t="e">
        <f t="shared" si="20"/>
        <v>#DIV/0!</v>
      </c>
      <c r="CE61" s="76">
        <f t="shared" ref="CE61:CG61" si="190">SUM(CE54:CE60)</f>
        <v>0</v>
      </c>
      <c r="CF61" s="76">
        <f t="shared" si="190"/>
        <v>0</v>
      </c>
      <c r="CG61" s="77">
        <f t="shared" si="190"/>
        <v>0</v>
      </c>
      <c r="CH61" s="79" t="e">
        <f t="shared" si="21"/>
        <v>#DIV/0!</v>
      </c>
      <c r="CI61" s="76">
        <f t="shared" ref="CI61:CK61" si="191">SUM(CI54:CI60)</f>
        <v>0</v>
      </c>
      <c r="CJ61" s="76">
        <f t="shared" si="191"/>
        <v>0</v>
      </c>
      <c r="CK61" s="77">
        <f t="shared" si="191"/>
        <v>0</v>
      </c>
      <c r="CL61" s="79" t="e">
        <f t="shared" si="22"/>
        <v>#DIV/0!</v>
      </c>
      <c r="CM61" s="76">
        <f t="shared" ref="CM61:CO61" si="192">SUM(CM54:CM60)</f>
        <v>0</v>
      </c>
      <c r="CN61" s="76">
        <f t="shared" si="192"/>
        <v>0</v>
      </c>
      <c r="CO61" s="77">
        <f t="shared" si="192"/>
        <v>0</v>
      </c>
      <c r="CP61" s="79" t="e">
        <f t="shared" si="23"/>
        <v>#DIV/0!</v>
      </c>
      <c r="CQ61" s="76">
        <f t="shared" ref="CQ61:CS61" si="193">SUM(CQ54:CQ60)</f>
        <v>0</v>
      </c>
      <c r="CR61" s="76">
        <f t="shared" si="193"/>
        <v>0</v>
      </c>
      <c r="CS61" s="77">
        <f t="shared" si="193"/>
        <v>0</v>
      </c>
      <c r="CT61" s="79" t="e">
        <f t="shared" si="24"/>
        <v>#DIV/0!</v>
      </c>
      <c r="CU61" s="76">
        <f t="shared" ref="CU61:CW61" si="194">SUM(CU54:CU60)</f>
        <v>0</v>
      </c>
      <c r="CV61" s="76">
        <f t="shared" si="194"/>
        <v>0</v>
      </c>
      <c r="CW61" s="77">
        <f t="shared" si="194"/>
        <v>0</v>
      </c>
      <c r="CX61" s="79" t="e">
        <f t="shared" si="25"/>
        <v>#DIV/0!</v>
      </c>
      <c r="CY61" s="76">
        <f t="shared" ref="CY61:DA61" si="195">SUM(CY54:CY60)</f>
        <v>0</v>
      </c>
      <c r="CZ61" s="76">
        <f t="shared" si="195"/>
        <v>0</v>
      </c>
      <c r="DA61" s="77">
        <f t="shared" si="195"/>
        <v>0</v>
      </c>
      <c r="DB61" s="79" t="e">
        <f t="shared" si="31"/>
        <v>#DIV/0!</v>
      </c>
      <c r="DC61" s="76">
        <f t="shared" ref="DC61:DE61" si="196">SUM(DC54:DC60)</f>
        <v>0</v>
      </c>
      <c r="DD61" s="76">
        <f t="shared" si="196"/>
        <v>0</v>
      </c>
      <c r="DE61" s="77">
        <f t="shared" si="196"/>
        <v>0</v>
      </c>
      <c r="DF61" s="151" t="e">
        <f t="shared" si="27"/>
        <v>#DIV/0!</v>
      </c>
    </row>
    <row r="62" spans="1:110" hidden="1">
      <c r="A62" s="88"/>
      <c r="B62" s="165">
        <f>'Daily_Total '!B62</f>
        <v>45158</v>
      </c>
      <c r="C62" s="99">
        <f>SUM(W62,AA62,AE62,AI62,AM62,AQ62,AU62,AY62,BC62,BG62,BK62,BO62,BS62,BW62,CA62,CE62,CI62,CM62,CQ62,CU62,CY62,DC62)</f>
        <v>0</v>
      </c>
      <c r="D62" s="72">
        <f t="shared" ref="D62:D68" si="197">SUM(X62,AB62,AF62,AJ62,AN62,AR62,AV62,AZ62,BD62,BH62,BL62,BP62,BT62,BX62,CB62,CF62,CJ62,CN62,CR62,CV62,CZ62,DD62)</f>
        <v>0</v>
      </c>
      <c r="E62" s="146"/>
      <c r="F62" s="72"/>
      <c r="G62" s="72"/>
      <c r="H62" s="72"/>
      <c r="I62" s="72"/>
      <c r="J62" s="61">
        <f>SUM(Y62,AC62,AG62,AK62,AO62,AS62,AW62,BA62,BE62,BI62,BM62,BQ62,BU62,BY62,CC62,CG62,CK62,CO62,CS62,CW62,DA62,DE62)</f>
        <v>0</v>
      </c>
      <c r="K62" s="59">
        <f>SUM($J$21,$J$29,$J$37,$J$45,$J$53,$J$61:J62)/$C$3</f>
        <v>0.91871485943775111</v>
      </c>
      <c r="L62" s="60" t="e">
        <f t="shared" si="140"/>
        <v>#DIV/0!</v>
      </c>
      <c r="M62" s="73" t="e">
        <f t="shared" si="141"/>
        <v>#DIV/0!</v>
      </c>
      <c r="N62" s="356" t="e">
        <f t="shared" si="30"/>
        <v>#DIV/0!</v>
      </c>
      <c r="O62" s="97"/>
      <c r="P62" s="72"/>
      <c r="Q62" s="74" t="e">
        <f t="shared" si="3"/>
        <v>#DIV/0!</v>
      </c>
      <c r="R62" s="75" t="e">
        <f>J62/O62</f>
        <v>#DIV/0!</v>
      </c>
      <c r="S62" s="59" t="e">
        <f t="shared" si="142"/>
        <v>#DIV/0!</v>
      </c>
      <c r="T62" s="72"/>
      <c r="U62" s="72"/>
      <c r="V62" s="89"/>
      <c r="W62" s="169"/>
      <c r="X62" s="127"/>
      <c r="Y62" s="363"/>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1"/>
        <v>#DIV/0!</v>
      </c>
      <c r="DC62" s="127"/>
      <c r="DD62" s="127"/>
      <c r="DE62" s="128"/>
      <c r="DF62" s="150" t="e">
        <f t="shared" si="27"/>
        <v>#DIV/0!</v>
      </c>
    </row>
    <row r="63" spans="1:110" hidden="1">
      <c r="A63" s="88"/>
      <c r="B63" s="165">
        <f>'Daily_Total '!B63</f>
        <v>45159</v>
      </c>
      <c r="C63" s="99">
        <f t="shared" ref="C63:C68" si="198">SUM(W63,AA63,AE63,AI63,AM63,AQ63,AU63,AY63,BC63,BG63,BK63,BO63,BS63,BW63,CA63,CE63,CI63,CM63,CQ63,CU63,CY63,DC63)</f>
        <v>0</v>
      </c>
      <c r="D63" s="72">
        <f t="shared" si="197"/>
        <v>0</v>
      </c>
      <c r="E63" s="146"/>
      <c r="F63" s="72"/>
      <c r="G63" s="72"/>
      <c r="H63" s="72"/>
      <c r="I63" s="72"/>
      <c r="J63" s="61">
        <f t="shared" ref="J63:J68" si="199">SUM(Y63,AC63,AG63,AK63,AO63,AS63,AW63,BA63,BE63,BI63,BM63,BQ63,BU63,BY63,CC63,CG63,CK63,CO63,CS63,CW63,DA63,DE63)</f>
        <v>0</v>
      </c>
      <c r="K63" s="59">
        <f>SUM($J$21,$J$29,$J$37,$J$45,$J$53,$J$61:J63)/$C$3</f>
        <v>0.91871485943775111</v>
      </c>
      <c r="L63" s="60" t="e">
        <f t="shared" si="140"/>
        <v>#DIV/0!</v>
      </c>
      <c r="M63" s="73" t="e">
        <f t="shared" si="141"/>
        <v>#DIV/0!</v>
      </c>
      <c r="N63" s="356" t="e">
        <f t="shared" si="30"/>
        <v>#DIV/0!</v>
      </c>
      <c r="O63" s="97"/>
      <c r="P63" s="72"/>
      <c r="Q63" s="74" t="e">
        <f t="shared" si="3"/>
        <v>#DIV/0!</v>
      </c>
      <c r="R63" s="75" t="e">
        <f t="shared" ref="R63:R68" si="200">J63/O63</f>
        <v>#DIV/0!</v>
      </c>
      <c r="S63" s="59" t="e">
        <f t="shared" si="142"/>
        <v>#DIV/0!</v>
      </c>
      <c r="T63" s="72"/>
      <c r="U63" s="72"/>
      <c r="V63" s="89"/>
      <c r="W63" s="169"/>
      <c r="X63" s="127"/>
      <c r="Y63" s="363"/>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1"/>
        <v>#DIV/0!</v>
      </c>
      <c r="DC63" s="127"/>
      <c r="DD63" s="127"/>
      <c r="DE63" s="128"/>
      <c r="DF63" s="150" t="e">
        <f t="shared" si="27"/>
        <v>#DIV/0!</v>
      </c>
    </row>
    <row r="64" spans="1:110" hidden="1">
      <c r="A64" s="88"/>
      <c r="B64" s="165">
        <f>'Daily_Total '!B64</f>
        <v>45160</v>
      </c>
      <c r="C64" s="99">
        <f t="shared" si="198"/>
        <v>0</v>
      </c>
      <c r="D64" s="72">
        <f t="shared" si="197"/>
        <v>0</v>
      </c>
      <c r="E64" s="146"/>
      <c r="F64" s="72"/>
      <c r="G64" s="72"/>
      <c r="H64" s="72"/>
      <c r="I64" s="72"/>
      <c r="J64" s="61">
        <f t="shared" si="199"/>
        <v>0</v>
      </c>
      <c r="K64" s="59">
        <f>SUM($J$21,$J$29,$J$37,$J$45,$J$53,$J$61:J64)/$C$3</f>
        <v>0.91871485943775111</v>
      </c>
      <c r="L64" s="60" t="e">
        <f t="shared" si="140"/>
        <v>#DIV/0!</v>
      </c>
      <c r="M64" s="73" t="e">
        <f t="shared" si="141"/>
        <v>#DIV/0!</v>
      </c>
      <c r="N64" s="356" t="e">
        <f t="shared" si="30"/>
        <v>#DIV/0!</v>
      </c>
      <c r="O64" s="97"/>
      <c r="P64" s="72"/>
      <c r="Q64" s="74" t="e">
        <f t="shared" si="3"/>
        <v>#DIV/0!</v>
      </c>
      <c r="R64" s="75" t="e">
        <f t="shared" si="200"/>
        <v>#DIV/0!</v>
      </c>
      <c r="S64" s="59" t="e">
        <f t="shared" si="142"/>
        <v>#DIV/0!</v>
      </c>
      <c r="T64" s="72"/>
      <c r="U64" s="72"/>
      <c r="V64" s="89"/>
      <c r="W64" s="169"/>
      <c r="X64" s="127"/>
      <c r="Y64" s="363"/>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1"/>
        <v>#DIV/0!</v>
      </c>
      <c r="DC64" s="127"/>
      <c r="DD64" s="127"/>
      <c r="DE64" s="128"/>
      <c r="DF64" s="150" t="e">
        <f t="shared" si="27"/>
        <v>#DIV/0!</v>
      </c>
    </row>
    <row r="65" spans="1:110" hidden="1">
      <c r="A65" s="88"/>
      <c r="B65" s="165">
        <f>'Daily_Total '!B65</f>
        <v>45161</v>
      </c>
      <c r="C65" s="99">
        <f t="shared" si="198"/>
        <v>0</v>
      </c>
      <c r="D65" s="72">
        <f t="shared" si="197"/>
        <v>0</v>
      </c>
      <c r="E65" s="146"/>
      <c r="F65" s="72"/>
      <c r="G65" s="72"/>
      <c r="H65" s="72"/>
      <c r="I65" s="72"/>
      <c r="J65" s="61">
        <f t="shared" si="199"/>
        <v>0</v>
      </c>
      <c r="K65" s="59">
        <f>SUM($J$21,$J$29,$J$37,$J$45,$J$53,$J$61:J65)/$C$3</f>
        <v>0.91871485943775111</v>
      </c>
      <c r="L65" s="60" t="e">
        <f t="shared" si="140"/>
        <v>#DIV/0!</v>
      </c>
      <c r="M65" s="73" t="e">
        <f t="shared" si="141"/>
        <v>#DIV/0!</v>
      </c>
      <c r="N65" s="356" t="e">
        <f t="shared" si="30"/>
        <v>#DIV/0!</v>
      </c>
      <c r="O65" s="97"/>
      <c r="P65" s="72"/>
      <c r="Q65" s="74" t="e">
        <f t="shared" si="3"/>
        <v>#DIV/0!</v>
      </c>
      <c r="R65" s="75" t="e">
        <f t="shared" si="200"/>
        <v>#DIV/0!</v>
      </c>
      <c r="S65" s="59" t="e">
        <f t="shared" si="142"/>
        <v>#DIV/0!</v>
      </c>
      <c r="T65" s="72"/>
      <c r="U65" s="72"/>
      <c r="V65" s="89"/>
      <c r="W65" s="169"/>
      <c r="X65" s="127"/>
      <c r="Y65" s="363"/>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1"/>
        <v>#DIV/0!</v>
      </c>
      <c r="DC65" s="127"/>
      <c r="DD65" s="127"/>
      <c r="DE65" s="128"/>
      <c r="DF65" s="150" t="e">
        <f t="shared" si="27"/>
        <v>#DIV/0!</v>
      </c>
    </row>
    <row r="66" spans="1:110" hidden="1">
      <c r="A66" s="90"/>
      <c r="B66" s="165">
        <f>'Daily_Total '!B66</f>
        <v>45162</v>
      </c>
      <c r="C66" s="99">
        <f t="shared" si="198"/>
        <v>0</v>
      </c>
      <c r="D66" s="72">
        <f t="shared" si="197"/>
        <v>0</v>
      </c>
      <c r="E66" s="146"/>
      <c r="F66" s="72"/>
      <c r="G66" s="72"/>
      <c r="H66" s="72"/>
      <c r="I66" s="72"/>
      <c r="J66" s="61">
        <f t="shared" si="199"/>
        <v>0</v>
      </c>
      <c r="K66" s="59">
        <f>SUM($J$21,$J$29,$J$37,$J$45,$J$53,$J$61:J66)/$C$3</f>
        <v>0.91871485943775111</v>
      </c>
      <c r="L66" s="60" t="e">
        <f t="shared" si="140"/>
        <v>#DIV/0!</v>
      </c>
      <c r="M66" s="73" t="e">
        <f t="shared" si="141"/>
        <v>#DIV/0!</v>
      </c>
      <c r="N66" s="356" t="e">
        <f t="shared" si="30"/>
        <v>#DIV/0!</v>
      </c>
      <c r="O66" s="97"/>
      <c r="P66" s="72"/>
      <c r="Q66" s="74" t="e">
        <f t="shared" si="3"/>
        <v>#DIV/0!</v>
      </c>
      <c r="R66" s="75" t="e">
        <f t="shared" si="200"/>
        <v>#DIV/0!</v>
      </c>
      <c r="S66" s="59" t="e">
        <f t="shared" si="142"/>
        <v>#DIV/0!</v>
      </c>
      <c r="T66" s="72"/>
      <c r="U66" s="72"/>
      <c r="V66" s="89"/>
      <c r="W66" s="169"/>
      <c r="X66" s="127"/>
      <c r="Y66" s="363"/>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1"/>
        <v>#DIV/0!</v>
      </c>
      <c r="DC66" s="127"/>
      <c r="DD66" s="127"/>
      <c r="DE66" s="128"/>
      <c r="DF66" s="150" t="e">
        <f t="shared" si="27"/>
        <v>#DIV/0!</v>
      </c>
    </row>
    <row r="67" spans="1:110" hidden="1">
      <c r="A67" s="88"/>
      <c r="B67" s="165">
        <f>'Daily_Total '!B67</f>
        <v>45163</v>
      </c>
      <c r="C67" s="99">
        <f t="shared" si="198"/>
        <v>0</v>
      </c>
      <c r="D67" s="72">
        <f t="shared" si="197"/>
        <v>0</v>
      </c>
      <c r="E67" s="146"/>
      <c r="F67" s="72"/>
      <c r="G67" s="72"/>
      <c r="H67" s="72"/>
      <c r="I67" s="72"/>
      <c r="J67" s="61">
        <f t="shared" si="199"/>
        <v>0</v>
      </c>
      <c r="K67" s="59">
        <f>SUM($J$21,$J$29,$J$37,$J$45,$J$53,$J$61:J67)/$C$3</f>
        <v>0.91871485943775111</v>
      </c>
      <c r="L67" s="60" t="e">
        <f t="shared" si="140"/>
        <v>#DIV/0!</v>
      </c>
      <c r="M67" s="73" t="e">
        <f t="shared" si="141"/>
        <v>#DIV/0!</v>
      </c>
      <c r="N67" s="356" t="e">
        <f t="shared" si="30"/>
        <v>#DIV/0!</v>
      </c>
      <c r="O67" s="97"/>
      <c r="P67" s="72"/>
      <c r="Q67" s="74" t="e">
        <f t="shared" si="3"/>
        <v>#DIV/0!</v>
      </c>
      <c r="R67" s="75" t="e">
        <f t="shared" si="200"/>
        <v>#DIV/0!</v>
      </c>
      <c r="S67" s="59" t="e">
        <f t="shared" si="142"/>
        <v>#DIV/0!</v>
      </c>
      <c r="T67" s="72"/>
      <c r="U67" s="72"/>
      <c r="V67" s="89"/>
      <c r="W67" s="169"/>
      <c r="X67" s="127"/>
      <c r="Y67" s="363"/>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1"/>
        <v>#DIV/0!</v>
      </c>
      <c r="DC67" s="127"/>
      <c r="DD67" s="127"/>
      <c r="DE67" s="128"/>
      <c r="DF67" s="150" t="e">
        <f t="shared" si="27"/>
        <v>#DIV/0!</v>
      </c>
    </row>
    <row r="68" spans="1:110" hidden="1">
      <c r="A68" s="88"/>
      <c r="B68" s="165">
        <f>'Daily_Total '!B68</f>
        <v>45164</v>
      </c>
      <c r="C68" s="99">
        <f t="shared" si="198"/>
        <v>0</v>
      </c>
      <c r="D68" s="72">
        <f t="shared" si="197"/>
        <v>0</v>
      </c>
      <c r="E68" s="146"/>
      <c r="F68" s="72"/>
      <c r="G68" s="72"/>
      <c r="H68" s="72"/>
      <c r="I68" s="72"/>
      <c r="J68" s="61">
        <f t="shared" si="199"/>
        <v>0</v>
      </c>
      <c r="K68" s="59">
        <f>SUM($J$21,$J$29,$J$37,$J$45,$J$53,$J$61:J68)/$C$3</f>
        <v>0.91871485943775111</v>
      </c>
      <c r="L68" s="60" t="e">
        <f t="shared" si="140"/>
        <v>#DIV/0!</v>
      </c>
      <c r="M68" s="73" t="e">
        <f t="shared" si="141"/>
        <v>#DIV/0!</v>
      </c>
      <c r="N68" s="356" t="e">
        <f t="shared" si="30"/>
        <v>#DIV/0!</v>
      </c>
      <c r="O68" s="97"/>
      <c r="P68" s="72"/>
      <c r="Q68" s="74" t="e">
        <f t="shared" si="3"/>
        <v>#DIV/0!</v>
      </c>
      <c r="R68" s="75" t="e">
        <f t="shared" si="200"/>
        <v>#DIV/0!</v>
      </c>
      <c r="S68" s="59" t="e">
        <f t="shared" si="142"/>
        <v>#DIV/0!</v>
      </c>
      <c r="T68" s="72"/>
      <c r="U68" s="72"/>
      <c r="V68" s="89"/>
      <c r="W68" s="169"/>
      <c r="X68" s="127"/>
      <c r="Y68" s="363"/>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1"/>
        <v>#DIV/0!</v>
      </c>
      <c r="DC68" s="127"/>
      <c r="DD68" s="127"/>
      <c r="DE68" s="128"/>
      <c r="DF68" s="150" t="e">
        <f t="shared" si="27"/>
        <v>#DIV/0!</v>
      </c>
    </row>
    <row r="69" spans="1:110" hidden="1">
      <c r="A69" s="91"/>
      <c r="B69" s="166" t="s">
        <v>65</v>
      </c>
      <c r="C69" s="91">
        <f t="shared" ref="C69" si="201">SUM(C62:C68)</f>
        <v>0</v>
      </c>
      <c r="D69" s="76">
        <f t="shared" ref="D69:I69" si="202">SUM(D62:D68)</f>
        <v>0</v>
      </c>
      <c r="E69" s="147">
        <f t="shared" si="202"/>
        <v>0</v>
      </c>
      <c r="F69" s="76">
        <f t="shared" si="202"/>
        <v>0</v>
      </c>
      <c r="G69" s="76">
        <f t="shared" si="202"/>
        <v>0</v>
      </c>
      <c r="H69" s="76">
        <f t="shared" si="202"/>
        <v>0</v>
      </c>
      <c r="I69" s="76">
        <f t="shared" si="202"/>
        <v>0</v>
      </c>
      <c r="J69" s="77">
        <f>SUM(J62:J68)</f>
        <v>0</v>
      </c>
      <c r="K69" s="78">
        <f>SUM($J$21,$J$29,$J$37,$J$45,$J$53,$J$61,$J$69)/$C$3</f>
        <v>0.91871485943775111</v>
      </c>
      <c r="L69" s="79" t="e">
        <f t="shared" si="140"/>
        <v>#DIV/0!</v>
      </c>
      <c r="M69" s="80" t="e">
        <f t="shared" si="141"/>
        <v>#DIV/0!</v>
      </c>
      <c r="N69" s="357"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147"/>
        <v>1</v>
      </c>
      <c r="W69" s="98">
        <f t="shared" ref="W69:Y69" si="203">SUM(W62:W68)</f>
        <v>0</v>
      </c>
      <c r="X69" s="76">
        <f t="shared" si="203"/>
        <v>0</v>
      </c>
      <c r="Y69" s="364">
        <f t="shared" si="203"/>
        <v>0</v>
      </c>
      <c r="Z69" s="79" t="e">
        <f t="shared" si="6"/>
        <v>#DIV/0!</v>
      </c>
      <c r="AA69" s="76">
        <f t="shared" ref="AA69:AC69" si="204">SUM(AA62:AA68)</f>
        <v>0</v>
      </c>
      <c r="AB69" s="76">
        <f t="shared" si="204"/>
        <v>0</v>
      </c>
      <c r="AC69" s="77">
        <f t="shared" si="204"/>
        <v>0</v>
      </c>
      <c r="AD69" s="79" t="e">
        <f t="shared" si="7"/>
        <v>#DIV/0!</v>
      </c>
      <c r="AE69" s="76">
        <f t="shared" ref="AE69:AG69" si="205">SUM(AE62:AE68)</f>
        <v>0</v>
      </c>
      <c r="AF69" s="76">
        <f t="shared" si="205"/>
        <v>0</v>
      </c>
      <c r="AG69" s="77">
        <f t="shared" si="205"/>
        <v>0</v>
      </c>
      <c r="AH69" s="79" t="e">
        <f t="shared" si="8"/>
        <v>#DIV/0!</v>
      </c>
      <c r="AI69" s="76">
        <f t="shared" ref="AI69:AK69" si="206">SUM(AI62:AI68)</f>
        <v>0</v>
      </c>
      <c r="AJ69" s="76">
        <f t="shared" si="206"/>
        <v>0</v>
      </c>
      <c r="AK69" s="77">
        <f t="shared" si="206"/>
        <v>0</v>
      </c>
      <c r="AL69" s="79" t="e">
        <f t="shared" si="9"/>
        <v>#DIV/0!</v>
      </c>
      <c r="AM69" s="76">
        <f t="shared" ref="AM69:AO69" si="207">SUM(AM62:AM68)</f>
        <v>0</v>
      </c>
      <c r="AN69" s="76">
        <f t="shared" si="207"/>
        <v>0</v>
      </c>
      <c r="AO69" s="77">
        <f t="shared" si="207"/>
        <v>0</v>
      </c>
      <c r="AP69" s="79" t="e">
        <f t="shared" si="10"/>
        <v>#DIV/0!</v>
      </c>
      <c r="AQ69" s="76">
        <f t="shared" ref="AQ69:AS69" si="208">SUM(AQ62:AQ68)</f>
        <v>0</v>
      </c>
      <c r="AR69" s="76">
        <f t="shared" si="208"/>
        <v>0</v>
      </c>
      <c r="AS69" s="77">
        <f t="shared" si="208"/>
        <v>0</v>
      </c>
      <c r="AT69" s="79" t="e">
        <f t="shared" si="11"/>
        <v>#DIV/0!</v>
      </c>
      <c r="AU69" s="76">
        <f t="shared" ref="AU69:AW69" si="209">SUM(AU62:AU68)</f>
        <v>0</v>
      </c>
      <c r="AV69" s="76">
        <f t="shared" si="209"/>
        <v>0</v>
      </c>
      <c r="AW69" s="77">
        <f t="shared" si="209"/>
        <v>0</v>
      </c>
      <c r="AX69" s="79" t="e">
        <f t="shared" si="12"/>
        <v>#DIV/0!</v>
      </c>
      <c r="AY69" s="76">
        <f t="shared" ref="AY69:BA69" si="210">SUM(AY62:AY68)</f>
        <v>0</v>
      </c>
      <c r="AZ69" s="76">
        <f t="shared" si="210"/>
        <v>0</v>
      </c>
      <c r="BA69" s="77">
        <f t="shared" si="210"/>
        <v>0</v>
      </c>
      <c r="BB69" s="79" t="e">
        <f t="shared" si="13"/>
        <v>#DIV/0!</v>
      </c>
      <c r="BC69" s="76">
        <f t="shared" ref="BC69:BE69" si="211">SUM(BC62:BC68)</f>
        <v>0</v>
      </c>
      <c r="BD69" s="76">
        <f t="shared" si="211"/>
        <v>0</v>
      </c>
      <c r="BE69" s="77">
        <f t="shared" si="211"/>
        <v>0</v>
      </c>
      <c r="BF69" s="79" t="e">
        <f t="shared" si="14"/>
        <v>#DIV/0!</v>
      </c>
      <c r="BG69" s="76">
        <f t="shared" ref="BG69:BI69" si="212">SUM(BG62:BG68)</f>
        <v>0</v>
      </c>
      <c r="BH69" s="76">
        <f t="shared" si="212"/>
        <v>0</v>
      </c>
      <c r="BI69" s="77">
        <f t="shared" si="212"/>
        <v>0</v>
      </c>
      <c r="BJ69" s="79" t="e">
        <f t="shared" si="15"/>
        <v>#DIV/0!</v>
      </c>
      <c r="BK69" s="76">
        <f t="shared" ref="BK69:BM69" si="213">SUM(BK62:BK68)</f>
        <v>0</v>
      </c>
      <c r="BL69" s="76">
        <f t="shared" si="213"/>
        <v>0</v>
      </c>
      <c r="BM69" s="77">
        <f t="shared" si="213"/>
        <v>0</v>
      </c>
      <c r="BN69" s="79" t="e">
        <f t="shared" si="16"/>
        <v>#DIV/0!</v>
      </c>
      <c r="BO69" s="76">
        <f t="shared" ref="BO69:BQ69" si="214">SUM(BO62:BO68)</f>
        <v>0</v>
      </c>
      <c r="BP69" s="76">
        <f t="shared" si="214"/>
        <v>0</v>
      </c>
      <c r="BQ69" s="77">
        <f t="shared" si="214"/>
        <v>0</v>
      </c>
      <c r="BR69" s="79" t="e">
        <f t="shared" si="17"/>
        <v>#DIV/0!</v>
      </c>
      <c r="BS69" s="76">
        <f t="shared" ref="BS69:BU69" si="215">SUM(BS62:BS68)</f>
        <v>0</v>
      </c>
      <c r="BT69" s="76">
        <f t="shared" si="215"/>
        <v>0</v>
      </c>
      <c r="BU69" s="77">
        <f t="shared" si="215"/>
        <v>0</v>
      </c>
      <c r="BV69" s="79" t="e">
        <f t="shared" si="18"/>
        <v>#DIV/0!</v>
      </c>
      <c r="BW69" s="76">
        <f t="shared" ref="BW69:BY69" si="216">SUM(BW62:BW68)</f>
        <v>0</v>
      </c>
      <c r="BX69" s="76">
        <f t="shared" si="216"/>
        <v>0</v>
      </c>
      <c r="BY69" s="77">
        <f t="shared" si="216"/>
        <v>0</v>
      </c>
      <c r="BZ69" s="79" t="e">
        <f t="shared" si="19"/>
        <v>#DIV/0!</v>
      </c>
      <c r="CA69" s="76">
        <f t="shared" ref="CA69:CC69" si="217">SUM(CA62:CA68)</f>
        <v>0</v>
      </c>
      <c r="CB69" s="76">
        <f t="shared" si="217"/>
        <v>0</v>
      </c>
      <c r="CC69" s="77">
        <f t="shared" si="217"/>
        <v>0</v>
      </c>
      <c r="CD69" s="79" t="e">
        <f t="shared" si="20"/>
        <v>#DIV/0!</v>
      </c>
      <c r="CE69" s="76">
        <f t="shared" ref="CE69:CG69" si="218">SUM(CE62:CE68)</f>
        <v>0</v>
      </c>
      <c r="CF69" s="76">
        <f t="shared" si="218"/>
        <v>0</v>
      </c>
      <c r="CG69" s="77">
        <f t="shared" si="218"/>
        <v>0</v>
      </c>
      <c r="CH69" s="79" t="e">
        <f t="shared" si="21"/>
        <v>#DIV/0!</v>
      </c>
      <c r="CI69" s="76">
        <f t="shared" ref="CI69:CK69" si="219">SUM(CI62:CI68)</f>
        <v>0</v>
      </c>
      <c r="CJ69" s="76">
        <f t="shared" si="219"/>
        <v>0</v>
      </c>
      <c r="CK69" s="77">
        <f t="shared" si="219"/>
        <v>0</v>
      </c>
      <c r="CL69" s="79" t="e">
        <f t="shared" si="22"/>
        <v>#DIV/0!</v>
      </c>
      <c r="CM69" s="76">
        <f t="shared" ref="CM69:CO69" si="220">SUM(CM62:CM68)</f>
        <v>0</v>
      </c>
      <c r="CN69" s="76">
        <f t="shared" si="220"/>
        <v>0</v>
      </c>
      <c r="CO69" s="77">
        <f t="shared" si="220"/>
        <v>0</v>
      </c>
      <c r="CP69" s="79" t="e">
        <f t="shared" si="23"/>
        <v>#DIV/0!</v>
      </c>
      <c r="CQ69" s="76">
        <f t="shared" ref="CQ69:CS69" si="221">SUM(CQ62:CQ68)</f>
        <v>0</v>
      </c>
      <c r="CR69" s="76">
        <f t="shared" si="221"/>
        <v>0</v>
      </c>
      <c r="CS69" s="77">
        <f t="shared" si="221"/>
        <v>0</v>
      </c>
      <c r="CT69" s="79" t="e">
        <f t="shared" si="24"/>
        <v>#DIV/0!</v>
      </c>
      <c r="CU69" s="76">
        <f t="shared" ref="CU69:CW69" si="222">SUM(CU62:CU68)</f>
        <v>0</v>
      </c>
      <c r="CV69" s="76">
        <f t="shared" si="222"/>
        <v>0</v>
      </c>
      <c r="CW69" s="77">
        <f t="shared" si="222"/>
        <v>0</v>
      </c>
      <c r="CX69" s="79" t="e">
        <f t="shared" si="25"/>
        <v>#DIV/0!</v>
      </c>
      <c r="CY69" s="76">
        <f t="shared" ref="CY69:DA69" si="223">SUM(CY62:CY68)</f>
        <v>0</v>
      </c>
      <c r="CZ69" s="76">
        <f t="shared" si="223"/>
        <v>0</v>
      </c>
      <c r="DA69" s="77">
        <f t="shared" si="223"/>
        <v>0</v>
      </c>
      <c r="DB69" s="79" t="e">
        <f t="shared" si="31"/>
        <v>#DIV/0!</v>
      </c>
      <c r="DC69" s="76">
        <f t="shared" ref="DC69:DE69" si="224">SUM(DC62:DC68)</f>
        <v>0</v>
      </c>
      <c r="DD69" s="76">
        <f t="shared" si="224"/>
        <v>0</v>
      </c>
      <c r="DE69" s="77">
        <f t="shared" si="224"/>
        <v>0</v>
      </c>
      <c r="DF69" s="151" t="e">
        <f t="shared" si="27"/>
        <v>#DIV/0!</v>
      </c>
    </row>
    <row r="70" spans="1:110" hidden="1">
      <c r="A70" s="88"/>
      <c r="B70" s="165">
        <f>'Daily_Total '!B70</f>
        <v>45165</v>
      </c>
      <c r="C70" s="99">
        <f>SUM(W70,AA70,AE70,AI70,AM70,AQ70,AU70,AY70,BC70,BG70,BK70,BO70,BS70,BW70,CA70,CE70,CI70,CM70,CQ70,CU70,CY70,DC70)</f>
        <v>0</v>
      </c>
      <c r="D70" s="72">
        <f t="shared" ref="D70:D76" si="225">SUM(X70,AB70,AF70,AJ70,AN70,AR70,AV70,AZ70,BD70,BH70,BL70,BP70,BT70,BX70,CB70,CF70,CJ70,CN70,CR70,CV70,CZ70,DD70)</f>
        <v>0</v>
      </c>
      <c r="E70" s="146"/>
      <c r="F70" s="72"/>
      <c r="G70" s="72"/>
      <c r="H70" s="72"/>
      <c r="I70" s="72"/>
      <c r="J70" s="61">
        <f>SUM(Y70,AC70,AG70,AK70,AO70,AS70,AW70,BA70,BE70,BI70,BM70,BQ70,BU70,BY70,CC70,CG70,CK70,CO70,CS70,CW70,DA70,DE70)</f>
        <v>0</v>
      </c>
      <c r="K70" s="59">
        <f>SUM($J$21,$J$29,$J$37,$J$45,$J$53,$J$61,$J$69:J70)/$C$3</f>
        <v>0.91871485943775111</v>
      </c>
      <c r="L70" s="60" t="e">
        <f t="shared" si="140"/>
        <v>#DIV/0!</v>
      </c>
      <c r="M70" s="73" t="e">
        <f t="shared" si="141"/>
        <v>#DIV/0!</v>
      </c>
      <c r="N70" s="356" t="e">
        <f t="shared" si="30"/>
        <v>#DIV/0!</v>
      </c>
      <c r="O70" s="97"/>
      <c r="P70" s="72"/>
      <c r="Q70" s="74" t="e">
        <f t="shared" si="3"/>
        <v>#DIV/0!</v>
      </c>
      <c r="R70" s="75" t="e">
        <f>J70/O70</f>
        <v>#DIV/0!</v>
      </c>
      <c r="S70" s="59" t="e">
        <f t="shared" si="142"/>
        <v>#DIV/0!</v>
      </c>
      <c r="T70" s="72"/>
      <c r="U70" s="72"/>
      <c r="V70" s="89"/>
      <c r="W70" s="169"/>
      <c r="X70" s="127"/>
      <c r="Y70" s="363"/>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1"/>
        <v>#DIV/0!</v>
      </c>
      <c r="DC70" s="127"/>
      <c r="DD70" s="127"/>
      <c r="DE70" s="128"/>
      <c r="DF70" s="150" t="e">
        <f t="shared" si="27"/>
        <v>#DIV/0!</v>
      </c>
    </row>
    <row r="71" spans="1:110" hidden="1">
      <c r="A71" s="88"/>
      <c r="B71" s="165">
        <f>'Daily_Total '!B71</f>
        <v>45166</v>
      </c>
      <c r="C71" s="99">
        <f t="shared" ref="C71:C76" si="226">SUM(W71,AA71,AE71,AI71,AM71,AQ71,AU71,AY71,BC71,BG71,BK71,BO71,BS71,BW71,CA71,CE71,CI71,CM71,CQ71,CU71,CY71,DC71)</f>
        <v>0</v>
      </c>
      <c r="D71" s="72">
        <f t="shared" si="225"/>
        <v>0</v>
      </c>
      <c r="E71" s="146"/>
      <c r="F71" s="72"/>
      <c r="G71" s="72"/>
      <c r="H71" s="72"/>
      <c r="I71" s="72"/>
      <c r="J71" s="61">
        <f t="shared" ref="J71:J76" si="227">SUM(Y71,AC71,AG71,AK71,AO71,AS71,AW71,BA71,BE71,BI71,BM71,BQ71,BU71,BY71,CC71,CG71,CK71,CO71,CS71,CW71,DA71,DE71)</f>
        <v>0</v>
      </c>
      <c r="K71" s="59">
        <f>SUM($J$21,$J$29,$J$37,$J$45,$J$53,$J$61,$J$69:J71)/$C$3</f>
        <v>0.91871485943775111</v>
      </c>
      <c r="L71" s="60" t="e">
        <f t="shared" si="140"/>
        <v>#DIV/0!</v>
      </c>
      <c r="M71" s="73" t="e">
        <f t="shared" si="141"/>
        <v>#DIV/0!</v>
      </c>
      <c r="N71" s="356" t="e">
        <f t="shared" si="30"/>
        <v>#DIV/0!</v>
      </c>
      <c r="O71" s="97"/>
      <c r="P71" s="72"/>
      <c r="Q71" s="74" t="e">
        <f t="shared" si="3"/>
        <v>#DIV/0!</v>
      </c>
      <c r="R71" s="75" t="e">
        <f t="shared" ref="R71:R76" si="228">J71/O71</f>
        <v>#DIV/0!</v>
      </c>
      <c r="S71" s="59" t="e">
        <f t="shared" si="142"/>
        <v>#DIV/0!</v>
      </c>
      <c r="T71" s="72"/>
      <c r="U71" s="72"/>
      <c r="V71" s="89"/>
      <c r="W71" s="169"/>
      <c r="X71" s="127"/>
      <c r="Y71" s="363"/>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1"/>
        <v>#DIV/0!</v>
      </c>
      <c r="DC71" s="127"/>
      <c r="DD71" s="127"/>
      <c r="DE71" s="128"/>
      <c r="DF71" s="150" t="e">
        <f t="shared" si="27"/>
        <v>#DIV/0!</v>
      </c>
    </row>
    <row r="72" spans="1:110" hidden="1">
      <c r="A72" s="88"/>
      <c r="B72" s="165">
        <f>'Daily_Total '!B72</f>
        <v>45167</v>
      </c>
      <c r="C72" s="99">
        <f t="shared" si="226"/>
        <v>0</v>
      </c>
      <c r="D72" s="72">
        <f t="shared" si="225"/>
        <v>0</v>
      </c>
      <c r="E72" s="146"/>
      <c r="F72" s="72"/>
      <c r="G72" s="72"/>
      <c r="H72" s="72"/>
      <c r="I72" s="72"/>
      <c r="J72" s="61">
        <f t="shared" si="227"/>
        <v>0</v>
      </c>
      <c r="K72" s="59">
        <f>SUM($J$21,$J$29,$J$37,$J$45,$J$53,$J$61,$J$69:J72)/$C$3</f>
        <v>0.91871485943775111</v>
      </c>
      <c r="L72" s="60" t="e">
        <f t="shared" si="140"/>
        <v>#DIV/0!</v>
      </c>
      <c r="M72" s="73" t="e">
        <f t="shared" si="141"/>
        <v>#DIV/0!</v>
      </c>
      <c r="N72" s="356" t="e">
        <f t="shared" si="30"/>
        <v>#DIV/0!</v>
      </c>
      <c r="O72" s="97"/>
      <c r="P72" s="72"/>
      <c r="Q72" s="74" t="e">
        <f t="shared" si="3"/>
        <v>#DIV/0!</v>
      </c>
      <c r="R72" s="75" t="e">
        <f t="shared" si="228"/>
        <v>#DIV/0!</v>
      </c>
      <c r="S72" s="59" t="e">
        <f t="shared" si="142"/>
        <v>#DIV/0!</v>
      </c>
      <c r="T72" s="72"/>
      <c r="U72" s="72"/>
      <c r="V72" s="89"/>
      <c r="W72" s="169"/>
      <c r="X72" s="127"/>
      <c r="Y72" s="363"/>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1"/>
        <v>#DIV/0!</v>
      </c>
      <c r="DC72" s="127"/>
      <c r="DD72" s="127"/>
      <c r="DE72" s="128"/>
      <c r="DF72" s="150" t="e">
        <f t="shared" si="27"/>
        <v>#DIV/0!</v>
      </c>
    </row>
    <row r="73" spans="1:110" hidden="1">
      <c r="A73" s="88"/>
      <c r="B73" s="165">
        <f>'Daily_Total '!B73</f>
        <v>45168</v>
      </c>
      <c r="C73" s="99">
        <f t="shared" si="226"/>
        <v>0</v>
      </c>
      <c r="D73" s="72">
        <f t="shared" si="225"/>
        <v>0</v>
      </c>
      <c r="E73" s="146"/>
      <c r="F73" s="72"/>
      <c r="G73" s="72"/>
      <c r="H73" s="72"/>
      <c r="I73" s="72"/>
      <c r="J73" s="61">
        <f t="shared" si="227"/>
        <v>0</v>
      </c>
      <c r="K73" s="59">
        <f>SUM($J$21,$J$29,$J$37,$J$45,$J$53,$J$61,$J$69:J73)/$C$3</f>
        <v>0.91871485943775111</v>
      </c>
      <c r="L73" s="60" t="e">
        <f t="shared" si="140"/>
        <v>#DIV/0!</v>
      </c>
      <c r="M73" s="73" t="e">
        <f t="shared" si="141"/>
        <v>#DIV/0!</v>
      </c>
      <c r="N73" s="356" t="e">
        <f t="shared" si="30"/>
        <v>#DIV/0!</v>
      </c>
      <c r="O73" s="97"/>
      <c r="P73" s="72"/>
      <c r="Q73" s="74" t="e">
        <f t="shared" si="3"/>
        <v>#DIV/0!</v>
      </c>
      <c r="R73" s="75" t="e">
        <f t="shared" si="228"/>
        <v>#DIV/0!</v>
      </c>
      <c r="S73" s="59" t="e">
        <f t="shared" si="142"/>
        <v>#DIV/0!</v>
      </c>
      <c r="T73" s="72"/>
      <c r="U73" s="72"/>
      <c r="V73" s="89"/>
      <c r="W73" s="169"/>
      <c r="X73" s="127"/>
      <c r="Y73" s="363"/>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1"/>
        <v>#DIV/0!</v>
      </c>
      <c r="DC73" s="127"/>
      <c r="DD73" s="127"/>
      <c r="DE73" s="128"/>
      <c r="DF73" s="150" t="e">
        <f t="shared" si="27"/>
        <v>#DIV/0!</v>
      </c>
    </row>
    <row r="74" spans="1:110" hidden="1">
      <c r="A74" s="90"/>
      <c r="B74" s="165">
        <f>'Daily_Total '!B74</f>
        <v>45169</v>
      </c>
      <c r="C74" s="99">
        <f t="shared" si="226"/>
        <v>0</v>
      </c>
      <c r="D74" s="72">
        <f t="shared" si="225"/>
        <v>0</v>
      </c>
      <c r="E74" s="146"/>
      <c r="F74" s="72"/>
      <c r="G74" s="72"/>
      <c r="H74" s="72"/>
      <c r="I74" s="72"/>
      <c r="J74" s="61">
        <f t="shared" si="227"/>
        <v>0</v>
      </c>
      <c r="K74" s="59">
        <f>SUM($J$21,$J$29,$J$37,$J$45,$J$53,$J$61,$J$69:J74)/$C$3</f>
        <v>0.91871485943775111</v>
      </c>
      <c r="L74" s="60" t="e">
        <f t="shared" si="140"/>
        <v>#DIV/0!</v>
      </c>
      <c r="M74" s="73" t="e">
        <f t="shared" si="141"/>
        <v>#DIV/0!</v>
      </c>
      <c r="N74" s="356" t="e">
        <f t="shared" si="30"/>
        <v>#DIV/0!</v>
      </c>
      <c r="O74" s="97"/>
      <c r="P74" s="72"/>
      <c r="Q74" s="74" t="e">
        <f t="shared" si="3"/>
        <v>#DIV/0!</v>
      </c>
      <c r="R74" s="75" t="e">
        <f t="shared" si="228"/>
        <v>#DIV/0!</v>
      </c>
      <c r="S74" s="59" t="e">
        <f t="shared" si="142"/>
        <v>#DIV/0!</v>
      </c>
      <c r="T74" s="72"/>
      <c r="U74" s="72"/>
      <c r="V74" s="89"/>
      <c r="W74" s="169"/>
      <c r="X74" s="127"/>
      <c r="Y74" s="363"/>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1"/>
        <v>#DIV/0!</v>
      </c>
      <c r="DC74" s="127"/>
      <c r="DD74" s="127"/>
      <c r="DE74" s="128"/>
      <c r="DF74" s="150" t="e">
        <f t="shared" si="27"/>
        <v>#DIV/0!</v>
      </c>
    </row>
    <row r="75" spans="1:110" hidden="1">
      <c r="A75" s="88"/>
      <c r="B75" s="165">
        <f>'Daily_Total '!B75</f>
        <v>45170</v>
      </c>
      <c r="C75" s="99">
        <f t="shared" si="226"/>
        <v>0</v>
      </c>
      <c r="D75" s="72">
        <f t="shared" si="225"/>
        <v>0</v>
      </c>
      <c r="E75" s="146"/>
      <c r="F75" s="72"/>
      <c r="G75" s="72"/>
      <c r="H75" s="72"/>
      <c r="I75" s="72"/>
      <c r="J75" s="61">
        <f t="shared" si="227"/>
        <v>0</v>
      </c>
      <c r="K75" s="59">
        <f>SUM($J$21,$J$29,$J$37,$J$45,$J$53,$J$61,$J$69:J75)/$C$3</f>
        <v>0.91871485943775111</v>
      </c>
      <c r="L75" s="60" t="e">
        <f t="shared" si="140"/>
        <v>#DIV/0!</v>
      </c>
      <c r="M75" s="73" t="e">
        <f t="shared" si="141"/>
        <v>#DIV/0!</v>
      </c>
      <c r="N75" s="356" t="e">
        <f t="shared" si="30"/>
        <v>#DIV/0!</v>
      </c>
      <c r="O75" s="97"/>
      <c r="P75" s="72"/>
      <c r="Q75" s="74" t="e">
        <f t="shared" si="3"/>
        <v>#DIV/0!</v>
      </c>
      <c r="R75" s="75" t="e">
        <f t="shared" si="228"/>
        <v>#DIV/0!</v>
      </c>
      <c r="S75" s="59" t="e">
        <f t="shared" si="142"/>
        <v>#DIV/0!</v>
      </c>
      <c r="T75" s="72"/>
      <c r="U75" s="72"/>
      <c r="V75" s="89"/>
      <c r="W75" s="169"/>
      <c r="X75" s="127"/>
      <c r="Y75" s="363"/>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1"/>
        <v>#DIV/0!</v>
      </c>
      <c r="DC75" s="127"/>
      <c r="DD75" s="127"/>
      <c r="DE75" s="128"/>
      <c r="DF75" s="150" t="e">
        <f t="shared" si="27"/>
        <v>#DIV/0!</v>
      </c>
    </row>
    <row r="76" spans="1:110" hidden="1">
      <c r="A76" s="88"/>
      <c r="B76" s="165">
        <f>'Daily_Total '!B76</f>
        <v>45171</v>
      </c>
      <c r="C76" s="99">
        <f t="shared" si="226"/>
        <v>0</v>
      </c>
      <c r="D76" s="72">
        <f t="shared" si="225"/>
        <v>0</v>
      </c>
      <c r="E76" s="146"/>
      <c r="F76" s="72"/>
      <c r="G76" s="72"/>
      <c r="H76" s="72"/>
      <c r="I76" s="72"/>
      <c r="J76" s="61">
        <f t="shared" si="227"/>
        <v>0</v>
      </c>
      <c r="K76" s="59">
        <f>SUM($J$21,$J$29,$J$37,$J$45,$J$53,$J$61,$J$69:J76)/$C$3</f>
        <v>0.91871485943775111</v>
      </c>
      <c r="L76" s="60" t="e">
        <f t="shared" si="140"/>
        <v>#DIV/0!</v>
      </c>
      <c r="M76" s="73" t="e">
        <f t="shared" si="141"/>
        <v>#DIV/0!</v>
      </c>
      <c r="N76" s="356" t="e">
        <f t="shared" si="30"/>
        <v>#DIV/0!</v>
      </c>
      <c r="O76" s="97"/>
      <c r="P76" s="72"/>
      <c r="Q76" s="74" t="e">
        <f t="shared" si="3"/>
        <v>#DIV/0!</v>
      </c>
      <c r="R76" s="75" t="e">
        <f t="shared" si="228"/>
        <v>#DIV/0!</v>
      </c>
      <c r="S76" s="59" t="e">
        <f t="shared" si="142"/>
        <v>#DIV/0!</v>
      </c>
      <c r="T76" s="72"/>
      <c r="U76" s="72"/>
      <c r="V76" s="89"/>
      <c r="W76" s="169"/>
      <c r="X76" s="127"/>
      <c r="Y76" s="363"/>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1"/>
        <v>#DIV/0!</v>
      </c>
      <c r="DC76" s="127"/>
      <c r="DD76" s="127"/>
      <c r="DE76" s="128"/>
      <c r="DF76" s="150" t="e">
        <f t="shared" si="27"/>
        <v>#DIV/0!</v>
      </c>
    </row>
    <row r="77" spans="1:110" hidden="1">
      <c r="A77" s="91"/>
      <c r="B77" s="166" t="s">
        <v>67</v>
      </c>
      <c r="C77" s="91">
        <f t="shared" ref="C77" si="229">SUM(C70:C76)</f>
        <v>0</v>
      </c>
      <c r="D77" s="76">
        <f t="shared" ref="D77:I85" si="230">SUM(D70:D76)</f>
        <v>0</v>
      </c>
      <c r="E77" s="147">
        <f t="shared" si="230"/>
        <v>0</v>
      </c>
      <c r="F77" s="76">
        <f t="shared" si="230"/>
        <v>0</v>
      </c>
      <c r="G77" s="76">
        <f t="shared" si="230"/>
        <v>0</v>
      </c>
      <c r="H77" s="76">
        <f t="shared" si="230"/>
        <v>0</v>
      </c>
      <c r="I77" s="76">
        <f t="shared" si="230"/>
        <v>0</v>
      </c>
      <c r="J77" s="77">
        <f>SUM(J70:J76)</f>
        <v>0</v>
      </c>
      <c r="K77" s="78">
        <f>SUM($J$21,$J$29,$J$37,$J$45,$J$53,$J$61,$J$69,$J$77)/$C$3</f>
        <v>0.91871485943775111</v>
      </c>
      <c r="L77" s="79" t="e">
        <f t="shared" si="140"/>
        <v>#DIV/0!</v>
      </c>
      <c r="M77" s="80" t="e">
        <f t="shared" si="141"/>
        <v>#DIV/0!</v>
      </c>
      <c r="N77" s="357"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147"/>
        <v>1</v>
      </c>
      <c r="W77" s="98">
        <f t="shared" ref="W77:Y77" si="231">SUM(W70:W76)</f>
        <v>0</v>
      </c>
      <c r="X77" s="76">
        <f t="shared" si="231"/>
        <v>0</v>
      </c>
      <c r="Y77" s="364">
        <f t="shared" si="231"/>
        <v>0</v>
      </c>
      <c r="Z77" s="79" t="e">
        <f t="shared" si="6"/>
        <v>#DIV/0!</v>
      </c>
      <c r="AA77" s="76">
        <f t="shared" ref="AA77:AC77" si="232">SUM(AA70:AA76)</f>
        <v>0</v>
      </c>
      <c r="AB77" s="76">
        <f t="shared" si="232"/>
        <v>0</v>
      </c>
      <c r="AC77" s="77">
        <f t="shared" si="232"/>
        <v>0</v>
      </c>
      <c r="AD77" s="79" t="e">
        <f t="shared" si="7"/>
        <v>#DIV/0!</v>
      </c>
      <c r="AE77" s="76">
        <f t="shared" ref="AE77:AG77" si="233">SUM(AE70:AE76)</f>
        <v>0</v>
      </c>
      <c r="AF77" s="76">
        <f t="shared" si="233"/>
        <v>0</v>
      </c>
      <c r="AG77" s="77">
        <f t="shared" si="233"/>
        <v>0</v>
      </c>
      <c r="AH77" s="79" t="e">
        <f t="shared" si="8"/>
        <v>#DIV/0!</v>
      </c>
      <c r="AI77" s="76">
        <f t="shared" ref="AI77:AK77" si="234">SUM(AI70:AI76)</f>
        <v>0</v>
      </c>
      <c r="AJ77" s="76">
        <f t="shared" si="234"/>
        <v>0</v>
      </c>
      <c r="AK77" s="77">
        <f t="shared" si="234"/>
        <v>0</v>
      </c>
      <c r="AL77" s="79" t="e">
        <f t="shared" si="9"/>
        <v>#DIV/0!</v>
      </c>
      <c r="AM77" s="76">
        <f t="shared" ref="AM77:AO77" si="235">SUM(AM70:AM76)</f>
        <v>0</v>
      </c>
      <c r="AN77" s="76">
        <f t="shared" si="235"/>
        <v>0</v>
      </c>
      <c r="AO77" s="77">
        <f t="shared" si="235"/>
        <v>0</v>
      </c>
      <c r="AP77" s="79" t="e">
        <f t="shared" si="10"/>
        <v>#DIV/0!</v>
      </c>
      <c r="AQ77" s="76">
        <f t="shared" ref="AQ77:AS77" si="236">SUM(AQ70:AQ76)</f>
        <v>0</v>
      </c>
      <c r="AR77" s="76">
        <f t="shared" si="236"/>
        <v>0</v>
      </c>
      <c r="AS77" s="77">
        <f t="shared" si="236"/>
        <v>0</v>
      </c>
      <c r="AT77" s="79" t="e">
        <f t="shared" si="11"/>
        <v>#DIV/0!</v>
      </c>
      <c r="AU77" s="76">
        <f t="shared" ref="AU77:AW77" si="237">SUM(AU70:AU76)</f>
        <v>0</v>
      </c>
      <c r="AV77" s="76">
        <f t="shared" si="237"/>
        <v>0</v>
      </c>
      <c r="AW77" s="77">
        <f t="shared" si="237"/>
        <v>0</v>
      </c>
      <c r="AX77" s="79" t="e">
        <f t="shared" si="12"/>
        <v>#DIV/0!</v>
      </c>
      <c r="AY77" s="76">
        <f t="shared" ref="AY77:BA77" si="238">SUM(AY70:AY76)</f>
        <v>0</v>
      </c>
      <c r="AZ77" s="76">
        <f t="shared" si="238"/>
        <v>0</v>
      </c>
      <c r="BA77" s="77">
        <f t="shared" si="238"/>
        <v>0</v>
      </c>
      <c r="BB77" s="79" t="e">
        <f t="shared" si="13"/>
        <v>#DIV/0!</v>
      </c>
      <c r="BC77" s="76">
        <f t="shared" ref="BC77:BE77" si="239">SUM(BC70:BC76)</f>
        <v>0</v>
      </c>
      <c r="BD77" s="76">
        <f t="shared" si="239"/>
        <v>0</v>
      </c>
      <c r="BE77" s="77">
        <f t="shared" si="239"/>
        <v>0</v>
      </c>
      <c r="BF77" s="79" t="e">
        <f t="shared" si="14"/>
        <v>#DIV/0!</v>
      </c>
      <c r="BG77" s="76">
        <f t="shared" ref="BG77:BI77" si="240">SUM(BG70:BG76)</f>
        <v>0</v>
      </c>
      <c r="BH77" s="76">
        <f t="shared" si="240"/>
        <v>0</v>
      </c>
      <c r="BI77" s="77">
        <f t="shared" si="240"/>
        <v>0</v>
      </c>
      <c r="BJ77" s="79" t="e">
        <f t="shared" si="15"/>
        <v>#DIV/0!</v>
      </c>
      <c r="BK77" s="76">
        <f t="shared" ref="BK77:BM77" si="241">SUM(BK70:BK76)</f>
        <v>0</v>
      </c>
      <c r="BL77" s="76">
        <f t="shared" si="241"/>
        <v>0</v>
      </c>
      <c r="BM77" s="77">
        <f t="shared" si="241"/>
        <v>0</v>
      </c>
      <c r="BN77" s="79" t="e">
        <f t="shared" si="16"/>
        <v>#DIV/0!</v>
      </c>
      <c r="BO77" s="76">
        <f t="shared" ref="BO77:BQ77" si="242">SUM(BO70:BO76)</f>
        <v>0</v>
      </c>
      <c r="BP77" s="76">
        <f t="shared" si="242"/>
        <v>0</v>
      </c>
      <c r="BQ77" s="77">
        <f t="shared" si="242"/>
        <v>0</v>
      </c>
      <c r="BR77" s="79" t="e">
        <f t="shared" si="17"/>
        <v>#DIV/0!</v>
      </c>
      <c r="BS77" s="76">
        <f t="shared" ref="BS77:BU77" si="243">SUM(BS70:BS76)</f>
        <v>0</v>
      </c>
      <c r="BT77" s="76">
        <f t="shared" si="243"/>
        <v>0</v>
      </c>
      <c r="BU77" s="77">
        <f t="shared" si="243"/>
        <v>0</v>
      </c>
      <c r="BV77" s="79" t="e">
        <f t="shared" si="18"/>
        <v>#DIV/0!</v>
      </c>
      <c r="BW77" s="76">
        <f t="shared" ref="BW77:BY77" si="244">SUM(BW70:BW76)</f>
        <v>0</v>
      </c>
      <c r="BX77" s="76">
        <f t="shared" si="244"/>
        <v>0</v>
      </c>
      <c r="BY77" s="77">
        <f t="shared" si="244"/>
        <v>0</v>
      </c>
      <c r="BZ77" s="79" t="e">
        <f t="shared" si="19"/>
        <v>#DIV/0!</v>
      </c>
      <c r="CA77" s="76">
        <f t="shared" ref="CA77:CC77" si="245">SUM(CA70:CA76)</f>
        <v>0</v>
      </c>
      <c r="CB77" s="76">
        <f t="shared" si="245"/>
        <v>0</v>
      </c>
      <c r="CC77" s="77">
        <f t="shared" si="245"/>
        <v>0</v>
      </c>
      <c r="CD77" s="79" t="e">
        <f t="shared" si="20"/>
        <v>#DIV/0!</v>
      </c>
      <c r="CE77" s="76">
        <f t="shared" ref="CE77:CG77" si="246">SUM(CE70:CE76)</f>
        <v>0</v>
      </c>
      <c r="CF77" s="76">
        <f t="shared" si="246"/>
        <v>0</v>
      </c>
      <c r="CG77" s="77">
        <f t="shared" si="246"/>
        <v>0</v>
      </c>
      <c r="CH77" s="79" t="e">
        <f t="shared" si="21"/>
        <v>#DIV/0!</v>
      </c>
      <c r="CI77" s="76">
        <f t="shared" ref="CI77:CK77" si="247">SUM(CI70:CI76)</f>
        <v>0</v>
      </c>
      <c r="CJ77" s="76">
        <f t="shared" si="247"/>
        <v>0</v>
      </c>
      <c r="CK77" s="77">
        <f t="shared" si="247"/>
        <v>0</v>
      </c>
      <c r="CL77" s="79" t="e">
        <f t="shared" si="22"/>
        <v>#DIV/0!</v>
      </c>
      <c r="CM77" s="76">
        <f t="shared" ref="CM77:CO77" si="248">SUM(CM70:CM76)</f>
        <v>0</v>
      </c>
      <c r="CN77" s="76">
        <f t="shared" si="248"/>
        <v>0</v>
      </c>
      <c r="CO77" s="77">
        <f t="shared" si="248"/>
        <v>0</v>
      </c>
      <c r="CP77" s="79" t="e">
        <f t="shared" si="23"/>
        <v>#DIV/0!</v>
      </c>
      <c r="CQ77" s="76">
        <f t="shared" ref="CQ77:CS77" si="249">SUM(CQ70:CQ76)</f>
        <v>0</v>
      </c>
      <c r="CR77" s="76">
        <f t="shared" si="249"/>
        <v>0</v>
      </c>
      <c r="CS77" s="77">
        <f t="shared" si="249"/>
        <v>0</v>
      </c>
      <c r="CT77" s="79" t="e">
        <f t="shared" si="24"/>
        <v>#DIV/0!</v>
      </c>
      <c r="CU77" s="76">
        <f t="shared" ref="CU77:CW77" si="250">SUM(CU70:CU76)</f>
        <v>0</v>
      </c>
      <c r="CV77" s="76">
        <f t="shared" si="250"/>
        <v>0</v>
      </c>
      <c r="CW77" s="77">
        <f t="shared" si="250"/>
        <v>0</v>
      </c>
      <c r="CX77" s="79" t="e">
        <f t="shared" si="25"/>
        <v>#DIV/0!</v>
      </c>
      <c r="CY77" s="76">
        <f t="shared" ref="CY77:DA77" si="251">SUM(CY70:CY76)</f>
        <v>0</v>
      </c>
      <c r="CZ77" s="76">
        <f t="shared" si="251"/>
        <v>0</v>
      </c>
      <c r="DA77" s="77">
        <f t="shared" si="251"/>
        <v>0</v>
      </c>
      <c r="DB77" s="79" t="e">
        <f t="shared" si="31"/>
        <v>#DIV/0!</v>
      </c>
      <c r="DC77" s="76">
        <f t="shared" ref="DC77:DE77" si="252">SUM(DC70:DC76)</f>
        <v>0</v>
      </c>
      <c r="DD77" s="76">
        <f t="shared" si="252"/>
        <v>0</v>
      </c>
      <c r="DE77" s="77">
        <f t="shared" si="252"/>
        <v>0</v>
      </c>
      <c r="DF77" s="151" t="e">
        <f t="shared" si="27"/>
        <v>#DIV/0!</v>
      </c>
    </row>
    <row r="78" spans="1:110" hidden="1">
      <c r="A78" s="88"/>
      <c r="B78" s="165">
        <f>'Daily_Total '!B78</f>
        <v>45172</v>
      </c>
      <c r="C78" s="99">
        <f>SUM(W78,AA78,AE78,AI78,AM78,AQ78,AU78,AY78,BC78,BG78,BK78,BO78,BS78,BW78,CA78,CE78,CI78,CM78,CQ78,CU78,CY78,DC78)</f>
        <v>0</v>
      </c>
      <c r="D78" s="72">
        <f t="shared" ref="D78:D84" si="253">SUM(X78,AB78,AF78,AJ78,AN78,AR78,AV78,AZ78,BD78,BH78,BL78,BP78,BT78,BX78,CB78,CF78,CJ78,CN78,CR78,CV78,CZ78,DD78)</f>
        <v>0</v>
      </c>
      <c r="E78" s="146"/>
      <c r="F78" s="72"/>
      <c r="G78" s="72"/>
      <c r="H78" s="72"/>
      <c r="I78" s="72"/>
      <c r="J78" s="61">
        <f>SUM(Y78,AC78,AG78,AK78,AO78,AS78,AW78,BA78,BE78,BI78,BM78,BQ78,BU78,BY78,CC78,CG78,CK78,CO78,CS78,CW78,DA78,DE78)</f>
        <v>0</v>
      </c>
      <c r="K78" s="59">
        <f>SUM($J$21,$J$29,$J$37,$J$45,$J$53,$J$61,$J$69,$J$77:J78)/$C$3</f>
        <v>0.91871485943775111</v>
      </c>
      <c r="L78" s="60" t="e">
        <f t="shared" ref="L78:L86" si="254">D78/C78</f>
        <v>#DIV/0!</v>
      </c>
      <c r="M78" s="73" t="e">
        <f t="shared" ref="M78:M86" si="255">J78/D78</f>
        <v>#DIV/0!</v>
      </c>
      <c r="N78" s="356" t="e">
        <f t="shared" si="30"/>
        <v>#DIV/0!</v>
      </c>
      <c r="O78" s="97"/>
      <c r="P78" s="72"/>
      <c r="Q78" s="74" t="e">
        <f t="shared" ref="Q78:Q85" si="256">O78/P78</f>
        <v>#DIV/0!</v>
      </c>
      <c r="R78" s="75" t="e">
        <f>J78/O78</f>
        <v>#DIV/0!</v>
      </c>
      <c r="S78" s="59" t="e">
        <f t="shared" ref="S78:S86" si="257">O78/D78</f>
        <v>#DIV/0!</v>
      </c>
      <c r="T78" s="72"/>
      <c r="U78" s="72"/>
      <c r="V78" s="89"/>
      <c r="W78" s="169"/>
      <c r="X78" s="127"/>
      <c r="Y78" s="363"/>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1"/>
        <v>#DIV/0!</v>
      </c>
      <c r="DC78" s="127"/>
      <c r="DD78" s="127"/>
      <c r="DE78" s="128"/>
      <c r="DF78" s="150" t="e">
        <f t="shared" si="27"/>
        <v>#DIV/0!</v>
      </c>
    </row>
    <row r="79" spans="1:110" hidden="1">
      <c r="A79" s="88"/>
      <c r="B79" s="165">
        <f>'Daily_Total '!B79</f>
        <v>45173</v>
      </c>
      <c r="C79" s="99">
        <f t="shared" ref="C79:C84" si="258">SUM(W79,AA79,AE79,AI79,AM79,AQ79,AU79,AY79,BC79,BG79,BK79,BO79,BS79,BW79,CA79,CE79,CI79,CM79,CQ79,CU79,CY79,DC79)</f>
        <v>0</v>
      </c>
      <c r="D79" s="72">
        <f t="shared" si="253"/>
        <v>0</v>
      </c>
      <c r="E79" s="146"/>
      <c r="F79" s="72"/>
      <c r="G79" s="72"/>
      <c r="H79" s="72"/>
      <c r="I79" s="72"/>
      <c r="J79" s="61">
        <f t="shared" ref="J79:J84" si="259">SUM(Y79,AC79,AG79,AK79,AO79,AS79,AW79,BA79,BE79,BI79,BM79,BQ79,BU79,BY79,CC79,CG79,CK79,CO79,CS79,CW79,DA79,DE79)</f>
        <v>0</v>
      </c>
      <c r="K79" s="59">
        <f>SUM($J$21,$J$29,$J$37,$J$45,$J$53,$J$61,$J$69,$J$77:J79)/$C$3</f>
        <v>0.91871485943775111</v>
      </c>
      <c r="L79" s="60" t="e">
        <f t="shared" si="254"/>
        <v>#DIV/0!</v>
      </c>
      <c r="M79" s="73" t="e">
        <f t="shared" si="255"/>
        <v>#DIV/0!</v>
      </c>
      <c r="N79" s="356" t="e">
        <f t="shared" ref="N79:N86" si="260">J79/E79</f>
        <v>#DIV/0!</v>
      </c>
      <c r="O79" s="97"/>
      <c r="P79" s="72"/>
      <c r="Q79" s="74" t="e">
        <f t="shared" si="256"/>
        <v>#DIV/0!</v>
      </c>
      <c r="R79" s="75" t="e">
        <f t="shared" ref="R79:R84" si="261">J79/O79</f>
        <v>#DIV/0!</v>
      </c>
      <c r="S79" s="59" t="e">
        <f t="shared" si="257"/>
        <v>#DIV/0!</v>
      </c>
      <c r="T79" s="72"/>
      <c r="U79" s="72"/>
      <c r="V79" s="89"/>
      <c r="W79" s="169"/>
      <c r="X79" s="127"/>
      <c r="Y79" s="363"/>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1"/>
        <v>#DIV/0!</v>
      </c>
      <c r="DC79" s="127"/>
      <c r="DD79" s="127"/>
      <c r="DE79" s="128"/>
      <c r="DF79" s="150" t="e">
        <f t="shared" si="27"/>
        <v>#DIV/0!</v>
      </c>
    </row>
    <row r="80" spans="1:110" hidden="1">
      <c r="A80" s="88"/>
      <c r="B80" s="165">
        <f>'Daily_Total '!B80</f>
        <v>45174</v>
      </c>
      <c r="C80" s="99">
        <f t="shared" si="258"/>
        <v>0</v>
      </c>
      <c r="D80" s="72">
        <f t="shared" si="253"/>
        <v>0</v>
      </c>
      <c r="E80" s="146"/>
      <c r="F80" s="72"/>
      <c r="G80" s="72"/>
      <c r="H80" s="72"/>
      <c r="I80" s="72"/>
      <c r="J80" s="61">
        <f t="shared" si="259"/>
        <v>0</v>
      </c>
      <c r="K80" s="59">
        <f>SUM($J$21,$J$29,$J$37,$J$45,$J$53,$J$61,$J$69,$J$77:J80)/$C$3</f>
        <v>0.91871485943775111</v>
      </c>
      <c r="L80" s="60" t="e">
        <f t="shared" si="254"/>
        <v>#DIV/0!</v>
      </c>
      <c r="M80" s="73" t="e">
        <f t="shared" si="255"/>
        <v>#DIV/0!</v>
      </c>
      <c r="N80" s="356" t="e">
        <f t="shared" si="260"/>
        <v>#DIV/0!</v>
      </c>
      <c r="O80" s="97"/>
      <c r="P80" s="72"/>
      <c r="Q80" s="74" t="e">
        <f t="shared" si="256"/>
        <v>#DIV/0!</v>
      </c>
      <c r="R80" s="75" t="e">
        <f t="shared" si="261"/>
        <v>#DIV/0!</v>
      </c>
      <c r="S80" s="59" t="e">
        <f t="shared" si="257"/>
        <v>#DIV/0!</v>
      </c>
      <c r="T80" s="72"/>
      <c r="U80" s="72"/>
      <c r="V80" s="89"/>
      <c r="W80" s="169"/>
      <c r="X80" s="127"/>
      <c r="Y80" s="363"/>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1"/>
        <v>#DIV/0!</v>
      </c>
      <c r="DC80" s="127"/>
      <c r="DD80" s="127"/>
      <c r="DE80" s="128"/>
      <c r="DF80" s="150" t="e">
        <f t="shared" si="27"/>
        <v>#DIV/0!</v>
      </c>
    </row>
    <row r="81" spans="1:110" hidden="1">
      <c r="A81" s="88"/>
      <c r="B81" s="165">
        <f>'Daily_Total '!B81</f>
        <v>45175</v>
      </c>
      <c r="C81" s="99">
        <f t="shared" si="258"/>
        <v>0</v>
      </c>
      <c r="D81" s="72">
        <f t="shared" si="253"/>
        <v>0</v>
      </c>
      <c r="E81" s="146"/>
      <c r="F81" s="72"/>
      <c r="G81" s="72"/>
      <c r="H81" s="72"/>
      <c r="I81" s="72"/>
      <c r="J81" s="61">
        <f t="shared" si="259"/>
        <v>0</v>
      </c>
      <c r="K81" s="59">
        <f>SUM($J$21,$J$29,$J$37,$J$45,$J$53,$J$61,$J$69,$J$77:J81)/$C$3</f>
        <v>0.91871485943775111</v>
      </c>
      <c r="L81" s="60" t="e">
        <f t="shared" si="254"/>
        <v>#DIV/0!</v>
      </c>
      <c r="M81" s="73" t="e">
        <f t="shared" si="255"/>
        <v>#DIV/0!</v>
      </c>
      <c r="N81" s="356" t="e">
        <f t="shared" si="260"/>
        <v>#DIV/0!</v>
      </c>
      <c r="O81" s="97"/>
      <c r="P81" s="72"/>
      <c r="Q81" s="74" t="e">
        <f t="shared" si="256"/>
        <v>#DIV/0!</v>
      </c>
      <c r="R81" s="75" t="e">
        <f t="shared" si="261"/>
        <v>#DIV/0!</v>
      </c>
      <c r="S81" s="59" t="e">
        <f t="shared" si="257"/>
        <v>#DIV/0!</v>
      </c>
      <c r="T81" s="72"/>
      <c r="U81" s="72"/>
      <c r="V81" s="89"/>
      <c r="W81" s="169"/>
      <c r="X81" s="127"/>
      <c r="Y81" s="363"/>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1"/>
        <v>#DIV/0!</v>
      </c>
      <c r="DC81" s="127"/>
      <c r="DD81" s="127"/>
      <c r="DE81" s="128"/>
      <c r="DF81" s="150" t="e">
        <f t="shared" si="27"/>
        <v>#DIV/0!</v>
      </c>
    </row>
    <row r="82" spans="1:110" hidden="1">
      <c r="A82" s="90"/>
      <c r="B82" s="165">
        <f>'Daily_Total '!B82</f>
        <v>45176</v>
      </c>
      <c r="C82" s="99">
        <f t="shared" si="258"/>
        <v>0</v>
      </c>
      <c r="D82" s="72">
        <f t="shared" si="253"/>
        <v>0</v>
      </c>
      <c r="E82" s="146"/>
      <c r="F82" s="72"/>
      <c r="G82" s="72"/>
      <c r="H82" s="72"/>
      <c r="I82" s="72"/>
      <c r="J82" s="61">
        <f t="shared" si="259"/>
        <v>0</v>
      </c>
      <c r="K82" s="59">
        <f>SUM($J$21,$J$29,$J$37,$J$45,$J$53,$J$61,$J$69,$J$77:J82)/$C$3</f>
        <v>0.91871485943775111</v>
      </c>
      <c r="L82" s="60" t="e">
        <f t="shared" si="254"/>
        <v>#DIV/0!</v>
      </c>
      <c r="M82" s="73" t="e">
        <f t="shared" si="255"/>
        <v>#DIV/0!</v>
      </c>
      <c r="N82" s="356" t="e">
        <f t="shared" si="260"/>
        <v>#DIV/0!</v>
      </c>
      <c r="O82" s="97"/>
      <c r="P82" s="72"/>
      <c r="Q82" s="74" t="e">
        <f t="shared" si="256"/>
        <v>#DIV/0!</v>
      </c>
      <c r="R82" s="75" t="e">
        <f t="shared" si="261"/>
        <v>#DIV/0!</v>
      </c>
      <c r="S82" s="59" t="e">
        <f t="shared" si="257"/>
        <v>#DIV/0!</v>
      </c>
      <c r="T82" s="72"/>
      <c r="U82" s="72"/>
      <c r="V82" s="89"/>
      <c r="W82" s="169"/>
      <c r="X82" s="127"/>
      <c r="Y82" s="363"/>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1"/>
        <v>#DIV/0!</v>
      </c>
      <c r="DC82" s="127"/>
      <c r="DD82" s="127"/>
      <c r="DE82" s="128"/>
      <c r="DF82" s="150" t="e">
        <f t="shared" si="27"/>
        <v>#DIV/0!</v>
      </c>
    </row>
    <row r="83" spans="1:110" hidden="1">
      <c r="A83" s="88"/>
      <c r="B83" s="165">
        <f>'Daily_Total '!B83</f>
        <v>45177</v>
      </c>
      <c r="C83" s="99">
        <f t="shared" si="258"/>
        <v>0</v>
      </c>
      <c r="D83" s="72">
        <f t="shared" si="253"/>
        <v>0</v>
      </c>
      <c r="E83" s="146"/>
      <c r="F83" s="72"/>
      <c r="G83" s="72"/>
      <c r="H83" s="72"/>
      <c r="I83" s="72"/>
      <c r="J83" s="61">
        <f t="shared" si="259"/>
        <v>0</v>
      </c>
      <c r="K83" s="59">
        <f>SUM($J$21,$J$29,$J$37,$J$45,$J$53,$J$61,$J$69,$J$77:J83)/$C$3</f>
        <v>0.91871485943775111</v>
      </c>
      <c r="L83" s="60" t="e">
        <f t="shared" si="254"/>
        <v>#DIV/0!</v>
      </c>
      <c r="M83" s="73" t="e">
        <f t="shared" si="255"/>
        <v>#DIV/0!</v>
      </c>
      <c r="N83" s="356" t="e">
        <f t="shared" si="260"/>
        <v>#DIV/0!</v>
      </c>
      <c r="O83" s="97"/>
      <c r="P83" s="72"/>
      <c r="Q83" s="74" t="e">
        <f t="shared" si="256"/>
        <v>#DIV/0!</v>
      </c>
      <c r="R83" s="75" t="e">
        <f t="shared" si="261"/>
        <v>#DIV/0!</v>
      </c>
      <c r="S83" s="59" t="e">
        <f t="shared" si="257"/>
        <v>#DIV/0!</v>
      </c>
      <c r="T83" s="72"/>
      <c r="U83" s="72"/>
      <c r="V83" s="89"/>
      <c r="W83" s="169"/>
      <c r="X83" s="127"/>
      <c r="Y83" s="363"/>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1"/>
        <v>#DIV/0!</v>
      </c>
      <c r="DC83" s="127"/>
      <c r="DD83" s="127"/>
      <c r="DE83" s="128"/>
      <c r="DF83" s="150" t="e">
        <f t="shared" si="27"/>
        <v>#DIV/0!</v>
      </c>
    </row>
    <row r="84" spans="1:110" hidden="1">
      <c r="A84" s="88"/>
      <c r="B84" s="165">
        <f>'Daily_Total '!B84</f>
        <v>45178</v>
      </c>
      <c r="C84" s="99">
        <f t="shared" si="258"/>
        <v>0</v>
      </c>
      <c r="D84" s="72">
        <f t="shared" si="253"/>
        <v>0</v>
      </c>
      <c r="E84" s="146"/>
      <c r="F84" s="72"/>
      <c r="G84" s="72"/>
      <c r="H84" s="72"/>
      <c r="I84" s="72"/>
      <c r="J84" s="61">
        <f t="shared" si="259"/>
        <v>0</v>
      </c>
      <c r="K84" s="59">
        <f>SUM($J$21,$J$29,$J$37,$J$45,$J$53,$J$61,$J$69,$J$77:J84)/$C$3</f>
        <v>0.91871485943775111</v>
      </c>
      <c r="L84" s="60" t="e">
        <f t="shared" si="254"/>
        <v>#DIV/0!</v>
      </c>
      <c r="M84" s="73" t="e">
        <f t="shared" si="255"/>
        <v>#DIV/0!</v>
      </c>
      <c r="N84" s="356" t="e">
        <f t="shared" si="260"/>
        <v>#DIV/0!</v>
      </c>
      <c r="O84" s="97"/>
      <c r="P84" s="72"/>
      <c r="Q84" s="74" t="e">
        <f t="shared" si="256"/>
        <v>#DIV/0!</v>
      </c>
      <c r="R84" s="75" t="e">
        <f t="shared" si="261"/>
        <v>#DIV/0!</v>
      </c>
      <c r="S84" s="59" t="e">
        <f t="shared" si="257"/>
        <v>#DIV/0!</v>
      </c>
      <c r="T84" s="72"/>
      <c r="U84" s="72"/>
      <c r="V84" s="89"/>
      <c r="W84" s="169"/>
      <c r="X84" s="127"/>
      <c r="Y84" s="363"/>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1"/>
        <v>#DIV/0!</v>
      </c>
      <c r="DC84" s="127"/>
      <c r="DD84" s="127"/>
      <c r="DE84" s="128"/>
      <c r="DF84" s="150" t="e">
        <f t="shared" si="27"/>
        <v>#DIV/0!</v>
      </c>
    </row>
    <row r="85" spans="1:110" ht="16.5" hidden="1" thickBot="1">
      <c r="A85" s="170"/>
      <c r="B85" s="191" t="s">
        <v>66</v>
      </c>
      <c r="C85" s="170">
        <f t="shared" ref="C85" si="262">SUM(C78:C84)</f>
        <v>0</v>
      </c>
      <c r="D85" s="172">
        <f t="shared" si="230"/>
        <v>0</v>
      </c>
      <c r="E85" s="192">
        <f t="shared" si="230"/>
        <v>0</v>
      </c>
      <c r="F85" s="172">
        <f t="shared" si="230"/>
        <v>0</v>
      </c>
      <c r="G85" s="172">
        <f t="shared" si="230"/>
        <v>0</v>
      </c>
      <c r="H85" s="172">
        <f t="shared" si="230"/>
        <v>0</v>
      </c>
      <c r="I85" s="172">
        <f t="shared" si="230"/>
        <v>0</v>
      </c>
      <c r="J85" s="173">
        <f>SUM(J78:J84)</f>
        <v>0</v>
      </c>
      <c r="K85" s="174">
        <f>SUM($J$21,$J$29,$J$37,$J$45,$J$53,$J$61,$J$69,$J$77,$J$85)/$C$3</f>
        <v>0.91871485943775111</v>
      </c>
      <c r="L85" s="175" t="e">
        <f t="shared" si="254"/>
        <v>#DIV/0!</v>
      </c>
      <c r="M85" s="176" t="e">
        <f t="shared" si="255"/>
        <v>#DIV/0!</v>
      </c>
      <c r="N85" s="358" t="e">
        <f t="shared" si="260"/>
        <v>#DIV/0!</v>
      </c>
      <c r="O85" s="178">
        <f>SUM(O78:O84)</f>
        <v>0</v>
      </c>
      <c r="P85" s="179">
        <f>SUM(P78:P84)</f>
        <v>0</v>
      </c>
      <c r="Q85" s="174" t="e">
        <f t="shared" si="256"/>
        <v>#DIV/0!</v>
      </c>
      <c r="R85" s="180" t="e">
        <f>J85/O85</f>
        <v>#DIV/0!</v>
      </c>
      <c r="S85" s="174" t="e">
        <f t="shared" si="257"/>
        <v>#DIV/0!</v>
      </c>
      <c r="T85" s="181" t="e">
        <f>AVERAGE(T78:T84)</f>
        <v>#DIV/0!</v>
      </c>
      <c r="U85" s="172">
        <f>SUM(U78:U84)</f>
        <v>0</v>
      </c>
      <c r="V85" s="193">
        <f t="shared" ref="V85" si="263">IFERROR(U85/O85,1)</f>
        <v>1</v>
      </c>
      <c r="W85" s="178">
        <f t="shared" ref="W85:Y85" si="264">SUM(W78:W84)</f>
        <v>0</v>
      </c>
      <c r="X85" s="172">
        <f t="shared" si="264"/>
        <v>0</v>
      </c>
      <c r="Y85" s="365">
        <f t="shared" si="264"/>
        <v>0</v>
      </c>
      <c r="Z85" s="175" t="e">
        <f t="shared" si="6"/>
        <v>#DIV/0!</v>
      </c>
      <c r="AA85" s="172">
        <f t="shared" ref="AA85:AC85" si="265">SUM(AA78:AA84)</f>
        <v>0</v>
      </c>
      <c r="AB85" s="172">
        <f t="shared" si="265"/>
        <v>0</v>
      </c>
      <c r="AC85" s="173">
        <f t="shared" si="265"/>
        <v>0</v>
      </c>
      <c r="AD85" s="175" t="e">
        <f t="shared" si="7"/>
        <v>#DIV/0!</v>
      </c>
      <c r="AE85" s="172">
        <f t="shared" ref="AE85:AG85" si="266">SUM(AE78:AE84)</f>
        <v>0</v>
      </c>
      <c r="AF85" s="172">
        <f t="shared" si="266"/>
        <v>0</v>
      </c>
      <c r="AG85" s="173">
        <f t="shared" si="266"/>
        <v>0</v>
      </c>
      <c r="AH85" s="175" t="e">
        <f t="shared" si="8"/>
        <v>#DIV/0!</v>
      </c>
      <c r="AI85" s="172">
        <f t="shared" ref="AI85:AK85" si="267">SUM(AI78:AI84)</f>
        <v>0</v>
      </c>
      <c r="AJ85" s="172">
        <f t="shared" si="267"/>
        <v>0</v>
      </c>
      <c r="AK85" s="173">
        <f t="shared" si="267"/>
        <v>0</v>
      </c>
      <c r="AL85" s="175" t="e">
        <f t="shared" si="9"/>
        <v>#DIV/0!</v>
      </c>
      <c r="AM85" s="172">
        <f t="shared" ref="AM85:AO85" si="268">SUM(AM78:AM84)</f>
        <v>0</v>
      </c>
      <c r="AN85" s="172">
        <f t="shared" si="268"/>
        <v>0</v>
      </c>
      <c r="AO85" s="173">
        <f t="shared" si="268"/>
        <v>0</v>
      </c>
      <c r="AP85" s="175" t="e">
        <f t="shared" si="10"/>
        <v>#DIV/0!</v>
      </c>
      <c r="AQ85" s="172">
        <f t="shared" ref="AQ85:AS85" si="269">SUM(AQ78:AQ84)</f>
        <v>0</v>
      </c>
      <c r="AR85" s="172">
        <f t="shared" si="269"/>
        <v>0</v>
      </c>
      <c r="AS85" s="173">
        <f t="shared" si="269"/>
        <v>0</v>
      </c>
      <c r="AT85" s="175" t="e">
        <f t="shared" si="11"/>
        <v>#DIV/0!</v>
      </c>
      <c r="AU85" s="172">
        <f t="shared" ref="AU85:AW85" si="270">SUM(AU78:AU84)</f>
        <v>0</v>
      </c>
      <c r="AV85" s="172">
        <f t="shared" si="270"/>
        <v>0</v>
      </c>
      <c r="AW85" s="173">
        <f t="shared" si="270"/>
        <v>0</v>
      </c>
      <c r="AX85" s="175" t="e">
        <f t="shared" si="12"/>
        <v>#DIV/0!</v>
      </c>
      <c r="AY85" s="172">
        <f t="shared" ref="AY85:BA85" si="271">SUM(AY78:AY84)</f>
        <v>0</v>
      </c>
      <c r="AZ85" s="172">
        <f t="shared" si="271"/>
        <v>0</v>
      </c>
      <c r="BA85" s="173">
        <f t="shared" si="271"/>
        <v>0</v>
      </c>
      <c r="BB85" s="175" t="e">
        <f t="shared" si="13"/>
        <v>#DIV/0!</v>
      </c>
      <c r="BC85" s="172">
        <f t="shared" ref="BC85:BE85" si="272">SUM(BC78:BC84)</f>
        <v>0</v>
      </c>
      <c r="BD85" s="172">
        <f t="shared" si="272"/>
        <v>0</v>
      </c>
      <c r="BE85" s="173">
        <f t="shared" si="272"/>
        <v>0</v>
      </c>
      <c r="BF85" s="175" t="e">
        <f t="shared" si="14"/>
        <v>#DIV/0!</v>
      </c>
      <c r="BG85" s="172">
        <f t="shared" ref="BG85:BI85" si="273">SUM(BG78:BG84)</f>
        <v>0</v>
      </c>
      <c r="BH85" s="172">
        <f t="shared" si="273"/>
        <v>0</v>
      </c>
      <c r="BI85" s="173">
        <f t="shared" si="273"/>
        <v>0</v>
      </c>
      <c r="BJ85" s="175" t="e">
        <f t="shared" si="15"/>
        <v>#DIV/0!</v>
      </c>
      <c r="BK85" s="172">
        <f t="shared" ref="BK85:BM85" si="274">SUM(BK78:BK84)</f>
        <v>0</v>
      </c>
      <c r="BL85" s="172">
        <f t="shared" si="274"/>
        <v>0</v>
      </c>
      <c r="BM85" s="173">
        <f t="shared" si="274"/>
        <v>0</v>
      </c>
      <c r="BN85" s="175" t="e">
        <f t="shared" si="16"/>
        <v>#DIV/0!</v>
      </c>
      <c r="BO85" s="172">
        <f t="shared" ref="BO85:BQ85" si="275">SUM(BO78:BO84)</f>
        <v>0</v>
      </c>
      <c r="BP85" s="172">
        <f t="shared" si="275"/>
        <v>0</v>
      </c>
      <c r="BQ85" s="173">
        <f t="shared" si="275"/>
        <v>0</v>
      </c>
      <c r="BR85" s="175" t="e">
        <f t="shared" si="17"/>
        <v>#DIV/0!</v>
      </c>
      <c r="BS85" s="172">
        <f t="shared" ref="BS85:BU85" si="276">SUM(BS78:BS84)</f>
        <v>0</v>
      </c>
      <c r="BT85" s="172">
        <f t="shared" si="276"/>
        <v>0</v>
      </c>
      <c r="BU85" s="173">
        <f t="shared" si="276"/>
        <v>0</v>
      </c>
      <c r="BV85" s="175" t="e">
        <f t="shared" si="18"/>
        <v>#DIV/0!</v>
      </c>
      <c r="BW85" s="172">
        <f t="shared" ref="BW85:BY85" si="277">SUM(BW78:BW84)</f>
        <v>0</v>
      </c>
      <c r="BX85" s="172">
        <f t="shared" si="277"/>
        <v>0</v>
      </c>
      <c r="BY85" s="173">
        <f t="shared" si="277"/>
        <v>0</v>
      </c>
      <c r="BZ85" s="175" t="e">
        <f t="shared" si="19"/>
        <v>#DIV/0!</v>
      </c>
      <c r="CA85" s="172">
        <f t="shared" ref="CA85:CC85" si="278">SUM(CA78:CA84)</f>
        <v>0</v>
      </c>
      <c r="CB85" s="172">
        <f t="shared" si="278"/>
        <v>0</v>
      </c>
      <c r="CC85" s="173">
        <f t="shared" si="278"/>
        <v>0</v>
      </c>
      <c r="CD85" s="175" t="e">
        <f t="shared" si="20"/>
        <v>#DIV/0!</v>
      </c>
      <c r="CE85" s="172">
        <f t="shared" ref="CE85:CG85" si="279">SUM(CE78:CE84)</f>
        <v>0</v>
      </c>
      <c r="CF85" s="172">
        <f t="shared" si="279"/>
        <v>0</v>
      </c>
      <c r="CG85" s="173">
        <f t="shared" si="279"/>
        <v>0</v>
      </c>
      <c r="CH85" s="175" t="e">
        <f t="shared" si="21"/>
        <v>#DIV/0!</v>
      </c>
      <c r="CI85" s="172">
        <f t="shared" ref="CI85:CK85" si="280">SUM(CI78:CI84)</f>
        <v>0</v>
      </c>
      <c r="CJ85" s="172">
        <f t="shared" si="280"/>
        <v>0</v>
      </c>
      <c r="CK85" s="173">
        <f t="shared" si="280"/>
        <v>0</v>
      </c>
      <c r="CL85" s="175" t="e">
        <f t="shared" si="22"/>
        <v>#DIV/0!</v>
      </c>
      <c r="CM85" s="172">
        <f t="shared" ref="CM85:CO85" si="281">SUM(CM78:CM84)</f>
        <v>0</v>
      </c>
      <c r="CN85" s="172">
        <f t="shared" si="281"/>
        <v>0</v>
      </c>
      <c r="CO85" s="173">
        <f t="shared" si="281"/>
        <v>0</v>
      </c>
      <c r="CP85" s="175" t="e">
        <f t="shared" si="23"/>
        <v>#DIV/0!</v>
      </c>
      <c r="CQ85" s="172">
        <f t="shared" ref="CQ85:CS85" si="282">SUM(CQ78:CQ84)</f>
        <v>0</v>
      </c>
      <c r="CR85" s="172">
        <f t="shared" si="282"/>
        <v>0</v>
      </c>
      <c r="CS85" s="173">
        <f t="shared" si="282"/>
        <v>0</v>
      </c>
      <c r="CT85" s="175" t="e">
        <f t="shared" si="24"/>
        <v>#DIV/0!</v>
      </c>
      <c r="CU85" s="172">
        <f t="shared" ref="CU85:CW85" si="283">SUM(CU78:CU84)</f>
        <v>0</v>
      </c>
      <c r="CV85" s="172">
        <f t="shared" si="283"/>
        <v>0</v>
      </c>
      <c r="CW85" s="173">
        <f t="shared" si="283"/>
        <v>0</v>
      </c>
      <c r="CX85" s="175" t="e">
        <f t="shared" si="25"/>
        <v>#DIV/0!</v>
      </c>
      <c r="CY85" s="172">
        <f t="shared" ref="CY85:DA85" si="284">SUM(CY78:CY84)</f>
        <v>0</v>
      </c>
      <c r="CZ85" s="172">
        <f t="shared" si="284"/>
        <v>0</v>
      </c>
      <c r="DA85" s="173">
        <f t="shared" si="284"/>
        <v>0</v>
      </c>
      <c r="DB85" s="175" t="e">
        <f t="shared" si="31"/>
        <v>#DIV/0!</v>
      </c>
      <c r="DC85" s="172">
        <f t="shared" ref="DC85:DE85" si="285">SUM(DC78:DC84)</f>
        <v>0</v>
      </c>
      <c r="DD85" s="172">
        <f t="shared" si="285"/>
        <v>0</v>
      </c>
      <c r="DE85" s="173">
        <f t="shared" si="285"/>
        <v>0</v>
      </c>
      <c r="DF85" s="194" t="e">
        <f t="shared" si="27"/>
        <v>#DIV/0!</v>
      </c>
    </row>
    <row r="86" spans="1:110" ht="16.5" thickBot="1">
      <c r="A86" s="709" t="s">
        <v>43</v>
      </c>
      <c r="B86" s="710"/>
      <c r="C86" s="182">
        <f>SUM(C21,C29,C37,C45,C53,C61,C69,C77,C85)</f>
        <v>2764038</v>
      </c>
      <c r="D86" s="183">
        <f>SUM(D21,D29,D37,D45,D53,D61,D69,D77,D85)</f>
        <v>17694</v>
      </c>
      <c r="E86" s="195">
        <f t="shared" ref="E86:I86" si="286">SUM(E21,E29,E37,E45,E53,E61,E69,E77,E85)</f>
        <v>282199</v>
      </c>
      <c r="F86" s="183">
        <f t="shared" si="286"/>
        <v>1424300.5162</v>
      </c>
      <c r="G86" s="183">
        <f t="shared" si="286"/>
        <v>762228.38780000003</v>
      </c>
      <c r="H86" s="183">
        <f t="shared" si="286"/>
        <v>551895.22940000007</v>
      </c>
      <c r="I86" s="183">
        <f t="shared" si="286"/>
        <v>371636.62280000001</v>
      </c>
      <c r="J86" s="184">
        <f>SUM(J21,J29,J37,J45,J53,J61,J69,J77,J85)</f>
        <v>2287.6000000000004</v>
      </c>
      <c r="K86" s="185">
        <f>J86/$C$3</f>
        <v>0.91871485943775111</v>
      </c>
      <c r="L86" s="186">
        <f t="shared" si="254"/>
        <v>6.401503886704886E-3</v>
      </c>
      <c r="M86" s="187">
        <f t="shared" si="255"/>
        <v>0.12928676387475982</v>
      </c>
      <c r="N86" s="359">
        <f t="shared" si="260"/>
        <v>8.1063363087750147E-3</v>
      </c>
      <c r="O86" s="189">
        <f t="shared" ref="O86:P86" si="287">SUM(O21,O29,O37,O45,O53,O61,O69,O77,O85)</f>
        <v>5609</v>
      </c>
      <c r="P86" s="183">
        <f t="shared" si="287"/>
        <v>31923.076923076922</v>
      </c>
      <c r="Q86" s="185">
        <f>O86/P86</f>
        <v>0.17570361445783134</v>
      </c>
      <c r="R86" s="187">
        <f>J86/O86</f>
        <v>0.40784453556783745</v>
      </c>
      <c r="S86" s="185">
        <f t="shared" si="257"/>
        <v>0.31700011303266645</v>
      </c>
      <c r="T86" s="427">
        <f>AVERAGE(T19:T20,T22:T28,T30:T36,T38:T39)</f>
        <v>50.97936370831858</v>
      </c>
      <c r="U86" s="427">
        <f t="shared" ref="U86" si="288">SUM(U21,U29,U37,U45,U53,U61,U69,U77,U85)</f>
        <v>1.0202020202020194</v>
      </c>
      <c r="V86" s="428">
        <f>AVERAGE(V21,V29,V37,V45)</f>
        <v>0.76484380904020954</v>
      </c>
      <c r="W86" s="189">
        <f>SUM(W29,W21,W37,W45,W53,,W61,W69,W77,W85)</f>
        <v>1076810</v>
      </c>
      <c r="X86" s="183">
        <f>SUM(X29,X21,X37,X45,X53,X61,X69,X77,X85)</f>
        <v>5345</v>
      </c>
      <c r="Y86" s="366">
        <f>SUM(Y29,Y21,Y37,Y45,Y53,Y61,Y69,Y77,Y85)</f>
        <v>1496.6000000000004</v>
      </c>
      <c r="Z86" s="186">
        <f t="shared" si="6"/>
        <v>4.9637354779394696E-3</v>
      </c>
      <c r="AA86" s="183">
        <f t="shared" ref="AA86" si="289">SUM(AA29,AA21,AA37,AA45,AA53,,AA61,AA69,AA77,AA85)</f>
        <v>630270</v>
      </c>
      <c r="AB86" s="183">
        <f t="shared" ref="AB86:AC86" si="290">SUM(AB29,AB21,AB37,AB45,AB53,AB61,AB69,AB77,AB85)</f>
        <v>5207</v>
      </c>
      <c r="AC86" s="184">
        <f t="shared" si="290"/>
        <v>328.04100000000005</v>
      </c>
      <c r="AD86" s="186">
        <f t="shared" si="7"/>
        <v>8.2615387056340934E-3</v>
      </c>
      <c r="AE86" s="183">
        <f t="shared" ref="AE86" si="291">SUM(AE29,AE21,AE37,AE45,AE53,,AE61,AE69,AE77,AE85)</f>
        <v>13996</v>
      </c>
      <c r="AF86" s="183">
        <f t="shared" ref="AF86:AG86" si="292">SUM(AF29,AF21,AF37,AF45,AF53,AF61,AF69,AF77,AF85)</f>
        <v>71</v>
      </c>
      <c r="AG86" s="184">
        <f t="shared" si="292"/>
        <v>4.4729999999999999</v>
      </c>
      <c r="AH86" s="186">
        <f t="shared" si="8"/>
        <v>5.0728779651328954E-3</v>
      </c>
      <c r="AI86" s="183">
        <f t="shared" ref="AI86" si="293">SUM(AI29,AI21,AI37,AI45,AI53,,AI61,AI69,AI77,AI85)</f>
        <v>189854</v>
      </c>
      <c r="AJ86" s="183">
        <f t="shared" ref="AJ86:AK86" si="294">SUM(AJ29,AJ21,AJ37,AJ45,AJ53,AJ61,AJ69,AJ77,AJ85)</f>
        <v>1811</v>
      </c>
      <c r="AK86" s="184">
        <f t="shared" si="294"/>
        <v>127.10600000000001</v>
      </c>
      <c r="AL86" s="186">
        <f t="shared" si="9"/>
        <v>9.5389088457446241E-3</v>
      </c>
      <c r="AM86" s="183">
        <f t="shared" ref="AM86" si="295">SUM(AM29,AM21,AM37,AM45,AM53,,AM61,AM69,AM77,AM85)</f>
        <v>289544</v>
      </c>
      <c r="AN86" s="183">
        <f t="shared" ref="AN86:AO86" si="296">SUM(AN29,AN21,AN37,AN45,AN53,AN61,AN69,AN77,AN85)</f>
        <v>1576</v>
      </c>
      <c r="AO86" s="184">
        <f t="shared" si="296"/>
        <v>99.287999999999982</v>
      </c>
      <c r="AP86" s="186">
        <f t="shared" si="10"/>
        <v>5.4430414721078658E-3</v>
      </c>
      <c r="AQ86" s="183">
        <f t="shared" ref="AQ86" si="297">SUM(AQ29,AQ21,AQ37,AQ45,AQ53,,AQ61,AQ69,AQ77,AQ85)</f>
        <v>39861</v>
      </c>
      <c r="AR86" s="183">
        <f t="shared" ref="AR86:AS86" si="298">SUM(AR29,AR21,AR37,AR45,AR53,AR61,AR69,AR77,AR85)</f>
        <v>245</v>
      </c>
      <c r="AS86" s="184">
        <f t="shared" si="298"/>
        <v>15.434999999999997</v>
      </c>
      <c r="AT86" s="186">
        <f t="shared" si="11"/>
        <v>6.1463585961215221E-3</v>
      </c>
      <c r="AU86" s="183">
        <f t="shared" ref="AU86" si="299">SUM(AU29,AU21,AU37,AU45,AU53,,AU61,AU69,AU77,AU85)</f>
        <v>33237</v>
      </c>
      <c r="AV86" s="183">
        <f t="shared" ref="AV86:AW86" si="300">SUM(AV29,AV21,AV37,AV45,AV53,AV61,AV69,AV77,AV85)</f>
        <v>327</v>
      </c>
      <c r="AW86" s="184">
        <f t="shared" si="300"/>
        <v>20.600999999999999</v>
      </c>
      <c r="AX86" s="186">
        <f t="shared" si="12"/>
        <v>9.8384330715768579E-3</v>
      </c>
      <c r="AY86" s="183">
        <f t="shared" ref="AY86" si="301">SUM(AY29,AY21,AY37,AY45,AY53,,AY61,AY69,AY77,AY85)</f>
        <v>34288</v>
      </c>
      <c r="AZ86" s="183">
        <f t="shared" ref="AZ86:BA86" si="302">SUM(AZ29,AZ21,AZ37,AZ45,AZ53,AZ61,AZ69,AZ77,AZ85)</f>
        <v>181</v>
      </c>
      <c r="BA86" s="184">
        <f t="shared" si="302"/>
        <v>11.403000000000002</v>
      </c>
      <c r="BB86" s="186">
        <f t="shared" si="13"/>
        <v>5.2788147456836213E-3</v>
      </c>
      <c r="BC86" s="183">
        <f t="shared" ref="BC86" si="303">SUM(BC29,BC21,BC37,BC45,BC53,,BC61,BC69,BC77,BC85)</f>
        <v>186490</v>
      </c>
      <c r="BD86" s="183">
        <f t="shared" ref="BD86:BE86" si="304">SUM(BD29,BD21,BD37,BD45,BD53,BD61,BD69,BD77,BD85)</f>
        <v>869</v>
      </c>
      <c r="BE86" s="184">
        <f t="shared" si="304"/>
        <v>54.747</v>
      </c>
      <c r="BF86" s="186">
        <f t="shared" si="14"/>
        <v>4.6597672797469031E-3</v>
      </c>
      <c r="BG86" s="183">
        <f t="shared" ref="BG86" si="305">SUM(BG29,BG21,BG37,BG45,BG53,,BG61,BG69,BG77,BG85)</f>
        <v>16772</v>
      </c>
      <c r="BH86" s="183">
        <f t="shared" ref="BH86:BI86" si="306">SUM(BH29,BH21,BH37,BH45,BH53,BH61,BH69,BH77,BH85)</f>
        <v>125</v>
      </c>
      <c r="BI86" s="184">
        <f t="shared" si="306"/>
        <v>7.875</v>
      </c>
      <c r="BJ86" s="186">
        <f t="shared" si="15"/>
        <v>7.4528976866205581E-3</v>
      </c>
      <c r="BK86" s="183">
        <f t="shared" ref="BK86" si="307">SUM(BK29,BK21,BK37,BK45,BK53,,BK61,BK69,BK77,BK85)</f>
        <v>252916</v>
      </c>
      <c r="BL86" s="183">
        <f t="shared" ref="BL86:BM86" si="308">SUM(BL29,BL21,BL37,BL45,BL53,BL61,BL69,BL77,BL85)</f>
        <v>1937</v>
      </c>
      <c r="BM86" s="184">
        <f t="shared" si="308"/>
        <v>122.03099999999999</v>
      </c>
      <c r="BN86" s="186">
        <f t="shared" si="16"/>
        <v>7.6586692815005771E-3</v>
      </c>
      <c r="BO86" s="183">
        <f>SUM(BO29,BO21,BO37,BO45,BO53,,BO61,BO69,BO77,BO85)</f>
        <v>0</v>
      </c>
      <c r="BP86" s="183">
        <f>SUM(BP29,BP21,BP37,BP45,BP53,BP61,BP69,BP77,BP85)</f>
        <v>0</v>
      </c>
      <c r="BQ86" s="184">
        <f>SUM(BQ29,BQ21,BQ37,BQ45,BQ53,BQ61,BQ69,BQ77,BQ85)</f>
        <v>0</v>
      </c>
      <c r="BR86" s="186" t="e">
        <f t="shared" si="17"/>
        <v>#DIV/0!</v>
      </c>
      <c r="BS86" s="183">
        <f t="shared" ref="BS86" si="309">SUM(BS29,BS21,BS37,BS45,BS53,,BS61,BS69,BS77,BS85)</f>
        <v>0</v>
      </c>
      <c r="BT86" s="183">
        <f t="shared" ref="BT86:BU86" si="310">SUM(BT29,BT21,BT37,BT45,BT53,BT61,BT69,BT77,BT85)</f>
        <v>0</v>
      </c>
      <c r="BU86" s="184">
        <f t="shared" si="310"/>
        <v>0</v>
      </c>
      <c r="BV86" s="186" t="e">
        <f t="shared" si="18"/>
        <v>#DIV/0!</v>
      </c>
      <c r="BW86" s="183">
        <f t="shared" ref="BW86" si="311">SUM(BW29,BW21,BW37,BW45,BW53,,BW61,BW69,BW77,BW85)</f>
        <v>0</v>
      </c>
      <c r="BX86" s="183">
        <f t="shared" ref="BX86:BY86" si="312">SUM(BX29,BX21,BX37,BX45,BX53,BX61,BX69,BX77,BX85)</f>
        <v>0</v>
      </c>
      <c r="BY86" s="184">
        <f t="shared" si="312"/>
        <v>0</v>
      </c>
      <c r="BZ86" s="186" t="e">
        <f t="shared" si="19"/>
        <v>#DIV/0!</v>
      </c>
      <c r="CA86" s="183">
        <f t="shared" ref="CA86" si="313">SUM(CA29,CA21,CA37,CA45,CA53,,CA61,CA69,CA77,CA85)</f>
        <v>0</v>
      </c>
      <c r="CB86" s="183">
        <f t="shared" ref="CB86:CC86" si="314">SUM(CB29,CB21,CB37,CB45,CB53,CB61,CB69,CB77,CB85)</f>
        <v>0</v>
      </c>
      <c r="CC86" s="184">
        <f t="shared" si="314"/>
        <v>0</v>
      </c>
      <c r="CD86" s="186" t="e">
        <f t="shared" si="20"/>
        <v>#DIV/0!</v>
      </c>
      <c r="CE86" s="183">
        <f t="shared" ref="CE86" si="315">SUM(CE29,CE21,CE37,CE45,CE53,,CE61,CE69,CE77,CE85)</f>
        <v>0</v>
      </c>
      <c r="CF86" s="183">
        <f t="shared" ref="CF86:CG86" si="316">SUM(CF29,CF21,CF37,CF45,CF53,CF61,CF69,CF77,CF85)</f>
        <v>0</v>
      </c>
      <c r="CG86" s="184">
        <f t="shared" si="316"/>
        <v>0</v>
      </c>
      <c r="CH86" s="186" t="e">
        <f t="shared" si="21"/>
        <v>#DIV/0!</v>
      </c>
      <c r="CI86" s="183">
        <f t="shared" ref="CI86" si="317">SUM(CI29,CI21,CI37,CI45,CI53,,CI61,CI69,CI77,CI85)</f>
        <v>0</v>
      </c>
      <c r="CJ86" s="183">
        <f t="shared" ref="CJ86:CK86" si="318">SUM(CJ29,CJ21,CJ37,CJ45,CJ53,CJ61,CJ69,CJ77,CJ85)</f>
        <v>0</v>
      </c>
      <c r="CK86" s="184">
        <f t="shared" si="318"/>
        <v>0</v>
      </c>
      <c r="CL86" s="186" t="e">
        <f t="shared" si="22"/>
        <v>#DIV/0!</v>
      </c>
      <c r="CM86" s="183">
        <f t="shared" ref="CM86" si="319">SUM(CM29,CM21,CM37,CM45,CM53,,CM61,CM69,CM77,CM85)</f>
        <v>0</v>
      </c>
      <c r="CN86" s="183">
        <f t="shared" ref="CN86:CO86" si="320">SUM(CN29,CN21,CN37,CN45,CN53,CN61,CN69,CN77,CN85)</f>
        <v>0</v>
      </c>
      <c r="CO86" s="184">
        <f t="shared" si="320"/>
        <v>0</v>
      </c>
      <c r="CP86" s="186" t="e">
        <f t="shared" si="23"/>
        <v>#DIV/0!</v>
      </c>
      <c r="CQ86" s="183">
        <f t="shared" ref="CQ86" si="321">SUM(CQ29,CQ21,CQ37,CQ45,CQ53,,CQ61,CQ69,CQ77,CQ85)</f>
        <v>0</v>
      </c>
      <c r="CR86" s="183">
        <f t="shared" ref="CR86:CS86" si="322">SUM(CR29,CR21,CR37,CR45,CR53,CR61,CR69,CR77,CR85)</f>
        <v>0</v>
      </c>
      <c r="CS86" s="184">
        <f t="shared" si="322"/>
        <v>0</v>
      </c>
      <c r="CT86" s="186" t="e">
        <f t="shared" si="24"/>
        <v>#DIV/0!</v>
      </c>
      <c r="CU86" s="183">
        <f t="shared" ref="CU86" si="323">SUM(CU29,CU21,CU37,CU45,CU53,,CU61,CU69,CU77,CU85)</f>
        <v>0</v>
      </c>
      <c r="CV86" s="183">
        <f t="shared" ref="CV86:CW86" si="324">SUM(CV29,CV21,CV37,CV45,CV53,CV61,CV69,CV77,CV85)</f>
        <v>0</v>
      </c>
      <c r="CW86" s="184">
        <f t="shared" si="324"/>
        <v>0</v>
      </c>
      <c r="CX86" s="186" t="e">
        <f t="shared" si="25"/>
        <v>#DIV/0!</v>
      </c>
      <c r="CY86" s="183">
        <f t="shared" ref="CY86" si="325">SUM(CY29,CY21,CY37,CY45,CY53,,CY61,CY69,CY77,CY85)</f>
        <v>0</v>
      </c>
      <c r="CZ86" s="183">
        <f t="shared" ref="CZ86:DA86" si="326">SUM(CZ29,CZ21,CZ37,CZ45,CZ53,CZ61,CZ69,CZ77,CZ85)</f>
        <v>0</v>
      </c>
      <c r="DA86" s="184">
        <f t="shared" si="326"/>
        <v>0</v>
      </c>
      <c r="DB86" s="186" t="e">
        <f t="shared" si="31"/>
        <v>#DIV/0!</v>
      </c>
      <c r="DC86" s="183">
        <f t="shared" ref="DC86" si="327">SUM(DC29,DC21,DC37,DC45,DC53,,DC61,DC69,DC77,DC85)</f>
        <v>0</v>
      </c>
      <c r="DD86" s="183">
        <f t="shared" ref="DD86:DE86" si="328">SUM(DD29,DD21,DD37,DD45,DD53,DD61,DD69,DD77,DD85)</f>
        <v>0</v>
      </c>
      <c r="DE86" s="184">
        <f t="shared" si="328"/>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249" priority="15"/>
    <cfRule type="aboveAverage" dxfId="248"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247" priority="13"/>
    <cfRule type="aboveAverage" dxfId="246" priority="14"/>
  </conditionalFormatting>
  <conditionalFormatting sqref="BN21">
    <cfRule type="aboveAverage" dxfId="245" priority="11"/>
    <cfRule type="aboveAverage" dxfId="244" priority="12"/>
  </conditionalFormatting>
  <conditionalFormatting sqref="BN29 BN37 BN45 BN53 BN61 BN69 BN77 BN85">
    <cfRule type="aboveAverage" dxfId="243" priority="9"/>
    <cfRule type="aboveAverage" dxfId="242" priority="10"/>
  </conditionalFormatting>
  <conditionalFormatting sqref="BR21 BV21 BZ21 CD21 CH21 CL21 CP21 CT21 CX21 DB21">
    <cfRule type="aboveAverage" dxfId="241" priority="7"/>
    <cfRule type="aboveAverage" dxfId="240"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239" priority="5"/>
    <cfRule type="aboveAverage" dxfId="238" priority="6"/>
  </conditionalFormatting>
  <conditionalFormatting sqref="DF21">
    <cfRule type="aboveAverage" dxfId="237" priority="3"/>
    <cfRule type="aboveAverage" dxfId="236" priority="4"/>
  </conditionalFormatting>
  <conditionalFormatting sqref="DF29 DF37 DF45 DF53 DF61 DF69 DF77 DF85">
    <cfRule type="aboveAverage" dxfId="235" priority="1"/>
    <cfRule type="aboveAverage" dxfId="234" priority="2"/>
  </conditionalFormatting>
  <pageMargins left="0.75" right="0.75" top="1" bottom="1" header="0.5" footer="0.5"/>
  <pageSetup paperSize="9" scale="48"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pageSetUpPr autoPageBreaks="0"/>
  </sheetPr>
  <dimension ref="A1:DF88"/>
  <sheetViews>
    <sheetView showGridLines="0" topLeftCell="A12" zoomScale="70" zoomScaleNormal="70" workbookViewId="0">
      <selection activeCell="D27" sqref="D27"/>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14.6640625" style="2"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hidden="1" customWidth="1"/>
    <col min="68" max="68" width="9.9140625" style="2" hidden="1" customWidth="1"/>
    <col min="69" max="69" width="13.1640625" style="2" hidden="1" customWidth="1"/>
    <col min="70" max="70" width="10.6640625" style="2" hidden="1" customWidth="1"/>
    <col min="71" max="71" width="8.9140625" style="2" hidden="1" customWidth="1"/>
    <col min="72" max="72" width="9.9140625" style="2" hidden="1" customWidth="1"/>
    <col min="73" max="73" width="13.1640625" style="2" hidden="1" customWidth="1"/>
    <col min="74" max="74" width="10.6640625" style="2" hidden="1" customWidth="1"/>
    <col min="75" max="75" width="8.9140625" style="2" hidden="1" customWidth="1"/>
    <col min="76" max="76" width="9.9140625" style="2" hidden="1" customWidth="1"/>
    <col min="77" max="77" width="13.1640625" style="2" hidden="1" customWidth="1"/>
    <col min="78" max="78" width="10.6640625" style="2" hidden="1" customWidth="1"/>
    <col min="79" max="79" width="8.9140625" style="2" hidden="1" customWidth="1"/>
    <col min="80" max="80" width="9.9140625" style="2" hidden="1" customWidth="1"/>
    <col min="81" max="81" width="13.1640625" style="2" hidden="1" customWidth="1"/>
    <col min="82" max="82" width="10.6640625" style="2" hidden="1" customWidth="1"/>
    <col min="83" max="83" width="0" style="2" hidden="1" customWidth="1"/>
    <col min="84" max="84" width="9.9140625" style="2" hidden="1" customWidth="1"/>
    <col min="85" max="85" width="13.1640625" style="2" hidden="1" customWidth="1"/>
    <col min="86" max="86" width="10.6640625" style="2" hidden="1" customWidth="1"/>
    <col min="87" max="87" width="0" style="2" hidden="1" customWidth="1"/>
    <col min="88" max="88" width="9.9140625" style="2" hidden="1" customWidth="1"/>
    <col min="89" max="89" width="13.1640625" style="2" hidden="1" customWidth="1"/>
    <col min="90" max="90" width="10.6640625" style="2" hidden="1" customWidth="1"/>
    <col min="91" max="91" width="0" style="2" hidden="1" customWidth="1"/>
    <col min="92" max="92" width="9.9140625" style="2" hidden="1" customWidth="1"/>
    <col min="93" max="93" width="13.1640625" style="2" hidden="1" customWidth="1"/>
    <col min="94" max="94" width="10.6640625" style="2" hidden="1" customWidth="1"/>
    <col min="95" max="95" width="0" style="2" hidden="1" customWidth="1"/>
    <col min="96" max="96" width="9.9140625" style="2" hidden="1" customWidth="1"/>
    <col min="97" max="97" width="13.1640625" style="2" hidden="1" customWidth="1"/>
    <col min="98" max="98" width="10.6640625" style="2" hidden="1" customWidth="1"/>
    <col min="99" max="99" width="0" style="2" hidden="1" customWidth="1"/>
    <col min="100" max="100" width="9.9140625" style="2" hidden="1" customWidth="1"/>
    <col min="101" max="101" width="13.1640625" style="2" hidden="1" customWidth="1"/>
    <col min="102" max="102" width="10.6640625" style="2" hidden="1" customWidth="1"/>
    <col min="103" max="103" width="0" style="2" hidden="1" customWidth="1"/>
    <col min="104" max="104" width="9.9140625" style="2" hidden="1" customWidth="1"/>
    <col min="105" max="105" width="13.1640625" style="2" hidden="1" customWidth="1"/>
    <col min="106" max="106" width="10.6640625" style="2" hidden="1" customWidth="1"/>
    <col min="107" max="107" width="0" style="2" hidden="1" customWidth="1"/>
    <col min="108" max="108" width="9.9140625" style="2" hidden="1" customWidth="1"/>
    <col min="109" max="109" width="13.1640625" style="2" hidden="1" customWidth="1"/>
    <col min="110" max="110" width="10.6640625" style="2" hidden="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135</v>
      </c>
      <c r="C2" s="694"/>
      <c r="D2" s="695"/>
      <c r="E2" s="130"/>
      <c r="F2" s="125"/>
      <c r="G2" s="125"/>
      <c r="H2" s="125"/>
      <c r="I2" s="125"/>
      <c r="J2" s="3"/>
      <c r="K2" s="6"/>
      <c r="M2" s="47"/>
      <c r="N2" s="47"/>
    </row>
    <row r="3" spans="1:110" s="1" customFormat="1" ht="16.5" thickBot="1">
      <c r="B3" s="230"/>
      <c r="C3" s="696">
        <v>700</v>
      </c>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7455</v>
      </c>
      <c r="C7" s="53">
        <f>Summary!J12</f>
        <v>8974.3589743589746</v>
      </c>
      <c r="D7" s="54">
        <f>B7/C7</f>
        <v>0.83069999999999999</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128</v>
      </c>
      <c r="X12" s="707"/>
      <c r="Y12" s="707"/>
      <c r="Z12" s="707"/>
      <c r="AA12" s="708" t="s">
        <v>144</v>
      </c>
      <c r="AB12" s="708"/>
      <c r="AC12" s="708"/>
      <c r="AD12" s="708"/>
      <c r="AE12" s="707" t="s">
        <v>145</v>
      </c>
      <c r="AF12" s="707"/>
      <c r="AG12" s="707"/>
      <c r="AH12" s="707"/>
      <c r="AI12" s="708" t="s">
        <v>146</v>
      </c>
      <c r="AJ12" s="708"/>
      <c r="AK12" s="708"/>
      <c r="AL12" s="708"/>
      <c r="AM12" s="707" t="s">
        <v>147</v>
      </c>
      <c r="AN12" s="707"/>
      <c r="AO12" s="707"/>
      <c r="AP12" s="707"/>
      <c r="AQ12" s="708" t="s">
        <v>148</v>
      </c>
      <c r="AR12" s="708"/>
      <c r="AS12" s="708"/>
      <c r="AT12" s="708"/>
      <c r="AU12" s="707" t="s">
        <v>149</v>
      </c>
      <c r="AV12" s="707"/>
      <c r="AW12" s="707"/>
      <c r="AX12" s="707"/>
      <c r="AY12" s="708" t="s">
        <v>150</v>
      </c>
      <c r="AZ12" s="708"/>
      <c r="BA12" s="708"/>
      <c r="BB12" s="708"/>
      <c r="BC12" s="707" t="s">
        <v>151</v>
      </c>
      <c r="BD12" s="707"/>
      <c r="BE12" s="707"/>
      <c r="BF12" s="707"/>
      <c r="BG12" s="708" t="s">
        <v>152</v>
      </c>
      <c r="BH12" s="708"/>
      <c r="BI12" s="708"/>
      <c r="BJ12" s="708"/>
      <c r="BK12" s="707" t="s">
        <v>153</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369" customFormat="1" ht="16.25" customHeight="1">
      <c r="A14" s="233"/>
      <c r="B14" s="234">
        <f>'Daily_Total '!B14</f>
        <v>45116</v>
      </c>
      <c r="C14" s="235">
        <f>SUM(W14,AA14,AE14,AI14,AM14,AQ14,AU14,AY14,BC14,BG14,BK14,BO14,BS14,BW14,CA14,CE14,CI14,CM14,CQ14,CU14,CY14,DC14)</f>
        <v>0</v>
      </c>
      <c r="D14" s="236">
        <f t="shared" ref="D14:D20" si="0">SUM(X14,AB14,AF14,AJ14,AN14,AR14,AV14,AZ14,BD14,BH14,BL14,BP14,BT14,BX14,CB14,CF14,CJ14,CN14,CR14,CV14,CZ14,DD14)</f>
        <v>0</v>
      </c>
      <c r="E14" s="237"/>
      <c r="F14" s="236"/>
      <c r="G14" s="236"/>
      <c r="H14" s="236"/>
      <c r="I14" s="236"/>
      <c r="J14" s="238">
        <f>SUM(Y14,AC14,AG14,AK14,AO14,AS14,AW14,BA14,BE14,BI14,BM14,BQ14,BU14,BY14,CC14,CG14,CK14,CO14,CS14,CW14,DA14,DE14)</f>
        <v>0</v>
      </c>
      <c r="K14" s="239">
        <f>SUM($J14:J$14)/$C$3</f>
        <v>0</v>
      </c>
      <c r="L14" s="240" t="e">
        <f t="shared" ref="L14:L45" si="1">D14/C14</f>
        <v>#DIV/0!</v>
      </c>
      <c r="M14" s="241" t="e">
        <f t="shared" ref="M14:M45" si="2">J14/D14</f>
        <v>#DIV/0!</v>
      </c>
      <c r="N14" s="242" t="e">
        <f>J14/E14</f>
        <v>#DIV/0!</v>
      </c>
      <c r="O14" s="243"/>
      <c r="P14" s="236"/>
      <c r="Q14" s="239" t="e">
        <f t="shared" ref="Q14:Q77" si="3">O14/P14</f>
        <v>#DIV/0!</v>
      </c>
      <c r="R14" s="244" t="e">
        <f t="shared" ref="R14:R60" si="4">J14/O14</f>
        <v>#DIV/0!</v>
      </c>
      <c r="S14" s="239" t="e">
        <f t="shared" ref="S14:S45" si="5">O14/D14</f>
        <v>#DIV/0!</v>
      </c>
      <c r="T14" s="236"/>
      <c r="U14" s="236"/>
      <c r="V14" s="245">
        <f>IFERROR(U14/O14,1)</f>
        <v>1</v>
      </c>
      <c r="W14" s="246"/>
      <c r="X14" s="247"/>
      <c r="Y14" s="248"/>
      <c r="Z14" s="240" t="e">
        <f t="shared" ref="Z14:Z86" si="6">X14/W14</f>
        <v>#DIV/0!</v>
      </c>
      <c r="AA14" s="247"/>
      <c r="AB14" s="247"/>
      <c r="AC14" s="248"/>
      <c r="AD14" s="240" t="e">
        <f t="shared" ref="AD14:AD86" si="7">AB14/AA14</f>
        <v>#DIV/0!</v>
      </c>
      <c r="AE14" s="247"/>
      <c r="AF14" s="247"/>
      <c r="AG14" s="248"/>
      <c r="AH14" s="240" t="e">
        <f t="shared" ref="AH14:AH86" si="8">AF14/AE14</f>
        <v>#DIV/0!</v>
      </c>
      <c r="AI14" s="247"/>
      <c r="AJ14" s="247"/>
      <c r="AK14" s="248"/>
      <c r="AL14" s="240" t="e">
        <f t="shared" ref="AL14:AL86" si="9">AJ14/AI14</f>
        <v>#DIV/0!</v>
      </c>
      <c r="AM14" s="247"/>
      <c r="AN14" s="247"/>
      <c r="AO14" s="248"/>
      <c r="AP14" s="240" t="e">
        <f t="shared" ref="AP14:AP86" si="10">AN14/AM14</f>
        <v>#DIV/0!</v>
      </c>
      <c r="AQ14" s="247"/>
      <c r="AR14" s="247"/>
      <c r="AS14" s="248"/>
      <c r="AT14" s="240" t="e">
        <f t="shared" ref="AT14:AT86" si="11">AR14/AQ14</f>
        <v>#DIV/0!</v>
      </c>
      <c r="AU14" s="247"/>
      <c r="AV14" s="247"/>
      <c r="AW14" s="248"/>
      <c r="AX14" s="240" t="e">
        <f t="shared" ref="AX14:AX86" si="12">AV14/AU14</f>
        <v>#DIV/0!</v>
      </c>
      <c r="AY14" s="247"/>
      <c r="AZ14" s="247"/>
      <c r="BA14" s="248"/>
      <c r="BB14" s="240" t="e">
        <f t="shared" ref="BB14:BB86" si="13">AZ14/AY14</f>
        <v>#DIV/0!</v>
      </c>
      <c r="BC14" s="247"/>
      <c r="BD14" s="247"/>
      <c r="BE14" s="248"/>
      <c r="BF14" s="240" t="e">
        <f t="shared" ref="BF14:BF86" si="14">BD14/BC14</f>
        <v>#DIV/0!</v>
      </c>
      <c r="BG14" s="247"/>
      <c r="BH14" s="247"/>
      <c r="BI14" s="248"/>
      <c r="BJ14" s="240" t="e">
        <f t="shared" ref="BJ14:BJ86" si="15">BH14/BG14</f>
        <v>#DIV/0!</v>
      </c>
      <c r="BK14" s="247"/>
      <c r="BL14" s="247"/>
      <c r="BM14" s="248"/>
      <c r="BN14" s="240" t="e">
        <f t="shared" ref="BN14:BN86" si="16">BL14/BK14</f>
        <v>#DIV/0!</v>
      </c>
      <c r="BO14" s="247"/>
      <c r="BP14" s="247"/>
      <c r="BQ14" s="248"/>
      <c r="BR14" s="240" t="e">
        <f t="shared" ref="BR14:BR86" si="17">BP14/BO14</f>
        <v>#DIV/0!</v>
      </c>
      <c r="BS14" s="247"/>
      <c r="BT14" s="247"/>
      <c r="BU14" s="248"/>
      <c r="BV14" s="240" t="e">
        <f t="shared" ref="BV14:BV86" si="18">BT14/BS14</f>
        <v>#DIV/0!</v>
      </c>
      <c r="BW14" s="247"/>
      <c r="BX14" s="247"/>
      <c r="BY14" s="248"/>
      <c r="BZ14" s="240" t="e">
        <f t="shared" ref="BZ14:BZ86" si="19">BX14/BW14</f>
        <v>#DIV/0!</v>
      </c>
      <c r="CA14" s="247"/>
      <c r="CB14" s="247"/>
      <c r="CC14" s="248"/>
      <c r="CD14" s="240" t="e">
        <f t="shared" ref="CD14:CD86" si="20">CB14/CA14</f>
        <v>#DIV/0!</v>
      </c>
      <c r="CE14" s="247"/>
      <c r="CF14" s="247"/>
      <c r="CG14" s="248"/>
      <c r="CH14" s="240" t="e">
        <f t="shared" ref="CH14:CH86" si="21">CF14/CE14</f>
        <v>#DIV/0!</v>
      </c>
      <c r="CI14" s="247"/>
      <c r="CJ14" s="247"/>
      <c r="CK14" s="248"/>
      <c r="CL14" s="240" t="e">
        <f t="shared" ref="CL14:CL86" si="22">CJ14/CI14</f>
        <v>#DIV/0!</v>
      </c>
      <c r="CM14" s="247"/>
      <c r="CN14" s="247"/>
      <c r="CO14" s="248"/>
      <c r="CP14" s="240" t="e">
        <f t="shared" ref="CP14:CP86" si="23">CN14/CM14</f>
        <v>#DIV/0!</v>
      </c>
      <c r="CQ14" s="247"/>
      <c r="CR14" s="247"/>
      <c r="CS14" s="248"/>
      <c r="CT14" s="240" t="e">
        <f t="shared" ref="CT14:CT86" si="24">CR14/CQ14</f>
        <v>#DIV/0!</v>
      </c>
      <c r="CU14" s="247"/>
      <c r="CV14" s="247"/>
      <c r="CW14" s="248"/>
      <c r="CX14" s="240" t="e">
        <f t="shared" ref="CX14:CX86" si="25">CV14/CU14</f>
        <v>#DIV/0!</v>
      </c>
      <c r="CY14" s="247"/>
      <c r="CZ14" s="247"/>
      <c r="DA14" s="248"/>
      <c r="DB14" s="240" t="e">
        <f t="shared" ref="DB14:DB16" si="26">CZ14/CY14</f>
        <v>#DIV/0!</v>
      </c>
      <c r="DC14" s="247"/>
      <c r="DD14" s="247"/>
      <c r="DE14" s="248"/>
      <c r="DF14" s="368" t="e">
        <f t="shared" ref="DF14:DF86" si="27">DD14/DC14</f>
        <v>#DIV/0!</v>
      </c>
    </row>
    <row r="15" spans="1:110" s="371" customFormat="1">
      <c r="A15" s="249"/>
      <c r="B15" s="234">
        <f>'Daily_Total '!B15</f>
        <v>45117</v>
      </c>
      <c r="C15" s="250">
        <f t="shared" ref="C15:C20" si="28">SUM(W15,AA15,AE15,AI15,AM15,AQ15,AU15,AY15,BC15,BG15,BK15,BO15,BS15,BW15,CA15,CE15,CI15,CM15,CQ15,CU15,CY15,DC15)</f>
        <v>0</v>
      </c>
      <c r="D15" s="251">
        <f t="shared" si="0"/>
        <v>0</v>
      </c>
      <c r="E15" s="252"/>
      <c r="F15" s="251"/>
      <c r="G15" s="251"/>
      <c r="H15" s="251"/>
      <c r="I15" s="251"/>
      <c r="J15" s="253">
        <f t="shared" ref="J15:J20" si="29">SUM(Y15,AC15,AG15,AK15,AO15,AS15,AW15,BA15,BE15,BI15,BM15,BQ15,BU15,BY15,CC15,CG15,CK15,CO15,CS15,CW15,DA15,DE15)</f>
        <v>0</v>
      </c>
      <c r="K15" s="254">
        <f>SUM($J$14:J15)/$C$3</f>
        <v>0</v>
      </c>
      <c r="L15" s="255" t="e">
        <f t="shared" si="1"/>
        <v>#DIV/0!</v>
      </c>
      <c r="M15" s="256" t="e">
        <f t="shared" si="2"/>
        <v>#DIV/0!</v>
      </c>
      <c r="N15" s="257" t="e">
        <f t="shared" ref="N15:N78" si="30">J15/E15</f>
        <v>#DIV/0!</v>
      </c>
      <c r="O15" s="258"/>
      <c r="P15" s="251"/>
      <c r="Q15" s="254" t="e">
        <f t="shared" si="3"/>
        <v>#DIV/0!</v>
      </c>
      <c r="R15" s="259" t="e">
        <f t="shared" si="4"/>
        <v>#DIV/0!</v>
      </c>
      <c r="S15" s="254" t="e">
        <f t="shared" si="5"/>
        <v>#DIV/0!</v>
      </c>
      <c r="T15" s="251"/>
      <c r="U15" s="251"/>
      <c r="V15" s="260">
        <f t="shared" ref="V15:V78" si="31">IFERROR(U15/O15,1)</f>
        <v>1</v>
      </c>
      <c r="W15" s="261"/>
      <c r="X15" s="262"/>
      <c r="Y15" s="263"/>
      <c r="Z15" s="255" t="e">
        <f t="shared" si="6"/>
        <v>#DIV/0!</v>
      </c>
      <c r="AA15" s="262"/>
      <c r="AB15" s="262"/>
      <c r="AC15" s="263"/>
      <c r="AD15" s="255" t="e">
        <f t="shared" si="7"/>
        <v>#DIV/0!</v>
      </c>
      <c r="AE15" s="262"/>
      <c r="AF15" s="262"/>
      <c r="AG15" s="263"/>
      <c r="AH15" s="255" t="e">
        <f t="shared" si="8"/>
        <v>#DIV/0!</v>
      </c>
      <c r="AI15" s="262"/>
      <c r="AJ15" s="262"/>
      <c r="AK15" s="263"/>
      <c r="AL15" s="255" t="e">
        <f t="shared" si="9"/>
        <v>#DIV/0!</v>
      </c>
      <c r="AM15" s="262"/>
      <c r="AN15" s="262"/>
      <c r="AO15" s="263"/>
      <c r="AP15" s="255" t="e">
        <f t="shared" si="10"/>
        <v>#DIV/0!</v>
      </c>
      <c r="AQ15" s="262"/>
      <c r="AR15" s="262"/>
      <c r="AS15" s="263"/>
      <c r="AT15" s="255" t="e">
        <f t="shared" si="11"/>
        <v>#DIV/0!</v>
      </c>
      <c r="AU15" s="262"/>
      <c r="AV15" s="262"/>
      <c r="AW15" s="263"/>
      <c r="AX15" s="255" t="e">
        <f t="shared" si="12"/>
        <v>#DIV/0!</v>
      </c>
      <c r="AY15" s="262"/>
      <c r="AZ15" s="262"/>
      <c r="BA15" s="263"/>
      <c r="BB15" s="255" t="e">
        <f t="shared" si="13"/>
        <v>#DIV/0!</v>
      </c>
      <c r="BC15" s="262"/>
      <c r="BD15" s="262"/>
      <c r="BE15" s="263"/>
      <c r="BF15" s="255" t="e">
        <f t="shared" si="14"/>
        <v>#DIV/0!</v>
      </c>
      <c r="BG15" s="262"/>
      <c r="BH15" s="262"/>
      <c r="BI15" s="263"/>
      <c r="BJ15" s="255" t="e">
        <f t="shared" si="15"/>
        <v>#DIV/0!</v>
      </c>
      <c r="BK15" s="262"/>
      <c r="BL15" s="262"/>
      <c r="BM15" s="263"/>
      <c r="BN15" s="255" t="e">
        <f t="shared" si="16"/>
        <v>#DIV/0!</v>
      </c>
      <c r="BO15" s="262"/>
      <c r="BP15" s="262"/>
      <c r="BQ15" s="263"/>
      <c r="BR15" s="255" t="e">
        <f t="shared" si="17"/>
        <v>#DIV/0!</v>
      </c>
      <c r="BS15" s="262"/>
      <c r="BT15" s="262"/>
      <c r="BU15" s="263"/>
      <c r="BV15" s="255" t="e">
        <f t="shared" si="18"/>
        <v>#DIV/0!</v>
      </c>
      <c r="BW15" s="262"/>
      <c r="BX15" s="262"/>
      <c r="BY15" s="263"/>
      <c r="BZ15" s="255" t="e">
        <f t="shared" si="19"/>
        <v>#DIV/0!</v>
      </c>
      <c r="CA15" s="262"/>
      <c r="CB15" s="262"/>
      <c r="CC15" s="263"/>
      <c r="CD15" s="255" t="e">
        <f t="shared" si="20"/>
        <v>#DIV/0!</v>
      </c>
      <c r="CE15" s="262"/>
      <c r="CF15" s="262"/>
      <c r="CG15" s="263"/>
      <c r="CH15" s="255" t="e">
        <f t="shared" si="21"/>
        <v>#DIV/0!</v>
      </c>
      <c r="CI15" s="262"/>
      <c r="CJ15" s="262"/>
      <c r="CK15" s="263"/>
      <c r="CL15" s="255" t="e">
        <f t="shared" si="22"/>
        <v>#DIV/0!</v>
      </c>
      <c r="CM15" s="262"/>
      <c r="CN15" s="262"/>
      <c r="CO15" s="263"/>
      <c r="CP15" s="255" t="e">
        <f t="shared" si="23"/>
        <v>#DIV/0!</v>
      </c>
      <c r="CQ15" s="262"/>
      <c r="CR15" s="262"/>
      <c r="CS15" s="263"/>
      <c r="CT15" s="255" t="e">
        <f t="shared" si="24"/>
        <v>#DIV/0!</v>
      </c>
      <c r="CU15" s="262"/>
      <c r="CV15" s="262"/>
      <c r="CW15" s="263"/>
      <c r="CX15" s="255" t="e">
        <f t="shared" si="25"/>
        <v>#DIV/0!</v>
      </c>
      <c r="CY15" s="262"/>
      <c r="CZ15" s="262"/>
      <c r="DA15" s="263"/>
      <c r="DB15" s="255" t="e">
        <f t="shared" si="26"/>
        <v>#DIV/0!</v>
      </c>
      <c r="DC15" s="262"/>
      <c r="DD15" s="262"/>
      <c r="DE15" s="263"/>
      <c r="DF15" s="370" t="e">
        <f t="shared" si="27"/>
        <v>#DIV/0!</v>
      </c>
    </row>
    <row r="16" spans="1:110" s="371" customFormat="1">
      <c r="A16" s="249"/>
      <c r="B16" s="234">
        <f>'Daily_Total '!B16</f>
        <v>45118</v>
      </c>
      <c r="C16" s="250">
        <f t="shared" si="28"/>
        <v>0</v>
      </c>
      <c r="D16" s="251">
        <f t="shared" si="0"/>
        <v>0</v>
      </c>
      <c r="E16" s="252"/>
      <c r="F16" s="251"/>
      <c r="G16" s="251"/>
      <c r="H16" s="251"/>
      <c r="I16" s="251"/>
      <c r="J16" s="253">
        <f t="shared" si="29"/>
        <v>0</v>
      </c>
      <c r="K16" s="254">
        <f>SUM($J$14:J16)/$C$3</f>
        <v>0</v>
      </c>
      <c r="L16" s="255" t="e">
        <f t="shared" si="1"/>
        <v>#DIV/0!</v>
      </c>
      <c r="M16" s="256" t="e">
        <f t="shared" si="2"/>
        <v>#DIV/0!</v>
      </c>
      <c r="N16" s="257" t="e">
        <f t="shared" si="30"/>
        <v>#DIV/0!</v>
      </c>
      <c r="O16" s="258"/>
      <c r="P16" s="251"/>
      <c r="Q16" s="254" t="e">
        <f t="shared" si="3"/>
        <v>#DIV/0!</v>
      </c>
      <c r="R16" s="259" t="e">
        <f t="shared" si="4"/>
        <v>#DIV/0!</v>
      </c>
      <c r="S16" s="254" t="e">
        <f t="shared" si="5"/>
        <v>#DIV/0!</v>
      </c>
      <c r="T16" s="251"/>
      <c r="U16" s="251"/>
      <c r="V16" s="260">
        <f t="shared" si="31"/>
        <v>1</v>
      </c>
      <c r="W16" s="261"/>
      <c r="X16" s="262"/>
      <c r="Y16" s="263"/>
      <c r="Z16" s="255" t="e">
        <f t="shared" si="6"/>
        <v>#DIV/0!</v>
      </c>
      <c r="AA16" s="262"/>
      <c r="AB16" s="262"/>
      <c r="AC16" s="263"/>
      <c r="AD16" s="255" t="e">
        <f t="shared" si="7"/>
        <v>#DIV/0!</v>
      </c>
      <c r="AE16" s="262"/>
      <c r="AF16" s="262"/>
      <c r="AG16" s="263"/>
      <c r="AH16" s="255" t="e">
        <f t="shared" si="8"/>
        <v>#DIV/0!</v>
      </c>
      <c r="AI16" s="262"/>
      <c r="AJ16" s="262"/>
      <c r="AK16" s="263"/>
      <c r="AL16" s="255" t="e">
        <f t="shared" si="9"/>
        <v>#DIV/0!</v>
      </c>
      <c r="AM16" s="262"/>
      <c r="AN16" s="262"/>
      <c r="AO16" s="263"/>
      <c r="AP16" s="255" t="e">
        <f t="shared" si="10"/>
        <v>#DIV/0!</v>
      </c>
      <c r="AQ16" s="262"/>
      <c r="AR16" s="262"/>
      <c r="AS16" s="263"/>
      <c r="AT16" s="255" t="e">
        <f t="shared" si="11"/>
        <v>#DIV/0!</v>
      </c>
      <c r="AU16" s="262"/>
      <c r="AV16" s="262"/>
      <c r="AW16" s="263"/>
      <c r="AX16" s="255" t="e">
        <f t="shared" si="12"/>
        <v>#DIV/0!</v>
      </c>
      <c r="AY16" s="262"/>
      <c r="AZ16" s="262"/>
      <c r="BA16" s="263"/>
      <c r="BB16" s="255" t="e">
        <f t="shared" si="13"/>
        <v>#DIV/0!</v>
      </c>
      <c r="BC16" s="262"/>
      <c r="BD16" s="262"/>
      <c r="BE16" s="263"/>
      <c r="BF16" s="255" t="e">
        <f t="shared" si="14"/>
        <v>#DIV/0!</v>
      </c>
      <c r="BG16" s="262"/>
      <c r="BH16" s="262"/>
      <c r="BI16" s="263"/>
      <c r="BJ16" s="255" t="e">
        <f t="shared" si="15"/>
        <v>#DIV/0!</v>
      </c>
      <c r="BK16" s="262"/>
      <c r="BL16" s="262"/>
      <c r="BM16" s="263"/>
      <c r="BN16" s="255" t="e">
        <f t="shared" si="16"/>
        <v>#DIV/0!</v>
      </c>
      <c r="BO16" s="262"/>
      <c r="BP16" s="262"/>
      <c r="BQ16" s="263"/>
      <c r="BR16" s="255" t="e">
        <f t="shared" si="17"/>
        <v>#DIV/0!</v>
      </c>
      <c r="BS16" s="262"/>
      <c r="BT16" s="262"/>
      <c r="BU16" s="263"/>
      <c r="BV16" s="255" t="e">
        <f t="shared" si="18"/>
        <v>#DIV/0!</v>
      </c>
      <c r="BW16" s="262"/>
      <c r="BX16" s="262"/>
      <c r="BY16" s="263"/>
      <c r="BZ16" s="255" t="e">
        <f t="shared" si="19"/>
        <v>#DIV/0!</v>
      </c>
      <c r="CA16" s="262"/>
      <c r="CB16" s="262"/>
      <c r="CC16" s="263"/>
      <c r="CD16" s="255" t="e">
        <f t="shared" si="20"/>
        <v>#DIV/0!</v>
      </c>
      <c r="CE16" s="262"/>
      <c r="CF16" s="262"/>
      <c r="CG16" s="263"/>
      <c r="CH16" s="255" t="e">
        <f t="shared" si="21"/>
        <v>#DIV/0!</v>
      </c>
      <c r="CI16" s="262"/>
      <c r="CJ16" s="262"/>
      <c r="CK16" s="263"/>
      <c r="CL16" s="255" t="e">
        <f t="shared" si="22"/>
        <v>#DIV/0!</v>
      </c>
      <c r="CM16" s="262"/>
      <c r="CN16" s="262"/>
      <c r="CO16" s="263"/>
      <c r="CP16" s="255" t="e">
        <f t="shared" si="23"/>
        <v>#DIV/0!</v>
      </c>
      <c r="CQ16" s="262"/>
      <c r="CR16" s="262"/>
      <c r="CS16" s="263"/>
      <c r="CT16" s="255" t="e">
        <f t="shared" si="24"/>
        <v>#DIV/0!</v>
      </c>
      <c r="CU16" s="262"/>
      <c r="CV16" s="262"/>
      <c r="CW16" s="263"/>
      <c r="CX16" s="255" t="e">
        <f t="shared" si="25"/>
        <v>#DIV/0!</v>
      </c>
      <c r="CY16" s="262"/>
      <c r="CZ16" s="262"/>
      <c r="DA16" s="263"/>
      <c r="DB16" s="255" t="e">
        <f t="shared" si="26"/>
        <v>#DIV/0!</v>
      </c>
      <c r="DC16" s="262"/>
      <c r="DD16" s="262"/>
      <c r="DE16" s="263"/>
      <c r="DF16" s="370" t="e">
        <f t="shared" si="27"/>
        <v>#DIV/0!</v>
      </c>
    </row>
    <row r="17" spans="1:110" s="371" customFormat="1">
      <c r="A17" s="249"/>
      <c r="B17" s="234">
        <f>'Daily_Total '!B17</f>
        <v>45119</v>
      </c>
      <c r="C17" s="250">
        <f t="shared" si="28"/>
        <v>0</v>
      </c>
      <c r="D17" s="251">
        <f t="shared" si="0"/>
        <v>0</v>
      </c>
      <c r="E17" s="252"/>
      <c r="F17" s="251"/>
      <c r="G17" s="251"/>
      <c r="H17" s="251"/>
      <c r="I17" s="251"/>
      <c r="J17" s="253">
        <f t="shared" si="29"/>
        <v>0</v>
      </c>
      <c r="K17" s="254">
        <f>SUM($J$14:J17)/$C$3</f>
        <v>0</v>
      </c>
      <c r="L17" s="255" t="e">
        <f t="shared" si="1"/>
        <v>#DIV/0!</v>
      </c>
      <c r="M17" s="256" t="e">
        <f t="shared" si="2"/>
        <v>#DIV/0!</v>
      </c>
      <c r="N17" s="257" t="e">
        <f t="shared" si="30"/>
        <v>#DIV/0!</v>
      </c>
      <c r="O17" s="258"/>
      <c r="P17" s="251"/>
      <c r="Q17" s="254" t="e">
        <f t="shared" si="3"/>
        <v>#DIV/0!</v>
      </c>
      <c r="R17" s="259" t="e">
        <f t="shared" si="4"/>
        <v>#DIV/0!</v>
      </c>
      <c r="S17" s="254" t="e">
        <f t="shared" si="5"/>
        <v>#DIV/0!</v>
      </c>
      <c r="T17" s="251"/>
      <c r="U17" s="251"/>
      <c r="V17" s="260">
        <f t="shared" si="31"/>
        <v>1</v>
      </c>
      <c r="W17" s="261"/>
      <c r="X17" s="262"/>
      <c r="Y17" s="263"/>
      <c r="Z17" s="255" t="e">
        <f t="shared" si="6"/>
        <v>#DIV/0!</v>
      </c>
      <c r="AA17" s="262"/>
      <c r="AB17" s="262"/>
      <c r="AC17" s="263"/>
      <c r="AD17" s="255" t="e">
        <f t="shared" si="7"/>
        <v>#DIV/0!</v>
      </c>
      <c r="AE17" s="262"/>
      <c r="AF17" s="262"/>
      <c r="AG17" s="263"/>
      <c r="AH17" s="255" t="e">
        <f t="shared" si="8"/>
        <v>#DIV/0!</v>
      </c>
      <c r="AI17" s="262"/>
      <c r="AJ17" s="262"/>
      <c r="AK17" s="263"/>
      <c r="AL17" s="255" t="e">
        <f t="shared" si="9"/>
        <v>#DIV/0!</v>
      </c>
      <c r="AM17" s="262"/>
      <c r="AN17" s="262"/>
      <c r="AO17" s="263"/>
      <c r="AP17" s="255" t="e">
        <f t="shared" si="10"/>
        <v>#DIV/0!</v>
      </c>
      <c r="AQ17" s="262"/>
      <c r="AR17" s="262"/>
      <c r="AS17" s="263"/>
      <c r="AT17" s="255" t="e">
        <f t="shared" si="11"/>
        <v>#DIV/0!</v>
      </c>
      <c r="AU17" s="262"/>
      <c r="AV17" s="262"/>
      <c r="AW17" s="263"/>
      <c r="AX17" s="255" t="e">
        <f t="shared" si="12"/>
        <v>#DIV/0!</v>
      </c>
      <c r="AY17" s="262"/>
      <c r="AZ17" s="262"/>
      <c r="BA17" s="263"/>
      <c r="BB17" s="255" t="e">
        <f t="shared" si="13"/>
        <v>#DIV/0!</v>
      </c>
      <c r="BC17" s="262"/>
      <c r="BD17" s="262"/>
      <c r="BE17" s="263"/>
      <c r="BF17" s="255" t="e">
        <f t="shared" si="14"/>
        <v>#DIV/0!</v>
      </c>
      <c r="BG17" s="262"/>
      <c r="BH17" s="262"/>
      <c r="BI17" s="263"/>
      <c r="BJ17" s="255" t="e">
        <f>BH17/BG17</f>
        <v>#DIV/0!</v>
      </c>
      <c r="BK17" s="262"/>
      <c r="BL17" s="262"/>
      <c r="BM17" s="263"/>
      <c r="BN17" s="255" t="e">
        <f t="shared" si="16"/>
        <v>#DIV/0!</v>
      </c>
      <c r="BO17" s="262"/>
      <c r="BP17" s="262"/>
      <c r="BQ17" s="263"/>
      <c r="BR17" s="255" t="e">
        <f t="shared" si="17"/>
        <v>#DIV/0!</v>
      </c>
      <c r="BS17" s="262"/>
      <c r="BT17" s="262"/>
      <c r="BU17" s="263"/>
      <c r="BV17" s="255" t="e">
        <f t="shared" si="18"/>
        <v>#DIV/0!</v>
      </c>
      <c r="BW17" s="262"/>
      <c r="BX17" s="262"/>
      <c r="BY17" s="263"/>
      <c r="BZ17" s="255" t="e">
        <f t="shared" si="19"/>
        <v>#DIV/0!</v>
      </c>
      <c r="CA17" s="262"/>
      <c r="CB17" s="262"/>
      <c r="CC17" s="263"/>
      <c r="CD17" s="255" t="e">
        <f t="shared" si="20"/>
        <v>#DIV/0!</v>
      </c>
      <c r="CE17" s="262"/>
      <c r="CF17" s="262"/>
      <c r="CG17" s="263"/>
      <c r="CH17" s="255" t="e">
        <f t="shared" si="21"/>
        <v>#DIV/0!</v>
      </c>
      <c r="CI17" s="262"/>
      <c r="CJ17" s="262"/>
      <c r="CK17" s="263"/>
      <c r="CL17" s="255" t="e">
        <f t="shared" si="22"/>
        <v>#DIV/0!</v>
      </c>
      <c r="CM17" s="262"/>
      <c r="CN17" s="262"/>
      <c r="CO17" s="263"/>
      <c r="CP17" s="255" t="e">
        <f t="shared" si="23"/>
        <v>#DIV/0!</v>
      </c>
      <c r="CQ17" s="262"/>
      <c r="CR17" s="262"/>
      <c r="CS17" s="263"/>
      <c r="CT17" s="255" t="e">
        <f t="shared" si="24"/>
        <v>#DIV/0!</v>
      </c>
      <c r="CU17" s="262"/>
      <c r="CV17" s="262"/>
      <c r="CW17" s="263"/>
      <c r="CX17" s="255" t="e">
        <f t="shared" si="25"/>
        <v>#DIV/0!</v>
      </c>
      <c r="CY17" s="262"/>
      <c r="CZ17" s="262"/>
      <c r="DA17" s="263"/>
      <c r="DB17" s="255" t="e">
        <f>CZ17/CY17</f>
        <v>#DIV/0!</v>
      </c>
      <c r="DC17" s="262"/>
      <c r="DD17" s="262"/>
      <c r="DE17" s="263"/>
      <c r="DF17" s="370" t="e">
        <f t="shared" si="27"/>
        <v>#DIV/0!</v>
      </c>
    </row>
    <row r="18" spans="1:110" s="371" customFormat="1">
      <c r="A18" s="264"/>
      <c r="B18" s="234">
        <f>'Daily_Total '!B18</f>
        <v>45120</v>
      </c>
      <c r="C18" s="250">
        <f t="shared" si="28"/>
        <v>0</v>
      </c>
      <c r="D18" s="251">
        <f t="shared" si="0"/>
        <v>0</v>
      </c>
      <c r="E18" s="252"/>
      <c r="F18" s="251"/>
      <c r="G18" s="251"/>
      <c r="H18" s="251"/>
      <c r="I18" s="251"/>
      <c r="J18" s="253">
        <f t="shared" si="29"/>
        <v>0</v>
      </c>
      <c r="K18" s="254">
        <f>SUM($J$14:J18)/$C$3</f>
        <v>0</v>
      </c>
      <c r="L18" s="255" t="e">
        <f t="shared" si="1"/>
        <v>#DIV/0!</v>
      </c>
      <c r="M18" s="256" t="e">
        <f t="shared" si="2"/>
        <v>#DIV/0!</v>
      </c>
      <c r="N18" s="257" t="e">
        <f t="shared" si="30"/>
        <v>#DIV/0!</v>
      </c>
      <c r="O18" s="258"/>
      <c r="P18" s="251"/>
      <c r="Q18" s="254" t="e">
        <f t="shared" si="3"/>
        <v>#DIV/0!</v>
      </c>
      <c r="R18" s="259" t="e">
        <f t="shared" si="4"/>
        <v>#DIV/0!</v>
      </c>
      <c r="S18" s="254" t="e">
        <f t="shared" si="5"/>
        <v>#DIV/0!</v>
      </c>
      <c r="T18" s="251"/>
      <c r="U18" s="251"/>
      <c r="V18" s="260">
        <f t="shared" si="31"/>
        <v>1</v>
      </c>
      <c r="W18" s="261"/>
      <c r="X18" s="262"/>
      <c r="Y18" s="263"/>
      <c r="Z18" s="255" t="e">
        <f t="shared" si="6"/>
        <v>#DIV/0!</v>
      </c>
      <c r="AA18" s="262"/>
      <c r="AB18" s="262"/>
      <c r="AC18" s="263"/>
      <c r="AD18" s="255" t="e">
        <f t="shared" si="7"/>
        <v>#DIV/0!</v>
      </c>
      <c r="AE18" s="262"/>
      <c r="AF18" s="262"/>
      <c r="AG18" s="263"/>
      <c r="AH18" s="255" t="e">
        <f t="shared" si="8"/>
        <v>#DIV/0!</v>
      </c>
      <c r="AI18" s="262"/>
      <c r="AJ18" s="262"/>
      <c r="AK18" s="263"/>
      <c r="AL18" s="255" t="e">
        <f t="shared" si="9"/>
        <v>#DIV/0!</v>
      </c>
      <c r="AM18" s="262"/>
      <c r="AN18" s="262"/>
      <c r="AO18" s="263"/>
      <c r="AP18" s="255" t="e">
        <f t="shared" si="10"/>
        <v>#DIV/0!</v>
      </c>
      <c r="AQ18" s="262"/>
      <c r="AR18" s="262"/>
      <c r="AS18" s="263"/>
      <c r="AT18" s="255" t="e">
        <f t="shared" si="11"/>
        <v>#DIV/0!</v>
      </c>
      <c r="AU18" s="262"/>
      <c r="AV18" s="262"/>
      <c r="AW18" s="263"/>
      <c r="AX18" s="255" t="e">
        <f t="shared" si="12"/>
        <v>#DIV/0!</v>
      </c>
      <c r="AY18" s="262"/>
      <c r="AZ18" s="262"/>
      <c r="BA18" s="263"/>
      <c r="BB18" s="255" t="e">
        <f t="shared" si="13"/>
        <v>#DIV/0!</v>
      </c>
      <c r="BC18" s="262"/>
      <c r="BD18" s="262"/>
      <c r="BE18" s="263"/>
      <c r="BF18" s="255" t="e">
        <f t="shared" si="14"/>
        <v>#DIV/0!</v>
      </c>
      <c r="BG18" s="262"/>
      <c r="BH18" s="262"/>
      <c r="BI18" s="263"/>
      <c r="BJ18" s="255" t="e">
        <f t="shared" si="15"/>
        <v>#DIV/0!</v>
      </c>
      <c r="BK18" s="262"/>
      <c r="BL18" s="262"/>
      <c r="BM18" s="263"/>
      <c r="BN18" s="255" t="e">
        <f t="shared" si="16"/>
        <v>#DIV/0!</v>
      </c>
      <c r="BO18" s="262"/>
      <c r="BP18" s="262"/>
      <c r="BQ18" s="263"/>
      <c r="BR18" s="255" t="e">
        <f t="shared" si="17"/>
        <v>#DIV/0!</v>
      </c>
      <c r="BS18" s="262"/>
      <c r="BT18" s="262"/>
      <c r="BU18" s="263"/>
      <c r="BV18" s="255" t="e">
        <f t="shared" si="18"/>
        <v>#DIV/0!</v>
      </c>
      <c r="BW18" s="262"/>
      <c r="BX18" s="262"/>
      <c r="BY18" s="263"/>
      <c r="BZ18" s="255" t="e">
        <f t="shared" si="19"/>
        <v>#DIV/0!</v>
      </c>
      <c r="CA18" s="262"/>
      <c r="CB18" s="262"/>
      <c r="CC18" s="263"/>
      <c r="CD18" s="255" t="e">
        <f t="shared" si="20"/>
        <v>#DIV/0!</v>
      </c>
      <c r="CE18" s="262"/>
      <c r="CF18" s="262"/>
      <c r="CG18" s="263"/>
      <c r="CH18" s="255" t="e">
        <f t="shared" si="21"/>
        <v>#DIV/0!</v>
      </c>
      <c r="CI18" s="262"/>
      <c r="CJ18" s="262"/>
      <c r="CK18" s="263"/>
      <c r="CL18" s="255" t="e">
        <f t="shared" si="22"/>
        <v>#DIV/0!</v>
      </c>
      <c r="CM18" s="262"/>
      <c r="CN18" s="262"/>
      <c r="CO18" s="263"/>
      <c r="CP18" s="255" t="e">
        <f t="shared" si="23"/>
        <v>#DIV/0!</v>
      </c>
      <c r="CQ18" s="262"/>
      <c r="CR18" s="262"/>
      <c r="CS18" s="263"/>
      <c r="CT18" s="255" t="e">
        <f t="shared" si="24"/>
        <v>#DIV/0!</v>
      </c>
      <c r="CU18" s="262"/>
      <c r="CV18" s="262"/>
      <c r="CW18" s="263"/>
      <c r="CX18" s="255" t="e">
        <f t="shared" si="25"/>
        <v>#DIV/0!</v>
      </c>
      <c r="CY18" s="262"/>
      <c r="CZ18" s="262"/>
      <c r="DA18" s="263"/>
      <c r="DB18" s="255" t="e">
        <f t="shared" ref="DB18:DB86" si="32">CZ18/CY18</f>
        <v>#DIV/0!</v>
      </c>
      <c r="DC18" s="262"/>
      <c r="DD18" s="262"/>
      <c r="DE18" s="263"/>
      <c r="DF18" s="370" t="e">
        <f t="shared" si="27"/>
        <v>#DIV/0!</v>
      </c>
    </row>
    <row r="19" spans="1:110" s="371" customFormat="1">
      <c r="A19" s="249"/>
      <c r="B19" s="234">
        <f>'Daily_Total '!B19</f>
        <v>45121</v>
      </c>
      <c r="C19" s="250">
        <f t="shared" si="28"/>
        <v>0</v>
      </c>
      <c r="D19" s="251">
        <f t="shared" si="0"/>
        <v>0</v>
      </c>
      <c r="E19" s="252"/>
      <c r="F19" s="251"/>
      <c r="G19" s="251"/>
      <c r="H19" s="251"/>
      <c r="I19" s="251"/>
      <c r="J19" s="253">
        <f t="shared" si="29"/>
        <v>0</v>
      </c>
      <c r="K19" s="254">
        <f>SUM($J$14:J19)/$C$3</f>
        <v>0</v>
      </c>
      <c r="L19" s="255" t="e">
        <f t="shared" si="1"/>
        <v>#DIV/0!</v>
      </c>
      <c r="M19" s="256" t="e">
        <f t="shared" si="2"/>
        <v>#DIV/0!</v>
      </c>
      <c r="N19" s="257" t="e">
        <f t="shared" si="30"/>
        <v>#DIV/0!</v>
      </c>
      <c r="O19" s="258"/>
      <c r="P19" s="251"/>
      <c r="Q19" s="254" t="e">
        <f t="shared" si="3"/>
        <v>#DIV/0!</v>
      </c>
      <c r="R19" s="259" t="e">
        <f t="shared" si="4"/>
        <v>#DIV/0!</v>
      </c>
      <c r="S19" s="254" t="e">
        <f t="shared" si="5"/>
        <v>#DIV/0!</v>
      </c>
      <c r="T19" s="251"/>
      <c r="U19" s="251"/>
      <c r="V19" s="260">
        <f t="shared" si="31"/>
        <v>1</v>
      </c>
      <c r="W19" s="261"/>
      <c r="X19" s="262"/>
      <c r="Y19" s="263"/>
      <c r="Z19" s="255" t="e">
        <f t="shared" si="6"/>
        <v>#DIV/0!</v>
      </c>
      <c r="AA19" s="262"/>
      <c r="AB19" s="262"/>
      <c r="AC19" s="263"/>
      <c r="AD19" s="255" t="e">
        <f t="shared" si="7"/>
        <v>#DIV/0!</v>
      </c>
      <c r="AE19" s="262"/>
      <c r="AF19" s="262"/>
      <c r="AG19" s="263"/>
      <c r="AH19" s="255" t="e">
        <f t="shared" si="8"/>
        <v>#DIV/0!</v>
      </c>
      <c r="AI19" s="262"/>
      <c r="AJ19" s="262"/>
      <c r="AK19" s="263"/>
      <c r="AL19" s="255" t="e">
        <f t="shared" si="9"/>
        <v>#DIV/0!</v>
      </c>
      <c r="AM19" s="262"/>
      <c r="AN19" s="262"/>
      <c r="AO19" s="263"/>
      <c r="AP19" s="255" t="e">
        <f t="shared" si="10"/>
        <v>#DIV/0!</v>
      </c>
      <c r="AQ19" s="262"/>
      <c r="AR19" s="262"/>
      <c r="AS19" s="263"/>
      <c r="AT19" s="255" t="e">
        <f t="shared" si="11"/>
        <v>#DIV/0!</v>
      </c>
      <c r="AU19" s="262"/>
      <c r="AV19" s="262"/>
      <c r="AW19" s="263"/>
      <c r="AX19" s="255" t="e">
        <f t="shared" si="12"/>
        <v>#DIV/0!</v>
      </c>
      <c r="AY19" s="262"/>
      <c r="AZ19" s="262"/>
      <c r="BA19" s="263"/>
      <c r="BB19" s="255" t="e">
        <f t="shared" si="13"/>
        <v>#DIV/0!</v>
      </c>
      <c r="BC19" s="262"/>
      <c r="BD19" s="262"/>
      <c r="BE19" s="263"/>
      <c r="BF19" s="255" t="e">
        <f t="shared" si="14"/>
        <v>#DIV/0!</v>
      </c>
      <c r="BG19" s="262"/>
      <c r="BH19" s="262"/>
      <c r="BI19" s="263"/>
      <c r="BJ19" s="255" t="e">
        <f t="shared" si="15"/>
        <v>#DIV/0!</v>
      </c>
      <c r="BK19" s="262"/>
      <c r="BL19" s="262"/>
      <c r="BM19" s="263"/>
      <c r="BN19" s="255" t="e">
        <f t="shared" si="16"/>
        <v>#DIV/0!</v>
      </c>
      <c r="BO19" s="262"/>
      <c r="BP19" s="262"/>
      <c r="BQ19" s="263"/>
      <c r="BR19" s="255" t="e">
        <f t="shared" si="17"/>
        <v>#DIV/0!</v>
      </c>
      <c r="BS19" s="262"/>
      <c r="BT19" s="262"/>
      <c r="BU19" s="263"/>
      <c r="BV19" s="255" t="e">
        <f t="shared" si="18"/>
        <v>#DIV/0!</v>
      </c>
      <c r="BW19" s="262"/>
      <c r="BX19" s="262"/>
      <c r="BY19" s="263"/>
      <c r="BZ19" s="255" t="e">
        <f t="shared" si="19"/>
        <v>#DIV/0!</v>
      </c>
      <c r="CA19" s="262"/>
      <c r="CB19" s="262"/>
      <c r="CC19" s="263"/>
      <c r="CD19" s="255" t="e">
        <f t="shared" si="20"/>
        <v>#DIV/0!</v>
      </c>
      <c r="CE19" s="262"/>
      <c r="CF19" s="262"/>
      <c r="CG19" s="263"/>
      <c r="CH19" s="255" t="e">
        <f t="shared" si="21"/>
        <v>#DIV/0!</v>
      </c>
      <c r="CI19" s="262"/>
      <c r="CJ19" s="262"/>
      <c r="CK19" s="263"/>
      <c r="CL19" s="255" t="e">
        <f t="shared" si="22"/>
        <v>#DIV/0!</v>
      </c>
      <c r="CM19" s="262"/>
      <c r="CN19" s="262"/>
      <c r="CO19" s="263"/>
      <c r="CP19" s="255" t="e">
        <f t="shared" si="23"/>
        <v>#DIV/0!</v>
      </c>
      <c r="CQ19" s="262"/>
      <c r="CR19" s="262"/>
      <c r="CS19" s="263"/>
      <c r="CT19" s="255" t="e">
        <f t="shared" si="24"/>
        <v>#DIV/0!</v>
      </c>
      <c r="CU19" s="262"/>
      <c r="CV19" s="262"/>
      <c r="CW19" s="263"/>
      <c r="CX19" s="255" t="e">
        <f t="shared" si="25"/>
        <v>#DIV/0!</v>
      </c>
      <c r="CY19" s="262"/>
      <c r="CZ19" s="262"/>
      <c r="DA19" s="263"/>
      <c r="DB19" s="255" t="e">
        <f t="shared" si="32"/>
        <v>#DIV/0!</v>
      </c>
      <c r="DC19" s="262"/>
      <c r="DD19" s="262"/>
      <c r="DE19" s="263"/>
      <c r="DF19" s="370" t="e">
        <f t="shared" si="27"/>
        <v>#DIV/0!</v>
      </c>
    </row>
    <row r="20" spans="1:110" s="371" customFormat="1">
      <c r="A20" s="249"/>
      <c r="B20" s="234">
        <f>'Daily_Total '!B20</f>
        <v>45122</v>
      </c>
      <c r="C20" s="250">
        <f t="shared" si="28"/>
        <v>0</v>
      </c>
      <c r="D20" s="251">
        <f t="shared" si="0"/>
        <v>0</v>
      </c>
      <c r="E20" s="252"/>
      <c r="F20" s="251"/>
      <c r="G20" s="251"/>
      <c r="H20" s="251"/>
      <c r="I20" s="251"/>
      <c r="J20" s="253">
        <f t="shared" si="29"/>
        <v>0</v>
      </c>
      <c r="K20" s="254">
        <f>SUM($J$14:J20)/$C$3</f>
        <v>0</v>
      </c>
      <c r="L20" s="255" t="e">
        <f t="shared" si="1"/>
        <v>#DIV/0!</v>
      </c>
      <c r="M20" s="256" t="e">
        <f t="shared" si="2"/>
        <v>#DIV/0!</v>
      </c>
      <c r="N20" s="257" t="e">
        <f t="shared" si="30"/>
        <v>#DIV/0!</v>
      </c>
      <c r="O20" s="258"/>
      <c r="P20" s="251"/>
      <c r="Q20" s="254" t="e">
        <f t="shared" si="3"/>
        <v>#DIV/0!</v>
      </c>
      <c r="R20" s="259" t="e">
        <f t="shared" si="4"/>
        <v>#DIV/0!</v>
      </c>
      <c r="S20" s="254" t="e">
        <f t="shared" si="5"/>
        <v>#DIV/0!</v>
      </c>
      <c r="T20" s="251"/>
      <c r="U20" s="251"/>
      <c r="V20" s="260">
        <f t="shared" si="31"/>
        <v>1</v>
      </c>
      <c r="W20" s="261"/>
      <c r="X20" s="262"/>
      <c r="Y20" s="263"/>
      <c r="Z20" s="255" t="e">
        <f t="shared" si="6"/>
        <v>#DIV/0!</v>
      </c>
      <c r="AA20" s="262"/>
      <c r="AB20" s="262"/>
      <c r="AC20" s="263"/>
      <c r="AD20" s="255" t="e">
        <f t="shared" si="7"/>
        <v>#DIV/0!</v>
      </c>
      <c r="AE20" s="262"/>
      <c r="AF20" s="262"/>
      <c r="AG20" s="263"/>
      <c r="AH20" s="255" t="e">
        <f t="shared" si="8"/>
        <v>#DIV/0!</v>
      </c>
      <c r="AI20" s="262"/>
      <c r="AJ20" s="262"/>
      <c r="AK20" s="263"/>
      <c r="AL20" s="255" t="e">
        <f t="shared" si="9"/>
        <v>#DIV/0!</v>
      </c>
      <c r="AM20" s="262"/>
      <c r="AN20" s="262"/>
      <c r="AO20" s="263"/>
      <c r="AP20" s="255" t="e">
        <f t="shared" si="10"/>
        <v>#DIV/0!</v>
      </c>
      <c r="AQ20" s="262"/>
      <c r="AR20" s="262"/>
      <c r="AS20" s="263"/>
      <c r="AT20" s="255" t="e">
        <f t="shared" si="11"/>
        <v>#DIV/0!</v>
      </c>
      <c r="AU20" s="262"/>
      <c r="AV20" s="262"/>
      <c r="AW20" s="263"/>
      <c r="AX20" s="255" t="e">
        <f t="shared" si="12"/>
        <v>#DIV/0!</v>
      </c>
      <c r="AY20" s="262"/>
      <c r="AZ20" s="262"/>
      <c r="BA20" s="263"/>
      <c r="BB20" s="255" t="e">
        <f t="shared" si="13"/>
        <v>#DIV/0!</v>
      </c>
      <c r="BC20" s="262"/>
      <c r="BD20" s="262"/>
      <c r="BE20" s="263"/>
      <c r="BF20" s="255" t="e">
        <f t="shared" si="14"/>
        <v>#DIV/0!</v>
      </c>
      <c r="BG20" s="262"/>
      <c r="BH20" s="262"/>
      <c r="BI20" s="263"/>
      <c r="BJ20" s="255" t="e">
        <f t="shared" si="15"/>
        <v>#DIV/0!</v>
      </c>
      <c r="BK20" s="262"/>
      <c r="BL20" s="262"/>
      <c r="BM20" s="263"/>
      <c r="BN20" s="255" t="e">
        <f t="shared" si="16"/>
        <v>#DIV/0!</v>
      </c>
      <c r="BO20" s="262"/>
      <c r="BP20" s="262"/>
      <c r="BQ20" s="263"/>
      <c r="BR20" s="255" t="e">
        <f t="shared" si="17"/>
        <v>#DIV/0!</v>
      </c>
      <c r="BS20" s="262"/>
      <c r="BT20" s="262"/>
      <c r="BU20" s="263"/>
      <c r="BV20" s="255" t="e">
        <f t="shared" si="18"/>
        <v>#DIV/0!</v>
      </c>
      <c r="BW20" s="262"/>
      <c r="BX20" s="262"/>
      <c r="BY20" s="263"/>
      <c r="BZ20" s="255" t="e">
        <f t="shared" si="19"/>
        <v>#DIV/0!</v>
      </c>
      <c r="CA20" s="262"/>
      <c r="CB20" s="262"/>
      <c r="CC20" s="263"/>
      <c r="CD20" s="255" t="e">
        <f t="shared" si="20"/>
        <v>#DIV/0!</v>
      </c>
      <c r="CE20" s="262"/>
      <c r="CF20" s="262"/>
      <c r="CG20" s="263"/>
      <c r="CH20" s="255" t="e">
        <f t="shared" si="21"/>
        <v>#DIV/0!</v>
      </c>
      <c r="CI20" s="262"/>
      <c r="CJ20" s="262"/>
      <c r="CK20" s="263"/>
      <c r="CL20" s="255" t="e">
        <f t="shared" si="22"/>
        <v>#DIV/0!</v>
      </c>
      <c r="CM20" s="262"/>
      <c r="CN20" s="262"/>
      <c r="CO20" s="263"/>
      <c r="CP20" s="255" t="e">
        <f t="shared" si="23"/>
        <v>#DIV/0!</v>
      </c>
      <c r="CQ20" s="262"/>
      <c r="CR20" s="262"/>
      <c r="CS20" s="263"/>
      <c r="CT20" s="255" t="e">
        <f t="shared" si="24"/>
        <v>#DIV/0!</v>
      </c>
      <c r="CU20" s="262"/>
      <c r="CV20" s="262"/>
      <c r="CW20" s="263"/>
      <c r="CX20" s="255" t="e">
        <f t="shared" si="25"/>
        <v>#DIV/0!</v>
      </c>
      <c r="CY20" s="262"/>
      <c r="CZ20" s="262"/>
      <c r="DA20" s="263"/>
      <c r="DB20" s="255" t="e">
        <f t="shared" si="32"/>
        <v>#DIV/0!</v>
      </c>
      <c r="DC20" s="262"/>
      <c r="DD20" s="262"/>
      <c r="DE20" s="263"/>
      <c r="DF20" s="370" t="e">
        <f t="shared" si="27"/>
        <v>#DIV/0!</v>
      </c>
    </row>
    <row r="21" spans="1:110" s="371" customFormat="1">
      <c r="A21" s="372"/>
      <c r="B21" s="373" t="s">
        <v>49</v>
      </c>
      <c r="C21" s="372">
        <f t="shared" ref="C21:D21" si="33">SUM(C14:C20)</f>
        <v>0</v>
      </c>
      <c r="D21" s="374">
        <f t="shared" si="33"/>
        <v>0</v>
      </c>
      <c r="E21" s="375">
        <f>SUM(E14:E20)</f>
        <v>0</v>
      </c>
      <c r="F21" s="374">
        <f t="shared" ref="F21:I21" si="34">SUM(F14:F20)</f>
        <v>0</v>
      </c>
      <c r="G21" s="374">
        <f t="shared" si="34"/>
        <v>0</v>
      </c>
      <c r="H21" s="374">
        <f t="shared" si="34"/>
        <v>0</v>
      </c>
      <c r="I21" s="374">
        <f t="shared" si="34"/>
        <v>0</v>
      </c>
      <c r="J21" s="376">
        <f>SUM(J14:J20)</f>
        <v>0</v>
      </c>
      <c r="K21" s="377">
        <f>SUM($J$21:J21)/$C$3</f>
        <v>0</v>
      </c>
      <c r="L21" s="378" t="e">
        <f t="shared" si="1"/>
        <v>#DIV/0!</v>
      </c>
      <c r="M21" s="379" t="e">
        <f t="shared" si="2"/>
        <v>#DIV/0!</v>
      </c>
      <c r="N21" s="380" t="e">
        <f t="shared" si="30"/>
        <v>#DIV/0!</v>
      </c>
      <c r="O21" s="381">
        <f>SUM(O14:O20)</f>
        <v>0</v>
      </c>
      <c r="P21" s="382">
        <f>SUM(P14:P20)</f>
        <v>0</v>
      </c>
      <c r="Q21" s="377" t="e">
        <f t="shared" si="3"/>
        <v>#DIV/0!</v>
      </c>
      <c r="R21" s="383" t="e">
        <f t="shared" si="4"/>
        <v>#DIV/0!</v>
      </c>
      <c r="S21" s="377" t="e">
        <f t="shared" si="5"/>
        <v>#DIV/0!</v>
      </c>
      <c r="T21" s="384" t="e">
        <f>AVERAGE(T14:T20)</f>
        <v>#DIV/0!</v>
      </c>
      <c r="U21" s="374">
        <f>SUM(U14:U20)</f>
        <v>0</v>
      </c>
      <c r="V21" s="385">
        <f t="shared" si="31"/>
        <v>1</v>
      </c>
      <c r="W21" s="381">
        <f>SUM(W14:W20)</f>
        <v>0</v>
      </c>
      <c r="X21" s="374">
        <f t="shared" ref="X21:Y21" si="35">SUM(X14:X20)</f>
        <v>0</v>
      </c>
      <c r="Y21" s="376">
        <f t="shared" si="35"/>
        <v>0</v>
      </c>
      <c r="Z21" s="378" t="e">
        <f t="shared" si="6"/>
        <v>#DIV/0!</v>
      </c>
      <c r="AA21" s="374">
        <f t="shared" ref="AA21:BI21" si="36">SUM(AA14:AA20)</f>
        <v>0</v>
      </c>
      <c r="AB21" s="374">
        <f t="shared" si="36"/>
        <v>0</v>
      </c>
      <c r="AC21" s="376">
        <f t="shared" si="36"/>
        <v>0</v>
      </c>
      <c r="AD21" s="378" t="e">
        <f t="shared" si="7"/>
        <v>#DIV/0!</v>
      </c>
      <c r="AE21" s="374">
        <f t="shared" ref="AE21" si="37">SUM(AE14:AE20)</f>
        <v>0</v>
      </c>
      <c r="AF21" s="374">
        <f t="shared" si="36"/>
        <v>0</v>
      </c>
      <c r="AG21" s="376">
        <f t="shared" si="36"/>
        <v>0</v>
      </c>
      <c r="AH21" s="378" t="e">
        <f t="shared" si="8"/>
        <v>#DIV/0!</v>
      </c>
      <c r="AI21" s="374">
        <f t="shared" ref="AI21" si="38">SUM(AI14:AI20)</f>
        <v>0</v>
      </c>
      <c r="AJ21" s="374">
        <f t="shared" si="36"/>
        <v>0</v>
      </c>
      <c r="AK21" s="376">
        <f t="shared" si="36"/>
        <v>0</v>
      </c>
      <c r="AL21" s="378" t="e">
        <f t="shared" si="9"/>
        <v>#DIV/0!</v>
      </c>
      <c r="AM21" s="374">
        <f t="shared" ref="AM21" si="39">SUM(AM14:AM20)</f>
        <v>0</v>
      </c>
      <c r="AN21" s="374">
        <f t="shared" si="36"/>
        <v>0</v>
      </c>
      <c r="AO21" s="376">
        <f t="shared" si="36"/>
        <v>0</v>
      </c>
      <c r="AP21" s="378" t="e">
        <f t="shared" si="10"/>
        <v>#DIV/0!</v>
      </c>
      <c r="AQ21" s="374">
        <f t="shared" ref="AQ21" si="40">SUM(AQ14:AQ20)</f>
        <v>0</v>
      </c>
      <c r="AR21" s="374">
        <f t="shared" si="36"/>
        <v>0</v>
      </c>
      <c r="AS21" s="376">
        <f t="shared" si="36"/>
        <v>0</v>
      </c>
      <c r="AT21" s="378" t="e">
        <f t="shared" si="11"/>
        <v>#DIV/0!</v>
      </c>
      <c r="AU21" s="374">
        <f t="shared" ref="AU21" si="41">SUM(AU14:AU20)</f>
        <v>0</v>
      </c>
      <c r="AV21" s="374">
        <f t="shared" si="36"/>
        <v>0</v>
      </c>
      <c r="AW21" s="376">
        <f t="shared" si="36"/>
        <v>0</v>
      </c>
      <c r="AX21" s="378" t="e">
        <f t="shared" si="12"/>
        <v>#DIV/0!</v>
      </c>
      <c r="AY21" s="374">
        <f t="shared" ref="AY21" si="42">SUM(AY14:AY20)</f>
        <v>0</v>
      </c>
      <c r="AZ21" s="374">
        <f t="shared" si="36"/>
        <v>0</v>
      </c>
      <c r="BA21" s="376">
        <f t="shared" si="36"/>
        <v>0</v>
      </c>
      <c r="BB21" s="378" t="e">
        <f t="shared" si="13"/>
        <v>#DIV/0!</v>
      </c>
      <c r="BC21" s="374">
        <f t="shared" ref="BC21" si="43">SUM(BC14:BC20)</f>
        <v>0</v>
      </c>
      <c r="BD21" s="374">
        <f t="shared" si="36"/>
        <v>0</v>
      </c>
      <c r="BE21" s="376">
        <f t="shared" si="36"/>
        <v>0</v>
      </c>
      <c r="BF21" s="378" t="e">
        <f t="shared" si="14"/>
        <v>#DIV/0!</v>
      </c>
      <c r="BG21" s="374">
        <f t="shared" ref="BG21" si="44">SUM(BG14:BG20)</f>
        <v>0</v>
      </c>
      <c r="BH21" s="374">
        <f t="shared" si="36"/>
        <v>0</v>
      </c>
      <c r="BI21" s="376">
        <f t="shared" si="36"/>
        <v>0</v>
      </c>
      <c r="BJ21" s="378" t="e">
        <f t="shared" si="15"/>
        <v>#DIV/0!</v>
      </c>
      <c r="BK21" s="374">
        <f t="shared" ref="BK21:BM21" si="45">SUM(BK14:BK20)</f>
        <v>0</v>
      </c>
      <c r="BL21" s="374">
        <f t="shared" si="45"/>
        <v>0</v>
      </c>
      <c r="BM21" s="376">
        <f t="shared" si="45"/>
        <v>0</v>
      </c>
      <c r="BN21" s="378" t="e">
        <f t="shared" si="16"/>
        <v>#DIV/0!</v>
      </c>
      <c r="BO21" s="374">
        <f>SUM(BO14:BO20)</f>
        <v>0</v>
      </c>
      <c r="BP21" s="374">
        <f t="shared" ref="BP21:BQ21" si="46">SUM(BP14:BP20)</f>
        <v>0</v>
      </c>
      <c r="BQ21" s="376">
        <f t="shared" si="46"/>
        <v>0</v>
      </c>
      <c r="BR21" s="378" t="e">
        <f t="shared" si="17"/>
        <v>#DIV/0!</v>
      </c>
      <c r="BS21" s="374">
        <f t="shared" ref="BS21:BU21" si="47">SUM(BS14:BS20)</f>
        <v>0</v>
      </c>
      <c r="BT21" s="374">
        <f t="shared" si="47"/>
        <v>0</v>
      </c>
      <c r="BU21" s="376">
        <f t="shared" si="47"/>
        <v>0</v>
      </c>
      <c r="BV21" s="378" t="e">
        <f t="shared" si="18"/>
        <v>#DIV/0!</v>
      </c>
      <c r="BW21" s="374">
        <f t="shared" ref="BW21:BY21" si="48">SUM(BW14:BW20)</f>
        <v>0</v>
      </c>
      <c r="BX21" s="374">
        <f t="shared" si="48"/>
        <v>0</v>
      </c>
      <c r="BY21" s="376">
        <f t="shared" si="48"/>
        <v>0</v>
      </c>
      <c r="BZ21" s="378" t="e">
        <f t="shared" si="19"/>
        <v>#DIV/0!</v>
      </c>
      <c r="CA21" s="374">
        <f t="shared" ref="CA21:CC21" si="49">SUM(CA14:CA20)</f>
        <v>0</v>
      </c>
      <c r="CB21" s="374">
        <f t="shared" si="49"/>
        <v>0</v>
      </c>
      <c r="CC21" s="376">
        <f t="shared" si="49"/>
        <v>0</v>
      </c>
      <c r="CD21" s="378" t="e">
        <f t="shared" si="20"/>
        <v>#DIV/0!</v>
      </c>
      <c r="CE21" s="374">
        <f t="shared" ref="CE21:CG21" si="50">SUM(CE14:CE20)</f>
        <v>0</v>
      </c>
      <c r="CF21" s="374">
        <f t="shared" si="50"/>
        <v>0</v>
      </c>
      <c r="CG21" s="376">
        <f t="shared" si="50"/>
        <v>0</v>
      </c>
      <c r="CH21" s="378" t="e">
        <f t="shared" si="21"/>
        <v>#DIV/0!</v>
      </c>
      <c r="CI21" s="374">
        <f t="shared" ref="CI21:CK21" si="51">SUM(CI14:CI20)</f>
        <v>0</v>
      </c>
      <c r="CJ21" s="374">
        <f t="shared" si="51"/>
        <v>0</v>
      </c>
      <c r="CK21" s="376">
        <f t="shared" si="51"/>
        <v>0</v>
      </c>
      <c r="CL21" s="378" t="e">
        <f t="shared" si="22"/>
        <v>#DIV/0!</v>
      </c>
      <c r="CM21" s="374">
        <f t="shared" ref="CM21:CO21" si="52">SUM(CM14:CM20)</f>
        <v>0</v>
      </c>
      <c r="CN21" s="374">
        <f t="shared" si="52"/>
        <v>0</v>
      </c>
      <c r="CO21" s="376">
        <f t="shared" si="52"/>
        <v>0</v>
      </c>
      <c r="CP21" s="378" t="e">
        <f t="shared" si="23"/>
        <v>#DIV/0!</v>
      </c>
      <c r="CQ21" s="374">
        <f t="shared" ref="CQ21:CS21" si="53">SUM(CQ14:CQ20)</f>
        <v>0</v>
      </c>
      <c r="CR21" s="374">
        <f t="shared" si="53"/>
        <v>0</v>
      </c>
      <c r="CS21" s="376">
        <f t="shared" si="53"/>
        <v>0</v>
      </c>
      <c r="CT21" s="378" t="e">
        <f t="shared" si="24"/>
        <v>#DIV/0!</v>
      </c>
      <c r="CU21" s="374">
        <f t="shared" ref="CU21:CW21" si="54">SUM(CU14:CU20)</f>
        <v>0</v>
      </c>
      <c r="CV21" s="374">
        <f t="shared" si="54"/>
        <v>0</v>
      </c>
      <c r="CW21" s="376">
        <f t="shared" si="54"/>
        <v>0</v>
      </c>
      <c r="CX21" s="378" t="e">
        <f t="shared" si="25"/>
        <v>#DIV/0!</v>
      </c>
      <c r="CY21" s="374">
        <f t="shared" ref="CY21:DA21" si="55">SUM(CY14:CY20)</f>
        <v>0</v>
      </c>
      <c r="CZ21" s="374">
        <f t="shared" si="55"/>
        <v>0</v>
      </c>
      <c r="DA21" s="376">
        <f t="shared" si="55"/>
        <v>0</v>
      </c>
      <c r="DB21" s="378" t="e">
        <f t="shared" si="32"/>
        <v>#DIV/0!</v>
      </c>
      <c r="DC21" s="374">
        <f t="shared" ref="DC21:DE21" si="56">SUM(DC14:DC20)</f>
        <v>0</v>
      </c>
      <c r="DD21" s="374">
        <f t="shared" si="56"/>
        <v>0</v>
      </c>
      <c r="DE21" s="376">
        <f t="shared" si="56"/>
        <v>0</v>
      </c>
      <c r="DF21" s="386" t="e">
        <f t="shared" si="27"/>
        <v>#DIV/0!</v>
      </c>
    </row>
    <row r="22" spans="1:110" s="371" customFormat="1">
      <c r="A22" s="249"/>
      <c r="B22" s="234">
        <f>'Daily_Total '!B22</f>
        <v>45123</v>
      </c>
      <c r="C22" s="250">
        <f>SUM(W22,AA22,AE22,AI22,AM22,AQ22,AU22,AY22,BC22,BG22,BK22,BO22,BS22,BW22,CA22,CE22,CI22,CM22,CQ22,CU22,CY22,DC22)</f>
        <v>0</v>
      </c>
      <c r="D22" s="251">
        <f t="shared" ref="D22:D28" si="57">SUM(X22,AB22,AF22,AJ22,AN22,AR22,AV22,AZ22,BD22,BH22,BL22,BP22,BT22,BX22,CB22,CF22,CJ22,CN22,CR22,CV22,CZ22,DD22)</f>
        <v>0</v>
      </c>
      <c r="E22" s="252"/>
      <c r="F22" s="251"/>
      <c r="G22" s="251"/>
      <c r="H22" s="251"/>
      <c r="I22" s="251"/>
      <c r="J22" s="253">
        <f>SUM(Y22,AC22,AG22,AK22,AO22,AS22,AW22,BA22,BE22,BI22,BM22,BQ22,BU22,BY22,CC22,CG22,CK22,CO22,CS22,CW22,DA22,DE22)</f>
        <v>0</v>
      </c>
      <c r="K22" s="254">
        <f>SUM($J$21:J22)/$C$3</f>
        <v>0</v>
      </c>
      <c r="L22" s="255" t="e">
        <f t="shared" si="1"/>
        <v>#DIV/0!</v>
      </c>
      <c r="M22" s="256" t="e">
        <f t="shared" si="2"/>
        <v>#DIV/0!</v>
      </c>
      <c r="N22" s="257" t="e">
        <f t="shared" si="30"/>
        <v>#DIV/0!</v>
      </c>
      <c r="O22" s="258"/>
      <c r="P22" s="251"/>
      <c r="Q22" s="254" t="e">
        <f t="shared" si="3"/>
        <v>#DIV/0!</v>
      </c>
      <c r="R22" s="259" t="e">
        <f t="shared" si="4"/>
        <v>#DIV/0!</v>
      </c>
      <c r="S22" s="254" t="e">
        <f t="shared" si="5"/>
        <v>#DIV/0!</v>
      </c>
      <c r="T22" s="251"/>
      <c r="U22" s="251"/>
      <c r="V22" s="260">
        <f t="shared" si="31"/>
        <v>1</v>
      </c>
      <c r="W22" s="261"/>
      <c r="X22" s="262"/>
      <c r="Y22" s="263"/>
      <c r="Z22" s="255" t="e">
        <f t="shared" si="6"/>
        <v>#DIV/0!</v>
      </c>
      <c r="AA22" s="262"/>
      <c r="AB22" s="262"/>
      <c r="AC22" s="263"/>
      <c r="AD22" s="255" t="e">
        <f t="shared" si="7"/>
        <v>#DIV/0!</v>
      </c>
      <c r="AE22" s="262"/>
      <c r="AF22" s="262"/>
      <c r="AG22" s="263"/>
      <c r="AH22" s="255" t="e">
        <f t="shared" si="8"/>
        <v>#DIV/0!</v>
      </c>
      <c r="AI22" s="262"/>
      <c r="AJ22" s="262"/>
      <c r="AK22" s="263"/>
      <c r="AL22" s="255" t="e">
        <f t="shared" si="9"/>
        <v>#DIV/0!</v>
      </c>
      <c r="AM22" s="262"/>
      <c r="AN22" s="262"/>
      <c r="AO22" s="263"/>
      <c r="AP22" s="255" t="e">
        <f t="shared" si="10"/>
        <v>#DIV/0!</v>
      </c>
      <c r="AQ22" s="262"/>
      <c r="AR22" s="262"/>
      <c r="AS22" s="263"/>
      <c r="AT22" s="255" t="e">
        <f t="shared" si="11"/>
        <v>#DIV/0!</v>
      </c>
      <c r="AU22" s="262"/>
      <c r="AV22" s="262"/>
      <c r="AW22" s="263"/>
      <c r="AX22" s="255" t="e">
        <f t="shared" si="12"/>
        <v>#DIV/0!</v>
      </c>
      <c r="AY22" s="262"/>
      <c r="AZ22" s="262"/>
      <c r="BA22" s="263"/>
      <c r="BB22" s="255" t="e">
        <f t="shared" si="13"/>
        <v>#DIV/0!</v>
      </c>
      <c r="BC22" s="262"/>
      <c r="BD22" s="262"/>
      <c r="BE22" s="263"/>
      <c r="BF22" s="255" t="e">
        <f t="shared" si="14"/>
        <v>#DIV/0!</v>
      </c>
      <c r="BG22" s="262"/>
      <c r="BH22" s="262"/>
      <c r="BI22" s="263"/>
      <c r="BJ22" s="255" t="e">
        <f t="shared" si="15"/>
        <v>#DIV/0!</v>
      </c>
      <c r="BK22" s="262"/>
      <c r="BL22" s="262"/>
      <c r="BM22" s="263"/>
      <c r="BN22" s="255" t="e">
        <f t="shared" si="16"/>
        <v>#DIV/0!</v>
      </c>
      <c r="BO22" s="262"/>
      <c r="BP22" s="262"/>
      <c r="BQ22" s="263"/>
      <c r="BR22" s="255" t="e">
        <f t="shared" si="17"/>
        <v>#DIV/0!</v>
      </c>
      <c r="BS22" s="262"/>
      <c r="BT22" s="262"/>
      <c r="BU22" s="263"/>
      <c r="BV22" s="255" t="e">
        <f t="shared" si="18"/>
        <v>#DIV/0!</v>
      </c>
      <c r="BW22" s="262"/>
      <c r="BX22" s="262"/>
      <c r="BY22" s="263"/>
      <c r="BZ22" s="255" t="e">
        <f t="shared" si="19"/>
        <v>#DIV/0!</v>
      </c>
      <c r="CA22" s="262"/>
      <c r="CB22" s="262"/>
      <c r="CC22" s="263"/>
      <c r="CD22" s="255" t="e">
        <f t="shared" si="20"/>
        <v>#DIV/0!</v>
      </c>
      <c r="CE22" s="262"/>
      <c r="CF22" s="262"/>
      <c r="CG22" s="263"/>
      <c r="CH22" s="255" t="e">
        <f t="shared" si="21"/>
        <v>#DIV/0!</v>
      </c>
      <c r="CI22" s="262"/>
      <c r="CJ22" s="262"/>
      <c r="CK22" s="263"/>
      <c r="CL22" s="255" t="e">
        <f t="shared" si="22"/>
        <v>#DIV/0!</v>
      </c>
      <c r="CM22" s="262"/>
      <c r="CN22" s="262"/>
      <c r="CO22" s="263"/>
      <c r="CP22" s="255" t="e">
        <f t="shared" si="23"/>
        <v>#DIV/0!</v>
      </c>
      <c r="CQ22" s="262"/>
      <c r="CR22" s="262"/>
      <c r="CS22" s="263"/>
      <c r="CT22" s="255" t="e">
        <f t="shared" si="24"/>
        <v>#DIV/0!</v>
      </c>
      <c r="CU22" s="262"/>
      <c r="CV22" s="262"/>
      <c r="CW22" s="263"/>
      <c r="CX22" s="255" t="e">
        <f t="shared" si="25"/>
        <v>#DIV/0!</v>
      </c>
      <c r="CY22" s="262"/>
      <c r="CZ22" s="262"/>
      <c r="DA22" s="263"/>
      <c r="DB22" s="255" t="e">
        <f t="shared" si="32"/>
        <v>#DIV/0!</v>
      </c>
      <c r="DC22" s="262"/>
      <c r="DD22" s="262"/>
      <c r="DE22" s="263"/>
      <c r="DF22" s="370" t="e">
        <f t="shared" si="27"/>
        <v>#DIV/0!</v>
      </c>
    </row>
    <row r="23" spans="1:110" s="371" customFormat="1">
      <c r="A23" s="249"/>
      <c r="B23" s="234">
        <f>'Daily_Total '!B23</f>
        <v>45124</v>
      </c>
      <c r="C23" s="250">
        <f t="shared" ref="C23:C28" si="58">SUM(W23,AA23,AE23,AI23,AM23,AQ23,AU23,AY23,BC23,BG23,BK23,BO23,BS23,BW23,CA23,CE23,CI23,CM23,CQ23,CU23,CY23,DC23)</f>
        <v>0</v>
      </c>
      <c r="D23" s="251">
        <f t="shared" si="57"/>
        <v>0</v>
      </c>
      <c r="E23" s="252"/>
      <c r="F23" s="251"/>
      <c r="G23" s="251"/>
      <c r="H23" s="251"/>
      <c r="I23" s="251"/>
      <c r="J23" s="253">
        <f t="shared" ref="J23:J28" si="59">SUM(Y23,AC23,AG23,AK23,AO23,AS23,AW23,BA23,BE23,BI23,BM23,BQ23,BU23,BY23,CC23,CG23,CK23,CO23,CS23,CW23,DA23,DE23)</f>
        <v>0</v>
      </c>
      <c r="K23" s="254">
        <f>SUM($J$21:J23)/$C$3</f>
        <v>0</v>
      </c>
      <c r="L23" s="255" t="e">
        <f t="shared" si="1"/>
        <v>#DIV/0!</v>
      </c>
      <c r="M23" s="256" t="e">
        <f t="shared" si="2"/>
        <v>#DIV/0!</v>
      </c>
      <c r="N23" s="257" t="e">
        <f t="shared" si="30"/>
        <v>#DIV/0!</v>
      </c>
      <c r="O23" s="258"/>
      <c r="P23" s="251"/>
      <c r="Q23" s="254" t="e">
        <f t="shared" si="3"/>
        <v>#DIV/0!</v>
      </c>
      <c r="R23" s="259" t="e">
        <f t="shared" si="4"/>
        <v>#DIV/0!</v>
      </c>
      <c r="S23" s="254" t="e">
        <f t="shared" si="5"/>
        <v>#DIV/0!</v>
      </c>
      <c r="T23" s="251"/>
      <c r="U23" s="251"/>
      <c r="V23" s="260">
        <f t="shared" si="31"/>
        <v>1</v>
      </c>
      <c r="W23" s="261"/>
      <c r="X23" s="262"/>
      <c r="Y23" s="263"/>
      <c r="Z23" s="255" t="e">
        <f t="shared" si="6"/>
        <v>#DIV/0!</v>
      </c>
      <c r="AA23" s="262"/>
      <c r="AB23" s="262"/>
      <c r="AC23" s="263"/>
      <c r="AD23" s="255" t="e">
        <f t="shared" si="7"/>
        <v>#DIV/0!</v>
      </c>
      <c r="AE23" s="262"/>
      <c r="AF23" s="262"/>
      <c r="AG23" s="263"/>
      <c r="AH23" s="255" t="e">
        <f t="shared" si="8"/>
        <v>#DIV/0!</v>
      </c>
      <c r="AI23" s="262"/>
      <c r="AJ23" s="262"/>
      <c r="AK23" s="263"/>
      <c r="AL23" s="255" t="e">
        <f t="shared" si="9"/>
        <v>#DIV/0!</v>
      </c>
      <c r="AM23" s="262"/>
      <c r="AN23" s="262"/>
      <c r="AO23" s="263"/>
      <c r="AP23" s="255" t="e">
        <f t="shared" si="10"/>
        <v>#DIV/0!</v>
      </c>
      <c r="AQ23" s="262"/>
      <c r="AR23" s="262"/>
      <c r="AS23" s="263"/>
      <c r="AT23" s="255" t="e">
        <f t="shared" si="11"/>
        <v>#DIV/0!</v>
      </c>
      <c r="AU23" s="262"/>
      <c r="AV23" s="262"/>
      <c r="AW23" s="263"/>
      <c r="AX23" s="255" t="e">
        <f t="shared" si="12"/>
        <v>#DIV/0!</v>
      </c>
      <c r="AY23" s="262"/>
      <c r="AZ23" s="262"/>
      <c r="BA23" s="263"/>
      <c r="BB23" s="255" t="e">
        <f t="shared" si="13"/>
        <v>#DIV/0!</v>
      </c>
      <c r="BC23" s="262"/>
      <c r="BD23" s="262"/>
      <c r="BE23" s="263"/>
      <c r="BF23" s="255" t="e">
        <f t="shared" si="14"/>
        <v>#DIV/0!</v>
      </c>
      <c r="BG23" s="262"/>
      <c r="BH23" s="262"/>
      <c r="BI23" s="263"/>
      <c r="BJ23" s="255" t="e">
        <f t="shared" si="15"/>
        <v>#DIV/0!</v>
      </c>
      <c r="BK23" s="262"/>
      <c r="BL23" s="262"/>
      <c r="BM23" s="263"/>
      <c r="BN23" s="255" t="e">
        <f t="shared" si="16"/>
        <v>#DIV/0!</v>
      </c>
      <c r="BO23" s="262"/>
      <c r="BP23" s="262"/>
      <c r="BQ23" s="263"/>
      <c r="BR23" s="255" t="e">
        <f t="shared" si="17"/>
        <v>#DIV/0!</v>
      </c>
      <c r="BS23" s="262"/>
      <c r="BT23" s="262"/>
      <c r="BU23" s="263"/>
      <c r="BV23" s="255" t="e">
        <f t="shared" si="18"/>
        <v>#DIV/0!</v>
      </c>
      <c r="BW23" s="262"/>
      <c r="BX23" s="262"/>
      <c r="BY23" s="263"/>
      <c r="BZ23" s="255" t="e">
        <f t="shared" si="19"/>
        <v>#DIV/0!</v>
      </c>
      <c r="CA23" s="262"/>
      <c r="CB23" s="262"/>
      <c r="CC23" s="263"/>
      <c r="CD23" s="255" t="e">
        <f t="shared" si="20"/>
        <v>#DIV/0!</v>
      </c>
      <c r="CE23" s="262"/>
      <c r="CF23" s="262"/>
      <c r="CG23" s="263"/>
      <c r="CH23" s="255" t="e">
        <f t="shared" si="21"/>
        <v>#DIV/0!</v>
      </c>
      <c r="CI23" s="262"/>
      <c r="CJ23" s="262"/>
      <c r="CK23" s="263"/>
      <c r="CL23" s="255" t="e">
        <f t="shared" si="22"/>
        <v>#DIV/0!</v>
      </c>
      <c r="CM23" s="262"/>
      <c r="CN23" s="262"/>
      <c r="CO23" s="263"/>
      <c r="CP23" s="255" t="e">
        <f t="shared" si="23"/>
        <v>#DIV/0!</v>
      </c>
      <c r="CQ23" s="262"/>
      <c r="CR23" s="262"/>
      <c r="CS23" s="263"/>
      <c r="CT23" s="255" t="e">
        <f t="shared" si="24"/>
        <v>#DIV/0!</v>
      </c>
      <c r="CU23" s="262"/>
      <c r="CV23" s="262"/>
      <c r="CW23" s="263"/>
      <c r="CX23" s="255" t="e">
        <f t="shared" si="25"/>
        <v>#DIV/0!</v>
      </c>
      <c r="CY23" s="262"/>
      <c r="CZ23" s="262"/>
      <c r="DA23" s="263"/>
      <c r="DB23" s="255" t="e">
        <f t="shared" si="32"/>
        <v>#DIV/0!</v>
      </c>
      <c r="DC23" s="262"/>
      <c r="DD23" s="262"/>
      <c r="DE23" s="263"/>
      <c r="DF23" s="370" t="e">
        <f t="shared" si="27"/>
        <v>#DIV/0!</v>
      </c>
    </row>
    <row r="24" spans="1:110" s="371" customFormat="1">
      <c r="A24" s="249"/>
      <c r="B24" s="234">
        <f>'Daily_Total '!B24</f>
        <v>45125</v>
      </c>
      <c r="C24" s="250">
        <f t="shared" si="58"/>
        <v>0</v>
      </c>
      <c r="D24" s="251">
        <f t="shared" si="57"/>
        <v>0</v>
      </c>
      <c r="E24" s="252"/>
      <c r="F24" s="251"/>
      <c r="G24" s="251"/>
      <c r="H24" s="251"/>
      <c r="I24" s="251"/>
      <c r="J24" s="253">
        <f t="shared" si="59"/>
        <v>0</v>
      </c>
      <c r="K24" s="254">
        <f>SUM($J$21:J24)/$C$3</f>
        <v>0</v>
      </c>
      <c r="L24" s="255" t="e">
        <f t="shared" si="1"/>
        <v>#DIV/0!</v>
      </c>
      <c r="M24" s="256" t="e">
        <f t="shared" si="2"/>
        <v>#DIV/0!</v>
      </c>
      <c r="N24" s="257" t="e">
        <f t="shared" si="30"/>
        <v>#DIV/0!</v>
      </c>
      <c r="O24" s="258"/>
      <c r="P24" s="251"/>
      <c r="Q24" s="254" t="e">
        <f t="shared" si="3"/>
        <v>#DIV/0!</v>
      </c>
      <c r="R24" s="259" t="e">
        <f t="shared" si="4"/>
        <v>#DIV/0!</v>
      </c>
      <c r="S24" s="254" t="e">
        <f t="shared" si="5"/>
        <v>#DIV/0!</v>
      </c>
      <c r="T24" s="251"/>
      <c r="U24" s="251"/>
      <c r="V24" s="260">
        <f t="shared" si="31"/>
        <v>1</v>
      </c>
      <c r="W24" s="261"/>
      <c r="X24" s="262"/>
      <c r="Y24" s="263"/>
      <c r="Z24" s="255" t="e">
        <f t="shared" si="6"/>
        <v>#DIV/0!</v>
      </c>
      <c r="AA24" s="262"/>
      <c r="AB24" s="262"/>
      <c r="AC24" s="263"/>
      <c r="AD24" s="255" t="e">
        <f t="shared" si="7"/>
        <v>#DIV/0!</v>
      </c>
      <c r="AE24" s="262"/>
      <c r="AF24" s="262"/>
      <c r="AG24" s="263"/>
      <c r="AH24" s="255" t="e">
        <f t="shared" si="8"/>
        <v>#DIV/0!</v>
      </c>
      <c r="AI24" s="262"/>
      <c r="AJ24" s="262"/>
      <c r="AK24" s="263"/>
      <c r="AL24" s="255" t="e">
        <f t="shared" si="9"/>
        <v>#DIV/0!</v>
      </c>
      <c r="AM24" s="262"/>
      <c r="AN24" s="262"/>
      <c r="AO24" s="263"/>
      <c r="AP24" s="255" t="e">
        <f t="shared" si="10"/>
        <v>#DIV/0!</v>
      </c>
      <c r="AQ24" s="262"/>
      <c r="AR24" s="262"/>
      <c r="AS24" s="263"/>
      <c r="AT24" s="255" t="e">
        <f t="shared" si="11"/>
        <v>#DIV/0!</v>
      </c>
      <c r="AU24" s="262"/>
      <c r="AV24" s="262"/>
      <c r="AW24" s="263"/>
      <c r="AX24" s="255" t="e">
        <f t="shared" si="12"/>
        <v>#DIV/0!</v>
      </c>
      <c r="AY24" s="262"/>
      <c r="AZ24" s="262"/>
      <c r="BA24" s="263"/>
      <c r="BB24" s="255" t="e">
        <f t="shared" si="13"/>
        <v>#DIV/0!</v>
      </c>
      <c r="BC24" s="262"/>
      <c r="BD24" s="262"/>
      <c r="BE24" s="263"/>
      <c r="BF24" s="255" t="e">
        <f t="shared" si="14"/>
        <v>#DIV/0!</v>
      </c>
      <c r="BG24" s="262"/>
      <c r="BH24" s="262"/>
      <c r="BI24" s="263"/>
      <c r="BJ24" s="255" t="e">
        <f t="shared" si="15"/>
        <v>#DIV/0!</v>
      </c>
      <c r="BK24" s="262"/>
      <c r="BL24" s="262"/>
      <c r="BM24" s="263"/>
      <c r="BN24" s="255" t="e">
        <f t="shared" si="16"/>
        <v>#DIV/0!</v>
      </c>
      <c r="BO24" s="262"/>
      <c r="BP24" s="262"/>
      <c r="BQ24" s="263"/>
      <c r="BR24" s="255" t="e">
        <f t="shared" si="17"/>
        <v>#DIV/0!</v>
      </c>
      <c r="BS24" s="262"/>
      <c r="BT24" s="262"/>
      <c r="BU24" s="263"/>
      <c r="BV24" s="255" t="e">
        <f t="shared" si="18"/>
        <v>#DIV/0!</v>
      </c>
      <c r="BW24" s="262"/>
      <c r="BX24" s="262"/>
      <c r="BY24" s="263"/>
      <c r="BZ24" s="255" t="e">
        <f t="shared" si="19"/>
        <v>#DIV/0!</v>
      </c>
      <c r="CA24" s="262"/>
      <c r="CB24" s="262"/>
      <c r="CC24" s="263"/>
      <c r="CD24" s="255" t="e">
        <f t="shared" si="20"/>
        <v>#DIV/0!</v>
      </c>
      <c r="CE24" s="262"/>
      <c r="CF24" s="262"/>
      <c r="CG24" s="263"/>
      <c r="CH24" s="255" t="e">
        <f t="shared" si="21"/>
        <v>#DIV/0!</v>
      </c>
      <c r="CI24" s="262"/>
      <c r="CJ24" s="262"/>
      <c r="CK24" s="263"/>
      <c r="CL24" s="255" t="e">
        <f t="shared" si="22"/>
        <v>#DIV/0!</v>
      </c>
      <c r="CM24" s="262"/>
      <c r="CN24" s="262"/>
      <c r="CO24" s="263"/>
      <c r="CP24" s="255" t="e">
        <f t="shared" si="23"/>
        <v>#DIV/0!</v>
      </c>
      <c r="CQ24" s="262"/>
      <c r="CR24" s="262"/>
      <c r="CS24" s="263"/>
      <c r="CT24" s="255" t="e">
        <f t="shared" si="24"/>
        <v>#DIV/0!</v>
      </c>
      <c r="CU24" s="262"/>
      <c r="CV24" s="262"/>
      <c r="CW24" s="263"/>
      <c r="CX24" s="255" t="e">
        <f t="shared" si="25"/>
        <v>#DIV/0!</v>
      </c>
      <c r="CY24" s="262"/>
      <c r="CZ24" s="262"/>
      <c r="DA24" s="263"/>
      <c r="DB24" s="255" t="e">
        <f t="shared" si="32"/>
        <v>#DIV/0!</v>
      </c>
      <c r="DC24" s="262"/>
      <c r="DD24" s="262"/>
      <c r="DE24" s="263"/>
      <c r="DF24" s="370" t="e">
        <f t="shared" si="27"/>
        <v>#DIV/0!</v>
      </c>
    </row>
    <row r="25" spans="1:110" s="371" customFormat="1">
      <c r="A25" s="249"/>
      <c r="B25" s="234">
        <f>'Daily_Total '!B25</f>
        <v>45126</v>
      </c>
      <c r="C25" s="250">
        <f t="shared" si="58"/>
        <v>0</v>
      </c>
      <c r="D25" s="251">
        <f t="shared" si="57"/>
        <v>0</v>
      </c>
      <c r="E25" s="252"/>
      <c r="F25" s="251"/>
      <c r="G25" s="251"/>
      <c r="H25" s="251"/>
      <c r="I25" s="251"/>
      <c r="J25" s="253">
        <f t="shared" si="59"/>
        <v>0</v>
      </c>
      <c r="K25" s="254">
        <f>SUM($J$21:J25)/$C$3</f>
        <v>0</v>
      </c>
      <c r="L25" s="255" t="e">
        <f t="shared" si="1"/>
        <v>#DIV/0!</v>
      </c>
      <c r="M25" s="256" t="e">
        <f t="shared" si="2"/>
        <v>#DIV/0!</v>
      </c>
      <c r="N25" s="257" t="e">
        <f t="shared" si="30"/>
        <v>#DIV/0!</v>
      </c>
      <c r="O25" s="258"/>
      <c r="P25" s="251"/>
      <c r="Q25" s="254" t="e">
        <f t="shared" si="3"/>
        <v>#DIV/0!</v>
      </c>
      <c r="R25" s="259" t="e">
        <f t="shared" si="4"/>
        <v>#DIV/0!</v>
      </c>
      <c r="S25" s="254" t="e">
        <f t="shared" si="5"/>
        <v>#DIV/0!</v>
      </c>
      <c r="T25" s="251"/>
      <c r="U25" s="251"/>
      <c r="V25" s="260">
        <f t="shared" si="31"/>
        <v>1</v>
      </c>
      <c r="W25" s="261"/>
      <c r="X25" s="262"/>
      <c r="Y25" s="263"/>
      <c r="Z25" s="255" t="e">
        <f t="shared" si="6"/>
        <v>#DIV/0!</v>
      </c>
      <c r="AA25" s="262"/>
      <c r="AB25" s="262"/>
      <c r="AC25" s="263"/>
      <c r="AD25" s="255" t="e">
        <f t="shared" si="7"/>
        <v>#DIV/0!</v>
      </c>
      <c r="AE25" s="262"/>
      <c r="AF25" s="262"/>
      <c r="AG25" s="263"/>
      <c r="AH25" s="255" t="e">
        <f t="shared" si="8"/>
        <v>#DIV/0!</v>
      </c>
      <c r="AI25" s="262"/>
      <c r="AJ25" s="262"/>
      <c r="AK25" s="263"/>
      <c r="AL25" s="255" t="e">
        <f t="shared" si="9"/>
        <v>#DIV/0!</v>
      </c>
      <c r="AM25" s="262"/>
      <c r="AN25" s="262"/>
      <c r="AO25" s="263"/>
      <c r="AP25" s="255" t="e">
        <f t="shared" si="10"/>
        <v>#DIV/0!</v>
      </c>
      <c r="AQ25" s="262"/>
      <c r="AR25" s="262"/>
      <c r="AS25" s="263"/>
      <c r="AT25" s="255" t="e">
        <f t="shared" si="11"/>
        <v>#DIV/0!</v>
      </c>
      <c r="AU25" s="262"/>
      <c r="AV25" s="262"/>
      <c r="AW25" s="263"/>
      <c r="AX25" s="255" t="e">
        <f t="shared" si="12"/>
        <v>#DIV/0!</v>
      </c>
      <c r="AY25" s="262"/>
      <c r="AZ25" s="262"/>
      <c r="BA25" s="263"/>
      <c r="BB25" s="255" t="e">
        <f t="shared" si="13"/>
        <v>#DIV/0!</v>
      </c>
      <c r="BC25" s="262"/>
      <c r="BD25" s="262"/>
      <c r="BE25" s="263"/>
      <c r="BF25" s="255" t="e">
        <f t="shared" si="14"/>
        <v>#DIV/0!</v>
      </c>
      <c r="BG25" s="262"/>
      <c r="BH25" s="262"/>
      <c r="BI25" s="263"/>
      <c r="BJ25" s="255" t="e">
        <f t="shared" si="15"/>
        <v>#DIV/0!</v>
      </c>
      <c r="BK25" s="262"/>
      <c r="BL25" s="262"/>
      <c r="BM25" s="263"/>
      <c r="BN25" s="255" t="e">
        <f t="shared" si="16"/>
        <v>#DIV/0!</v>
      </c>
      <c r="BO25" s="262"/>
      <c r="BP25" s="262"/>
      <c r="BQ25" s="263"/>
      <c r="BR25" s="255" t="e">
        <f t="shared" si="17"/>
        <v>#DIV/0!</v>
      </c>
      <c r="BS25" s="262"/>
      <c r="BT25" s="262"/>
      <c r="BU25" s="263"/>
      <c r="BV25" s="255" t="e">
        <f t="shared" si="18"/>
        <v>#DIV/0!</v>
      </c>
      <c r="BW25" s="262"/>
      <c r="BX25" s="262"/>
      <c r="BY25" s="263"/>
      <c r="BZ25" s="255" t="e">
        <f t="shared" si="19"/>
        <v>#DIV/0!</v>
      </c>
      <c r="CA25" s="262"/>
      <c r="CB25" s="262"/>
      <c r="CC25" s="263"/>
      <c r="CD25" s="255" t="e">
        <f t="shared" si="20"/>
        <v>#DIV/0!</v>
      </c>
      <c r="CE25" s="262"/>
      <c r="CF25" s="262"/>
      <c r="CG25" s="263"/>
      <c r="CH25" s="255" t="e">
        <f t="shared" si="21"/>
        <v>#DIV/0!</v>
      </c>
      <c r="CI25" s="262"/>
      <c r="CJ25" s="262"/>
      <c r="CK25" s="263"/>
      <c r="CL25" s="255" t="e">
        <f t="shared" si="22"/>
        <v>#DIV/0!</v>
      </c>
      <c r="CM25" s="262"/>
      <c r="CN25" s="262"/>
      <c r="CO25" s="263"/>
      <c r="CP25" s="255" t="e">
        <f t="shared" si="23"/>
        <v>#DIV/0!</v>
      </c>
      <c r="CQ25" s="262"/>
      <c r="CR25" s="262"/>
      <c r="CS25" s="263"/>
      <c r="CT25" s="255" t="e">
        <f t="shared" si="24"/>
        <v>#DIV/0!</v>
      </c>
      <c r="CU25" s="262"/>
      <c r="CV25" s="262"/>
      <c r="CW25" s="263"/>
      <c r="CX25" s="255" t="e">
        <f t="shared" si="25"/>
        <v>#DIV/0!</v>
      </c>
      <c r="CY25" s="262"/>
      <c r="CZ25" s="262"/>
      <c r="DA25" s="263"/>
      <c r="DB25" s="255" t="e">
        <f t="shared" si="32"/>
        <v>#DIV/0!</v>
      </c>
      <c r="DC25" s="262"/>
      <c r="DD25" s="262"/>
      <c r="DE25" s="263"/>
      <c r="DF25" s="370" t="e">
        <f t="shared" si="27"/>
        <v>#DIV/0!</v>
      </c>
    </row>
    <row r="26" spans="1:110" s="371" customFormat="1">
      <c r="A26" s="264"/>
      <c r="B26" s="234">
        <f>'Daily_Total '!B26</f>
        <v>45127</v>
      </c>
      <c r="C26" s="250">
        <f t="shared" si="58"/>
        <v>0</v>
      </c>
      <c r="D26" s="251">
        <f t="shared" si="57"/>
        <v>0</v>
      </c>
      <c r="E26" s="252"/>
      <c r="F26" s="251"/>
      <c r="G26" s="251"/>
      <c r="H26" s="251"/>
      <c r="I26" s="251"/>
      <c r="J26" s="253">
        <f t="shared" si="59"/>
        <v>0</v>
      </c>
      <c r="K26" s="254">
        <f>SUM($J$21:J26)/$C$3</f>
        <v>0</v>
      </c>
      <c r="L26" s="255" t="e">
        <f t="shared" si="1"/>
        <v>#DIV/0!</v>
      </c>
      <c r="M26" s="256" t="e">
        <f t="shared" si="2"/>
        <v>#DIV/0!</v>
      </c>
      <c r="N26" s="257" t="e">
        <f t="shared" si="30"/>
        <v>#DIV/0!</v>
      </c>
      <c r="O26" s="258"/>
      <c r="P26" s="251"/>
      <c r="Q26" s="254" t="e">
        <f t="shared" si="3"/>
        <v>#DIV/0!</v>
      </c>
      <c r="R26" s="259" t="e">
        <f t="shared" si="4"/>
        <v>#DIV/0!</v>
      </c>
      <c r="S26" s="254" t="e">
        <f t="shared" si="5"/>
        <v>#DIV/0!</v>
      </c>
      <c r="T26" s="251"/>
      <c r="U26" s="251"/>
      <c r="V26" s="260">
        <f t="shared" si="31"/>
        <v>1</v>
      </c>
      <c r="W26" s="261"/>
      <c r="X26" s="262"/>
      <c r="Y26" s="263"/>
      <c r="Z26" s="255" t="e">
        <f t="shared" si="6"/>
        <v>#DIV/0!</v>
      </c>
      <c r="AA26" s="262"/>
      <c r="AB26" s="262"/>
      <c r="AC26" s="263"/>
      <c r="AD26" s="255" t="e">
        <f t="shared" si="7"/>
        <v>#DIV/0!</v>
      </c>
      <c r="AE26" s="262"/>
      <c r="AF26" s="262"/>
      <c r="AG26" s="263"/>
      <c r="AH26" s="255" t="e">
        <f t="shared" si="8"/>
        <v>#DIV/0!</v>
      </c>
      <c r="AI26" s="262"/>
      <c r="AJ26" s="262"/>
      <c r="AK26" s="263"/>
      <c r="AL26" s="255" t="e">
        <f t="shared" si="9"/>
        <v>#DIV/0!</v>
      </c>
      <c r="AM26" s="262"/>
      <c r="AN26" s="262"/>
      <c r="AO26" s="263"/>
      <c r="AP26" s="255" t="e">
        <f t="shared" si="10"/>
        <v>#DIV/0!</v>
      </c>
      <c r="AQ26" s="262"/>
      <c r="AR26" s="262"/>
      <c r="AS26" s="263"/>
      <c r="AT26" s="255" t="e">
        <f t="shared" si="11"/>
        <v>#DIV/0!</v>
      </c>
      <c r="AU26" s="262"/>
      <c r="AV26" s="262"/>
      <c r="AW26" s="263"/>
      <c r="AX26" s="255" t="e">
        <f t="shared" si="12"/>
        <v>#DIV/0!</v>
      </c>
      <c r="AY26" s="262"/>
      <c r="AZ26" s="262"/>
      <c r="BA26" s="263"/>
      <c r="BB26" s="255" t="e">
        <f t="shared" si="13"/>
        <v>#DIV/0!</v>
      </c>
      <c r="BC26" s="262"/>
      <c r="BD26" s="262"/>
      <c r="BE26" s="263"/>
      <c r="BF26" s="255" t="e">
        <f t="shared" si="14"/>
        <v>#DIV/0!</v>
      </c>
      <c r="BG26" s="262"/>
      <c r="BH26" s="262"/>
      <c r="BI26" s="263"/>
      <c r="BJ26" s="255" t="e">
        <f t="shared" si="15"/>
        <v>#DIV/0!</v>
      </c>
      <c r="BK26" s="262"/>
      <c r="BL26" s="262"/>
      <c r="BM26" s="263"/>
      <c r="BN26" s="255" t="e">
        <f t="shared" si="16"/>
        <v>#DIV/0!</v>
      </c>
      <c r="BO26" s="262"/>
      <c r="BP26" s="262"/>
      <c r="BQ26" s="263"/>
      <c r="BR26" s="255" t="e">
        <f t="shared" si="17"/>
        <v>#DIV/0!</v>
      </c>
      <c r="BS26" s="262"/>
      <c r="BT26" s="262"/>
      <c r="BU26" s="263"/>
      <c r="BV26" s="255" t="e">
        <f t="shared" si="18"/>
        <v>#DIV/0!</v>
      </c>
      <c r="BW26" s="262"/>
      <c r="BX26" s="262"/>
      <c r="BY26" s="263"/>
      <c r="BZ26" s="255" t="e">
        <f t="shared" si="19"/>
        <v>#DIV/0!</v>
      </c>
      <c r="CA26" s="262"/>
      <c r="CB26" s="262"/>
      <c r="CC26" s="263"/>
      <c r="CD26" s="255" t="e">
        <f t="shared" si="20"/>
        <v>#DIV/0!</v>
      </c>
      <c r="CE26" s="262"/>
      <c r="CF26" s="262"/>
      <c r="CG26" s="263"/>
      <c r="CH26" s="255" t="e">
        <f t="shared" si="21"/>
        <v>#DIV/0!</v>
      </c>
      <c r="CI26" s="262"/>
      <c r="CJ26" s="262"/>
      <c r="CK26" s="263"/>
      <c r="CL26" s="255" t="e">
        <f t="shared" si="22"/>
        <v>#DIV/0!</v>
      </c>
      <c r="CM26" s="262"/>
      <c r="CN26" s="262"/>
      <c r="CO26" s="263"/>
      <c r="CP26" s="255" t="e">
        <f t="shared" si="23"/>
        <v>#DIV/0!</v>
      </c>
      <c r="CQ26" s="262"/>
      <c r="CR26" s="262"/>
      <c r="CS26" s="263"/>
      <c r="CT26" s="255" t="e">
        <f t="shared" si="24"/>
        <v>#DIV/0!</v>
      </c>
      <c r="CU26" s="262"/>
      <c r="CV26" s="262"/>
      <c r="CW26" s="263"/>
      <c r="CX26" s="255" t="e">
        <f t="shared" si="25"/>
        <v>#DIV/0!</v>
      </c>
      <c r="CY26" s="262"/>
      <c r="CZ26" s="262"/>
      <c r="DA26" s="263"/>
      <c r="DB26" s="255" t="e">
        <f t="shared" si="32"/>
        <v>#DIV/0!</v>
      </c>
      <c r="DC26" s="262"/>
      <c r="DD26" s="262"/>
      <c r="DE26" s="263"/>
      <c r="DF26" s="370" t="e">
        <f t="shared" si="27"/>
        <v>#DIV/0!</v>
      </c>
    </row>
    <row r="27" spans="1:110" s="371" customFormat="1">
      <c r="A27" s="249"/>
      <c r="B27" s="234">
        <f>'Daily_Total '!B27</f>
        <v>45128</v>
      </c>
      <c r="C27" s="250">
        <f t="shared" si="58"/>
        <v>0</v>
      </c>
      <c r="D27" s="251">
        <f t="shared" si="57"/>
        <v>0</v>
      </c>
      <c r="E27" s="252"/>
      <c r="F27" s="251"/>
      <c r="G27" s="251"/>
      <c r="H27" s="251"/>
      <c r="I27" s="251"/>
      <c r="J27" s="253">
        <f t="shared" si="59"/>
        <v>0</v>
      </c>
      <c r="K27" s="254">
        <f>SUM($J$21:J27)/$C$3</f>
        <v>0</v>
      </c>
      <c r="L27" s="255" t="e">
        <f t="shared" si="1"/>
        <v>#DIV/0!</v>
      </c>
      <c r="M27" s="256" t="e">
        <f t="shared" si="2"/>
        <v>#DIV/0!</v>
      </c>
      <c r="N27" s="257" t="e">
        <f t="shared" si="30"/>
        <v>#DIV/0!</v>
      </c>
      <c r="O27" s="258"/>
      <c r="P27" s="251"/>
      <c r="Q27" s="254" t="e">
        <f t="shared" si="3"/>
        <v>#DIV/0!</v>
      </c>
      <c r="R27" s="259" t="e">
        <f t="shared" si="4"/>
        <v>#DIV/0!</v>
      </c>
      <c r="S27" s="254" t="e">
        <f t="shared" si="5"/>
        <v>#DIV/0!</v>
      </c>
      <c r="T27" s="251"/>
      <c r="U27" s="251"/>
      <c r="V27" s="260">
        <f t="shared" si="31"/>
        <v>1</v>
      </c>
      <c r="W27" s="261"/>
      <c r="X27" s="262"/>
      <c r="Y27" s="263"/>
      <c r="Z27" s="255" t="e">
        <f t="shared" si="6"/>
        <v>#DIV/0!</v>
      </c>
      <c r="AA27" s="262"/>
      <c r="AB27" s="262"/>
      <c r="AC27" s="263"/>
      <c r="AD27" s="255" t="e">
        <f t="shared" si="7"/>
        <v>#DIV/0!</v>
      </c>
      <c r="AE27" s="262"/>
      <c r="AF27" s="262"/>
      <c r="AG27" s="263"/>
      <c r="AH27" s="255" t="e">
        <f t="shared" si="8"/>
        <v>#DIV/0!</v>
      </c>
      <c r="AI27" s="262"/>
      <c r="AJ27" s="262"/>
      <c r="AK27" s="263"/>
      <c r="AL27" s="255" t="e">
        <f t="shared" si="9"/>
        <v>#DIV/0!</v>
      </c>
      <c r="AM27" s="262"/>
      <c r="AN27" s="262"/>
      <c r="AO27" s="263"/>
      <c r="AP27" s="255" t="e">
        <f t="shared" si="10"/>
        <v>#DIV/0!</v>
      </c>
      <c r="AQ27" s="262"/>
      <c r="AR27" s="262"/>
      <c r="AS27" s="263"/>
      <c r="AT27" s="255" t="e">
        <f t="shared" si="11"/>
        <v>#DIV/0!</v>
      </c>
      <c r="AU27" s="262"/>
      <c r="AV27" s="262"/>
      <c r="AW27" s="263"/>
      <c r="AX27" s="255" t="e">
        <f t="shared" si="12"/>
        <v>#DIV/0!</v>
      </c>
      <c r="AY27" s="262"/>
      <c r="AZ27" s="262"/>
      <c r="BA27" s="263"/>
      <c r="BB27" s="255" t="e">
        <f t="shared" si="13"/>
        <v>#DIV/0!</v>
      </c>
      <c r="BC27" s="262"/>
      <c r="BD27" s="262"/>
      <c r="BE27" s="263"/>
      <c r="BF27" s="255" t="e">
        <f t="shared" si="14"/>
        <v>#DIV/0!</v>
      </c>
      <c r="BG27" s="262"/>
      <c r="BH27" s="262"/>
      <c r="BI27" s="263"/>
      <c r="BJ27" s="255" t="e">
        <f t="shared" si="15"/>
        <v>#DIV/0!</v>
      </c>
      <c r="BK27" s="262"/>
      <c r="BL27" s="262"/>
      <c r="BM27" s="263"/>
      <c r="BN27" s="255" t="e">
        <f t="shared" si="16"/>
        <v>#DIV/0!</v>
      </c>
      <c r="BO27" s="262"/>
      <c r="BP27" s="262"/>
      <c r="BQ27" s="263"/>
      <c r="BR27" s="255" t="e">
        <f t="shared" si="17"/>
        <v>#DIV/0!</v>
      </c>
      <c r="BS27" s="262"/>
      <c r="BT27" s="262"/>
      <c r="BU27" s="263"/>
      <c r="BV27" s="255" t="e">
        <f t="shared" si="18"/>
        <v>#DIV/0!</v>
      </c>
      <c r="BW27" s="262"/>
      <c r="BX27" s="262"/>
      <c r="BY27" s="263"/>
      <c r="BZ27" s="255" t="e">
        <f t="shared" si="19"/>
        <v>#DIV/0!</v>
      </c>
      <c r="CA27" s="262"/>
      <c r="CB27" s="262"/>
      <c r="CC27" s="263"/>
      <c r="CD27" s="255" t="e">
        <f t="shared" si="20"/>
        <v>#DIV/0!</v>
      </c>
      <c r="CE27" s="262"/>
      <c r="CF27" s="262"/>
      <c r="CG27" s="263"/>
      <c r="CH27" s="255" t="e">
        <f t="shared" si="21"/>
        <v>#DIV/0!</v>
      </c>
      <c r="CI27" s="262"/>
      <c r="CJ27" s="262"/>
      <c r="CK27" s="263"/>
      <c r="CL27" s="255" t="e">
        <f t="shared" si="22"/>
        <v>#DIV/0!</v>
      </c>
      <c r="CM27" s="262"/>
      <c r="CN27" s="262"/>
      <c r="CO27" s="263"/>
      <c r="CP27" s="255" t="e">
        <f t="shared" si="23"/>
        <v>#DIV/0!</v>
      </c>
      <c r="CQ27" s="262"/>
      <c r="CR27" s="262"/>
      <c r="CS27" s="263"/>
      <c r="CT27" s="255" t="e">
        <f t="shared" si="24"/>
        <v>#DIV/0!</v>
      </c>
      <c r="CU27" s="262"/>
      <c r="CV27" s="262"/>
      <c r="CW27" s="263"/>
      <c r="CX27" s="255" t="e">
        <f t="shared" si="25"/>
        <v>#DIV/0!</v>
      </c>
      <c r="CY27" s="262"/>
      <c r="CZ27" s="262"/>
      <c r="DA27" s="263"/>
      <c r="DB27" s="255" t="e">
        <f t="shared" si="32"/>
        <v>#DIV/0!</v>
      </c>
      <c r="DC27" s="262"/>
      <c r="DD27" s="262"/>
      <c r="DE27" s="263"/>
      <c r="DF27" s="370" t="e">
        <f t="shared" si="27"/>
        <v>#DIV/0!</v>
      </c>
    </row>
    <row r="28" spans="1:110" s="371" customFormat="1">
      <c r="A28" s="249"/>
      <c r="B28" s="234">
        <f>'Daily_Total '!B28</f>
        <v>45129</v>
      </c>
      <c r="C28" s="250">
        <f t="shared" si="58"/>
        <v>0</v>
      </c>
      <c r="D28" s="251">
        <f t="shared" si="57"/>
        <v>0</v>
      </c>
      <c r="E28" s="252"/>
      <c r="F28" s="251"/>
      <c r="G28" s="251"/>
      <c r="H28" s="251"/>
      <c r="I28" s="251"/>
      <c r="J28" s="253">
        <f t="shared" si="59"/>
        <v>0</v>
      </c>
      <c r="K28" s="254">
        <f>SUM($J$21:J28)/$C$3</f>
        <v>0</v>
      </c>
      <c r="L28" s="255" t="e">
        <f t="shared" si="1"/>
        <v>#DIV/0!</v>
      </c>
      <c r="M28" s="256" t="e">
        <f t="shared" si="2"/>
        <v>#DIV/0!</v>
      </c>
      <c r="N28" s="257" t="e">
        <f t="shared" si="30"/>
        <v>#DIV/0!</v>
      </c>
      <c r="O28" s="258"/>
      <c r="P28" s="251"/>
      <c r="Q28" s="254" t="e">
        <f t="shared" si="3"/>
        <v>#DIV/0!</v>
      </c>
      <c r="R28" s="259" t="e">
        <f t="shared" si="4"/>
        <v>#DIV/0!</v>
      </c>
      <c r="S28" s="254" t="e">
        <f t="shared" si="5"/>
        <v>#DIV/0!</v>
      </c>
      <c r="T28" s="251"/>
      <c r="U28" s="251"/>
      <c r="V28" s="260">
        <f t="shared" si="31"/>
        <v>1</v>
      </c>
      <c r="W28" s="261"/>
      <c r="X28" s="262"/>
      <c r="Y28" s="263"/>
      <c r="Z28" s="255" t="e">
        <f t="shared" si="6"/>
        <v>#DIV/0!</v>
      </c>
      <c r="AA28" s="262"/>
      <c r="AB28" s="262"/>
      <c r="AC28" s="263"/>
      <c r="AD28" s="255" t="e">
        <f t="shared" si="7"/>
        <v>#DIV/0!</v>
      </c>
      <c r="AE28" s="262"/>
      <c r="AF28" s="262"/>
      <c r="AG28" s="263"/>
      <c r="AH28" s="255" t="e">
        <f t="shared" si="8"/>
        <v>#DIV/0!</v>
      </c>
      <c r="AI28" s="262"/>
      <c r="AJ28" s="262"/>
      <c r="AK28" s="263"/>
      <c r="AL28" s="255" t="e">
        <f t="shared" si="9"/>
        <v>#DIV/0!</v>
      </c>
      <c r="AM28" s="262"/>
      <c r="AN28" s="262"/>
      <c r="AO28" s="263"/>
      <c r="AP28" s="255" t="e">
        <f t="shared" si="10"/>
        <v>#DIV/0!</v>
      </c>
      <c r="AQ28" s="262"/>
      <c r="AR28" s="262"/>
      <c r="AS28" s="263"/>
      <c r="AT28" s="255" t="e">
        <f t="shared" si="11"/>
        <v>#DIV/0!</v>
      </c>
      <c r="AU28" s="262"/>
      <c r="AV28" s="262"/>
      <c r="AW28" s="263"/>
      <c r="AX28" s="255" t="e">
        <f t="shared" si="12"/>
        <v>#DIV/0!</v>
      </c>
      <c r="AY28" s="262"/>
      <c r="AZ28" s="262"/>
      <c r="BA28" s="263"/>
      <c r="BB28" s="255" t="e">
        <f t="shared" si="13"/>
        <v>#DIV/0!</v>
      </c>
      <c r="BC28" s="262"/>
      <c r="BD28" s="262"/>
      <c r="BE28" s="263"/>
      <c r="BF28" s="255" t="e">
        <f t="shared" si="14"/>
        <v>#DIV/0!</v>
      </c>
      <c r="BG28" s="262"/>
      <c r="BH28" s="262"/>
      <c r="BI28" s="263"/>
      <c r="BJ28" s="255" t="e">
        <f t="shared" si="15"/>
        <v>#DIV/0!</v>
      </c>
      <c r="BK28" s="262"/>
      <c r="BL28" s="262"/>
      <c r="BM28" s="263"/>
      <c r="BN28" s="255" t="e">
        <f t="shared" si="16"/>
        <v>#DIV/0!</v>
      </c>
      <c r="BO28" s="262"/>
      <c r="BP28" s="262"/>
      <c r="BQ28" s="263"/>
      <c r="BR28" s="255" t="e">
        <f t="shared" si="17"/>
        <v>#DIV/0!</v>
      </c>
      <c r="BS28" s="262"/>
      <c r="BT28" s="262"/>
      <c r="BU28" s="263"/>
      <c r="BV28" s="255" t="e">
        <f t="shared" si="18"/>
        <v>#DIV/0!</v>
      </c>
      <c r="BW28" s="262"/>
      <c r="BX28" s="262"/>
      <c r="BY28" s="263"/>
      <c r="BZ28" s="255" t="e">
        <f t="shared" si="19"/>
        <v>#DIV/0!</v>
      </c>
      <c r="CA28" s="262"/>
      <c r="CB28" s="262"/>
      <c r="CC28" s="263"/>
      <c r="CD28" s="255" t="e">
        <f t="shared" si="20"/>
        <v>#DIV/0!</v>
      </c>
      <c r="CE28" s="262"/>
      <c r="CF28" s="262"/>
      <c r="CG28" s="263"/>
      <c r="CH28" s="255" t="e">
        <f t="shared" si="21"/>
        <v>#DIV/0!</v>
      </c>
      <c r="CI28" s="262"/>
      <c r="CJ28" s="262"/>
      <c r="CK28" s="263"/>
      <c r="CL28" s="255" t="e">
        <f t="shared" si="22"/>
        <v>#DIV/0!</v>
      </c>
      <c r="CM28" s="262"/>
      <c r="CN28" s="262"/>
      <c r="CO28" s="263"/>
      <c r="CP28" s="255" t="e">
        <f t="shared" si="23"/>
        <v>#DIV/0!</v>
      </c>
      <c r="CQ28" s="262"/>
      <c r="CR28" s="262"/>
      <c r="CS28" s="263"/>
      <c r="CT28" s="255" t="e">
        <f t="shared" si="24"/>
        <v>#DIV/0!</v>
      </c>
      <c r="CU28" s="262"/>
      <c r="CV28" s="262"/>
      <c r="CW28" s="263"/>
      <c r="CX28" s="255" t="e">
        <f t="shared" si="25"/>
        <v>#DIV/0!</v>
      </c>
      <c r="CY28" s="262"/>
      <c r="CZ28" s="262"/>
      <c r="DA28" s="263"/>
      <c r="DB28" s="255" t="e">
        <f t="shared" si="32"/>
        <v>#DIV/0!</v>
      </c>
      <c r="DC28" s="262"/>
      <c r="DD28" s="262"/>
      <c r="DE28" s="263"/>
      <c r="DF28" s="370" t="e">
        <f t="shared" si="27"/>
        <v>#DIV/0!</v>
      </c>
    </row>
    <row r="29" spans="1:110" s="371" customFormat="1">
      <c r="A29" s="372"/>
      <c r="B29" s="373" t="s">
        <v>50</v>
      </c>
      <c r="C29" s="372">
        <f t="shared" ref="C29" si="60">SUM(C22:C28)</f>
        <v>0</v>
      </c>
      <c r="D29" s="374">
        <f t="shared" ref="D29:I37" si="61">SUM(D22:D28)</f>
        <v>0</v>
      </c>
      <c r="E29" s="375">
        <f t="shared" si="61"/>
        <v>0</v>
      </c>
      <c r="F29" s="374">
        <f t="shared" si="61"/>
        <v>0</v>
      </c>
      <c r="G29" s="374">
        <f t="shared" si="61"/>
        <v>0</v>
      </c>
      <c r="H29" s="374">
        <f t="shared" si="61"/>
        <v>0</v>
      </c>
      <c r="I29" s="374">
        <f t="shared" si="61"/>
        <v>0</v>
      </c>
      <c r="J29" s="376">
        <f>SUM(J22:J28)</f>
        <v>0</v>
      </c>
      <c r="K29" s="377">
        <f>SUM($J$29,J21)/$C$3</f>
        <v>0</v>
      </c>
      <c r="L29" s="378" t="e">
        <f t="shared" si="1"/>
        <v>#DIV/0!</v>
      </c>
      <c r="M29" s="379" t="e">
        <f t="shared" si="2"/>
        <v>#DIV/0!</v>
      </c>
      <c r="N29" s="380" t="e">
        <f t="shared" si="30"/>
        <v>#DIV/0!</v>
      </c>
      <c r="O29" s="381">
        <f>SUM(O22:O28)</f>
        <v>0</v>
      </c>
      <c r="P29" s="382">
        <f>SUM(P22:P28)</f>
        <v>0</v>
      </c>
      <c r="Q29" s="377" t="e">
        <f t="shared" si="3"/>
        <v>#DIV/0!</v>
      </c>
      <c r="R29" s="383" t="e">
        <f t="shared" si="4"/>
        <v>#DIV/0!</v>
      </c>
      <c r="S29" s="377" t="e">
        <f t="shared" si="5"/>
        <v>#DIV/0!</v>
      </c>
      <c r="T29" s="384" t="e">
        <f>AVERAGE(T22:T28)</f>
        <v>#DIV/0!</v>
      </c>
      <c r="U29" s="374">
        <f>SUM(U22:U28)</f>
        <v>0</v>
      </c>
      <c r="V29" s="385">
        <f t="shared" si="31"/>
        <v>1</v>
      </c>
      <c r="W29" s="381">
        <f>SUM(W22:W28)</f>
        <v>0</v>
      </c>
      <c r="X29" s="374">
        <f t="shared" ref="X29:Y29" si="62">SUM(X22:X28)</f>
        <v>0</v>
      </c>
      <c r="Y29" s="376">
        <f t="shared" si="62"/>
        <v>0</v>
      </c>
      <c r="Z29" s="378" t="e">
        <f t="shared" si="6"/>
        <v>#DIV/0!</v>
      </c>
      <c r="AA29" s="374">
        <f t="shared" ref="AA29:BI29" si="63">SUM(AA22:AA28)</f>
        <v>0</v>
      </c>
      <c r="AB29" s="374">
        <f t="shared" si="63"/>
        <v>0</v>
      </c>
      <c r="AC29" s="376">
        <f t="shared" si="63"/>
        <v>0</v>
      </c>
      <c r="AD29" s="378" t="e">
        <f t="shared" si="7"/>
        <v>#DIV/0!</v>
      </c>
      <c r="AE29" s="374">
        <f t="shared" ref="AE29" si="64">SUM(AE22:AE28)</f>
        <v>0</v>
      </c>
      <c r="AF29" s="374">
        <f t="shared" si="63"/>
        <v>0</v>
      </c>
      <c r="AG29" s="376">
        <f t="shared" si="63"/>
        <v>0</v>
      </c>
      <c r="AH29" s="378" t="e">
        <f t="shared" si="8"/>
        <v>#DIV/0!</v>
      </c>
      <c r="AI29" s="374">
        <f t="shared" ref="AI29" si="65">SUM(AI22:AI28)</f>
        <v>0</v>
      </c>
      <c r="AJ29" s="374">
        <f t="shared" si="63"/>
        <v>0</v>
      </c>
      <c r="AK29" s="376">
        <f t="shared" si="63"/>
        <v>0</v>
      </c>
      <c r="AL29" s="378" t="e">
        <f t="shared" si="9"/>
        <v>#DIV/0!</v>
      </c>
      <c r="AM29" s="374">
        <f t="shared" ref="AM29" si="66">SUM(AM22:AM28)</f>
        <v>0</v>
      </c>
      <c r="AN29" s="374">
        <f t="shared" si="63"/>
        <v>0</v>
      </c>
      <c r="AO29" s="376">
        <f t="shared" si="63"/>
        <v>0</v>
      </c>
      <c r="AP29" s="378" t="e">
        <f t="shared" si="10"/>
        <v>#DIV/0!</v>
      </c>
      <c r="AQ29" s="374">
        <f t="shared" ref="AQ29" si="67">SUM(AQ22:AQ28)</f>
        <v>0</v>
      </c>
      <c r="AR29" s="374">
        <f t="shared" si="63"/>
        <v>0</v>
      </c>
      <c r="AS29" s="376">
        <f t="shared" si="63"/>
        <v>0</v>
      </c>
      <c r="AT29" s="378" t="e">
        <f t="shared" si="11"/>
        <v>#DIV/0!</v>
      </c>
      <c r="AU29" s="374">
        <f t="shared" ref="AU29" si="68">SUM(AU22:AU28)</f>
        <v>0</v>
      </c>
      <c r="AV29" s="374">
        <f t="shared" si="63"/>
        <v>0</v>
      </c>
      <c r="AW29" s="376">
        <f t="shared" si="63"/>
        <v>0</v>
      </c>
      <c r="AX29" s="378" t="e">
        <f t="shared" si="12"/>
        <v>#DIV/0!</v>
      </c>
      <c r="AY29" s="374">
        <f t="shared" ref="AY29" si="69">SUM(AY22:AY28)</f>
        <v>0</v>
      </c>
      <c r="AZ29" s="374">
        <f t="shared" si="63"/>
        <v>0</v>
      </c>
      <c r="BA29" s="376">
        <f t="shared" si="63"/>
        <v>0</v>
      </c>
      <c r="BB29" s="378" t="e">
        <f t="shared" si="13"/>
        <v>#DIV/0!</v>
      </c>
      <c r="BC29" s="374">
        <f t="shared" ref="BC29" si="70">SUM(BC22:BC28)</f>
        <v>0</v>
      </c>
      <c r="BD29" s="374">
        <f t="shared" si="63"/>
        <v>0</v>
      </c>
      <c r="BE29" s="376">
        <f t="shared" si="63"/>
        <v>0</v>
      </c>
      <c r="BF29" s="378" t="e">
        <f t="shared" si="14"/>
        <v>#DIV/0!</v>
      </c>
      <c r="BG29" s="374">
        <f t="shared" ref="BG29" si="71">SUM(BG22:BG28)</f>
        <v>0</v>
      </c>
      <c r="BH29" s="374">
        <f t="shared" si="63"/>
        <v>0</v>
      </c>
      <c r="BI29" s="376">
        <f t="shared" si="63"/>
        <v>0</v>
      </c>
      <c r="BJ29" s="378" t="e">
        <f t="shared" si="15"/>
        <v>#DIV/0!</v>
      </c>
      <c r="BK29" s="374">
        <f t="shared" ref="BK29:BM29" si="72">SUM(BK22:BK28)</f>
        <v>0</v>
      </c>
      <c r="BL29" s="374">
        <f t="shared" si="72"/>
        <v>0</v>
      </c>
      <c r="BM29" s="376">
        <f t="shared" si="72"/>
        <v>0</v>
      </c>
      <c r="BN29" s="378" t="e">
        <f t="shared" si="16"/>
        <v>#DIV/0!</v>
      </c>
      <c r="BO29" s="374">
        <f>SUM(BO22:BO28)</f>
        <v>0</v>
      </c>
      <c r="BP29" s="374">
        <f t="shared" ref="BP29:BQ29" si="73">SUM(BP22:BP28)</f>
        <v>0</v>
      </c>
      <c r="BQ29" s="376">
        <f t="shared" si="73"/>
        <v>0</v>
      </c>
      <c r="BR29" s="378" t="e">
        <f t="shared" si="17"/>
        <v>#DIV/0!</v>
      </c>
      <c r="BS29" s="374">
        <f t="shared" ref="BS29:BU29" si="74">SUM(BS22:BS28)</f>
        <v>0</v>
      </c>
      <c r="BT29" s="374">
        <f t="shared" si="74"/>
        <v>0</v>
      </c>
      <c r="BU29" s="376">
        <f t="shared" si="74"/>
        <v>0</v>
      </c>
      <c r="BV29" s="378" t="e">
        <f t="shared" si="18"/>
        <v>#DIV/0!</v>
      </c>
      <c r="BW29" s="374">
        <f t="shared" ref="BW29:BY29" si="75">SUM(BW22:BW28)</f>
        <v>0</v>
      </c>
      <c r="BX29" s="374">
        <f t="shared" si="75"/>
        <v>0</v>
      </c>
      <c r="BY29" s="376">
        <f t="shared" si="75"/>
        <v>0</v>
      </c>
      <c r="BZ29" s="378" t="e">
        <f t="shared" si="19"/>
        <v>#DIV/0!</v>
      </c>
      <c r="CA29" s="374">
        <f t="shared" ref="CA29:CC29" si="76">SUM(CA22:CA28)</f>
        <v>0</v>
      </c>
      <c r="CB29" s="374">
        <f t="shared" si="76"/>
        <v>0</v>
      </c>
      <c r="CC29" s="376">
        <f t="shared" si="76"/>
        <v>0</v>
      </c>
      <c r="CD29" s="378" t="e">
        <f t="shared" si="20"/>
        <v>#DIV/0!</v>
      </c>
      <c r="CE29" s="374">
        <f t="shared" ref="CE29:CG29" si="77">SUM(CE22:CE28)</f>
        <v>0</v>
      </c>
      <c r="CF29" s="374">
        <f t="shared" si="77"/>
        <v>0</v>
      </c>
      <c r="CG29" s="376">
        <f t="shared" si="77"/>
        <v>0</v>
      </c>
      <c r="CH29" s="378" t="e">
        <f t="shared" si="21"/>
        <v>#DIV/0!</v>
      </c>
      <c r="CI29" s="374">
        <f t="shared" ref="CI29:CK29" si="78">SUM(CI22:CI28)</f>
        <v>0</v>
      </c>
      <c r="CJ29" s="374">
        <f t="shared" si="78"/>
        <v>0</v>
      </c>
      <c r="CK29" s="376">
        <f t="shared" si="78"/>
        <v>0</v>
      </c>
      <c r="CL29" s="378" t="e">
        <f t="shared" si="22"/>
        <v>#DIV/0!</v>
      </c>
      <c r="CM29" s="374">
        <f t="shared" ref="CM29:CO29" si="79">SUM(CM22:CM28)</f>
        <v>0</v>
      </c>
      <c r="CN29" s="374">
        <f t="shared" si="79"/>
        <v>0</v>
      </c>
      <c r="CO29" s="376">
        <f t="shared" si="79"/>
        <v>0</v>
      </c>
      <c r="CP29" s="378" t="e">
        <f t="shared" si="23"/>
        <v>#DIV/0!</v>
      </c>
      <c r="CQ29" s="374">
        <f t="shared" ref="CQ29:CS29" si="80">SUM(CQ22:CQ28)</f>
        <v>0</v>
      </c>
      <c r="CR29" s="374">
        <f t="shared" si="80"/>
        <v>0</v>
      </c>
      <c r="CS29" s="376">
        <f t="shared" si="80"/>
        <v>0</v>
      </c>
      <c r="CT29" s="378" t="e">
        <f t="shared" si="24"/>
        <v>#DIV/0!</v>
      </c>
      <c r="CU29" s="374">
        <f t="shared" ref="CU29:CW29" si="81">SUM(CU22:CU28)</f>
        <v>0</v>
      </c>
      <c r="CV29" s="374">
        <f t="shared" si="81"/>
        <v>0</v>
      </c>
      <c r="CW29" s="376">
        <f t="shared" si="81"/>
        <v>0</v>
      </c>
      <c r="CX29" s="378" t="e">
        <f t="shared" si="25"/>
        <v>#DIV/0!</v>
      </c>
      <c r="CY29" s="374">
        <f t="shared" ref="CY29:DA29" si="82">SUM(CY22:CY28)</f>
        <v>0</v>
      </c>
      <c r="CZ29" s="374">
        <f t="shared" si="82"/>
        <v>0</v>
      </c>
      <c r="DA29" s="376">
        <f t="shared" si="82"/>
        <v>0</v>
      </c>
      <c r="DB29" s="378" t="e">
        <f t="shared" si="32"/>
        <v>#DIV/0!</v>
      </c>
      <c r="DC29" s="374">
        <f t="shared" ref="DC29:DE29" si="83">SUM(DC22:DC28)</f>
        <v>0</v>
      </c>
      <c r="DD29" s="374">
        <f t="shared" si="83"/>
        <v>0</v>
      </c>
      <c r="DE29" s="376">
        <f t="shared" si="83"/>
        <v>0</v>
      </c>
      <c r="DF29" s="386" t="e">
        <f t="shared" si="27"/>
        <v>#DIV/0!</v>
      </c>
    </row>
    <row r="30" spans="1:110" s="371" customFormat="1">
      <c r="A30" s="249"/>
      <c r="B30" s="234">
        <f>'Daily_Total '!B30</f>
        <v>45130</v>
      </c>
      <c r="C30" s="250">
        <f>SUM(W30,AA30,AE30,AI30,AM30,AQ30,AU30,AY30,BC30,BG30,BK30,BO30,BS30,BW30,CA30,CE30,CI30,CM30,CQ30,CU30,CY30,DC30)</f>
        <v>0</v>
      </c>
      <c r="D30" s="251">
        <f t="shared" ref="D30:D36" si="84">SUM(X30,AB30,AF30,AJ30,AN30,AR30,AV30,AZ30,BD30,BH30,BL30,BP30,BT30,BX30,CB30,CF30,CJ30,CN30,CR30,CV30,CZ30,DD30)</f>
        <v>0</v>
      </c>
      <c r="E30" s="252"/>
      <c r="F30" s="251"/>
      <c r="G30" s="251"/>
      <c r="H30" s="251"/>
      <c r="I30" s="251"/>
      <c r="J30" s="253">
        <f>SUM(Y30,AC30,AG30,AK30,AO30,AS30,AW30,BA30,BE30,BI30,BM30,BQ30,BU30,BY30,CC30,CG30,CK30,CO30,CS30,CW30,DA30,DE30)</f>
        <v>0</v>
      </c>
      <c r="K30" s="254">
        <f>SUM($J$21,$J$29:J30)/$C$3</f>
        <v>0</v>
      </c>
      <c r="L30" s="255" t="e">
        <f t="shared" si="1"/>
        <v>#DIV/0!</v>
      </c>
      <c r="M30" s="256" t="e">
        <f t="shared" si="2"/>
        <v>#DIV/0!</v>
      </c>
      <c r="N30" s="257" t="e">
        <f t="shared" si="30"/>
        <v>#DIV/0!</v>
      </c>
      <c r="O30" s="258"/>
      <c r="P30" s="251"/>
      <c r="Q30" s="254" t="e">
        <f t="shared" si="3"/>
        <v>#DIV/0!</v>
      </c>
      <c r="R30" s="259" t="e">
        <f t="shared" si="4"/>
        <v>#DIV/0!</v>
      </c>
      <c r="S30" s="254" t="e">
        <f t="shared" si="5"/>
        <v>#DIV/0!</v>
      </c>
      <c r="T30" s="251"/>
      <c r="U30" s="251"/>
      <c r="V30" s="260">
        <f t="shared" si="31"/>
        <v>1</v>
      </c>
      <c r="W30" s="261"/>
      <c r="X30" s="262"/>
      <c r="Y30" s="263"/>
      <c r="Z30" s="255" t="e">
        <f t="shared" si="6"/>
        <v>#DIV/0!</v>
      </c>
      <c r="AA30" s="262"/>
      <c r="AB30" s="262"/>
      <c r="AC30" s="263"/>
      <c r="AD30" s="255" t="e">
        <f t="shared" si="7"/>
        <v>#DIV/0!</v>
      </c>
      <c r="AE30" s="262"/>
      <c r="AF30" s="262"/>
      <c r="AG30" s="263"/>
      <c r="AH30" s="255" t="e">
        <f t="shared" si="8"/>
        <v>#DIV/0!</v>
      </c>
      <c r="AI30" s="262"/>
      <c r="AJ30" s="262"/>
      <c r="AK30" s="263"/>
      <c r="AL30" s="255" t="e">
        <f t="shared" si="9"/>
        <v>#DIV/0!</v>
      </c>
      <c r="AM30" s="262"/>
      <c r="AN30" s="262"/>
      <c r="AO30" s="263"/>
      <c r="AP30" s="255" t="e">
        <f t="shared" si="10"/>
        <v>#DIV/0!</v>
      </c>
      <c r="AQ30" s="262"/>
      <c r="AR30" s="262"/>
      <c r="AS30" s="263"/>
      <c r="AT30" s="255" t="e">
        <f t="shared" si="11"/>
        <v>#DIV/0!</v>
      </c>
      <c r="AU30" s="262"/>
      <c r="AV30" s="262"/>
      <c r="AW30" s="263"/>
      <c r="AX30" s="255" t="e">
        <f t="shared" si="12"/>
        <v>#DIV/0!</v>
      </c>
      <c r="AY30" s="262"/>
      <c r="AZ30" s="262"/>
      <c r="BA30" s="263"/>
      <c r="BB30" s="255" t="e">
        <f t="shared" si="13"/>
        <v>#DIV/0!</v>
      </c>
      <c r="BC30" s="262"/>
      <c r="BD30" s="262"/>
      <c r="BE30" s="263"/>
      <c r="BF30" s="255" t="e">
        <f t="shared" si="14"/>
        <v>#DIV/0!</v>
      </c>
      <c r="BG30" s="262"/>
      <c r="BH30" s="262"/>
      <c r="BI30" s="263"/>
      <c r="BJ30" s="255" t="e">
        <f t="shared" si="15"/>
        <v>#DIV/0!</v>
      </c>
      <c r="BK30" s="262"/>
      <c r="BL30" s="262"/>
      <c r="BM30" s="263"/>
      <c r="BN30" s="255" t="e">
        <f t="shared" si="16"/>
        <v>#DIV/0!</v>
      </c>
      <c r="BO30" s="262"/>
      <c r="BP30" s="262"/>
      <c r="BQ30" s="263"/>
      <c r="BR30" s="255" t="e">
        <f t="shared" si="17"/>
        <v>#DIV/0!</v>
      </c>
      <c r="BS30" s="262"/>
      <c r="BT30" s="262"/>
      <c r="BU30" s="263"/>
      <c r="BV30" s="255" t="e">
        <f t="shared" si="18"/>
        <v>#DIV/0!</v>
      </c>
      <c r="BW30" s="262"/>
      <c r="BX30" s="262"/>
      <c r="BY30" s="263"/>
      <c r="BZ30" s="255" t="e">
        <f t="shared" si="19"/>
        <v>#DIV/0!</v>
      </c>
      <c r="CA30" s="262"/>
      <c r="CB30" s="262"/>
      <c r="CC30" s="263"/>
      <c r="CD30" s="255" t="e">
        <f t="shared" si="20"/>
        <v>#DIV/0!</v>
      </c>
      <c r="CE30" s="262"/>
      <c r="CF30" s="262"/>
      <c r="CG30" s="263"/>
      <c r="CH30" s="255" t="e">
        <f t="shared" si="21"/>
        <v>#DIV/0!</v>
      </c>
      <c r="CI30" s="262"/>
      <c r="CJ30" s="262"/>
      <c r="CK30" s="263"/>
      <c r="CL30" s="255" t="e">
        <f t="shared" si="22"/>
        <v>#DIV/0!</v>
      </c>
      <c r="CM30" s="262"/>
      <c r="CN30" s="262"/>
      <c r="CO30" s="263"/>
      <c r="CP30" s="255" t="e">
        <f t="shared" si="23"/>
        <v>#DIV/0!</v>
      </c>
      <c r="CQ30" s="262"/>
      <c r="CR30" s="262"/>
      <c r="CS30" s="263"/>
      <c r="CT30" s="255" t="e">
        <f t="shared" si="24"/>
        <v>#DIV/0!</v>
      </c>
      <c r="CU30" s="262"/>
      <c r="CV30" s="262"/>
      <c r="CW30" s="263"/>
      <c r="CX30" s="255" t="e">
        <f t="shared" si="25"/>
        <v>#DIV/0!</v>
      </c>
      <c r="CY30" s="262"/>
      <c r="CZ30" s="262"/>
      <c r="DA30" s="263"/>
      <c r="DB30" s="255" t="e">
        <f t="shared" si="32"/>
        <v>#DIV/0!</v>
      </c>
      <c r="DC30" s="262"/>
      <c r="DD30" s="262"/>
      <c r="DE30" s="263"/>
      <c r="DF30" s="370" t="e">
        <f t="shared" si="27"/>
        <v>#DIV/0!</v>
      </c>
    </row>
    <row r="31" spans="1:110" s="371" customFormat="1">
      <c r="A31" s="249"/>
      <c r="B31" s="234">
        <f>'Daily_Total '!B31</f>
        <v>45131</v>
      </c>
      <c r="C31" s="250">
        <f t="shared" ref="C31:C36" si="85">SUM(W31,AA31,AE31,AI31,AM31,AQ31,AU31,AY31,BC31,BG31,BK31,BO31,BS31,BW31,CA31,CE31,CI31,CM31,CQ31,CU31,CY31,DC31)</f>
        <v>0</v>
      </c>
      <c r="D31" s="251">
        <f t="shared" si="84"/>
        <v>0</v>
      </c>
      <c r="E31" s="252"/>
      <c r="F31" s="251"/>
      <c r="G31" s="251"/>
      <c r="H31" s="251"/>
      <c r="I31" s="251"/>
      <c r="J31" s="253">
        <f t="shared" ref="J31:J36" si="86">SUM(Y31,AC31,AG31,AK31,AO31,AS31,AW31,BA31,BE31,BI31,BM31,BQ31,BU31,BY31,CC31,CG31,CK31,CO31,CS31,CW31,DA31,DE31)</f>
        <v>0</v>
      </c>
      <c r="K31" s="254">
        <f>SUM($J$21,$J$29:J31)/$C$3</f>
        <v>0</v>
      </c>
      <c r="L31" s="255" t="e">
        <f t="shared" si="1"/>
        <v>#DIV/0!</v>
      </c>
      <c r="M31" s="256" t="e">
        <f t="shared" si="2"/>
        <v>#DIV/0!</v>
      </c>
      <c r="N31" s="257" t="e">
        <f t="shared" si="30"/>
        <v>#DIV/0!</v>
      </c>
      <c r="O31" s="258"/>
      <c r="P31" s="251"/>
      <c r="Q31" s="254" t="e">
        <f t="shared" si="3"/>
        <v>#DIV/0!</v>
      </c>
      <c r="R31" s="259" t="e">
        <f t="shared" si="4"/>
        <v>#DIV/0!</v>
      </c>
      <c r="S31" s="254" t="e">
        <f t="shared" si="5"/>
        <v>#DIV/0!</v>
      </c>
      <c r="T31" s="251"/>
      <c r="U31" s="251"/>
      <c r="V31" s="260">
        <f t="shared" si="31"/>
        <v>1</v>
      </c>
      <c r="W31" s="261"/>
      <c r="X31" s="262"/>
      <c r="Y31" s="263"/>
      <c r="Z31" s="255" t="e">
        <f t="shared" si="6"/>
        <v>#DIV/0!</v>
      </c>
      <c r="AA31" s="262"/>
      <c r="AB31" s="262"/>
      <c r="AC31" s="263"/>
      <c r="AD31" s="255" t="e">
        <f t="shared" si="7"/>
        <v>#DIV/0!</v>
      </c>
      <c r="AE31" s="262"/>
      <c r="AF31" s="262"/>
      <c r="AG31" s="263"/>
      <c r="AH31" s="255" t="e">
        <f t="shared" si="8"/>
        <v>#DIV/0!</v>
      </c>
      <c r="AI31" s="262"/>
      <c r="AJ31" s="262"/>
      <c r="AK31" s="263"/>
      <c r="AL31" s="255" t="e">
        <f t="shared" si="9"/>
        <v>#DIV/0!</v>
      </c>
      <c r="AM31" s="262"/>
      <c r="AN31" s="262"/>
      <c r="AO31" s="263"/>
      <c r="AP31" s="255" t="e">
        <f t="shared" si="10"/>
        <v>#DIV/0!</v>
      </c>
      <c r="AQ31" s="262"/>
      <c r="AR31" s="262"/>
      <c r="AS31" s="263"/>
      <c r="AT31" s="255" t="e">
        <f t="shared" si="11"/>
        <v>#DIV/0!</v>
      </c>
      <c r="AU31" s="262"/>
      <c r="AV31" s="262"/>
      <c r="AW31" s="263"/>
      <c r="AX31" s="255" t="e">
        <f t="shared" si="12"/>
        <v>#DIV/0!</v>
      </c>
      <c r="AY31" s="262"/>
      <c r="AZ31" s="262"/>
      <c r="BA31" s="263"/>
      <c r="BB31" s="255" t="e">
        <f t="shared" si="13"/>
        <v>#DIV/0!</v>
      </c>
      <c r="BC31" s="262"/>
      <c r="BD31" s="262"/>
      <c r="BE31" s="263"/>
      <c r="BF31" s="255" t="e">
        <f t="shared" si="14"/>
        <v>#DIV/0!</v>
      </c>
      <c r="BG31" s="262"/>
      <c r="BH31" s="262"/>
      <c r="BI31" s="263"/>
      <c r="BJ31" s="255" t="e">
        <f t="shared" si="15"/>
        <v>#DIV/0!</v>
      </c>
      <c r="BK31" s="262"/>
      <c r="BL31" s="262"/>
      <c r="BM31" s="263"/>
      <c r="BN31" s="255" t="e">
        <f t="shared" si="16"/>
        <v>#DIV/0!</v>
      </c>
      <c r="BO31" s="262"/>
      <c r="BP31" s="262"/>
      <c r="BQ31" s="263"/>
      <c r="BR31" s="255" t="e">
        <f t="shared" si="17"/>
        <v>#DIV/0!</v>
      </c>
      <c r="BS31" s="262"/>
      <c r="BT31" s="262"/>
      <c r="BU31" s="263"/>
      <c r="BV31" s="255" t="e">
        <f t="shared" si="18"/>
        <v>#DIV/0!</v>
      </c>
      <c r="BW31" s="262"/>
      <c r="BX31" s="262"/>
      <c r="BY31" s="263"/>
      <c r="BZ31" s="255" t="e">
        <f t="shared" si="19"/>
        <v>#DIV/0!</v>
      </c>
      <c r="CA31" s="262"/>
      <c r="CB31" s="262"/>
      <c r="CC31" s="263"/>
      <c r="CD31" s="255" t="e">
        <f t="shared" si="20"/>
        <v>#DIV/0!</v>
      </c>
      <c r="CE31" s="262"/>
      <c r="CF31" s="262"/>
      <c r="CG31" s="263"/>
      <c r="CH31" s="255" t="e">
        <f t="shared" si="21"/>
        <v>#DIV/0!</v>
      </c>
      <c r="CI31" s="262"/>
      <c r="CJ31" s="262"/>
      <c r="CK31" s="263"/>
      <c r="CL31" s="255" t="e">
        <f t="shared" si="22"/>
        <v>#DIV/0!</v>
      </c>
      <c r="CM31" s="262"/>
      <c r="CN31" s="262"/>
      <c r="CO31" s="263"/>
      <c r="CP31" s="255" t="e">
        <f t="shared" si="23"/>
        <v>#DIV/0!</v>
      </c>
      <c r="CQ31" s="262"/>
      <c r="CR31" s="262"/>
      <c r="CS31" s="263"/>
      <c r="CT31" s="255" t="e">
        <f t="shared" si="24"/>
        <v>#DIV/0!</v>
      </c>
      <c r="CU31" s="262"/>
      <c r="CV31" s="262"/>
      <c r="CW31" s="263"/>
      <c r="CX31" s="255" t="e">
        <f t="shared" si="25"/>
        <v>#DIV/0!</v>
      </c>
      <c r="CY31" s="262"/>
      <c r="CZ31" s="262"/>
      <c r="DA31" s="263"/>
      <c r="DB31" s="255" t="e">
        <f t="shared" si="32"/>
        <v>#DIV/0!</v>
      </c>
      <c r="DC31" s="262"/>
      <c r="DD31" s="262"/>
      <c r="DE31" s="263"/>
      <c r="DF31" s="370" t="e">
        <f t="shared" si="27"/>
        <v>#DIV/0!</v>
      </c>
    </row>
    <row r="32" spans="1:110" s="371" customFormat="1">
      <c r="A32" s="249"/>
      <c r="B32" s="234">
        <f>'Daily_Total '!B32</f>
        <v>45132</v>
      </c>
      <c r="C32" s="250">
        <f t="shared" si="85"/>
        <v>0</v>
      </c>
      <c r="D32" s="251">
        <f t="shared" si="84"/>
        <v>0</v>
      </c>
      <c r="E32" s="252"/>
      <c r="F32" s="251"/>
      <c r="G32" s="251"/>
      <c r="H32" s="251"/>
      <c r="I32" s="251"/>
      <c r="J32" s="253">
        <f t="shared" si="86"/>
        <v>0</v>
      </c>
      <c r="K32" s="254">
        <f>SUM($J$21,$J$29:J32)/$C$3</f>
        <v>0</v>
      </c>
      <c r="L32" s="255" t="e">
        <f t="shared" si="1"/>
        <v>#DIV/0!</v>
      </c>
      <c r="M32" s="256" t="e">
        <f t="shared" si="2"/>
        <v>#DIV/0!</v>
      </c>
      <c r="N32" s="257" t="e">
        <f t="shared" si="30"/>
        <v>#DIV/0!</v>
      </c>
      <c r="O32" s="258"/>
      <c r="P32" s="251"/>
      <c r="Q32" s="254" t="e">
        <f t="shared" si="3"/>
        <v>#DIV/0!</v>
      </c>
      <c r="R32" s="259" t="e">
        <f t="shared" si="4"/>
        <v>#DIV/0!</v>
      </c>
      <c r="S32" s="254" t="e">
        <f t="shared" si="5"/>
        <v>#DIV/0!</v>
      </c>
      <c r="T32" s="251"/>
      <c r="U32" s="251"/>
      <c r="V32" s="260">
        <f t="shared" si="31"/>
        <v>1</v>
      </c>
      <c r="W32" s="261"/>
      <c r="X32" s="262"/>
      <c r="Y32" s="263"/>
      <c r="Z32" s="255" t="e">
        <f t="shared" si="6"/>
        <v>#DIV/0!</v>
      </c>
      <c r="AA32" s="262"/>
      <c r="AB32" s="262"/>
      <c r="AC32" s="263"/>
      <c r="AD32" s="255" t="e">
        <f t="shared" si="7"/>
        <v>#DIV/0!</v>
      </c>
      <c r="AE32" s="262"/>
      <c r="AF32" s="262"/>
      <c r="AG32" s="263"/>
      <c r="AH32" s="255" t="e">
        <f t="shared" si="8"/>
        <v>#DIV/0!</v>
      </c>
      <c r="AI32" s="262"/>
      <c r="AJ32" s="262"/>
      <c r="AK32" s="263"/>
      <c r="AL32" s="255" t="e">
        <f t="shared" si="9"/>
        <v>#DIV/0!</v>
      </c>
      <c r="AM32" s="262"/>
      <c r="AN32" s="262"/>
      <c r="AO32" s="263"/>
      <c r="AP32" s="255" t="e">
        <f t="shared" si="10"/>
        <v>#DIV/0!</v>
      </c>
      <c r="AQ32" s="262"/>
      <c r="AR32" s="262"/>
      <c r="AS32" s="263"/>
      <c r="AT32" s="255" t="e">
        <f t="shared" si="11"/>
        <v>#DIV/0!</v>
      </c>
      <c r="AU32" s="262"/>
      <c r="AV32" s="262"/>
      <c r="AW32" s="263"/>
      <c r="AX32" s="255" t="e">
        <f t="shared" si="12"/>
        <v>#DIV/0!</v>
      </c>
      <c r="AY32" s="262"/>
      <c r="AZ32" s="262"/>
      <c r="BA32" s="263"/>
      <c r="BB32" s="255" t="e">
        <f t="shared" si="13"/>
        <v>#DIV/0!</v>
      </c>
      <c r="BC32" s="262"/>
      <c r="BD32" s="262"/>
      <c r="BE32" s="263"/>
      <c r="BF32" s="255" t="e">
        <f t="shared" si="14"/>
        <v>#DIV/0!</v>
      </c>
      <c r="BG32" s="262"/>
      <c r="BH32" s="262"/>
      <c r="BI32" s="263"/>
      <c r="BJ32" s="255" t="e">
        <f t="shared" si="15"/>
        <v>#DIV/0!</v>
      </c>
      <c r="BK32" s="262"/>
      <c r="BL32" s="262"/>
      <c r="BM32" s="263"/>
      <c r="BN32" s="255" t="e">
        <f t="shared" si="16"/>
        <v>#DIV/0!</v>
      </c>
      <c r="BO32" s="262"/>
      <c r="BP32" s="262"/>
      <c r="BQ32" s="263"/>
      <c r="BR32" s="255" t="e">
        <f t="shared" si="17"/>
        <v>#DIV/0!</v>
      </c>
      <c r="BS32" s="262"/>
      <c r="BT32" s="262"/>
      <c r="BU32" s="263"/>
      <c r="BV32" s="255" t="e">
        <f t="shared" si="18"/>
        <v>#DIV/0!</v>
      </c>
      <c r="BW32" s="262"/>
      <c r="BX32" s="262"/>
      <c r="BY32" s="263"/>
      <c r="BZ32" s="255" t="e">
        <f t="shared" si="19"/>
        <v>#DIV/0!</v>
      </c>
      <c r="CA32" s="262"/>
      <c r="CB32" s="262"/>
      <c r="CC32" s="263"/>
      <c r="CD32" s="255" t="e">
        <f t="shared" si="20"/>
        <v>#DIV/0!</v>
      </c>
      <c r="CE32" s="262"/>
      <c r="CF32" s="262"/>
      <c r="CG32" s="263"/>
      <c r="CH32" s="255" t="e">
        <f t="shared" si="21"/>
        <v>#DIV/0!</v>
      </c>
      <c r="CI32" s="262"/>
      <c r="CJ32" s="262"/>
      <c r="CK32" s="263"/>
      <c r="CL32" s="255" t="e">
        <f t="shared" si="22"/>
        <v>#DIV/0!</v>
      </c>
      <c r="CM32" s="262"/>
      <c r="CN32" s="262"/>
      <c r="CO32" s="263"/>
      <c r="CP32" s="255" t="e">
        <f t="shared" si="23"/>
        <v>#DIV/0!</v>
      </c>
      <c r="CQ32" s="262"/>
      <c r="CR32" s="262"/>
      <c r="CS32" s="263"/>
      <c r="CT32" s="255" t="e">
        <f t="shared" si="24"/>
        <v>#DIV/0!</v>
      </c>
      <c r="CU32" s="262"/>
      <c r="CV32" s="262"/>
      <c r="CW32" s="263"/>
      <c r="CX32" s="255" t="e">
        <f t="shared" si="25"/>
        <v>#DIV/0!</v>
      </c>
      <c r="CY32" s="262"/>
      <c r="CZ32" s="262"/>
      <c r="DA32" s="263"/>
      <c r="DB32" s="255" t="e">
        <f t="shared" si="32"/>
        <v>#DIV/0!</v>
      </c>
      <c r="DC32" s="262"/>
      <c r="DD32" s="262"/>
      <c r="DE32" s="263"/>
      <c r="DF32" s="370" t="e">
        <f t="shared" si="27"/>
        <v>#DIV/0!</v>
      </c>
    </row>
    <row r="33" spans="1:110" s="371" customFormat="1">
      <c r="A33" s="249"/>
      <c r="B33" s="234">
        <f>'Daily_Total '!B33</f>
        <v>45133</v>
      </c>
      <c r="C33" s="250">
        <f t="shared" si="85"/>
        <v>0</v>
      </c>
      <c r="D33" s="251">
        <f t="shared" si="84"/>
        <v>0</v>
      </c>
      <c r="E33" s="252"/>
      <c r="F33" s="251"/>
      <c r="G33" s="251"/>
      <c r="H33" s="251"/>
      <c r="I33" s="251"/>
      <c r="J33" s="253">
        <f t="shared" si="86"/>
        <v>0</v>
      </c>
      <c r="K33" s="254">
        <f>SUM($J$21,$J$29:J33)/$C$3</f>
        <v>0</v>
      </c>
      <c r="L33" s="255" t="e">
        <f t="shared" si="1"/>
        <v>#DIV/0!</v>
      </c>
      <c r="M33" s="256" t="e">
        <f t="shared" si="2"/>
        <v>#DIV/0!</v>
      </c>
      <c r="N33" s="257" t="e">
        <f t="shared" si="30"/>
        <v>#DIV/0!</v>
      </c>
      <c r="O33" s="258"/>
      <c r="P33" s="251"/>
      <c r="Q33" s="254" t="e">
        <f t="shared" si="3"/>
        <v>#DIV/0!</v>
      </c>
      <c r="R33" s="259" t="e">
        <f t="shared" si="4"/>
        <v>#DIV/0!</v>
      </c>
      <c r="S33" s="254" t="e">
        <f t="shared" si="5"/>
        <v>#DIV/0!</v>
      </c>
      <c r="T33" s="251"/>
      <c r="U33" s="251"/>
      <c r="V33" s="260">
        <f t="shared" si="31"/>
        <v>1</v>
      </c>
      <c r="W33" s="261"/>
      <c r="X33" s="262"/>
      <c r="Y33" s="263"/>
      <c r="Z33" s="255" t="e">
        <f t="shared" si="6"/>
        <v>#DIV/0!</v>
      </c>
      <c r="AA33" s="262"/>
      <c r="AB33" s="262"/>
      <c r="AC33" s="263"/>
      <c r="AD33" s="255" t="e">
        <f t="shared" si="7"/>
        <v>#DIV/0!</v>
      </c>
      <c r="AE33" s="262"/>
      <c r="AF33" s="262"/>
      <c r="AG33" s="263"/>
      <c r="AH33" s="255" t="e">
        <f t="shared" si="8"/>
        <v>#DIV/0!</v>
      </c>
      <c r="AI33" s="262"/>
      <c r="AJ33" s="262"/>
      <c r="AK33" s="263"/>
      <c r="AL33" s="255" t="e">
        <f t="shared" si="9"/>
        <v>#DIV/0!</v>
      </c>
      <c r="AM33" s="262"/>
      <c r="AN33" s="262"/>
      <c r="AO33" s="263"/>
      <c r="AP33" s="255" t="e">
        <f t="shared" si="10"/>
        <v>#DIV/0!</v>
      </c>
      <c r="AQ33" s="262"/>
      <c r="AR33" s="262"/>
      <c r="AS33" s="263"/>
      <c r="AT33" s="255" t="e">
        <f t="shared" si="11"/>
        <v>#DIV/0!</v>
      </c>
      <c r="AU33" s="262"/>
      <c r="AV33" s="262"/>
      <c r="AW33" s="263"/>
      <c r="AX33" s="255" t="e">
        <f t="shared" si="12"/>
        <v>#DIV/0!</v>
      </c>
      <c r="AY33" s="262"/>
      <c r="AZ33" s="262"/>
      <c r="BA33" s="263"/>
      <c r="BB33" s="255" t="e">
        <f t="shared" si="13"/>
        <v>#DIV/0!</v>
      </c>
      <c r="BC33" s="262"/>
      <c r="BD33" s="262"/>
      <c r="BE33" s="263"/>
      <c r="BF33" s="255" t="e">
        <f t="shared" si="14"/>
        <v>#DIV/0!</v>
      </c>
      <c r="BG33" s="262"/>
      <c r="BH33" s="262"/>
      <c r="BI33" s="263"/>
      <c r="BJ33" s="255" t="e">
        <f t="shared" si="15"/>
        <v>#DIV/0!</v>
      </c>
      <c r="BK33" s="262"/>
      <c r="BL33" s="262"/>
      <c r="BM33" s="263"/>
      <c r="BN33" s="255" t="e">
        <f t="shared" si="16"/>
        <v>#DIV/0!</v>
      </c>
      <c r="BO33" s="262"/>
      <c r="BP33" s="262"/>
      <c r="BQ33" s="263"/>
      <c r="BR33" s="255" t="e">
        <f t="shared" si="17"/>
        <v>#DIV/0!</v>
      </c>
      <c r="BS33" s="262"/>
      <c r="BT33" s="262"/>
      <c r="BU33" s="263"/>
      <c r="BV33" s="255" t="e">
        <f t="shared" si="18"/>
        <v>#DIV/0!</v>
      </c>
      <c r="BW33" s="262"/>
      <c r="BX33" s="262"/>
      <c r="BY33" s="263"/>
      <c r="BZ33" s="255" t="e">
        <f t="shared" si="19"/>
        <v>#DIV/0!</v>
      </c>
      <c r="CA33" s="262"/>
      <c r="CB33" s="262"/>
      <c r="CC33" s="263"/>
      <c r="CD33" s="255" t="e">
        <f t="shared" si="20"/>
        <v>#DIV/0!</v>
      </c>
      <c r="CE33" s="262"/>
      <c r="CF33" s="262"/>
      <c r="CG33" s="263"/>
      <c r="CH33" s="255" t="e">
        <f t="shared" si="21"/>
        <v>#DIV/0!</v>
      </c>
      <c r="CI33" s="262"/>
      <c r="CJ33" s="262"/>
      <c r="CK33" s="263"/>
      <c r="CL33" s="255" t="e">
        <f t="shared" si="22"/>
        <v>#DIV/0!</v>
      </c>
      <c r="CM33" s="262"/>
      <c r="CN33" s="262"/>
      <c r="CO33" s="263"/>
      <c r="CP33" s="255" t="e">
        <f t="shared" si="23"/>
        <v>#DIV/0!</v>
      </c>
      <c r="CQ33" s="262"/>
      <c r="CR33" s="262"/>
      <c r="CS33" s="263"/>
      <c r="CT33" s="255" t="e">
        <f t="shared" si="24"/>
        <v>#DIV/0!</v>
      </c>
      <c r="CU33" s="262"/>
      <c r="CV33" s="262"/>
      <c r="CW33" s="263"/>
      <c r="CX33" s="255" t="e">
        <f t="shared" si="25"/>
        <v>#DIV/0!</v>
      </c>
      <c r="CY33" s="262"/>
      <c r="CZ33" s="262"/>
      <c r="DA33" s="263"/>
      <c r="DB33" s="255" t="e">
        <f t="shared" si="32"/>
        <v>#DIV/0!</v>
      </c>
      <c r="DC33" s="262"/>
      <c r="DD33" s="262"/>
      <c r="DE33" s="263"/>
      <c r="DF33" s="370" t="e">
        <f t="shared" si="27"/>
        <v>#DIV/0!</v>
      </c>
    </row>
    <row r="34" spans="1:110" s="371" customFormat="1">
      <c r="A34" s="387"/>
      <c r="B34" s="234">
        <f>'Daily_Total '!B34</f>
        <v>45134</v>
      </c>
      <c r="C34" s="250">
        <f t="shared" si="85"/>
        <v>0</v>
      </c>
      <c r="D34" s="251">
        <f t="shared" si="84"/>
        <v>0</v>
      </c>
      <c r="E34" s="252"/>
      <c r="F34" s="251"/>
      <c r="G34" s="251"/>
      <c r="H34" s="251"/>
      <c r="I34" s="251"/>
      <c r="J34" s="253">
        <f t="shared" si="86"/>
        <v>0</v>
      </c>
      <c r="K34" s="254">
        <f>SUM($J$21,$J$29:J34)/$C$3</f>
        <v>0</v>
      </c>
      <c r="L34" s="255" t="e">
        <f t="shared" si="1"/>
        <v>#DIV/0!</v>
      </c>
      <c r="M34" s="256" t="e">
        <f t="shared" si="2"/>
        <v>#DIV/0!</v>
      </c>
      <c r="N34" s="257" t="e">
        <f t="shared" si="30"/>
        <v>#DIV/0!</v>
      </c>
      <c r="O34" s="258"/>
      <c r="P34" s="251"/>
      <c r="Q34" s="254" t="e">
        <f t="shared" si="3"/>
        <v>#DIV/0!</v>
      </c>
      <c r="R34" s="259" t="e">
        <f t="shared" si="4"/>
        <v>#DIV/0!</v>
      </c>
      <c r="S34" s="254" t="e">
        <f t="shared" si="5"/>
        <v>#DIV/0!</v>
      </c>
      <c r="T34" s="251"/>
      <c r="U34" s="251"/>
      <c r="V34" s="260">
        <f t="shared" si="31"/>
        <v>1</v>
      </c>
      <c r="W34" s="261"/>
      <c r="X34" s="262"/>
      <c r="Y34" s="263"/>
      <c r="Z34" s="255" t="e">
        <f t="shared" si="6"/>
        <v>#DIV/0!</v>
      </c>
      <c r="AA34" s="262"/>
      <c r="AB34" s="262"/>
      <c r="AC34" s="263"/>
      <c r="AD34" s="255" t="e">
        <f t="shared" si="7"/>
        <v>#DIV/0!</v>
      </c>
      <c r="AE34" s="262"/>
      <c r="AF34" s="262"/>
      <c r="AG34" s="263"/>
      <c r="AH34" s="255" t="e">
        <f t="shared" si="8"/>
        <v>#DIV/0!</v>
      </c>
      <c r="AI34" s="262"/>
      <c r="AJ34" s="262"/>
      <c r="AK34" s="263"/>
      <c r="AL34" s="255" t="e">
        <f t="shared" si="9"/>
        <v>#DIV/0!</v>
      </c>
      <c r="AM34" s="262"/>
      <c r="AN34" s="262"/>
      <c r="AO34" s="263"/>
      <c r="AP34" s="255" t="e">
        <f t="shared" si="10"/>
        <v>#DIV/0!</v>
      </c>
      <c r="AQ34" s="262"/>
      <c r="AR34" s="262"/>
      <c r="AS34" s="263"/>
      <c r="AT34" s="255" t="e">
        <f t="shared" si="11"/>
        <v>#DIV/0!</v>
      </c>
      <c r="AU34" s="262"/>
      <c r="AV34" s="262"/>
      <c r="AW34" s="263"/>
      <c r="AX34" s="255" t="e">
        <f t="shared" si="12"/>
        <v>#DIV/0!</v>
      </c>
      <c r="AY34" s="262"/>
      <c r="AZ34" s="262"/>
      <c r="BA34" s="263"/>
      <c r="BB34" s="255" t="e">
        <f t="shared" si="13"/>
        <v>#DIV/0!</v>
      </c>
      <c r="BC34" s="262"/>
      <c r="BD34" s="262"/>
      <c r="BE34" s="263"/>
      <c r="BF34" s="255" t="e">
        <f t="shared" si="14"/>
        <v>#DIV/0!</v>
      </c>
      <c r="BG34" s="262"/>
      <c r="BH34" s="262"/>
      <c r="BI34" s="263"/>
      <c r="BJ34" s="255" t="e">
        <f t="shared" si="15"/>
        <v>#DIV/0!</v>
      </c>
      <c r="BK34" s="262"/>
      <c r="BL34" s="262"/>
      <c r="BM34" s="263"/>
      <c r="BN34" s="255" t="e">
        <f t="shared" si="16"/>
        <v>#DIV/0!</v>
      </c>
      <c r="BO34" s="262"/>
      <c r="BP34" s="262"/>
      <c r="BQ34" s="263"/>
      <c r="BR34" s="255" t="e">
        <f t="shared" si="17"/>
        <v>#DIV/0!</v>
      </c>
      <c r="BS34" s="262"/>
      <c r="BT34" s="262"/>
      <c r="BU34" s="263"/>
      <c r="BV34" s="255" t="e">
        <f t="shared" si="18"/>
        <v>#DIV/0!</v>
      </c>
      <c r="BW34" s="262"/>
      <c r="BX34" s="262"/>
      <c r="BY34" s="263"/>
      <c r="BZ34" s="255" t="e">
        <f t="shared" si="19"/>
        <v>#DIV/0!</v>
      </c>
      <c r="CA34" s="262"/>
      <c r="CB34" s="262"/>
      <c r="CC34" s="263"/>
      <c r="CD34" s="255" t="e">
        <f t="shared" si="20"/>
        <v>#DIV/0!</v>
      </c>
      <c r="CE34" s="262"/>
      <c r="CF34" s="262"/>
      <c r="CG34" s="263"/>
      <c r="CH34" s="255" t="e">
        <f t="shared" si="21"/>
        <v>#DIV/0!</v>
      </c>
      <c r="CI34" s="262"/>
      <c r="CJ34" s="262"/>
      <c r="CK34" s="263"/>
      <c r="CL34" s="255" t="e">
        <f t="shared" si="22"/>
        <v>#DIV/0!</v>
      </c>
      <c r="CM34" s="262"/>
      <c r="CN34" s="262"/>
      <c r="CO34" s="263"/>
      <c r="CP34" s="255" t="e">
        <f t="shared" si="23"/>
        <v>#DIV/0!</v>
      </c>
      <c r="CQ34" s="262"/>
      <c r="CR34" s="262"/>
      <c r="CS34" s="263"/>
      <c r="CT34" s="255" t="e">
        <f t="shared" si="24"/>
        <v>#DIV/0!</v>
      </c>
      <c r="CU34" s="262"/>
      <c r="CV34" s="262"/>
      <c r="CW34" s="263"/>
      <c r="CX34" s="255" t="e">
        <f t="shared" si="25"/>
        <v>#DIV/0!</v>
      </c>
      <c r="CY34" s="262"/>
      <c r="CZ34" s="262"/>
      <c r="DA34" s="263"/>
      <c r="DB34" s="255" t="e">
        <f t="shared" si="32"/>
        <v>#DIV/0!</v>
      </c>
      <c r="DC34" s="262"/>
      <c r="DD34" s="262"/>
      <c r="DE34" s="263"/>
      <c r="DF34" s="370" t="e">
        <f t="shared" si="27"/>
        <v>#DIV/0!</v>
      </c>
    </row>
    <row r="35" spans="1:110">
      <c r="A35" s="88" t="s">
        <v>155</v>
      </c>
      <c r="B35" s="165">
        <f>'Daily_Total '!B35</f>
        <v>45135</v>
      </c>
      <c r="C35" s="99">
        <f t="shared" si="85"/>
        <v>129360</v>
      </c>
      <c r="D35" s="72">
        <f t="shared" si="84"/>
        <v>1787</v>
      </c>
      <c r="E35" s="146">
        <v>19889</v>
      </c>
      <c r="F35" s="72">
        <v>9012</v>
      </c>
      <c r="G35" s="72">
        <v>5440</v>
      </c>
      <c r="H35" s="72">
        <v>4415</v>
      </c>
      <c r="I35" s="72">
        <v>3389</v>
      </c>
      <c r="J35" s="61">
        <f t="shared" si="86"/>
        <v>43.170000000000009</v>
      </c>
      <c r="K35" s="59">
        <f>SUM($J$21,$J$29:J35)/$C$3</f>
        <v>6.1671428571428585E-2</v>
      </c>
      <c r="L35" s="60">
        <f t="shared" si="1"/>
        <v>1.3814162028447742E-2</v>
      </c>
      <c r="M35" s="73">
        <f t="shared" si="2"/>
        <v>2.4157806379406833E-2</v>
      </c>
      <c r="N35" s="356">
        <f t="shared" si="30"/>
        <v>2.1705465332595912E-3</v>
      </c>
      <c r="O35" s="97">
        <v>907</v>
      </c>
      <c r="P35" s="410">
        <f>$C$7/35</f>
        <v>256.41025641025641</v>
      </c>
      <c r="Q35" s="74">
        <f t="shared" si="3"/>
        <v>3.5373000000000001</v>
      </c>
      <c r="R35" s="75">
        <f t="shared" si="4"/>
        <v>4.7596471885336285E-2</v>
      </c>
      <c r="S35" s="59">
        <f t="shared" si="5"/>
        <v>0.50755456071628424</v>
      </c>
      <c r="T35" s="72">
        <v>14.548559850841357</v>
      </c>
      <c r="U35" s="72"/>
      <c r="V35" s="89">
        <v>0.91216733348755119</v>
      </c>
      <c r="W35" s="261"/>
      <c r="X35" s="262"/>
      <c r="Y35" s="263"/>
      <c r="Z35" s="60" t="e">
        <f t="shared" si="6"/>
        <v>#DIV/0!</v>
      </c>
      <c r="AA35" s="127">
        <v>1755</v>
      </c>
      <c r="AB35" s="127">
        <v>9</v>
      </c>
      <c r="AC35" s="128">
        <v>0.56000000000000005</v>
      </c>
      <c r="AD35" s="60">
        <f t="shared" si="7"/>
        <v>5.1282051282051282E-3</v>
      </c>
      <c r="AE35" s="127">
        <v>41954</v>
      </c>
      <c r="AF35" s="127">
        <v>575</v>
      </c>
      <c r="AG35" s="128">
        <v>12.44</v>
      </c>
      <c r="AH35" s="60">
        <f t="shared" si="8"/>
        <v>1.3705486961910663E-2</v>
      </c>
      <c r="AI35" s="127">
        <v>4933</v>
      </c>
      <c r="AJ35" s="127">
        <v>45</v>
      </c>
      <c r="AK35" s="128">
        <v>1.31</v>
      </c>
      <c r="AL35" s="60">
        <f t="shared" si="9"/>
        <v>9.122237989053315E-3</v>
      </c>
      <c r="AM35" s="127">
        <v>16828</v>
      </c>
      <c r="AN35" s="127">
        <v>246</v>
      </c>
      <c r="AO35" s="128">
        <v>6.57</v>
      </c>
      <c r="AP35" s="60">
        <f t="shared" si="10"/>
        <v>1.4618492987877348E-2</v>
      </c>
      <c r="AQ35" s="127">
        <v>21811</v>
      </c>
      <c r="AR35" s="127">
        <v>259</v>
      </c>
      <c r="AS35" s="128">
        <v>8.31</v>
      </c>
      <c r="AT35" s="60">
        <f t="shared" si="11"/>
        <v>1.1874742102608775E-2</v>
      </c>
      <c r="AU35" s="127">
        <v>14913</v>
      </c>
      <c r="AV35" s="127">
        <v>306</v>
      </c>
      <c r="AW35" s="128">
        <v>4.8499999999999996</v>
      </c>
      <c r="AX35" s="60">
        <f t="shared" si="12"/>
        <v>2.051901025950513E-2</v>
      </c>
      <c r="AY35" s="127">
        <v>2113</v>
      </c>
      <c r="AZ35" s="127">
        <v>18</v>
      </c>
      <c r="BA35" s="128">
        <v>0.64</v>
      </c>
      <c r="BB35" s="60">
        <f t="shared" si="13"/>
        <v>8.5186938002839562E-3</v>
      </c>
      <c r="BC35" s="127">
        <v>8697</v>
      </c>
      <c r="BD35" s="127">
        <v>185</v>
      </c>
      <c r="BE35" s="128">
        <v>3.42</v>
      </c>
      <c r="BF35" s="60">
        <f t="shared" si="14"/>
        <v>2.1271702886052662E-2</v>
      </c>
      <c r="BG35" s="127">
        <v>2329</v>
      </c>
      <c r="BH35" s="127">
        <v>20</v>
      </c>
      <c r="BI35" s="128">
        <v>0.89</v>
      </c>
      <c r="BJ35" s="60">
        <f t="shared" si="15"/>
        <v>8.5873765564620005E-3</v>
      </c>
      <c r="BK35" s="127">
        <v>14027</v>
      </c>
      <c r="BL35" s="127">
        <v>124</v>
      </c>
      <c r="BM35" s="128">
        <v>4.18</v>
      </c>
      <c r="BN35" s="60">
        <f t="shared" si="16"/>
        <v>8.8400941042275603E-3</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481032</v>
      </c>
      <c r="D36" s="72">
        <f t="shared" si="84"/>
        <v>6983</v>
      </c>
      <c r="E36" s="146">
        <v>71861</v>
      </c>
      <c r="F36" s="72">
        <v>31250</v>
      </c>
      <c r="G36" s="72">
        <v>18732</v>
      </c>
      <c r="H36" s="72">
        <v>15245</v>
      </c>
      <c r="I36" s="72">
        <v>11990</v>
      </c>
      <c r="J36" s="61">
        <f t="shared" si="86"/>
        <v>155.09</v>
      </c>
      <c r="K36" s="59">
        <f>SUM($J$21,$J$29:J36)/$C$3</f>
        <v>0.28322857142857144</v>
      </c>
      <c r="L36" s="60">
        <f t="shared" si="1"/>
        <v>1.4516705749305659E-2</v>
      </c>
      <c r="M36" s="73">
        <f t="shared" si="2"/>
        <v>2.2209652012029214E-2</v>
      </c>
      <c r="N36" s="356">
        <f t="shared" si="30"/>
        <v>2.1581942917576987E-3</v>
      </c>
      <c r="O36" s="97">
        <v>2722</v>
      </c>
      <c r="P36" s="410">
        <f>$C$7/35</f>
        <v>256.41025641025641</v>
      </c>
      <c r="Q36" s="74">
        <f t="shared" si="3"/>
        <v>10.6158</v>
      </c>
      <c r="R36" s="75">
        <f t="shared" si="4"/>
        <v>5.6976487876561351E-2</v>
      </c>
      <c r="S36" s="59">
        <f t="shared" si="5"/>
        <v>0.38980380925103825</v>
      </c>
      <c r="T36" s="72">
        <v>16.973416870826117</v>
      </c>
      <c r="U36" s="72"/>
      <c r="V36" s="89">
        <v>0.91197510488396871</v>
      </c>
      <c r="W36" s="261"/>
      <c r="X36" s="262"/>
      <c r="Y36" s="263"/>
      <c r="Z36" s="60" t="e">
        <f t="shared" si="6"/>
        <v>#DIV/0!</v>
      </c>
      <c r="AA36" s="127">
        <v>10601</v>
      </c>
      <c r="AB36" s="127">
        <v>105</v>
      </c>
      <c r="AC36" s="128">
        <v>3.42</v>
      </c>
      <c r="AD36" s="60">
        <f t="shared" si="7"/>
        <v>9.9047259692481848E-3</v>
      </c>
      <c r="AE36" s="127">
        <v>111256</v>
      </c>
      <c r="AF36" s="127">
        <v>1297</v>
      </c>
      <c r="AG36" s="128">
        <v>31.7</v>
      </c>
      <c r="AH36" s="60">
        <f t="shared" si="8"/>
        <v>1.1657798231106638E-2</v>
      </c>
      <c r="AI36" s="127">
        <v>50532</v>
      </c>
      <c r="AJ36" s="127">
        <v>823</v>
      </c>
      <c r="AK36" s="128">
        <v>18.54</v>
      </c>
      <c r="AL36" s="60">
        <f t="shared" si="9"/>
        <v>1.6286709411857832E-2</v>
      </c>
      <c r="AM36" s="127">
        <v>32331</v>
      </c>
      <c r="AN36" s="127">
        <v>530</v>
      </c>
      <c r="AO36" s="128">
        <v>11.9</v>
      </c>
      <c r="AP36" s="60">
        <f t="shared" si="10"/>
        <v>1.6392935572670193E-2</v>
      </c>
      <c r="AQ36" s="127">
        <v>37357</v>
      </c>
      <c r="AR36" s="127">
        <v>475</v>
      </c>
      <c r="AS36" s="128">
        <v>13.87</v>
      </c>
      <c r="AT36" s="60">
        <f t="shared" si="11"/>
        <v>1.2715153786438954E-2</v>
      </c>
      <c r="AU36" s="127">
        <v>40408</v>
      </c>
      <c r="AV36" s="127">
        <v>806</v>
      </c>
      <c r="AW36" s="128">
        <v>12.59</v>
      </c>
      <c r="AX36" s="60">
        <f t="shared" si="12"/>
        <v>1.9946545238566621E-2</v>
      </c>
      <c r="AY36" s="127">
        <v>25162</v>
      </c>
      <c r="AZ36" s="127">
        <v>380</v>
      </c>
      <c r="BA36" s="128">
        <v>9.2899999999999991</v>
      </c>
      <c r="BB36" s="60">
        <f t="shared" si="13"/>
        <v>1.5102138144821557E-2</v>
      </c>
      <c r="BC36" s="127">
        <v>46446</v>
      </c>
      <c r="BD36" s="127">
        <v>1009</v>
      </c>
      <c r="BE36" s="128">
        <v>18.600000000000001</v>
      </c>
      <c r="BF36" s="60">
        <f t="shared" si="14"/>
        <v>2.1724152779571976E-2</v>
      </c>
      <c r="BG36" s="127">
        <v>10886</v>
      </c>
      <c r="BH36" s="127">
        <v>123</v>
      </c>
      <c r="BI36" s="128">
        <v>3.88</v>
      </c>
      <c r="BJ36" s="60">
        <f t="shared" si="15"/>
        <v>1.1298916038949109E-2</v>
      </c>
      <c r="BK36" s="127">
        <v>116053</v>
      </c>
      <c r="BL36" s="127">
        <v>1435</v>
      </c>
      <c r="BM36" s="128">
        <v>31.3</v>
      </c>
      <c r="BN36" s="60">
        <f t="shared" si="16"/>
        <v>1.2365040110983775E-2</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610392</v>
      </c>
      <c r="D37" s="76">
        <f t="shared" ref="D37" si="88">SUM(D30:D36)</f>
        <v>8770</v>
      </c>
      <c r="E37" s="147">
        <f t="shared" si="61"/>
        <v>91750</v>
      </c>
      <c r="F37" s="76">
        <f t="shared" si="61"/>
        <v>40262</v>
      </c>
      <c r="G37" s="76">
        <f t="shared" si="61"/>
        <v>24172</v>
      </c>
      <c r="H37" s="76">
        <f t="shared" si="61"/>
        <v>19660</v>
      </c>
      <c r="I37" s="76">
        <f t="shared" si="61"/>
        <v>15379</v>
      </c>
      <c r="J37" s="77">
        <f>SUM(J30:J36)</f>
        <v>198.26000000000002</v>
      </c>
      <c r="K37" s="78">
        <f>SUM($J$21,$J$29,$J$37)/$C$3</f>
        <v>0.28322857142857144</v>
      </c>
      <c r="L37" s="79">
        <f t="shared" si="1"/>
        <v>1.4367816091954023E-2</v>
      </c>
      <c r="M37" s="80">
        <f t="shared" si="2"/>
        <v>2.2606613454960095E-2</v>
      </c>
      <c r="N37" s="357">
        <f t="shared" si="30"/>
        <v>2.1608719346049047E-3</v>
      </c>
      <c r="O37" s="98">
        <f>SUM(O30:O36)</f>
        <v>3629</v>
      </c>
      <c r="P37" s="81">
        <f>SUM(P30:P36)</f>
        <v>512.82051282051282</v>
      </c>
      <c r="Q37" s="78">
        <f t="shared" si="3"/>
        <v>7.0765500000000001</v>
      </c>
      <c r="R37" s="82">
        <f t="shared" si="4"/>
        <v>5.4632130063378345E-2</v>
      </c>
      <c r="S37" s="78">
        <f t="shared" si="5"/>
        <v>0.41379703534777651</v>
      </c>
      <c r="T37" s="83">
        <f>AVERAGE(T30:T36)</f>
        <v>15.760988360833737</v>
      </c>
      <c r="U37" s="76">
        <f>SUM(U30:U36)</f>
        <v>0</v>
      </c>
      <c r="V37" s="92">
        <v>0.91</v>
      </c>
      <c r="W37" s="98">
        <f>SUM(W30:W36)</f>
        <v>0</v>
      </c>
      <c r="X37" s="76">
        <f t="shared" ref="X37:Y37" si="89">SUM(X30:X36)</f>
        <v>0</v>
      </c>
      <c r="Y37" s="77">
        <f t="shared" si="89"/>
        <v>0</v>
      </c>
      <c r="Z37" s="79" t="e">
        <f t="shared" si="6"/>
        <v>#DIV/0!</v>
      </c>
      <c r="AA37" s="76">
        <f t="shared" ref="AA37:AC37" si="90">SUM(AA30:AA36)</f>
        <v>12356</v>
      </c>
      <c r="AB37" s="76">
        <f t="shared" si="90"/>
        <v>114</v>
      </c>
      <c r="AC37" s="77">
        <f t="shared" si="90"/>
        <v>3.98</v>
      </c>
      <c r="AD37" s="79">
        <f t="shared" si="7"/>
        <v>9.2262868242149569E-3</v>
      </c>
      <c r="AE37" s="76">
        <f t="shared" ref="AE37:AG37" si="91">SUM(AE30:AE36)</f>
        <v>153210</v>
      </c>
      <c r="AF37" s="76">
        <f t="shared" si="91"/>
        <v>1872</v>
      </c>
      <c r="AG37" s="77">
        <f t="shared" si="91"/>
        <v>44.14</v>
      </c>
      <c r="AH37" s="79">
        <f t="shared" si="8"/>
        <v>1.2218523595065596E-2</v>
      </c>
      <c r="AI37" s="76">
        <f t="shared" ref="AI37:AK37" si="92">SUM(AI30:AI36)</f>
        <v>55465</v>
      </c>
      <c r="AJ37" s="76">
        <f t="shared" si="92"/>
        <v>868</v>
      </c>
      <c r="AK37" s="77">
        <f t="shared" si="92"/>
        <v>19.849999999999998</v>
      </c>
      <c r="AL37" s="79">
        <f t="shared" si="9"/>
        <v>1.5649508699179662E-2</v>
      </c>
      <c r="AM37" s="76">
        <f t="shared" ref="AM37:AO37" si="93">SUM(AM30:AM36)</f>
        <v>49159</v>
      </c>
      <c r="AN37" s="76">
        <f t="shared" si="93"/>
        <v>776</v>
      </c>
      <c r="AO37" s="77">
        <f t="shared" si="93"/>
        <v>18.47</v>
      </c>
      <c r="AP37" s="79">
        <f t="shared" si="10"/>
        <v>1.5785512317174882E-2</v>
      </c>
      <c r="AQ37" s="76">
        <f t="shared" ref="AQ37:AS37" si="94">SUM(AQ30:AQ36)</f>
        <v>59168</v>
      </c>
      <c r="AR37" s="76">
        <f t="shared" si="94"/>
        <v>734</v>
      </c>
      <c r="AS37" s="77">
        <f t="shared" si="94"/>
        <v>22.18</v>
      </c>
      <c r="AT37" s="79">
        <f t="shared" si="11"/>
        <v>1.2405354245538128E-2</v>
      </c>
      <c r="AU37" s="76">
        <f t="shared" ref="AU37:AW37" si="95">SUM(AU30:AU36)</f>
        <v>55321</v>
      </c>
      <c r="AV37" s="76">
        <f t="shared" si="95"/>
        <v>1112</v>
      </c>
      <c r="AW37" s="77">
        <f t="shared" si="95"/>
        <v>17.439999999999998</v>
      </c>
      <c r="AX37" s="79">
        <f t="shared" si="12"/>
        <v>2.0100865855642521E-2</v>
      </c>
      <c r="AY37" s="76">
        <f t="shared" ref="AY37:BA37" si="96">SUM(AY30:AY36)</f>
        <v>27275</v>
      </c>
      <c r="AZ37" s="76">
        <f t="shared" si="96"/>
        <v>398</v>
      </c>
      <c r="BA37" s="77">
        <f t="shared" si="96"/>
        <v>9.93</v>
      </c>
      <c r="BB37" s="79">
        <f t="shared" si="13"/>
        <v>1.4592117323556371E-2</v>
      </c>
      <c r="BC37" s="76">
        <f t="shared" ref="BC37:BE37" si="97">SUM(BC30:BC36)</f>
        <v>55143</v>
      </c>
      <c r="BD37" s="76">
        <f t="shared" si="97"/>
        <v>1194</v>
      </c>
      <c r="BE37" s="77">
        <f t="shared" si="97"/>
        <v>22.020000000000003</v>
      </c>
      <c r="BF37" s="79">
        <f t="shared" si="14"/>
        <v>2.1652793645612317E-2</v>
      </c>
      <c r="BG37" s="76">
        <f t="shared" ref="BG37:BI37" si="98">SUM(BG30:BG36)</f>
        <v>13215</v>
      </c>
      <c r="BH37" s="76">
        <f t="shared" si="98"/>
        <v>143</v>
      </c>
      <c r="BI37" s="77">
        <f t="shared" si="98"/>
        <v>4.7699999999999996</v>
      </c>
      <c r="BJ37" s="79">
        <f t="shared" si="15"/>
        <v>1.082103670071888E-2</v>
      </c>
      <c r="BK37" s="76">
        <f t="shared" ref="BK37:BM37" si="99">SUM(BK30:BK36)</f>
        <v>130080</v>
      </c>
      <c r="BL37" s="76">
        <f t="shared" si="99"/>
        <v>1559</v>
      </c>
      <c r="BM37" s="77">
        <f t="shared" si="99"/>
        <v>35.480000000000004</v>
      </c>
      <c r="BN37" s="79">
        <f t="shared" si="16"/>
        <v>1.1984932349323494E-2</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368391</v>
      </c>
      <c r="D38" s="72">
        <f t="shared" ref="D38:D44" si="111">SUM(X38,AB38,AF38,AJ38,AN38,AR38,AV38,AZ38,BD38,BH38,BL38,BP38,BT38,BX38,CB38,CF38,CJ38,CN38,CR38,CV38,CZ38,DD38)</f>
        <v>6598</v>
      </c>
      <c r="E38" s="146">
        <v>67507</v>
      </c>
      <c r="F38" s="72">
        <v>29023</v>
      </c>
      <c r="G38" s="72">
        <v>17657</v>
      </c>
      <c r="H38" s="72">
        <v>14396</v>
      </c>
      <c r="I38" s="72">
        <v>11467</v>
      </c>
      <c r="J38" s="61">
        <f>SUM(Y38,AC38,AG38,AK38,AO38,AS38,AW38,BA38,BE38,BI38,BM38,BQ38,BU38,BY38,CC38,CG38,CK38,CO38,CS38,CW38,DA38,DE38)</f>
        <v>144.63000000000002</v>
      </c>
      <c r="K38" s="59">
        <f>SUM($J$21,$J$29,$J$37:J38)/$C$3</f>
        <v>0.48984285714285719</v>
      </c>
      <c r="L38" s="60">
        <f t="shared" si="1"/>
        <v>1.7910318113091798E-2</v>
      </c>
      <c r="M38" s="73">
        <f t="shared" si="2"/>
        <v>2.1920278872385575E-2</v>
      </c>
      <c r="N38" s="356">
        <f t="shared" si="30"/>
        <v>2.1424444872383606E-3</v>
      </c>
      <c r="O38" s="97">
        <v>2164</v>
      </c>
      <c r="P38" s="410">
        <f>$C$7/35</f>
        <v>256.41025641025641</v>
      </c>
      <c r="Q38" s="74">
        <f t="shared" si="3"/>
        <v>8.4396000000000004</v>
      </c>
      <c r="R38" s="75">
        <f t="shared" si="4"/>
        <v>6.6834565619223671E-2</v>
      </c>
      <c r="S38" s="59">
        <f t="shared" si="5"/>
        <v>0.32797817520460748</v>
      </c>
      <c r="T38" s="72">
        <v>15.737659496538431</v>
      </c>
      <c r="U38" s="72"/>
      <c r="V38" s="89">
        <v>0.93228174191340596</v>
      </c>
      <c r="W38" s="261"/>
      <c r="X38" s="262"/>
      <c r="Y38" s="263"/>
      <c r="Z38" s="60" t="e">
        <f t="shared" si="6"/>
        <v>#DIV/0!</v>
      </c>
      <c r="AA38" s="127">
        <v>7113</v>
      </c>
      <c r="AB38" s="127">
        <v>96</v>
      </c>
      <c r="AC38" s="128">
        <v>2.59</v>
      </c>
      <c r="AD38" s="60">
        <f t="shared" si="7"/>
        <v>1.3496415014761703E-2</v>
      </c>
      <c r="AE38" s="127">
        <v>40212</v>
      </c>
      <c r="AF38" s="127">
        <v>560</v>
      </c>
      <c r="AG38" s="128">
        <v>16.25</v>
      </c>
      <c r="AH38" s="60">
        <f t="shared" si="8"/>
        <v>1.3926191186710435E-2</v>
      </c>
      <c r="AI38" s="127">
        <v>32385</v>
      </c>
      <c r="AJ38" s="127">
        <v>594</v>
      </c>
      <c r="AK38" s="128">
        <v>12.74</v>
      </c>
      <c r="AL38" s="60">
        <f t="shared" si="9"/>
        <v>1.8341824918943955E-2</v>
      </c>
      <c r="AM38" s="127">
        <v>14967</v>
      </c>
      <c r="AN38" s="127">
        <v>256</v>
      </c>
      <c r="AO38" s="128">
        <v>6.22</v>
      </c>
      <c r="AP38" s="60">
        <f t="shared" si="10"/>
        <v>1.7104296118126545E-2</v>
      </c>
      <c r="AQ38" s="127">
        <v>43226</v>
      </c>
      <c r="AR38" s="127">
        <v>781</v>
      </c>
      <c r="AS38" s="128">
        <v>14.73</v>
      </c>
      <c r="AT38" s="60">
        <f t="shared" si="11"/>
        <v>1.8067829547031879E-2</v>
      </c>
      <c r="AU38" s="127">
        <v>73399</v>
      </c>
      <c r="AV38" s="127">
        <v>1388</v>
      </c>
      <c r="AW38" s="128">
        <v>24.6</v>
      </c>
      <c r="AX38" s="60">
        <f t="shared" si="12"/>
        <v>1.8910339377920679E-2</v>
      </c>
      <c r="AY38" s="127">
        <v>28084</v>
      </c>
      <c r="AZ38" s="127">
        <v>449</v>
      </c>
      <c r="BA38" s="128">
        <v>11.46</v>
      </c>
      <c r="BB38" s="60">
        <f t="shared" si="13"/>
        <v>1.5987751032616435E-2</v>
      </c>
      <c r="BC38" s="127">
        <v>46643</v>
      </c>
      <c r="BD38" s="127">
        <v>1057</v>
      </c>
      <c r="BE38" s="128">
        <v>20.45</v>
      </c>
      <c r="BF38" s="60">
        <f t="shared" si="14"/>
        <v>2.2661492614111441E-2</v>
      </c>
      <c r="BG38" s="127">
        <v>12833</v>
      </c>
      <c r="BH38" s="127">
        <v>162</v>
      </c>
      <c r="BI38" s="128">
        <v>4.9000000000000004</v>
      </c>
      <c r="BJ38" s="60">
        <f t="shared" si="15"/>
        <v>1.2623704511805502E-2</v>
      </c>
      <c r="BK38" s="127">
        <v>69529</v>
      </c>
      <c r="BL38" s="127">
        <v>1255</v>
      </c>
      <c r="BM38" s="128">
        <v>30.69</v>
      </c>
      <c r="BN38" s="60">
        <f t="shared" si="16"/>
        <v>1.8050022292856217E-2</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315901</v>
      </c>
      <c r="D39" s="72">
        <f t="shared" si="111"/>
        <v>6314</v>
      </c>
      <c r="E39" s="146">
        <v>68453</v>
      </c>
      <c r="F39" s="72">
        <v>28939</v>
      </c>
      <c r="G39" s="72">
        <v>17510</v>
      </c>
      <c r="H39" s="72">
        <v>14377</v>
      </c>
      <c r="I39" s="72">
        <v>11399</v>
      </c>
      <c r="J39" s="61">
        <f t="shared" ref="J39:J44" si="113">SUM(Y39,AC39,AG39,AK39,AO39,AS39,AW39,BA39,BE39,BI39,BM39,BQ39,BU39,BY39,CC39,CG39,CK39,CO39,CS39,CW39,DA39,DE39)</f>
        <v>147.12</v>
      </c>
      <c r="K39" s="59">
        <f>SUM($J$21,$J$29,$J$37:J39)/$C$3</f>
        <v>0.70001428571428581</v>
      </c>
      <c r="L39" s="60">
        <f t="shared" si="1"/>
        <v>1.9987274494224456E-2</v>
      </c>
      <c r="M39" s="73">
        <f t="shared" si="2"/>
        <v>2.3300601837187202E-2</v>
      </c>
      <c r="N39" s="356">
        <f t="shared" si="30"/>
        <v>2.14921186799702E-3</v>
      </c>
      <c r="O39" s="97">
        <v>1662</v>
      </c>
      <c r="P39" s="410">
        <f t="shared" ref="P39:P44" si="114">$C$7/35</f>
        <v>256.41025641025641</v>
      </c>
      <c r="Q39" s="74">
        <f t="shared" si="3"/>
        <v>6.4817999999999998</v>
      </c>
      <c r="R39" s="75">
        <f t="shared" si="4"/>
        <v>8.8519855595667871E-2</v>
      </c>
      <c r="S39" s="59">
        <f t="shared" si="5"/>
        <v>0.26322458029775103</v>
      </c>
      <c r="T39" s="72">
        <v>18.203421385344601</v>
      </c>
      <c r="U39" s="72"/>
      <c r="V39" s="89">
        <v>0.91160905294544148</v>
      </c>
      <c r="W39" s="261"/>
      <c r="X39" s="262"/>
      <c r="Y39" s="263"/>
      <c r="Z39" s="60" t="e">
        <f t="shared" si="6"/>
        <v>#DIV/0!</v>
      </c>
      <c r="AA39" s="127">
        <v>6466</v>
      </c>
      <c r="AB39" s="127">
        <v>97</v>
      </c>
      <c r="AC39" s="128">
        <v>2.4500000000000002</v>
      </c>
      <c r="AD39" s="60">
        <f t="shared" si="7"/>
        <v>1.5001546551190844E-2</v>
      </c>
      <c r="AE39" s="127">
        <v>24275</v>
      </c>
      <c r="AF39" s="127">
        <v>505</v>
      </c>
      <c r="AG39" s="128">
        <v>14.41</v>
      </c>
      <c r="AH39" s="60">
        <f t="shared" si="8"/>
        <v>2.0803295571575696E-2</v>
      </c>
      <c r="AI39" s="127">
        <v>34585</v>
      </c>
      <c r="AJ39" s="127">
        <v>768</v>
      </c>
      <c r="AK39" s="128">
        <v>16.739999999999998</v>
      </c>
      <c r="AL39" s="60">
        <f t="shared" si="9"/>
        <v>2.2206158739337862E-2</v>
      </c>
      <c r="AM39" s="127">
        <v>18068</v>
      </c>
      <c r="AN39" s="127">
        <v>328</v>
      </c>
      <c r="AO39" s="128">
        <v>9.89</v>
      </c>
      <c r="AP39" s="60">
        <f t="shared" si="10"/>
        <v>1.815364179765331E-2</v>
      </c>
      <c r="AQ39" s="127">
        <v>34107</v>
      </c>
      <c r="AR39" s="127">
        <v>462</v>
      </c>
      <c r="AS39" s="128">
        <v>11.93</v>
      </c>
      <c r="AT39" s="60">
        <f t="shared" si="11"/>
        <v>1.3545606473744393E-2</v>
      </c>
      <c r="AU39" s="127">
        <v>72327</v>
      </c>
      <c r="AV39" s="127">
        <v>1365</v>
      </c>
      <c r="AW39" s="128">
        <v>27.03</v>
      </c>
      <c r="AX39" s="60">
        <f t="shared" si="12"/>
        <v>1.8872620183334025E-2</v>
      </c>
      <c r="AY39" s="127">
        <v>16261</v>
      </c>
      <c r="AZ39" s="127">
        <v>259</v>
      </c>
      <c r="BA39" s="128">
        <v>7.64</v>
      </c>
      <c r="BB39" s="60">
        <f t="shared" si="13"/>
        <v>1.5927679724494187E-2</v>
      </c>
      <c r="BC39" s="127">
        <v>47063</v>
      </c>
      <c r="BD39" s="127">
        <v>1183</v>
      </c>
      <c r="BE39" s="128">
        <v>25.53</v>
      </c>
      <c r="BF39" s="60">
        <f t="shared" si="14"/>
        <v>2.5136519133926866E-2</v>
      </c>
      <c r="BG39" s="127">
        <v>12842</v>
      </c>
      <c r="BH39" s="127">
        <v>166</v>
      </c>
      <c r="BI39" s="128">
        <v>4.9000000000000004</v>
      </c>
      <c r="BJ39" s="60">
        <f t="shared" si="15"/>
        <v>1.2926335461766081E-2</v>
      </c>
      <c r="BK39" s="127">
        <v>49907</v>
      </c>
      <c r="BL39" s="127">
        <v>1181</v>
      </c>
      <c r="BM39" s="128">
        <v>26.6</v>
      </c>
      <c r="BN39" s="60">
        <f t="shared" si="16"/>
        <v>2.3664015068026529E-2</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hidden="1">
      <c r="A40" s="88"/>
      <c r="B40" s="165">
        <f>'Daily_Total '!B40</f>
        <v>45139</v>
      </c>
      <c r="C40" s="99">
        <f t="shared" si="112"/>
        <v>0</v>
      </c>
      <c r="D40" s="72">
        <f t="shared" si="111"/>
        <v>0</v>
      </c>
      <c r="E40" s="146"/>
      <c r="F40" s="72"/>
      <c r="G40" s="72"/>
      <c r="H40" s="72"/>
      <c r="I40" s="72"/>
      <c r="J40" s="61">
        <f t="shared" si="113"/>
        <v>0</v>
      </c>
      <c r="K40" s="59">
        <f>SUM($J$21,$J$29,$J$37:J40)/$C$3</f>
        <v>0.70001428571428581</v>
      </c>
      <c r="L40" s="60" t="e">
        <f t="shared" si="1"/>
        <v>#DIV/0!</v>
      </c>
      <c r="M40" s="73" t="e">
        <f t="shared" si="2"/>
        <v>#DIV/0!</v>
      </c>
      <c r="N40" s="356" t="e">
        <f t="shared" si="30"/>
        <v>#DIV/0!</v>
      </c>
      <c r="O40" s="97"/>
      <c r="P40" s="410">
        <f t="shared" si="114"/>
        <v>256.41025641025641</v>
      </c>
      <c r="Q40" s="74">
        <f t="shared" si="3"/>
        <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hidden="1">
      <c r="A41" s="88"/>
      <c r="B41" s="165">
        <f>'Daily_Total '!B41</f>
        <v>45140</v>
      </c>
      <c r="C41" s="99">
        <f t="shared" si="112"/>
        <v>0</v>
      </c>
      <c r="D41" s="72">
        <f t="shared" si="111"/>
        <v>0</v>
      </c>
      <c r="E41" s="146"/>
      <c r="F41" s="72"/>
      <c r="G41" s="72"/>
      <c r="H41" s="72"/>
      <c r="I41" s="72"/>
      <c r="J41" s="61">
        <f t="shared" si="113"/>
        <v>0</v>
      </c>
      <c r="K41" s="59">
        <f>SUM($J$21,$J$29,$J$37:J41)/$C$3</f>
        <v>0.70001428571428581</v>
      </c>
      <c r="L41" s="60" t="e">
        <f t="shared" si="1"/>
        <v>#DIV/0!</v>
      </c>
      <c r="M41" s="73" t="e">
        <f t="shared" si="2"/>
        <v>#DIV/0!</v>
      </c>
      <c r="N41" s="356" t="e">
        <f t="shared" si="30"/>
        <v>#DIV/0!</v>
      </c>
      <c r="O41" s="97"/>
      <c r="P41" s="410">
        <f t="shared" si="114"/>
        <v>256.41025641025641</v>
      </c>
      <c r="Q41" s="74">
        <f t="shared" si="3"/>
        <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hidden="1">
      <c r="A42" s="88"/>
      <c r="B42" s="165">
        <f>'Daily_Total '!B42</f>
        <v>45141</v>
      </c>
      <c r="C42" s="99">
        <f t="shared" si="112"/>
        <v>0</v>
      </c>
      <c r="D42" s="72">
        <f t="shared" si="111"/>
        <v>0</v>
      </c>
      <c r="E42" s="146"/>
      <c r="F42" s="72"/>
      <c r="G42" s="72"/>
      <c r="H42" s="72"/>
      <c r="I42" s="72"/>
      <c r="J42" s="61">
        <f t="shared" si="113"/>
        <v>0</v>
      </c>
      <c r="K42" s="59">
        <f>SUM($J$21,$J$29,$J$37:J42)/$C$3</f>
        <v>0.70001428571428581</v>
      </c>
      <c r="L42" s="60" t="e">
        <f t="shared" si="1"/>
        <v>#DIV/0!</v>
      </c>
      <c r="M42" s="73" t="e">
        <f t="shared" si="2"/>
        <v>#DIV/0!</v>
      </c>
      <c r="N42" s="356" t="e">
        <f t="shared" si="30"/>
        <v>#DIV/0!</v>
      </c>
      <c r="O42" s="97"/>
      <c r="P42" s="410">
        <f t="shared" si="114"/>
        <v>256.41025641025641</v>
      </c>
      <c r="Q42" s="74">
        <f t="shared" si="3"/>
        <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hidden="1">
      <c r="A43" s="88"/>
      <c r="B43" s="165">
        <f>'Daily_Total '!B43</f>
        <v>45142</v>
      </c>
      <c r="C43" s="99">
        <f t="shared" si="112"/>
        <v>0</v>
      </c>
      <c r="D43" s="72">
        <f t="shared" si="111"/>
        <v>0</v>
      </c>
      <c r="E43" s="146"/>
      <c r="F43" s="72"/>
      <c r="G43" s="72"/>
      <c r="H43" s="72"/>
      <c r="I43" s="72"/>
      <c r="J43" s="61">
        <f t="shared" si="113"/>
        <v>0</v>
      </c>
      <c r="K43" s="59">
        <f>SUM($J$21,$J$29,$J$37:J43)/$C$3</f>
        <v>0.70001428571428581</v>
      </c>
      <c r="L43" s="60" t="e">
        <f t="shared" si="1"/>
        <v>#DIV/0!</v>
      </c>
      <c r="M43" s="73" t="e">
        <f t="shared" si="2"/>
        <v>#DIV/0!</v>
      </c>
      <c r="N43" s="356" t="e">
        <f t="shared" si="30"/>
        <v>#DIV/0!</v>
      </c>
      <c r="O43" s="97"/>
      <c r="P43" s="410">
        <f t="shared" si="114"/>
        <v>256.41025641025641</v>
      </c>
      <c r="Q43" s="74">
        <f t="shared" si="3"/>
        <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hidden="1">
      <c r="A44" s="88"/>
      <c r="B44" s="165">
        <f>'Daily_Total '!B44</f>
        <v>45143</v>
      </c>
      <c r="C44" s="99">
        <f t="shared" si="112"/>
        <v>0</v>
      </c>
      <c r="D44" s="72">
        <f t="shared" si="111"/>
        <v>0</v>
      </c>
      <c r="E44" s="146"/>
      <c r="F44" s="72"/>
      <c r="G44" s="72"/>
      <c r="H44" s="72"/>
      <c r="I44" s="72"/>
      <c r="J44" s="61">
        <f t="shared" si="113"/>
        <v>0</v>
      </c>
      <c r="K44" s="59">
        <f>SUM($J$21,$J$29,$J$37:J44)/$C$3</f>
        <v>0.70001428571428581</v>
      </c>
      <c r="L44" s="60" t="e">
        <f t="shared" si="1"/>
        <v>#DIV/0!</v>
      </c>
      <c r="M44" s="73" t="e">
        <f t="shared" si="2"/>
        <v>#DIV/0!</v>
      </c>
      <c r="N44" s="356" t="e">
        <f t="shared" si="30"/>
        <v>#DIV/0!</v>
      </c>
      <c r="O44" s="97"/>
      <c r="P44" s="410">
        <f t="shared" si="114"/>
        <v>256.41025641025641</v>
      </c>
      <c r="Q44" s="74">
        <f t="shared" si="3"/>
        <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ht="16.5" thickBot="1">
      <c r="A45" s="91"/>
      <c r="B45" s="166" t="s">
        <v>52</v>
      </c>
      <c r="C45" s="91">
        <f t="shared" ref="C45" si="115">SUM(C38:C44)</f>
        <v>684292</v>
      </c>
      <c r="D45" s="76">
        <f t="shared" ref="D45" si="116">SUM(D38:D44)</f>
        <v>12912</v>
      </c>
      <c r="E45" s="147">
        <f t="shared" ref="E45:I53" si="117">SUM(E38:E44)</f>
        <v>135960</v>
      </c>
      <c r="F45" s="76">
        <f t="shared" si="117"/>
        <v>57962</v>
      </c>
      <c r="G45" s="76">
        <f t="shared" si="117"/>
        <v>35167</v>
      </c>
      <c r="H45" s="76">
        <f t="shared" si="117"/>
        <v>28773</v>
      </c>
      <c r="I45" s="76">
        <f t="shared" si="117"/>
        <v>22866</v>
      </c>
      <c r="J45" s="77">
        <f>SUM(J38:J44)</f>
        <v>291.75</v>
      </c>
      <c r="K45" s="78">
        <f>SUM($J$21,$J$29,$J$37,$J$45)/$C$3</f>
        <v>0.7000142857142857</v>
      </c>
      <c r="L45" s="79">
        <f t="shared" si="1"/>
        <v>1.8869137736521834E-2</v>
      </c>
      <c r="M45" s="80">
        <f t="shared" si="2"/>
        <v>2.2595260223048329E-2</v>
      </c>
      <c r="N45" s="357">
        <f t="shared" si="30"/>
        <v>2.1458517210944396E-3</v>
      </c>
      <c r="O45" s="98">
        <f>SUM(O38:O44)</f>
        <v>3826</v>
      </c>
      <c r="P45" s="81">
        <f>SUM(P38:P44)</f>
        <v>1794.8717948717947</v>
      </c>
      <c r="Q45" s="78">
        <f>O45/P45</f>
        <v>2.1316285714285717</v>
      </c>
      <c r="R45" s="82">
        <f t="shared" si="4"/>
        <v>7.6254573967590167E-2</v>
      </c>
      <c r="S45" s="78">
        <f t="shared" si="5"/>
        <v>0.29631350681536556</v>
      </c>
      <c r="T45" s="83">
        <f>AVERAGE(T38:T44)</f>
        <v>16.970540440941516</v>
      </c>
      <c r="U45" s="76">
        <f>SUM(U38:U44)</f>
        <v>0</v>
      </c>
      <c r="V45" s="92">
        <v>0.92</v>
      </c>
      <c r="W45" s="98">
        <f>SUM(W38:W44)</f>
        <v>0</v>
      </c>
      <c r="X45" s="76">
        <f t="shared" ref="X45:Y45" si="118">SUM(X38:X44)</f>
        <v>0</v>
      </c>
      <c r="Y45" s="77">
        <f t="shared" si="118"/>
        <v>0</v>
      </c>
      <c r="Z45" s="79" t="e">
        <f t="shared" si="6"/>
        <v>#DIV/0!</v>
      </c>
      <c r="AA45" s="76">
        <f t="shared" ref="AA45:AC45" si="119">SUM(AA38:AA44)</f>
        <v>13579</v>
      </c>
      <c r="AB45" s="76">
        <f t="shared" si="119"/>
        <v>193</v>
      </c>
      <c r="AC45" s="77">
        <f t="shared" si="119"/>
        <v>5.04</v>
      </c>
      <c r="AD45" s="79">
        <f t="shared" si="7"/>
        <v>1.4213123204948818E-2</v>
      </c>
      <c r="AE45" s="76">
        <f t="shared" ref="AE45:AG45" si="120">SUM(AE38:AE44)</f>
        <v>64487</v>
      </c>
      <c r="AF45" s="76">
        <f t="shared" si="120"/>
        <v>1065</v>
      </c>
      <c r="AG45" s="77">
        <f t="shared" si="120"/>
        <v>30.66</v>
      </c>
      <c r="AH45" s="79">
        <f t="shared" si="8"/>
        <v>1.6514956502861042E-2</v>
      </c>
      <c r="AI45" s="76">
        <f t="shared" ref="AI45:AK45" si="121">SUM(AI38:AI44)</f>
        <v>66970</v>
      </c>
      <c r="AJ45" s="76">
        <f t="shared" si="121"/>
        <v>1362</v>
      </c>
      <c r="AK45" s="77">
        <f t="shared" si="121"/>
        <v>29.479999999999997</v>
      </c>
      <c r="AL45" s="79">
        <f t="shared" si="9"/>
        <v>2.0337464536359564E-2</v>
      </c>
      <c r="AM45" s="76">
        <f t="shared" ref="AM45:AO45" si="122">SUM(AM38:AM44)</f>
        <v>33035</v>
      </c>
      <c r="AN45" s="76">
        <f t="shared" si="122"/>
        <v>584</v>
      </c>
      <c r="AO45" s="77">
        <f t="shared" si="122"/>
        <v>16.11</v>
      </c>
      <c r="AP45" s="79">
        <f t="shared" si="10"/>
        <v>1.7678220069623128E-2</v>
      </c>
      <c r="AQ45" s="76">
        <f t="shared" ref="AQ45:AS45" si="123">SUM(AQ38:AQ44)</f>
        <v>77333</v>
      </c>
      <c r="AR45" s="76">
        <f t="shared" si="123"/>
        <v>1243</v>
      </c>
      <c r="AS45" s="77">
        <f t="shared" si="123"/>
        <v>26.66</v>
      </c>
      <c r="AT45" s="79">
        <f t="shared" si="11"/>
        <v>1.6073345143729066E-2</v>
      </c>
      <c r="AU45" s="76">
        <f t="shared" ref="AU45:AW45" si="124">SUM(AU38:AU44)</f>
        <v>145726</v>
      </c>
      <c r="AV45" s="76">
        <f t="shared" si="124"/>
        <v>2753</v>
      </c>
      <c r="AW45" s="77">
        <f t="shared" si="124"/>
        <v>51.63</v>
      </c>
      <c r="AX45" s="79">
        <f t="shared" si="12"/>
        <v>1.8891618516942755E-2</v>
      </c>
      <c r="AY45" s="76">
        <f t="shared" ref="AY45:BA45" si="125">SUM(AY38:AY44)</f>
        <v>44345</v>
      </c>
      <c r="AZ45" s="76">
        <f t="shared" si="125"/>
        <v>708</v>
      </c>
      <c r="BA45" s="77">
        <f t="shared" si="125"/>
        <v>19.100000000000001</v>
      </c>
      <c r="BB45" s="79">
        <f t="shared" si="13"/>
        <v>1.5965723305896944E-2</v>
      </c>
      <c r="BC45" s="76">
        <f t="shared" ref="BC45:BE45" si="126">SUM(BC38:BC44)</f>
        <v>93706</v>
      </c>
      <c r="BD45" s="76">
        <f t="shared" si="126"/>
        <v>2240</v>
      </c>
      <c r="BE45" s="77">
        <f t="shared" si="126"/>
        <v>45.980000000000004</v>
      </c>
      <c r="BF45" s="79">
        <f t="shared" si="14"/>
        <v>2.3904552536657204E-2</v>
      </c>
      <c r="BG45" s="76">
        <f t="shared" ref="BG45:BI45" si="127">SUM(BG38:BG44)</f>
        <v>25675</v>
      </c>
      <c r="BH45" s="76">
        <f t="shared" si="127"/>
        <v>328</v>
      </c>
      <c r="BI45" s="77">
        <f t="shared" si="127"/>
        <v>9.8000000000000007</v>
      </c>
      <c r="BJ45" s="79">
        <f t="shared" si="15"/>
        <v>1.2775073028237586E-2</v>
      </c>
      <c r="BK45" s="76">
        <f t="shared" ref="BK45:BM45" si="128">SUM(BK38:BK44)</f>
        <v>119436</v>
      </c>
      <c r="BL45" s="76">
        <f t="shared" si="128"/>
        <v>2436</v>
      </c>
      <c r="BM45" s="77">
        <f t="shared" si="128"/>
        <v>57.290000000000006</v>
      </c>
      <c r="BN45" s="79">
        <f t="shared" si="16"/>
        <v>2.0395860544559431E-2</v>
      </c>
      <c r="BO45" s="76">
        <f>SUM(BO38:BO44)</f>
        <v>0</v>
      </c>
      <c r="BP45" s="76">
        <f t="shared" ref="BP45:BQ45" si="129">SUM(BP38:BP44)</f>
        <v>0</v>
      </c>
      <c r="BQ45" s="77">
        <f t="shared" si="129"/>
        <v>0</v>
      </c>
      <c r="BR45" s="79" t="e">
        <f t="shared" si="17"/>
        <v>#DIV/0!</v>
      </c>
      <c r="BS45" s="76">
        <f t="shared" ref="BS45:BU45" si="130">SUM(BS38:BS44)</f>
        <v>0</v>
      </c>
      <c r="BT45" s="76">
        <f t="shared" si="130"/>
        <v>0</v>
      </c>
      <c r="BU45" s="77">
        <f t="shared" si="130"/>
        <v>0</v>
      </c>
      <c r="BV45" s="79" t="e">
        <f t="shared" si="18"/>
        <v>#DIV/0!</v>
      </c>
      <c r="BW45" s="76">
        <f t="shared" ref="BW45:BY45" si="131">SUM(BW38:BW44)</f>
        <v>0</v>
      </c>
      <c r="BX45" s="76">
        <f t="shared" si="131"/>
        <v>0</v>
      </c>
      <c r="BY45" s="77">
        <f t="shared" si="131"/>
        <v>0</v>
      </c>
      <c r="BZ45" s="79" t="e">
        <f t="shared" si="19"/>
        <v>#DIV/0!</v>
      </c>
      <c r="CA45" s="76">
        <f t="shared" ref="CA45:CC45" si="132">SUM(CA38:CA44)</f>
        <v>0</v>
      </c>
      <c r="CB45" s="76">
        <f t="shared" si="132"/>
        <v>0</v>
      </c>
      <c r="CC45" s="77">
        <f t="shared" si="132"/>
        <v>0</v>
      </c>
      <c r="CD45" s="79" t="e">
        <f t="shared" si="20"/>
        <v>#DIV/0!</v>
      </c>
      <c r="CE45" s="76">
        <f t="shared" ref="CE45:CG45" si="133">SUM(CE38:CE44)</f>
        <v>0</v>
      </c>
      <c r="CF45" s="76">
        <f t="shared" si="133"/>
        <v>0</v>
      </c>
      <c r="CG45" s="77">
        <f t="shared" si="133"/>
        <v>0</v>
      </c>
      <c r="CH45" s="79" t="e">
        <f t="shared" si="21"/>
        <v>#DIV/0!</v>
      </c>
      <c r="CI45" s="76">
        <f t="shared" ref="CI45:CK45" si="134">SUM(CI38:CI44)</f>
        <v>0</v>
      </c>
      <c r="CJ45" s="76">
        <f t="shared" si="134"/>
        <v>0</v>
      </c>
      <c r="CK45" s="77">
        <f t="shared" si="134"/>
        <v>0</v>
      </c>
      <c r="CL45" s="79" t="e">
        <f t="shared" si="22"/>
        <v>#DIV/0!</v>
      </c>
      <c r="CM45" s="76">
        <f t="shared" ref="CM45:CO45" si="135">SUM(CM38:CM44)</f>
        <v>0</v>
      </c>
      <c r="CN45" s="76">
        <f t="shared" si="135"/>
        <v>0</v>
      </c>
      <c r="CO45" s="77">
        <f t="shared" si="135"/>
        <v>0</v>
      </c>
      <c r="CP45" s="79" t="e">
        <f t="shared" si="23"/>
        <v>#DIV/0!</v>
      </c>
      <c r="CQ45" s="76">
        <f t="shared" ref="CQ45:CS45" si="136">SUM(CQ38:CQ44)</f>
        <v>0</v>
      </c>
      <c r="CR45" s="76">
        <f t="shared" si="136"/>
        <v>0</v>
      </c>
      <c r="CS45" s="77">
        <f t="shared" si="136"/>
        <v>0</v>
      </c>
      <c r="CT45" s="79" t="e">
        <f t="shared" si="24"/>
        <v>#DIV/0!</v>
      </c>
      <c r="CU45" s="76">
        <f t="shared" ref="CU45:CW45" si="137">SUM(CU38:CU44)</f>
        <v>0</v>
      </c>
      <c r="CV45" s="76">
        <f t="shared" si="137"/>
        <v>0</v>
      </c>
      <c r="CW45" s="77">
        <f t="shared" si="137"/>
        <v>0</v>
      </c>
      <c r="CX45" s="79" t="e">
        <f t="shared" si="25"/>
        <v>#DIV/0!</v>
      </c>
      <c r="CY45" s="76">
        <f t="shared" ref="CY45:DA45" si="138">SUM(CY38:CY44)</f>
        <v>0</v>
      </c>
      <c r="CZ45" s="76">
        <f t="shared" si="138"/>
        <v>0</v>
      </c>
      <c r="DA45" s="77">
        <f t="shared" si="138"/>
        <v>0</v>
      </c>
      <c r="DB45" s="79" t="e">
        <f t="shared" si="32"/>
        <v>#DIV/0!</v>
      </c>
      <c r="DC45" s="76">
        <f t="shared" ref="DC45:DE45" si="139">SUM(DC38:DC44)</f>
        <v>0</v>
      </c>
      <c r="DD45" s="76">
        <f t="shared" si="139"/>
        <v>0</v>
      </c>
      <c r="DE45" s="77">
        <f t="shared" si="139"/>
        <v>0</v>
      </c>
      <c r="DF45" s="151" t="e">
        <f t="shared" si="27"/>
        <v>#DIV/0!</v>
      </c>
    </row>
    <row r="46" spans="1:110" hidden="1">
      <c r="A46" s="88"/>
      <c r="B46" s="165">
        <f>'Daily_Total '!B46</f>
        <v>45144</v>
      </c>
      <c r="C46" s="99">
        <f>SUM(W46,AA46,AE46,AI46,AM46,AQ46,AU46,AY46,BC46,BG46,BK46,BO46,BS46,BW46,CA46,CE46,CI46,CM46,CQ46,CU46,CY46,DC46)</f>
        <v>0</v>
      </c>
      <c r="D46" s="72">
        <f t="shared" ref="D46:D52" si="140">SUM(X46,AB46,AF46,AJ46,AN46,AR46,AV46,AZ46,BD46,BH46,BL46,BP46,BT46,BX46,CB46,CF46,CJ46,CN46,CR46,CV46,CZ46,DD46)</f>
        <v>0</v>
      </c>
      <c r="E46" s="146"/>
      <c r="F46" s="72"/>
      <c r="G46" s="72"/>
      <c r="H46" s="72"/>
      <c r="I46" s="72"/>
      <c r="J46" s="61">
        <f>SUM(Y46,AC46,AG46,AK46,AO46,AS46,AW46,BA46,BE46,BI46,BM46,BQ46,BU46,BY46,CC46,CG46,CK46,CO46,CS46,CW46,DA46,DE46)</f>
        <v>0</v>
      </c>
      <c r="K46" s="59">
        <f>SUM($J$21,$J$29,$J$37,$J$45:J46)/$C$3</f>
        <v>0.7000142857142857</v>
      </c>
      <c r="L46" s="60" t="e">
        <f t="shared" ref="L46:L77" si="141">D46/C46</f>
        <v>#DIV/0!</v>
      </c>
      <c r="M46" s="73" t="e">
        <f t="shared" ref="M46:M77" si="142">J46/D46</f>
        <v>#DIV/0!</v>
      </c>
      <c r="N46" s="356" t="e">
        <f t="shared" si="30"/>
        <v>#DIV/0!</v>
      </c>
      <c r="O46" s="97"/>
      <c r="P46" s="410">
        <f>$C$7/35</f>
        <v>256.41025641025641</v>
      </c>
      <c r="Q46" s="74">
        <f t="shared" si="3"/>
        <v>0</v>
      </c>
      <c r="R46" s="75" t="e">
        <f t="shared" si="4"/>
        <v>#DIV/0!</v>
      </c>
      <c r="S46" s="59" t="e">
        <f t="shared" ref="S46:S77" si="143">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hidden="1">
      <c r="A47" s="88"/>
      <c r="B47" s="165">
        <f>'Daily_Total '!B47</f>
        <v>45145</v>
      </c>
      <c r="C47" s="99">
        <f t="shared" ref="C47:C52" si="144">SUM(W47,AA47,AE47,AI47,AM47,AQ47,AU47,AY47,BC47,BG47,BK47,BO47,BS47,BW47,CA47,CE47,CI47,CM47,CQ47,CU47,CY47,DC47)</f>
        <v>0</v>
      </c>
      <c r="D47" s="72">
        <f t="shared" si="140"/>
        <v>0</v>
      </c>
      <c r="E47" s="146"/>
      <c r="F47" s="72"/>
      <c r="G47" s="72"/>
      <c r="H47" s="72"/>
      <c r="I47" s="72"/>
      <c r="J47" s="61">
        <f t="shared" ref="J47:J52" si="145">SUM(Y47,AC47,AG47,AK47,AO47,AS47,AW47,BA47,BE47,BI47,BM47,BQ47,BU47,BY47,CC47,CG47,CK47,CO47,CS47,CW47,DA47,DE47)</f>
        <v>0</v>
      </c>
      <c r="K47" s="59">
        <f>SUM($J$21,$J$29,$J$37,$J$45:J47)/$C$3</f>
        <v>0.7000142857142857</v>
      </c>
      <c r="L47" s="60" t="e">
        <f t="shared" si="141"/>
        <v>#DIV/0!</v>
      </c>
      <c r="M47" s="73" t="e">
        <f t="shared" si="142"/>
        <v>#DIV/0!</v>
      </c>
      <c r="N47" s="356" t="e">
        <f t="shared" si="30"/>
        <v>#DIV/0!</v>
      </c>
      <c r="O47" s="97"/>
      <c r="P47" s="410">
        <f t="shared" ref="P47:P52" si="146">$C$7/35</f>
        <v>256.41025641025641</v>
      </c>
      <c r="Q47" s="74">
        <f t="shared" si="3"/>
        <v>0</v>
      </c>
      <c r="R47" s="75" t="e">
        <f t="shared" si="4"/>
        <v>#DIV/0!</v>
      </c>
      <c r="S47" s="59" t="e">
        <f t="shared" si="143"/>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hidden="1">
      <c r="A48" s="88"/>
      <c r="B48" s="165">
        <f>'Daily_Total '!B48</f>
        <v>45146</v>
      </c>
      <c r="C48" s="99">
        <f t="shared" si="144"/>
        <v>0</v>
      </c>
      <c r="D48" s="72">
        <f t="shared" si="140"/>
        <v>0</v>
      </c>
      <c r="E48" s="146"/>
      <c r="F48" s="72"/>
      <c r="G48" s="72"/>
      <c r="H48" s="72"/>
      <c r="I48" s="72"/>
      <c r="J48" s="61">
        <f t="shared" si="145"/>
        <v>0</v>
      </c>
      <c r="K48" s="59">
        <f>SUM($J$21,$J$29,$J$37,$J$45:J48)/$C$3</f>
        <v>0.7000142857142857</v>
      </c>
      <c r="L48" s="60" t="e">
        <f t="shared" si="141"/>
        <v>#DIV/0!</v>
      </c>
      <c r="M48" s="73" t="e">
        <f t="shared" si="142"/>
        <v>#DIV/0!</v>
      </c>
      <c r="N48" s="356" t="e">
        <f t="shared" si="30"/>
        <v>#DIV/0!</v>
      </c>
      <c r="O48" s="97"/>
      <c r="P48" s="410">
        <f t="shared" si="146"/>
        <v>256.41025641025641</v>
      </c>
      <c r="Q48" s="74">
        <f t="shared" si="3"/>
        <v>0</v>
      </c>
      <c r="R48" s="75" t="e">
        <f t="shared" si="4"/>
        <v>#DIV/0!</v>
      </c>
      <c r="S48" s="59" t="e">
        <f t="shared" si="143"/>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hidden="1">
      <c r="A49" s="88"/>
      <c r="B49" s="165">
        <f>'Daily_Total '!B49</f>
        <v>45147</v>
      </c>
      <c r="C49" s="99">
        <f t="shared" si="144"/>
        <v>0</v>
      </c>
      <c r="D49" s="72">
        <f t="shared" si="140"/>
        <v>0</v>
      </c>
      <c r="E49" s="146"/>
      <c r="F49" s="72"/>
      <c r="G49" s="72"/>
      <c r="H49" s="72"/>
      <c r="I49" s="72"/>
      <c r="J49" s="61">
        <f t="shared" si="145"/>
        <v>0</v>
      </c>
      <c r="K49" s="59">
        <f>SUM($J$21,$J$29,$J$37,$J$45:J49)/$C$3</f>
        <v>0.7000142857142857</v>
      </c>
      <c r="L49" s="60" t="e">
        <f t="shared" si="141"/>
        <v>#DIV/0!</v>
      </c>
      <c r="M49" s="73" t="e">
        <f t="shared" si="142"/>
        <v>#DIV/0!</v>
      </c>
      <c r="N49" s="356" t="e">
        <f t="shared" si="30"/>
        <v>#DIV/0!</v>
      </c>
      <c r="O49" s="97"/>
      <c r="P49" s="410">
        <f t="shared" si="146"/>
        <v>256.41025641025641</v>
      </c>
      <c r="Q49" s="74">
        <f t="shared" si="3"/>
        <v>0</v>
      </c>
      <c r="R49" s="75" t="e">
        <f t="shared" si="4"/>
        <v>#DIV/0!</v>
      </c>
      <c r="S49" s="59" t="e">
        <f t="shared" si="143"/>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hidden="1">
      <c r="A50" s="88"/>
      <c r="B50" s="165">
        <f>'Daily_Total '!B50</f>
        <v>45148</v>
      </c>
      <c r="C50" s="99">
        <f t="shared" si="144"/>
        <v>0</v>
      </c>
      <c r="D50" s="72">
        <f t="shared" si="140"/>
        <v>0</v>
      </c>
      <c r="E50" s="146"/>
      <c r="F50" s="72"/>
      <c r="G50" s="72"/>
      <c r="H50" s="72"/>
      <c r="I50" s="72"/>
      <c r="J50" s="61">
        <f t="shared" si="145"/>
        <v>0</v>
      </c>
      <c r="K50" s="59">
        <f>SUM($J$21,$J$29,$J$37,$J$45:J50)/$C$3</f>
        <v>0.7000142857142857</v>
      </c>
      <c r="L50" s="60" t="e">
        <f t="shared" si="141"/>
        <v>#DIV/0!</v>
      </c>
      <c r="M50" s="73" t="e">
        <f t="shared" si="142"/>
        <v>#DIV/0!</v>
      </c>
      <c r="N50" s="356" t="e">
        <f t="shared" si="30"/>
        <v>#DIV/0!</v>
      </c>
      <c r="O50" s="97"/>
      <c r="P50" s="410">
        <f t="shared" si="146"/>
        <v>256.41025641025641</v>
      </c>
      <c r="Q50" s="74">
        <f t="shared" si="3"/>
        <v>0</v>
      </c>
      <c r="R50" s="75" t="e">
        <f t="shared" si="4"/>
        <v>#DIV/0!</v>
      </c>
      <c r="S50" s="59" t="e">
        <f t="shared" si="143"/>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hidden="1">
      <c r="A51" s="88"/>
      <c r="B51" s="165">
        <f>'Daily_Total '!B51</f>
        <v>45149</v>
      </c>
      <c r="C51" s="99">
        <f t="shared" si="144"/>
        <v>0</v>
      </c>
      <c r="D51" s="72">
        <f t="shared" si="140"/>
        <v>0</v>
      </c>
      <c r="E51" s="146"/>
      <c r="F51" s="72"/>
      <c r="G51" s="72"/>
      <c r="H51" s="72"/>
      <c r="I51" s="72"/>
      <c r="J51" s="61">
        <f t="shared" si="145"/>
        <v>0</v>
      </c>
      <c r="K51" s="59">
        <f>SUM($J$21,$J$29,$J$37,$J$45:J51)/$C$3</f>
        <v>0.7000142857142857</v>
      </c>
      <c r="L51" s="60" t="e">
        <f t="shared" si="141"/>
        <v>#DIV/0!</v>
      </c>
      <c r="M51" s="73" t="e">
        <f t="shared" si="142"/>
        <v>#DIV/0!</v>
      </c>
      <c r="N51" s="356" t="e">
        <f t="shared" si="30"/>
        <v>#DIV/0!</v>
      </c>
      <c r="O51" s="97"/>
      <c r="P51" s="410">
        <f t="shared" si="146"/>
        <v>256.41025641025641</v>
      </c>
      <c r="Q51" s="74">
        <f t="shared" si="3"/>
        <v>0</v>
      </c>
      <c r="R51" s="75" t="e">
        <f t="shared" si="4"/>
        <v>#DIV/0!</v>
      </c>
      <c r="S51" s="59" t="e">
        <f t="shared" si="143"/>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hidden="1">
      <c r="A52" s="88"/>
      <c r="B52" s="165">
        <f>'Daily_Total '!B52</f>
        <v>45150</v>
      </c>
      <c r="C52" s="99">
        <f t="shared" si="144"/>
        <v>0</v>
      </c>
      <c r="D52" s="72">
        <f t="shared" si="140"/>
        <v>0</v>
      </c>
      <c r="E52" s="146"/>
      <c r="F52" s="72"/>
      <c r="G52" s="72"/>
      <c r="H52" s="72"/>
      <c r="I52" s="72"/>
      <c r="J52" s="61">
        <f t="shared" si="145"/>
        <v>0</v>
      </c>
      <c r="K52" s="59">
        <f>SUM($J$21,$J$29,$J$37,$J$45:J52)/$C$3</f>
        <v>0.7000142857142857</v>
      </c>
      <c r="L52" s="60" t="e">
        <f t="shared" si="141"/>
        <v>#DIV/0!</v>
      </c>
      <c r="M52" s="73" t="e">
        <f t="shared" si="142"/>
        <v>#DIV/0!</v>
      </c>
      <c r="N52" s="356" t="e">
        <f t="shared" si="30"/>
        <v>#DIV/0!</v>
      </c>
      <c r="O52" s="97"/>
      <c r="P52" s="410">
        <f t="shared" si="146"/>
        <v>256.41025641025641</v>
      </c>
      <c r="Q52" s="74">
        <f t="shared" si="3"/>
        <v>0</v>
      </c>
      <c r="R52" s="75" t="e">
        <f t="shared" si="4"/>
        <v>#DIV/0!</v>
      </c>
      <c r="S52" s="59" t="e">
        <f t="shared" si="143"/>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hidden="1">
      <c r="A53" s="91"/>
      <c r="B53" s="166" t="s">
        <v>53</v>
      </c>
      <c r="C53" s="91">
        <f t="shared" ref="C53" si="147">SUM(C46:C52)</f>
        <v>0</v>
      </c>
      <c r="D53" s="76">
        <f t="shared" ref="D53" si="148">SUM(D46:D52)</f>
        <v>0</v>
      </c>
      <c r="E53" s="147">
        <f t="shared" si="117"/>
        <v>0</v>
      </c>
      <c r="F53" s="76">
        <f t="shared" si="117"/>
        <v>0</v>
      </c>
      <c r="G53" s="76">
        <f t="shared" si="117"/>
        <v>0</v>
      </c>
      <c r="H53" s="76">
        <f t="shared" si="117"/>
        <v>0</v>
      </c>
      <c r="I53" s="76">
        <f t="shared" si="117"/>
        <v>0</v>
      </c>
      <c r="J53" s="77">
        <f>SUM(J46:J52)</f>
        <v>0</v>
      </c>
      <c r="K53" s="78">
        <f>SUM($J$21,$J$29,$J$37,$J$45,$J$53)/$C$3</f>
        <v>0.7000142857142857</v>
      </c>
      <c r="L53" s="79" t="e">
        <f t="shared" si="141"/>
        <v>#DIV/0!</v>
      </c>
      <c r="M53" s="80" t="e">
        <f t="shared" si="142"/>
        <v>#DIV/0!</v>
      </c>
      <c r="N53" s="357" t="e">
        <f t="shared" si="30"/>
        <v>#DIV/0!</v>
      </c>
      <c r="O53" s="98">
        <f>SUM(O46:O52)</f>
        <v>0</v>
      </c>
      <c r="P53" s="81">
        <f>SUM(P46:P52)</f>
        <v>1794.8717948717947</v>
      </c>
      <c r="Q53" s="78">
        <f t="shared" si="3"/>
        <v>0</v>
      </c>
      <c r="R53" s="82" t="e">
        <f t="shared" si="4"/>
        <v>#DIV/0!</v>
      </c>
      <c r="S53" s="78" t="e">
        <f t="shared" si="143"/>
        <v>#DIV/0!</v>
      </c>
      <c r="T53" s="83" t="e">
        <f>AVERAGE(T46:T52)</f>
        <v>#DIV/0!</v>
      </c>
      <c r="U53" s="76">
        <f>SUM(U46:U52)</f>
        <v>0</v>
      </c>
      <c r="V53" s="92">
        <f t="shared" si="31"/>
        <v>1</v>
      </c>
      <c r="W53" s="98">
        <f>SUM(W46:W52)</f>
        <v>0</v>
      </c>
      <c r="X53" s="76">
        <f t="shared" ref="X53:Y53" si="149">SUM(X46:X52)</f>
        <v>0</v>
      </c>
      <c r="Y53" s="77">
        <f t="shared" si="149"/>
        <v>0</v>
      </c>
      <c r="Z53" s="79" t="e">
        <f t="shared" si="6"/>
        <v>#DIV/0!</v>
      </c>
      <c r="AA53" s="76">
        <f t="shared" ref="AA53:AC53" si="150">SUM(AA46:AA52)</f>
        <v>0</v>
      </c>
      <c r="AB53" s="76">
        <f t="shared" si="150"/>
        <v>0</v>
      </c>
      <c r="AC53" s="77">
        <f t="shared" si="150"/>
        <v>0</v>
      </c>
      <c r="AD53" s="79" t="e">
        <f t="shared" si="7"/>
        <v>#DIV/0!</v>
      </c>
      <c r="AE53" s="76">
        <f t="shared" ref="AE53:AG53" si="151">SUM(AE46:AE52)</f>
        <v>0</v>
      </c>
      <c r="AF53" s="76">
        <f t="shared" si="151"/>
        <v>0</v>
      </c>
      <c r="AG53" s="77">
        <f t="shared" si="151"/>
        <v>0</v>
      </c>
      <c r="AH53" s="79" t="e">
        <f t="shared" si="8"/>
        <v>#DIV/0!</v>
      </c>
      <c r="AI53" s="76">
        <f t="shared" ref="AI53:AK53" si="152">SUM(AI46:AI52)</f>
        <v>0</v>
      </c>
      <c r="AJ53" s="76">
        <f t="shared" si="152"/>
        <v>0</v>
      </c>
      <c r="AK53" s="77">
        <f t="shared" si="152"/>
        <v>0</v>
      </c>
      <c r="AL53" s="79" t="e">
        <f t="shared" si="9"/>
        <v>#DIV/0!</v>
      </c>
      <c r="AM53" s="76">
        <f t="shared" ref="AM53:AO53" si="153">SUM(AM46:AM52)</f>
        <v>0</v>
      </c>
      <c r="AN53" s="76">
        <f t="shared" si="153"/>
        <v>0</v>
      </c>
      <c r="AO53" s="77">
        <f t="shared" si="153"/>
        <v>0</v>
      </c>
      <c r="AP53" s="79" t="e">
        <f t="shared" si="10"/>
        <v>#DIV/0!</v>
      </c>
      <c r="AQ53" s="76">
        <f t="shared" ref="AQ53:AS53" si="154">SUM(AQ46:AQ52)</f>
        <v>0</v>
      </c>
      <c r="AR53" s="76">
        <f t="shared" si="154"/>
        <v>0</v>
      </c>
      <c r="AS53" s="77">
        <f t="shared" si="154"/>
        <v>0</v>
      </c>
      <c r="AT53" s="79" t="e">
        <f t="shared" si="11"/>
        <v>#DIV/0!</v>
      </c>
      <c r="AU53" s="76">
        <f t="shared" ref="AU53:AW53" si="155">SUM(AU46:AU52)</f>
        <v>0</v>
      </c>
      <c r="AV53" s="76">
        <f t="shared" si="155"/>
        <v>0</v>
      </c>
      <c r="AW53" s="77">
        <f t="shared" si="155"/>
        <v>0</v>
      </c>
      <c r="AX53" s="79" t="e">
        <f t="shared" si="12"/>
        <v>#DIV/0!</v>
      </c>
      <c r="AY53" s="76">
        <f t="shared" ref="AY53:BA53" si="156">SUM(AY46:AY52)</f>
        <v>0</v>
      </c>
      <c r="AZ53" s="76">
        <f t="shared" si="156"/>
        <v>0</v>
      </c>
      <c r="BA53" s="77">
        <f t="shared" si="156"/>
        <v>0</v>
      </c>
      <c r="BB53" s="79" t="e">
        <f t="shared" si="13"/>
        <v>#DIV/0!</v>
      </c>
      <c r="BC53" s="76">
        <f t="shared" ref="BC53:BE53" si="157">SUM(BC46:BC52)</f>
        <v>0</v>
      </c>
      <c r="BD53" s="76">
        <f t="shared" si="157"/>
        <v>0</v>
      </c>
      <c r="BE53" s="77">
        <f t="shared" si="157"/>
        <v>0</v>
      </c>
      <c r="BF53" s="79" t="e">
        <f t="shared" si="14"/>
        <v>#DIV/0!</v>
      </c>
      <c r="BG53" s="76">
        <f t="shared" ref="BG53:BI53" si="158">SUM(BG46:BG52)</f>
        <v>0</v>
      </c>
      <c r="BH53" s="76">
        <f t="shared" si="158"/>
        <v>0</v>
      </c>
      <c r="BI53" s="77">
        <f t="shared" si="158"/>
        <v>0</v>
      </c>
      <c r="BJ53" s="79" t="e">
        <f t="shared" si="15"/>
        <v>#DIV/0!</v>
      </c>
      <c r="BK53" s="76">
        <f t="shared" ref="BK53:BM53" si="159">SUM(BK46:BK52)</f>
        <v>0</v>
      </c>
      <c r="BL53" s="76">
        <f t="shared" si="159"/>
        <v>0</v>
      </c>
      <c r="BM53" s="77">
        <f t="shared" si="159"/>
        <v>0</v>
      </c>
      <c r="BN53" s="79" t="e">
        <f t="shared" si="16"/>
        <v>#DIV/0!</v>
      </c>
      <c r="BO53" s="76">
        <f>SUM(BO46:BO52)</f>
        <v>0</v>
      </c>
      <c r="BP53" s="76">
        <f t="shared" ref="BP53:BQ53" si="160">SUM(BP46:BP52)</f>
        <v>0</v>
      </c>
      <c r="BQ53" s="77">
        <f t="shared" si="160"/>
        <v>0</v>
      </c>
      <c r="BR53" s="79" t="e">
        <f t="shared" si="17"/>
        <v>#DIV/0!</v>
      </c>
      <c r="BS53" s="76">
        <f t="shared" ref="BS53:BU53" si="161">SUM(BS46:BS52)</f>
        <v>0</v>
      </c>
      <c r="BT53" s="76">
        <f t="shared" si="161"/>
        <v>0</v>
      </c>
      <c r="BU53" s="77">
        <f t="shared" si="161"/>
        <v>0</v>
      </c>
      <c r="BV53" s="79" t="e">
        <f t="shared" si="18"/>
        <v>#DIV/0!</v>
      </c>
      <c r="BW53" s="76">
        <f t="shared" ref="BW53:BY53" si="162">SUM(BW46:BW52)</f>
        <v>0</v>
      </c>
      <c r="BX53" s="76">
        <f t="shared" si="162"/>
        <v>0</v>
      </c>
      <c r="BY53" s="77">
        <f t="shared" si="162"/>
        <v>0</v>
      </c>
      <c r="BZ53" s="79" t="e">
        <f t="shared" si="19"/>
        <v>#DIV/0!</v>
      </c>
      <c r="CA53" s="76">
        <f t="shared" ref="CA53:CC53" si="163">SUM(CA46:CA52)</f>
        <v>0</v>
      </c>
      <c r="CB53" s="76">
        <f t="shared" si="163"/>
        <v>0</v>
      </c>
      <c r="CC53" s="77">
        <f t="shared" si="163"/>
        <v>0</v>
      </c>
      <c r="CD53" s="79" t="e">
        <f t="shared" si="20"/>
        <v>#DIV/0!</v>
      </c>
      <c r="CE53" s="76">
        <f t="shared" ref="CE53:CG53" si="164">SUM(CE46:CE52)</f>
        <v>0</v>
      </c>
      <c r="CF53" s="76">
        <f t="shared" si="164"/>
        <v>0</v>
      </c>
      <c r="CG53" s="77">
        <f t="shared" si="164"/>
        <v>0</v>
      </c>
      <c r="CH53" s="79" t="e">
        <f t="shared" si="21"/>
        <v>#DIV/0!</v>
      </c>
      <c r="CI53" s="76">
        <f t="shared" ref="CI53:CK53" si="165">SUM(CI46:CI52)</f>
        <v>0</v>
      </c>
      <c r="CJ53" s="76">
        <f t="shared" si="165"/>
        <v>0</v>
      </c>
      <c r="CK53" s="77">
        <f t="shared" si="165"/>
        <v>0</v>
      </c>
      <c r="CL53" s="79" t="e">
        <f t="shared" si="22"/>
        <v>#DIV/0!</v>
      </c>
      <c r="CM53" s="76">
        <f t="shared" ref="CM53:CO53" si="166">SUM(CM46:CM52)</f>
        <v>0</v>
      </c>
      <c r="CN53" s="76">
        <f t="shared" si="166"/>
        <v>0</v>
      </c>
      <c r="CO53" s="77">
        <f t="shared" si="166"/>
        <v>0</v>
      </c>
      <c r="CP53" s="79" t="e">
        <f t="shared" si="23"/>
        <v>#DIV/0!</v>
      </c>
      <c r="CQ53" s="76">
        <f t="shared" ref="CQ53:CS53" si="167">SUM(CQ46:CQ52)</f>
        <v>0</v>
      </c>
      <c r="CR53" s="76">
        <f t="shared" si="167"/>
        <v>0</v>
      </c>
      <c r="CS53" s="77">
        <f t="shared" si="167"/>
        <v>0</v>
      </c>
      <c r="CT53" s="79" t="e">
        <f t="shared" si="24"/>
        <v>#DIV/0!</v>
      </c>
      <c r="CU53" s="76">
        <f t="shared" ref="CU53:CW53" si="168">SUM(CU46:CU52)</f>
        <v>0</v>
      </c>
      <c r="CV53" s="76">
        <f t="shared" si="168"/>
        <v>0</v>
      </c>
      <c r="CW53" s="77">
        <f t="shared" si="168"/>
        <v>0</v>
      </c>
      <c r="CX53" s="79" t="e">
        <f t="shared" si="25"/>
        <v>#DIV/0!</v>
      </c>
      <c r="CY53" s="76">
        <f t="shared" ref="CY53:DA53" si="169">SUM(CY46:CY52)</f>
        <v>0</v>
      </c>
      <c r="CZ53" s="76">
        <f t="shared" si="169"/>
        <v>0</v>
      </c>
      <c r="DA53" s="77">
        <f t="shared" si="169"/>
        <v>0</v>
      </c>
      <c r="DB53" s="79" t="e">
        <f t="shared" si="32"/>
        <v>#DIV/0!</v>
      </c>
      <c r="DC53" s="76">
        <f t="shared" ref="DC53:DE53" si="170">SUM(DC46:DC52)</f>
        <v>0</v>
      </c>
      <c r="DD53" s="76">
        <f t="shared" si="170"/>
        <v>0</v>
      </c>
      <c r="DE53" s="77">
        <f t="shared" si="170"/>
        <v>0</v>
      </c>
      <c r="DF53" s="151" t="e">
        <f t="shared" si="27"/>
        <v>#DIV/0!</v>
      </c>
    </row>
    <row r="54" spans="1:110" hidden="1">
      <c r="A54" s="88"/>
      <c r="B54" s="165">
        <f>'Daily_Total '!B54</f>
        <v>45151</v>
      </c>
      <c r="C54" s="99">
        <f>SUM(W54,AA54,AE54,AI54,AM54,AQ54,AU54,AY54,BC54,BG54,BK54,BO54,BS54,BW54,CA54,CE54,CI54,CM54,CQ54,CU54,CY54,DC54)</f>
        <v>0</v>
      </c>
      <c r="D54" s="72">
        <f t="shared" ref="D54:D60" si="171">SUM(X54,AB54,AF54,AJ54,AN54,AR54,AV54,AZ54,BD54,BH54,BL54,BP54,BT54,BX54,CB54,CF54,CJ54,CN54,CR54,CV54,CZ54,DD54)</f>
        <v>0</v>
      </c>
      <c r="E54" s="146"/>
      <c r="F54" s="72"/>
      <c r="G54" s="72"/>
      <c r="H54" s="72"/>
      <c r="I54" s="72"/>
      <c r="J54" s="61">
        <f>SUM(Y54,AC54,AG54,AK54,AO54,AS54,AW54,BA54,BE54,BI54,BM54,BQ54,BU54,BY54,CC54,CG54,CK54,CO54,CS54,CW54,DA54,DE54)</f>
        <v>0</v>
      </c>
      <c r="K54" s="59">
        <f>SUM($J$21,$J$29,$J$37,$J$45,$J$53:J54)/$C$3</f>
        <v>0.7000142857142857</v>
      </c>
      <c r="L54" s="60" t="e">
        <f t="shared" si="141"/>
        <v>#DIV/0!</v>
      </c>
      <c r="M54" s="73" t="e">
        <f t="shared" si="142"/>
        <v>#DIV/0!</v>
      </c>
      <c r="N54" s="356" t="e">
        <f t="shared" si="30"/>
        <v>#DIV/0!</v>
      </c>
      <c r="O54" s="97"/>
      <c r="P54" s="410">
        <f>$C$7/35</f>
        <v>256.41025641025641</v>
      </c>
      <c r="Q54" s="74">
        <f t="shared" si="3"/>
        <v>0</v>
      </c>
      <c r="R54" s="75" t="e">
        <f t="shared" si="4"/>
        <v>#DIV/0!</v>
      </c>
      <c r="S54" s="59" t="e">
        <f t="shared" si="143"/>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hidden="1">
      <c r="A55" s="88"/>
      <c r="B55" s="165">
        <f>'Daily_Total '!B55</f>
        <v>45152</v>
      </c>
      <c r="C55" s="99">
        <f t="shared" ref="C55:C60" si="172">SUM(W55,AA55,AE55,AI55,AM55,AQ55,AU55,AY55,BC55,BG55,BK55,BO55,BS55,BW55,CA55,CE55,CI55,CM55,CQ55,CU55,CY55,DC55)</f>
        <v>0</v>
      </c>
      <c r="D55" s="72">
        <f t="shared" si="171"/>
        <v>0</v>
      </c>
      <c r="E55" s="146"/>
      <c r="F55" s="72"/>
      <c r="G55" s="72"/>
      <c r="H55" s="72"/>
      <c r="I55" s="72"/>
      <c r="J55" s="61">
        <f t="shared" ref="J55:J60" si="173">SUM(Y55,AC55,AG55,AK55,AO55,AS55,AW55,BA55,BE55,BI55,BM55,BQ55,BU55,BY55,CC55,CG55,CK55,CO55,CS55,CW55,DA55,DE55)</f>
        <v>0</v>
      </c>
      <c r="K55" s="59">
        <f>SUM($J$21,$J$29,$J$37,$J$45,$J$53:J55)/$C$3</f>
        <v>0.7000142857142857</v>
      </c>
      <c r="L55" s="60" t="e">
        <f t="shared" si="141"/>
        <v>#DIV/0!</v>
      </c>
      <c r="M55" s="73" t="e">
        <f t="shared" si="142"/>
        <v>#DIV/0!</v>
      </c>
      <c r="N55" s="356" t="e">
        <f t="shared" si="30"/>
        <v>#DIV/0!</v>
      </c>
      <c r="O55" s="97"/>
      <c r="P55" s="410">
        <f t="shared" ref="P55:P60" si="174">$C$7/35</f>
        <v>256.41025641025641</v>
      </c>
      <c r="Q55" s="74">
        <f t="shared" si="3"/>
        <v>0</v>
      </c>
      <c r="R55" s="75" t="e">
        <f t="shared" si="4"/>
        <v>#DIV/0!</v>
      </c>
      <c r="S55" s="59" t="e">
        <f t="shared" si="143"/>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hidden="1">
      <c r="A56" s="88"/>
      <c r="B56" s="165">
        <f>'Daily_Total '!B56</f>
        <v>45153</v>
      </c>
      <c r="C56" s="99">
        <f t="shared" si="172"/>
        <v>0</v>
      </c>
      <c r="D56" s="72">
        <f t="shared" si="171"/>
        <v>0</v>
      </c>
      <c r="E56" s="146"/>
      <c r="F56" s="72"/>
      <c r="G56" s="72"/>
      <c r="H56" s="72"/>
      <c r="I56" s="72"/>
      <c r="J56" s="61">
        <f t="shared" si="173"/>
        <v>0</v>
      </c>
      <c r="K56" s="59">
        <f>SUM($J$21,$J$29,$J$37,$J$45,$J$53:J56)/$C$3</f>
        <v>0.7000142857142857</v>
      </c>
      <c r="L56" s="60" t="e">
        <f t="shared" si="141"/>
        <v>#DIV/0!</v>
      </c>
      <c r="M56" s="73" t="e">
        <f t="shared" si="142"/>
        <v>#DIV/0!</v>
      </c>
      <c r="N56" s="356" t="e">
        <f t="shared" si="30"/>
        <v>#DIV/0!</v>
      </c>
      <c r="O56" s="97"/>
      <c r="P56" s="410">
        <f t="shared" si="174"/>
        <v>256.41025641025641</v>
      </c>
      <c r="Q56" s="74">
        <f t="shared" si="3"/>
        <v>0</v>
      </c>
      <c r="R56" s="75" t="e">
        <f t="shared" si="4"/>
        <v>#DIV/0!</v>
      </c>
      <c r="S56" s="59" t="e">
        <f t="shared" si="143"/>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hidden="1">
      <c r="A57" s="88"/>
      <c r="B57" s="165">
        <f>'Daily_Total '!B57</f>
        <v>45154</v>
      </c>
      <c r="C57" s="99">
        <f t="shared" si="172"/>
        <v>0</v>
      </c>
      <c r="D57" s="72">
        <f t="shared" si="171"/>
        <v>0</v>
      </c>
      <c r="E57" s="146"/>
      <c r="F57" s="72"/>
      <c r="G57" s="72"/>
      <c r="H57" s="72"/>
      <c r="I57" s="72"/>
      <c r="J57" s="61">
        <f t="shared" si="173"/>
        <v>0</v>
      </c>
      <c r="K57" s="59">
        <f>SUM($J$21,$J$29,$J$37,$J$45,$J$53:J57)/$C$3</f>
        <v>0.7000142857142857</v>
      </c>
      <c r="L57" s="60" t="e">
        <f t="shared" si="141"/>
        <v>#DIV/0!</v>
      </c>
      <c r="M57" s="73" t="e">
        <f t="shared" si="142"/>
        <v>#DIV/0!</v>
      </c>
      <c r="N57" s="356" t="e">
        <f t="shared" si="30"/>
        <v>#DIV/0!</v>
      </c>
      <c r="O57" s="97"/>
      <c r="P57" s="410">
        <f t="shared" si="174"/>
        <v>256.41025641025641</v>
      </c>
      <c r="Q57" s="74">
        <f t="shared" si="3"/>
        <v>0</v>
      </c>
      <c r="R57" s="75" t="e">
        <f t="shared" si="4"/>
        <v>#DIV/0!</v>
      </c>
      <c r="S57" s="59" t="e">
        <f t="shared" si="143"/>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hidden="1">
      <c r="A58" s="88"/>
      <c r="B58" s="165">
        <f>'Daily_Total '!B58</f>
        <v>45155</v>
      </c>
      <c r="C58" s="99">
        <f t="shared" si="172"/>
        <v>0</v>
      </c>
      <c r="D58" s="72">
        <f t="shared" si="171"/>
        <v>0</v>
      </c>
      <c r="E58" s="146"/>
      <c r="F58" s="72"/>
      <c r="G58" s="72"/>
      <c r="H58" s="72"/>
      <c r="I58" s="72"/>
      <c r="J58" s="61">
        <f t="shared" si="173"/>
        <v>0</v>
      </c>
      <c r="K58" s="59">
        <f>SUM($J$21,$J$29,$J$37,$J$45,$J$53:J58)/$C$3</f>
        <v>0.7000142857142857</v>
      </c>
      <c r="L58" s="60" t="e">
        <f t="shared" si="141"/>
        <v>#DIV/0!</v>
      </c>
      <c r="M58" s="73" t="e">
        <f t="shared" si="142"/>
        <v>#DIV/0!</v>
      </c>
      <c r="N58" s="356" t="e">
        <f t="shared" si="30"/>
        <v>#DIV/0!</v>
      </c>
      <c r="O58" s="97"/>
      <c r="P58" s="410">
        <f t="shared" si="174"/>
        <v>256.41025641025641</v>
      </c>
      <c r="Q58" s="74">
        <f t="shared" si="3"/>
        <v>0</v>
      </c>
      <c r="R58" s="75" t="e">
        <f t="shared" si="4"/>
        <v>#DIV/0!</v>
      </c>
      <c r="S58" s="59" t="e">
        <f t="shared" si="143"/>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hidden="1">
      <c r="A59" s="88"/>
      <c r="B59" s="165">
        <f>'Daily_Total '!B59</f>
        <v>45156</v>
      </c>
      <c r="C59" s="99">
        <f t="shared" si="172"/>
        <v>0</v>
      </c>
      <c r="D59" s="72">
        <f t="shared" si="171"/>
        <v>0</v>
      </c>
      <c r="E59" s="146"/>
      <c r="F59" s="72"/>
      <c r="G59" s="72"/>
      <c r="H59" s="72"/>
      <c r="I59" s="72"/>
      <c r="J59" s="61">
        <f t="shared" si="173"/>
        <v>0</v>
      </c>
      <c r="K59" s="59">
        <f>SUM($J$21,$J$29,$J$37,$J$45,$J$53:J59)/$C$3</f>
        <v>0.7000142857142857</v>
      </c>
      <c r="L59" s="60" t="e">
        <f t="shared" si="141"/>
        <v>#DIV/0!</v>
      </c>
      <c r="M59" s="73" t="e">
        <f t="shared" si="142"/>
        <v>#DIV/0!</v>
      </c>
      <c r="N59" s="356" t="e">
        <f t="shared" si="30"/>
        <v>#DIV/0!</v>
      </c>
      <c r="O59" s="97"/>
      <c r="P59" s="410">
        <f t="shared" si="174"/>
        <v>256.41025641025641</v>
      </c>
      <c r="Q59" s="74">
        <f t="shared" si="3"/>
        <v>0</v>
      </c>
      <c r="R59" s="75" t="e">
        <f t="shared" si="4"/>
        <v>#DIV/0!</v>
      </c>
      <c r="S59" s="59" t="e">
        <f t="shared" si="143"/>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hidden="1">
      <c r="A60" s="88"/>
      <c r="B60" s="165">
        <f>'Daily_Total '!B60</f>
        <v>45157</v>
      </c>
      <c r="C60" s="99">
        <f t="shared" si="172"/>
        <v>0</v>
      </c>
      <c r="D60" s="72">
        <f t="shared" si="171"/>
        <v>0</v>
      </c>
      <c r="E60" s="146"/>
      <c r="F60" s="72"/>
      <c r="G60" s="72"/>
      <c r="H60" s="72"/>
      <c r="I60" s="72"/>
      <c r="J60" s="61">
        <f t="shared" si="173"/>
        <v>0</v>
      </c>
      <c r="K60" s="59">
        <f>SUM($J$21,$J$29,$J$37,$J$45,$J$53:J60)/$C$3</f>
        <v>0.7000142857142857</v>
      </c>
      <c r="L60" s="60" t="e">
        <f t="shared" si="141"/>
        <v>#DIV/0!</v>
      </c>
      <c r="M60" s="73" t="e">
        <f t="shared" si="142"/>
        <v>#DIV/0!</v>
      </c>
      <c r="N60" s="356" t="e">
        <f t="shared" si="30"/>
        <v>#DIV/0!</v>
      </c>
      <c r="O60" s="97"/>
      <c r="P60" s="410">
        <f t="shared" si="174"/>
        <v>256.41025641025641</v>
      </c>
      <c r="Q60" s="74">
        <f t="shared" si="3"/>
        <v>0</v>
      </c>
      <c r="R60" s="75" t="e">
        <f t="shared" si="4"/>
        <v>#DIV/0!</v>
      </c>
      <c r="S60" s="59" t="e">
        <f t="shared" si="143"/>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hidden="1">
      <c r="A61" s="91"/>
      <c r="B61" s="166" t="s">
        <v>54</v>
      </c>
      <c r="C61" s="91">
        <f t="shared" ref="C61" si="175">SUM(C54:C60)</f>
        <v>0</v>
      </c>
      <c r="D61" s="76">
        <f t="shared" ref="D61:I61" si="176">SUM(D54:D60)</f>
        <v>0</v>
      </c>
      <c r="E61" s="147">
        <f t="shared" si="176"/>
        <v>0</v>
      </c>
      <c r="F61" s="76">
        <f t="shared" si="176"/>
        <v>0</v>
      </c>
      <c r="G61" s="76">
        <f t="shared" si="176"/>
        <v>0</v>
      </c>
      <c r="H61" s="76">
        <f t="shared" si="176"/>
        <v>0</v>
      </c>
      <c r="I61" s="76">
        <f t="shared" si="176"/>
        <v>0</v>
      </c>
      <c r="J61" s="77">
        <f>SUM(J60)</f>
        <v>0</v>
      </c>
      <c r="K61" s="78">
        <f>SUM($J$21,$J$29,$J$37,$J$45,$J$53,$J$61)/$C$3</f>
        <v>0.7000142857142857</v>
      </c>
      <c r="L61" s="79" t="e">
        <f t="shared" si="141"/>
        <v>#DIV/0!</v>
      </c>
      <c r="M61" s="80" t="e">
        <f t="shared" si="142"/>
        <v>#DIV/0!</v>
      </c>
      <c r="N61" s="357" t="e">
        <f t="shared" si="30"/>
        <v>#DIV/0!</v>
      </c>
      <c r="O61" s="98">
        <f>SUM(O60)</f>
        <v>0</v>
      </c>
      <c r="P61" s="81">
        <f>SUM(P54:P60)</f>
        <v>1794.8717948717947</v>
      </c>
      <c r="Q61" s="78">
        <f t="shared" si="3"/>
        <v>0</v>
      </c>
      <c r="R61" s="82" t="e">
        <f>J61/O61</f>
        <v>#DIV/0!</v>
      </c>
      <c r="S61" s="78" t="e">
        <f t="shared" si="143"/>
        <v>#DIV/0!</v>
      </c>
      <c r="T61" s="83" t="e">
        <f>AVERAGE(T54:T60)</f>
        <v>#DIV/0!</v>
      </c>
      <c r="U61" s="76">
        <f>SUM(U54:U60)</f>
        <v>0</v>
      </c>
      <c r="V61" s="92">
        <f t="shared" si="31"/>
        <v>1</v>
      </c>
      <c r="W61" s="98">
        <f t="shared" ref="W61:Y61" si="177">SUM(W54:W60)</f>
        <v>0</v>
      </c>
      <c r="X61" s="76">
        <f t="shared" si="177"/>
        <v>0</v>
      </c>
      <c r="Y61" s="77">
        <f t="shared" si="177"/>
        <v>0</v>
      </c>
      <c r="Z61" s="79" t="e">
        <f t="shared" si="6"/>
        <v>#DIV/0!</v>
      </c>
      <c r="AA61" s="76">
        <f t="shared" ref="AA61:AC61" si="178">SUM(AA54:AA60)</f>
        <v>0</v>
      </c>
      <c r="AB61" s="76">
        <f t="shared" si="178"/>
        <v>0</v>
      </c>
      <c r="AC61" s="77">
        <f t="shared" si="178"/>
        <v>0</v>
      </c>
      <c r="AD61" s="79" t="e">
        <f t="shared" si="7"/>
        <v>#DIV/0!</v>
      </c>
      <c r="AE61" s="76">
        <f t="shared" ref="AE61:AG61" si="179">SUM(AE54:AE60)</f>
        <v>0</v>
      </c>
      <c r="AF61" s="76">
        <f t="shared" si="179"/>
        <v>0</v>
      </c>
      <c r="AG61" s="77">
        <f t="shared" si="179"/>
        <v>0</v>
      </c>
      <c r="AH61" s="79" t="e">
        <f t="shared" si="8"/>
        <v>#DIV/0!</v>
      </c>
      <c r="AI61" s="76">
        <f t="shared" ref="AI61:AK61" si="180">SUM(AI54:AI60)</f>
        <v>0</v>
      </c>
      <c r="AJ61" s="76">
        <f t="shared" si="180"/>
        <v>0</v>
      </c>
      <c r="AK61" s="77">
        <f t="shared" si="180"/>
        <v>0</v>
      </c>
      <c r="AL61" s="79" t="e">
        <f t="shared" si="9"/>
        <v>#DIV/0!</v>
      </c>
      <c r="AM61" s="76">
        <f t="shared" ref="AM61:AO61" si="181">SUM(AM54:AM60)</f>
        <v>0</v>
      </c>
      <c r="AN61" s="76">
        <f t="shared" si="181"/>
        <v>0</v>
      </c>
      <c r="AO61" s="77">
        <f t="shared" si="181"/>
        <v>0</v>
      </c>
      <c r="AP61" s="79" t="e">
        <f t="shared" si="10"/>
        <v>#DIV/0!</v>
      </c>
      <c r="AQ61" s="76">
        <f t="shared" ref="AQ61:AS61" si="182">SUM(AQ54:AQ60)</f>
        <v>0</v>
      </c>
      <c r="AR61" s="76">
        <f t="shared" si="182"/>
        <v>0</v>
      </c>
      <c r="AS61" s="77">
        <f t="shared" si="182"/>
        <v>0</v>
      </c>
      <c r="AT61" s="79" t="e">
        <f t="shared" si="11"/>
        <v>#DIV/0!</v>
      </c>
      <c r="AU61" s="76">
        <f t="shared" ref="AU61:AW61" si="183">SUM(AU54:AU60)</f>
        <v>0</v>
      </c>
      <c r="AV61" s="76">
        <f t="shared" si="183"/>
        <v>0</v>
      </c>
      <c r="AW61" s="77">
        <f t="shared" si="183"/>
        <v>0</v>
      </c>
      <c r="AX61" s="79" t="e">
        <f t="shared" si="12"/>
        <v>#DIV/0!</v>
      </c>
      <c r="AY61" s="76">
        <f t="shared" ref="AY61:BA61" si="184">SUM(AY54:AY60)</f>
        <v>0</v>
      </c>
      <c r="AZ61" s="76">
        <f t="shared" si="184"/>
        <v>0</v>
      </c>
      <c r="BA61" s="77">
        <f t="shared" si="184"/>
        <v>0</v>
      </c>
      <c r="BB61" s="79" t="e">
        <f t="shared" si="13"/>
        <v>#DIV/0!</v>
      </c>
      <c r="BC61" s="76">
        <f t="shared" ref="BC61:BE61" si="185">SUM(BC54:BC60)</f>
        <v>0</v>
      </c>
      <c r="BD61" s="76">
        <f t="shared" si="185"/>
        <v>0</v>
      </c>
      <c r="BE61" s="77">
        <f t="shared" si="185"/>
        <v>0</v>
      </c>
      <c r="BF61" s="79" t="e">
        <f t="shared" si="14"/>
        <v>#DIV/0!</v>
      </c>
      <c r="BG61" s="76">
        <f t="shared" ref="BG61:BI61" si="186">SUM(BG54:BG60)</f>
        <v>0</v>
      </c>
      <c r="BH61" s="76">
        <f t="shared" si="186"/>
        <v>0</v>
      </c>
      <c r="BI61" s="77">
        <f t="shared" si="186"/>
        <v>0</v>
      </c>
      <c r="BJ61" s="79" t="e">
        <f t="shared" si="15"/>
        <v>#DIV/0!</v>
      </c>
      <c r="BK61" s="76">
        <f t="shared" ref="BK61:BM61" si="187">SUM(BK54:BK60)</f>
        <v>0</v>
      </c>
      <c r="BL61" s="76">
        <f t="shared" si="187"/>
        <v>0</v>
      </c>
      <c r="BM61" s="77">
        <f t="shared" si="187"/>
        <v>0</v>
      </c>
      <c r="BN61" s="79" t="e">
        <f t="shared" si="16"/>
        <v>#DIV/0!</v>
      </c>
      <c r="BO61" s="76">
        <f t="shared" ref="BO61:BQ61" si="188">SUM(BO54:BO60)</f>
        <v>0</v>
      </c>
      <c r="BP61" s="76">
        <f t="shared" si="188"/>
        <v>0</v>
      </c>
      <c r="BQ61" s="77">
        <f t="shared" si="188"/>
        <v>0</v>
      </c>
      <c r="BR61" s="79" t="e">
        <f t="shared" si="17"/>
        <v>#DIV/0!</v>
      </c>
      <c r="BS61" s="76">
        <f t="shared" ref="BS61:BU61" si="189">SUM(BS54:BS60)</f>
        <v>0</v>
      </c>
      <c r="BT61" s="76">
        <f t="shared" si="189"/>
        <v>0</v>
      </c>
      <c r="BU61" s="77">
        <f t="shared" si="189"/>
        <v>0</v>
      </c>
      <c r="BV61" s="79" t="e">
        <f t="shared" si="18"/>
        <v>#DIV/0!</v>
      </c>
      <c r="BW61" s="76">
        <f t="shared" ref="BW61:BY61" si="190">SUM(BW54:BW60)</f>
        <v>0</v>
      </c>
      <c r="BX61" s="76">
        <f t="shared" si="190"/>
        <v>0</v>
      </c>
      <c r="BY61" s="77">
        <f t="shared" si="190"/>
        <v>0</v>
      </c>
      <c r="BZ61" s="79" t="e">
        <f t="shared" si="19"/>
        <v>#DIV/0!</v>
      </c>
      <c r="CA61" s="76">
        <f t="shared" ref="CA61:CC61" si="191">SUM(CA54:CA60)</f>
        <v>0</v>
      </c>
      <c r="CB61" s="76">
        <f t="shared" si="191"/>
        <v>0</v>
      </c>
      <c r="CC61" s="77">
        <f t="shared" si="191"/>
        <v>0</v>
      </c>
      <c r="CD61" s="79" t="e">
        <f t="shared" si="20"/>
        <v>#DIV/0!</v>
      </c>
      <c r="CE61" s="76">
        <f t="shared" ref="CE61:CG61" si="192">SUM(CE54:CE60)</f>
        <v>0</v>
      </c>
      <c r="CF61" s="76">
        <f t="shared" si="192"/>
        <v>0</v>
      </c>
      <c r="CG61" s="77">
        <f t="shared" si="192"/>
        <v>0</v>
      </c>
      <c r="CH61" s="79" t="e">
        <f t="shared" si="21"/>
        <v>#DIV/0!</v>
      </c>
      <c r="CI61" s="76">
        <f t="shared" ref="CI61:CK61" si="193">SUM(CI54:CI60)</f>
        <v>0</v>
      </c>
      <c r="CJ61" s="76">
        <f t="shared" si="193"/>
        <v>0</v>
      </c>
      <c r="CK61" s="77">
        <f t="shared" si="193"/>
        <v>0</v>
      </c>
      <c r="CL61" s="79" t="e">
        <f t="shared" si="22"/>
        <v>#DIV/0!</v>
      </c>
      <c r="CM61" s="76">
        <f t="shared" ref="CM61:CO61" si="194">SUM(CM54:CM60)</f>
        <v>0</v>
      </c>
      <c r="CN61" s="76">
        <f t="shared" si="194"/>
        <v>0</v>
      </c>
      <c r="CO61" s="77">
        <f t="shared" si="194"/>
        <v>0</v>
      </c>
      <c r="CP61" s="79" t="e">
        <f t="shared" si="23"/>
        <v>#DIV/0!</v>
      </c>
      <c r="CQ61" s="76">
        <f t="shared" ref="CQ61:CS61" si="195">SUM(CQ54:CQ60)</f>
        <v>0</v>
      </c>
      <c r="CR61" s="76">
        <f t="shared" si="195"/>
        <v>0</v>
      </c>
      <c r="CS61" s="77">
        <f t="shared" si="195"/>
        <v>0</v>
      </c>
      <c r="CT61" s="79" t="e">
        <f t="shared" si="24"/>
        <v>#DIV/0!</v>
      </c>
      <c r="CU61" s="76">
        <f t="shared" ref="CU61:CW61" si="196">SUM(CU54:CU60)</f>
        <v>0</v>
      </c>
      <c r="CV61" s="76">
        <f t="shared" si="196"/>
        <v>0</v>
      </c>
      <c r="CW61" s="77">
        <f t="shared" si="196"/>
        <v>0</v>
      </c>
      <c r="CX61" s="79" t="e">
        <f t="shared" si="25"/>
        <v>#DIV/0!</v>
      </c>
      <c r="CY61" s="76">
        <f t="shared" ref="CY61:DA61" si="197">SUM(CY54:CY60)</f>
        <v>0</v>
      </c>
      <c r="CZ61" s="76">
        <f t="shared" si="197"/>
        <v>0</v>
      </c>
      <c r="DA61" s="77">
        <f t="shared" si="197"/>
        <v>0</v>
      </c>
      <c r="DB61" s="79" t="e">
        <f t="shared" si="32"/>
        <v>#DIV/0!</v>
      </c>
      <c r="DC61" s="76">
        <f t="shared" ref="DC61:DE61" si="198">SUM(DC54:DC60)</f>
        <v>0</v>
      </c>
      <c r="DD61" s="76">
        <f t="shared" si="198"/>
        <v>0</v>
      </c>
      <c r="DE61" s="77">
        <f t="shared" si="198"/>
        <v>0</v>
      </c>
      <c r="DF61" s="151" t="e">
        <f t="shared" si="27"/>
        <v>#DIV/0!</v>
      </c>
    </row>
    <row r="62" spans="1:110" hidden="1">
      <c r="A62" s="88"/>
      <c r="B62" s="165">
        <f>'Daily_Total '!B62</f>
        <v>45158</v>
      </c>
      <c r="C62" s="99">
        <f>SUM(W62,AA62,AE62,AI62,AM62,AQ62,AU62,AY62,BC62,BG62,BK62,BO62,BS62,BW62,CA62,CE62,CI62,CM62,CQ62,CU62,CY62,DC62)</f>
        <v>0</v>
      </c>
      <c r="D62" s="72">
        <f t="shared" ref="D62:D68" si="199">SUM(X62,AB62,AF62,AJ62,AN62,AR62,AV62,AZ62,BD62,BH62,BL62,BP62,BT62,BX62,CB62,CF62,CJ62,CN62,CR62,CV62,CZ62,DD62)</f>
        <v>0</v>
      </c>
      <c r="E62" s="146"/>
      <c r="F62" s="72"/>
      <c r="G62" s="72"/>
      <c r="H62" s="72"/>
      <c r="I62" s="72"/>
      <c r="J62" s="61">
        <f>SUM(Y62,AC62,AG62,AK62,AO62,AS62,AW62,BA62,BE62,BI62,BM62,BQ62,BU62,BY62,CC62,CG62,CK62,CO62,CS62,CW62,DA62,DE62)</f>
        <v>0</v>
      </c>
      <c r="K62" s="59">
        <f>SUM($J$21,$J$29,$J$37,$J$45,$J$53,$J$61:J62)/$C$3</f>
        <v>0.7000142857142857</v>
      </c>
      <c r="L62" s="60" t="e">
        <f t="shared" si="141"/>
        <v>#DIV/0!</v>
      </c>
      <c r="M62" s="73" t="e">
        <f t="shared" si="142"/>
        <v>#DIV/0!</v>
      </c>
      <c r="N62" s="356" t="e">
        <f t="shared" si="30"/>
        <v>#DIV/0!</v>
      </c>
      <c r="O62" s="97"/>
      <c r="P62" s="410">
        <f>$C$7/35</f>
        <v>256.41025641025641</v>
      </c>
      <c r="Q62" s="74">
        <f t="shared" si="3"/>
        <v>0</v>
      </c>
      <c r="R62" s="75" t="e">
        <f>J62/O62</f>
        <v>#DIV/0!</v>
      </c>
      <c r="S62" s="59" t="e">
        <f t="shared" si="143"/>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hidden="1">
      <c r="A63" s="88"/>
      <c r="B63" s="165">
        <f>'Daily_Total '!B63</f>
        <v>45159</v>
      </c>
      <c r="C63" s="99">
        <f t="shared" ref="C63:C68" si="200">SUM(W63,AA63,AE63,AI63,AM63,AQ63,AU63,AY63,BC63,BG63,BK63,BO63,BS63,BW63,CA63,CE63,CI63,CM63,CQ63,CU63,CY63,DC63)</f>
        <v>0</v>
      </c>
      <c r="D63" s="72">
        <f t="shared" si="199"/>
        <v>0</v>
      </c>
      <c r="E63" s="146"/>
      <c r="F63" s="72"/>
      <c r="G63" s="72"/>
      <c r="H63" s="72"/>
      <c r="I63" s="72"/>
      <c r="J63" s="61">
        <f t="shared" ref="J63:J68" si="201">SUM(Y63,AC63,AG63,AK63,AO63,AS63,AW63,BA63,BE63,BI63,BM63,BQ63,BU63,BY63,CC63,CG63,CK63,CO63,CS63,CW63,DA63,DE63)</f>
        <v>0</v>
      </c>
      <c r="K63" s="59">
        <f>SUM($J$21,$J$29,$J$37,$J$45,$J$53,$J$61:J63)/$C$3</f>
        <v>0.7000142857142857</v>
      </c>
      <c r="L63" s="60" t="e">
        <f t="shared" si="141"/>
        <v>#DIV/0!</v>
      </c>
      <c r="M63" s="73" t="e">
        <f t="shared" si="142"/>
        <v>#DIV/0!</v>
      </c>
      <c r="N63" s="356" t="e">
        <f t="shared" si="30"/>
        <v>#DIV/0!</v>
      </c>
      <c r="O63" s="97"/>
      <c r="P63" s="410">
        <f t="shared" ref="P63:P68" si="202">$C$7/35</f>
        <v>256.41025641025641</v>
      </c>
      <c r="Q63" s="74">
        <f t="shared" si="3"/>
        <v>0</v>
      </c>
      <c r="R63" s="75" t="e">
        <f t="shared" ref="R63:R68" si="203">J63/O63</f>
        <v>#DIV/0!</v>
      </c>
      <c r="S63" s="59" t="e">
        <f t="shared" si="143"/>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hidden="1">
      <c r="A64" s="88"/>
      <c r="B64" s="165">
        <f>'Daily_Total '!B64</f>
        <v>45160</v>
      </c>
      <c r="C64" s="99">
        <f t="shared" si="200"/>
        <v>0</v>
      </c>
      <c r="D64" s="72">
        <f t="shared" si="199"/>
        <v>0</v>
      </c>
      <c r="E64" s="146"/>
      <c r="F64" s="72"/>
      <c r="G64" s="72"/>
      <c r="H64" s="72"/>
      <c r="I64" s="72"/>
      <c r="J64" s="61">
        <f t="shared" si="201"/>
        <v>0</v>
      </c>
      <c r="K64" s="59">
        <f>SUM($J$21,$J$29,$J$37,$J$45,$J$53,$J$61:J64)/$C$3</f>
        <v>0.7000142857142857</v>
      </c>
      <c r="L64" s="60" t="e">
        <f t="shared" si="141"/>
        <v>#DIV/0!</v>
      </c>
      <c r="M64" s="73" t="e">
        <f t="shared" si="142"/>
        <v>#DIV/0!</v>
      </c>
      <c r="N64" s="356" t="e">
        <f t="shared" si="30"/>
        <v>#DIV/0!</v>
      </c>
      <c r="O64" s="97"/>
      <c r="P64" s="410">
        <f t="shared" si="202"/>
        <v>256.41025641025641</v>
      </c>
      <c r="Q64" s="74">
        <f t="shared" si="3"/>
        <v>0</v>
      </c>
      <c r="R64" s="75" t="e">
        <f t="shared" si="203"/>
        <v>#DIV/0!</v>
      </c>
      <c r="S64" s="59" t="e">
        <f t="shared" si="143"/>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hidden="1">
      <c r="A65" s="88"/>
      <c r="B65" s="165">
        <f>'Daily_Total '!B65</f>
        <v>45161</v>
      </c>
      <c r="C65" s="99">
        <f t="shared" si="200"/>
        <v>0</v>
      </c>
      <c r="D65" s="72">
        <f t="shared" si="199"/>
        <v>0</v>
      </c>
      <c r="E65" s="146"/>
      <c r="F65" s="72"/>
      <c r="G65" s="72"/>
      <c r="H65" s="72"/>
      <c r="I65" s="72"/>
      <c r="J65" s="61">
        <f t="shared" si="201"/>
        <v>0</v>
      </c>
      <c r="K65" s="59">
        <f>SUM($J$21,$J$29,$J$37,$J$45,$J$53,$J$61:J65)/$C$3</f>
        <v>0.7000142857142857</v>
      </c>
      <c r="L65" s="60" t="e">
        <f t="shared" si="141"/>
        <v>#DIV/0!</v>
      </c>
      <c r="M65" s="73" t="e">
        <f t="shared" si="142"/>
        <v>#DIV/0!</v>
      </c>
      <c r="N65" s="356" t="e">
        <f t="shared" si="30"/>
        <v>#DIV/0!</v>
      </c>
      <c r="O65" s="97"/>
      <c r="P65" s="410">
        <f t="shared" si="202"/>
        <v>256.41025641025641</v>
      </c>
      <c r="Q65" s="74">
        <f t="shared" si="3"/>
        <v>0</v>
      </c>
      <c r="R65" s="75" t="e">
        <f t="shared" si="203"/>
        <v>#DIV/0!</v>
      </c>
      <c r="S65" s="59" t="e">
        <f t="shared" si="143"/>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hidden="1">
      <c r="A66" s="90"/>
      <c r="B66" s="165">
        <f>'Daily_Total '!B66</f>
        <v>45162</v>
      </c>
      <c r="C66" s="99">
        <f t="shared" si="200"/>
        <v>0</v>
      </c>
      <c r="D66" s="72">
        <f t="shared" si="199"/>
        <v>0</v>
      </c>
      <c r="E66" s="146"/>
      <c r="F66" s="72"/>
      <c r="G66" s="72"/>
      <c r="H66" s="72"/>
      <c r="I66" s="72"/>
      <c r="J66" s="61">
        <f t="shared" si="201"/>
        <v>0</v>
      </c>
      <c r="K66" s="59">
        <f>SUM($J$21,$J$29,$J$37,$J$45,$J$53,$J$61:J66)/$C$3</f>
        <v>0.7000142857142857</v>
      </c>
      <c r="L66" s="60" t="e">
        <f t="shared" si="141"/>
        <v>#DIV/0!</v>
      </c>
      <c r="M66" s="73" t="e">
        <f t="shared" si="142"/>
        <v>#DIV/0!</v>
      </c>
      <c r="N66" s="356" t="e">
        <f t="shared" si="30"/>
        <v>#DIV/0!</v>
      </c>
      <c r="O66" s="97"/>
      <c r="P66" s="410">
        <f t="shared" si="202"/>
        <v>256.41025641025641</v>
      </c>
      <c r="Q66" s="74">
        <f t="shared" si="3"/>
        <v>0</v>
      </c>
      <c r="R66" s="75" t="e">
        <f t="shared" si="203"/>
        <v>#DIV/0!</v>
      </c>
      <c r="S66" s="59" t="e">
        <f t="shared" si="143"/>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hidden="1">
      <c r="A67" s="88"/>
      <c r="B67" s="165">
        <f>'Daily_Total '!B67</f>
        <v>45163</v>
      </c>
      <c r="C67" s="99">
        <f t="shared" si="200"/>
        <v>0</v>
      </c>
      <c r="D67" s="72">
        <f t="shared" si="199"/>
        <v>0</v>
      </c>
      <c r="E67" s="146"/>
      <c r="F67" s="72"/>
      <c r="G67" s="72"/>
      <c r="H67" s="72"/>
      <c r="I67" s="72"/>
      <c r="J67" s="61">
        <f t="shared" si="201"/>
        <v>0</v>
      </c>
      <c r="K67" s="59">
        <f>SUM($J$21,$J$29,$J$37,$J$45,$J$53,$J$61:J67)/$C$3</f>
        <v>0.7000142857142857</v>
      </c>
      <c r="L67" s="60" t="e">
        <f t="shared" si="141"/>
        <v>#DIV/0!</v>
      </c>
      <c r="M67" s="73" t="e">
        <f t="shared" si="142"/>
        <v>#DIV/0!</v>
      </c>
      <c r="N67" s="356" t="e">
        <f t="shared" si="30"/>
        <v>#DIV/0!</v>
      </c>
      <c r="O67" s="97"/>
      <c r="P67" s="410">
        <f t="shared" si="202"/>
        <v>256.41025641025641</v>
      </c>
      <c r="Q67" s="74">
        <f t="shared" si="3"/>
        <v>0</v>
      </c>
      <c r="R67" s="75" t="e">
        <f t="shared" si="203"/>
        <v>#DIV/0!</v>
      </c>
      <c r="S67" s="59" t="e">
        <f t="shared" si="143"/>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hidden="1">
      <c r="A68" s="88"/>
      <c r="B68" s="165">
        <f>'Daily_Total '!B68</f>
        <v>45164</v>
      </c>
      <c r="C68" s="99">
        <f t="shared" si="200"/>
        <v>0</v>
      </c>
      <c r="D68" s="72">
        <f t="shared" si="199"/>
        <v>0</v>
      </c>
      <c r="E68" s="146"/>
      <c r="F68" s="72"/>
      <c r="G68" s="72"/>
      <c r="H68" s="72"/>
      <c r="I68" s="72"/>
      <c r="J68" s="61">
        <f t="shared" si="201"/>
        <v>0</v>
      </c>
      <c r="K68" s="59">
        <f>SUM($J$21,$J$29,$J$37,$J$45,$J$53,$J$61:J68)/$C$3</f>
        <v>0.7000142857142857</v>
      </c>
      <c r="L68" s="60" t="e">
        <f t="shared" si="141"/>
        <v>#DIV/0!</v>
      </c>
      <c r="M68" s="73" t="e">
        <f t="shared" si="142"/>
        <v>#DIV/0!</v>
      </c>
      <c r="N68" s="356" t="e">
        <f t="shared" si="30"/>
        <v>#DIV/0!</v>
      </c>
      <c r="O68" s="97"/>
      <c r="P68" s="410">
        <f t="shared" si="202"/>
        <v>256.41025641025641</v>
      </c>
      <c r="Q68" s="74">
        <f t="shared" si="3"/>
        <v>0</v>
      </c>
      <c r="R68" s="75" t="e">
        <f t="shared" si="203"/>
        <v>#DIV/0!</v>
      </c>
      <c r="S68" s="59" t="e">
        <f t="shared" si="143"/>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hidden="1">
      <c r="A69" s="91"/>
      <c r="B69" s="166" t="s">
        <v>65</v>
      </c>
      <c r="C69" s="91">
        <f t="shared" ref="C69" si="204">SUM(C62:C68)</f>
        <v>0</v>
      </c>
      <c r="D69" s="76">
        <f t="shared" ref="D69:I69" si="205">SUM(D62:D68)</f>
        <v>0</v>
      </c>
      <c r="E69" s="147">
        <f t="shared" si="205"/>
        <v>0</v>
      </c>
      <c r="F69" s="76">
        <f t="shared" si="205"/>
        <v>0</v>
      </c>
      <c r="G69" s="76">
        <f t="shared" si="205"/>
        <v>0</v>
      </c>
      <c r="H69" s="76">
        <f t="shared" si="205"/>
        <v>0</v>
      </c>
      <c r="I69" s="76">
        <f t="shared" si="205"/>
        <v>0</v>
      </c>
      <c r="J69" s="77">
        <f>SUM(J62:J68)</f>
        <v>0</v>
      </c>
      <c r="K69" s="78">
        <f>SUM($J$21,$J$29,$J$37,$J$45,$J$53,$J$61,$J$69)/$C$3</f>
        <v>0.7000142857142857</v>
      </c>
      <c r="L69" s="79" t="e">
        <f t="shared" si="141"/>
        <v>#DIV/0!</v>
      </c>
      <c r="M69" s="80" t="e">
        <f t="shared" si="142"/>
        <v>#DIV/0!</v>
      </c>
      <c r="N69" s="357" t="e">
        <f t="shared" si="30"/>
        <v>#DIV/0!</v>
      </c>
      <c r="O69" s="98">
        <f>SUM(O62:O68)</f>
        <v>0</v>
      </c>
      <c r="P69" s="81">
        <f>SUM(P62:P68)</f>
        <v>1794.8717948717947</v>
      </c>
      <c r="Q69" s="78">
        <f t="shared" si="3"/>
        <v>0</v>
      </c>
      <c r="R69" s="82" t="e">
        <f>J69/O69</f>
        <v>#DIV/0!</v>
      </c>
      <c r="S69" s="78" t="e">
        <f t="shared" si="143"/>
        <v>#DIV/0!</v>
      </c>
      <c r="T69" s="83" t="e">
        <f>AVERAGE(T62:T68)</f>
        <v>#DIV/0!</v>
      </c>
      <c r="U69" s="76">
        <f>SUM(U62:U68)</f>
        <v>0</v>
      </c>
      <c r="V69" s="92">
        <f t="shared" si="31"/>
        <v>1</v>
      </c>
      <c r="W69" s="98">
        <f t="shared" ref="W69:Y69" si="206">SUM(W62:W68)</f>
        <v>0</v>
      </c>
      <c r="X69" s="76">
        <f t="shared" si="206"/>
        <v>0</v>
      </c>
      <c r="Y69" s="77">
        <f t="shared" si="206"/>
        <v>0</v>
      </c>
      <c r="Z69" s="79" t="e">
        <f t="shared" si="6"/>
        <v>#DIV/0!</v>
      </c>
      <c r="AA69" s="76">
        <f t="shared" ref="AA69:AC69" si="207">SUM(AA62:AA68)</f>
        <v>0</v>
      </c>
      <c r="AB69" s="76">
        <f t="shared" si="207"/>
        <v>0</v>
      </c>
      <c r="AC69" s="77">
        <f t="shared" si="207"/>
        <v>0</v>
      </c>
      <c r="AD69" s="79" t="e">
        <f t="shared" si="7"/>
        <v>#DIV/0!</v>
      </c>
      <c r="AE69" s="76">
        <f t="shared" ref="AE69:AG69" si="208">SUM(AE62:AE68)</f>
        <v>0</v>
      </c>
      <c r="AF69" s="76">
        <f t="shared" si="208"/>
        <v>0</v>
      </c>
      <c r="AG69" s="77">
        <f t="shared" si="208"/>
        <v>0</v>
      </c>
      <c r="AH69" s="79" t="e">
        <f t="shared" si="8"/>
        <v>#DIV/0!</v>
      </c>
      <c r="AI69" s="76">
        <f t="shared" ref="AI69:AK69" si="209">SUM(AI62:AI68)</f>
        <v>0</v>
      </c>
      <c r="AJ69" s="76">
        <f t="shared" si="209"/>
        <v>0</v>
      </c>
      <c r="AK69" s="77">
        <f t="shared" si="209"/>
        <v>0</v>
      </c>
      <c r="AL69" s="79" t="e">
        <f t="shared" si="9"/>
        <v>#DIV/0!</v>
      </c>
      <c r="AM69" s="76">
        <f t="shared" ref="AM69:AO69" si="210">SUM(AM62:AM68)</f>
        <v>0</v>
      </c>
      <c r="AN69" s="76">
        <f t="shared" si="210"/>
        <v>0</v>
      </c>
      <c r="AO69" s="77">
        <f t="shared" si="210"/>
        <v>0</v>
      </c>
      <c r="AP69" s="79" t="e">
        <f t="shared" si="10"/>
        <v>#DIV/0!</v>
      </c>
      <c r="AQ69" s="76">
        <f t="shared" ref="AQ69:AS69" si="211">SUM(AQ62:AQ68)</f>
        <v>0</v>
      </c>
      <c r="AR69" s="76">
        <f t="shared" si="211"/>
        <v>0</v>
      </c>
      <c r="AS69" s="77">
        <f t="shared" si="211"/>
        <v>0</v>
      </c>
      <c r="AT69" s="79" t="e">
        <f t="shared" si="11"/>
        <v>#DIV/0!</v>
      </c>
      <c r="AU69" s="76">
        <f t="shared" ref="AU69:AW69" si="212">SUM(AU62:AU68)</f>
        <v>0</v>
      </c>
      <c r="AV69" s="76">
        <f t="shared" si="212"/>
        <v>0</v>
      </c>
      <c r="AW69" s="77">
        <f t="shared" si="212"/>
        <v>0</v>
      </c>
      <c r="AX69" s="79" t="e">
        <f t="shared" si="12"/>
        <v>#DIV/0!</v>
      </c>
      <c r="AY69" s="76">
        <f t="shared" ref="AY69:BA69" si="213">SUM(AY62:AY68)</f>
        <v>0</v>
      </c>
      <c r="AZ69" s="76">
        <f t="shared" si="213"/>
        <v>0</v>
      </c>
      <c r="BA69" s="77">
        <f t="shared" si="213"/>
        <v>0</v>
      </c>
      <c r="BB69" s="79" t="e">
        <f t="shared" si="13"/>
        <v>#DIV/0!</v>
      </c>
      <c r="BC69" s="76">
        <f t="shared" ref="BC69:BE69" si="214">SUM(BC62:BC68)</f>
        <v>0</v>
      </c>
      <c r="BD69" s="76">
        <f t="shared" si="214"/>
        <v>0</v>
      </c>
      <c r="BE69" s="77">
        <f t="shared" si="214"/>
        <v>0</v>
      </c>
      <c r="BF69" s="79" t="e">
        <f t="shared" si="14"/>
        <v>#DIV/0!</v>
      </c>
      <c r="BG69" s="76">
        <f t="shared" ref="BG69:BI69" si="215">SUM(BG62:BG68)</f>
        <v>0</v>
      </c>
      <c r="BH69" s="76">
        <f t="shared" si="215"/>
        <v>0</v>
      </c>
      <c r="BI69" s="77">
        <f t="shared" si="215"/>
        <v>0</v>
      </c>
      <c r="BJ69" s="79" t="e">
        <f t="shared" si="15"/>
        <v>#DIV/0!</v>
      </c>
      <c r="BK69" s="76">
        <f t="shared" ref="BK69:BM69" si="216">SUM(BK62:BK68)</f>
        <v>0</v>
      </c>
      <c r="BL69" s="76">
        <f t="shared" si="216"/>
        <v>0</v>
      </c>
      <c r="BM69" s="77">
        <f t="shared" si="216"/>
        <v>0</v>
      </c>
      <c r="BN69" s="79" t="e">
        <f t="shared" si="16"/>
        <v>#DIV/0!</v>
      </c>
      <c r="BO69" s="76">
        <f t="shared" ref="BO69:BQ69" si="217">SUM(BO62:BO68)</f>
        <v>0</v>
      </c>
      <c r="BP69" s="76">
        <f t="shared" si="217"/>
        <v>0</v>
      </c>
      <c r="BQ69" s="77">
        <f t="shared" si="217"/>
        <v>0</v>
      </c>
      <c r="BR69" s="79" t="e">
        <f t="shared" si="17"/>
        <v>#DIV/0!</v>
      </c>
      <c r="BS69" s="76">
        <f t="shared" ref="BS69:BU69" si="218">SUM(BS62:BS68)</f>
        <v>0</v>
      </c>
      <c r="BT69" s="76">
        <f t="shared" si="218"/>
        <v>0</v>
      </c>
      <c r="BU69" s="77">
        <f t="shared" si="218"/>
        <v>0</v>
      </c>
      <c r="BV69" s="79" t="e">
        <f t="shared" si="18"/>
        <v>#DIV/0!</v>
      </c>
      <c r="BW69" s="76">
        <f t="shared" ref="BW69:BY69" si="219">SUM(BW62:BW68)</f>
        <v>0</v>
      </c>
      <c r="BX69" s="76">
        <f t="shared" si="219"/>
        <v>0</v>
      </c>
      <c r="BY69" s="77">
        <f t="shared" si="219"/>
        <v>0</v>
      </c>
      <c r="BZ69" s="79" t="e">
        <f t="shared" si="19"/>
        <v>#DIV/0!</v>
      </c>
      <c r="CA69" s="76">
        <f t="shared" ref="CA69:CC69" si="220">SUM(CA62:CA68)</f>
        <v>0</v>
      </c>
      <c r="CB69" s="76">
        <f t="shared" si="220"/>
        <v>0</v>
      </c>
      <c r="CC69" s="77">
        <f t="shared" si="220"/>
        <v>0</v>
      </c>
      <c r="CD69" s="79" t="e">
        <f t="shared" si="20"/>
        <v>#DIV/0!</v>
      </c>
      <c r="CE69" s="76">
        <f t="shared" ref="CE69:CG69" si="221">SUM(CE62:CE68)</f>
        <v>0</v>
      </c>
      <c r="CF69" s="76">
        <f t="shared" si="221"/>
        <v>0</v>
      </c>
      <c r="CG69" s="77">
        <f t="shared" si="221"/>
        <v>0</v>
      </c>
      <c r="CH69" s="79" t="e">
        <f t="shared" si="21"/>
        <v>#DIV/0!</v>
      </c>
      <c r="CI69" s="76">
        <f t="shared" ref="CI69:CK69" si="222">SUM(CI62:CI68)</f>
        <v>0</v>
      </c>
      <c r="CJ69" s="76">
        <f t="shared" si="222"/>
        <v>0</v>
      </c>
      <c r="CK69" s="77">
        <f t="shared" si="222"/>
        <v>0</v>
      </c>
      <c r="CL69" s="79" t="e">
        <f t="shared" si="22"/>
        <v>#DIV/0!</v>
      </c>
      <c r="CM69" s="76">
        <f t="shared" ref="CM69:CO69" si="223">SUM(CM62:CM68)</f>
        <v>0</v>
      </c>
      <c r="CN69" s="76">
        <f t="shared" si="223"/>
        <v>0</v>
      </c>
      <c r="CO69" s="77">
        <f t="shared" si="223"/>
        <v>0</v>
      </c>
      <c r="CP69" s="79" t="e">
        <f t="shared" si="23"/>
        <v>#DIV/0!</v>
      </c>
      <c r="CQ69" s="76">
        <f t="shared" ref="CQ69:CS69" si="224">SUM(CQ62:CQ68)</f>
        <v>0</v>
      </c>
      <c r="CR69" s="76">
        <f t="shared" si="224"/>
        <v>0</v>
      </c>
      <c r="CS69" s="77">
        <f t="shared" si="224"/>
        <v>0</v>
      </c>
      <c r="CT69" s="79" t="e">
        <f t="shared" si="24"/>
        <v>#DIV/0!</v>
      </c>
      <c r="CU69" s="76">
        <f t="shared" ref="CU69:CW69" si="225">SUM(CU62:CU68)</f>
        <v>0</v>
      </c>
      <c r="CV69" s="76">
        <f t="shared" si="225"/>
        <v>0</v>
      </c>
      <c r="CW69" s="77">
        <f t="shared" si="225"/>
        <v>0</v>
      </c>
      <c r="CX69" s="79" t="e">
        <f t="shared" si="25"/>
        <v>#DIV/0!</v>
      </c>
      <c r="CY69" s="76">
        <f t="shared" ref="CY69:DA69" si="226">SUM(CY62:CY68)</f>
        <v>0</v>
      </c>
      <c r="CZ69" s="76">
        <f t="shared" si="226"/>
        <v>0</v>
      </c>
      <c r="DA69" s="77">
        <f t="shared" si="226"/>
        <v>0</v>
      </c>
      <c r="DB69" s="79" t="e">
        <f t="shared" si="32"/>
        <v>#DIV/0!</v>
      </c>
      <c r="DC69" s="76">
        <f t="shared" ref="DC69:DE69" si="227">SUM(DC62:DC68)</f>
        <v>0</v>
      </c>
      <c r="DD69" s="76">
        <f t="shared" si="227"/>
        <v>0</v>
      </c>
      <c r="DE69" s="77">
        <f t="shared" si="227"/>
        <v>0</v>
      </c>
      <c r="DF69" s="151" t="e">
        <f t="shared" si="27"/>
        <v>#DIV/0!</v>
      </c>
    </row>
    <row r="70" spans="1:110" hidden="1">
      <c r="A70" s="88"/>
      <c r="B70" s="165">
        <f>'Daily_Total '!B70</f>
        <v>45165</v>
      </c>
      <c r="C70" s="99">
        <f>SUM(W70,AA70,AE70,AI70,AM70,AQ70,AU70,AY70,BC70,BG70,BK70,BO70,BS70,BW70,CA70,CE70,CI70,CM70,CQ70,CU70,CY70,DC70)</f>
        <v>0</v>
      </c>
      <c r="D70" s="72">
        <f t="shared" ref="D70:D76" si="228">SUM(X70,AB70,AF70,AJ70,AN70,AR70,AV70,AZ70,BD70,BH70,BL70,BP70,BT70,BX70,CB70,CF70,CJ70,CN70,CR70,CV70,CZ70,DD70)</f>
        <v>0</v>
      </c>
      <c r="E70" s="146"/>
      <c r="F70" s="72"/>
      <c r="G70" s="72"/>
      <c r="H70" s="72"/>
      <c r="I70" s="72"/>
      <c r="J70" s="61">
        <f>SUM(Y70,AC70,AG70,AK70,AO70,AS70,AW70,BA70,BE70,BI70,BM70,BQ70,BU70,BY70,CC70,CG70,CK70,CO70,CS70,CW70,DA70,DE70)</f>
        <v>0</v>
      </c>
      <c r="K70" s="59">
        <f>SUM($J$21,$J$29,$J$37,$J$45,$J$53,$J$61,$J$69:J70)/$C$3</f>
        <v>0.7000142857142857</v>
      </c>
      <c r="L70" s="60" t="e">
        <f t="shared" si="141"/>
        <v>#DIV/0!</v>
      </c>
      <c r="M70" s="73" t="e">
        <f t="shared" si="142"/>
        <v>#DIV/0!</v>
      </c>
      <c r="N70" s="356" t="e">
        <f t="shared" si="30"/>
        <v>#DIV/0!</v>
      </c>
      <c r="O70" s="97"/>
      <c r="P70" s="410">
        <f>$C$7/35</f>
        <v>256.41025641025641</v>
      </c>
      <c r="Q70" s="74">
        <f t="shared" si="3"/>
        <v>0</v>
      </c>
      <c r="R70" s="75" t="e">
        <f>J70/O70</f>
        <v>#DIV/0!</v>
      </c>
      <c r="S70" s="59" t="e">
        <f t="shared" si="143"/>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hidden="1">
      <c r="A71" s="88"/>
      <c r="B71" s="165">
        <f>'Daily_Total '!B71</f>
        <v>45166</v>
      </c>
      <c r="C71" s="99">
        <f t="shared" ref="C71:C76" si="229">SUM(W71,AA71,AE71,AI71,AM71,AQ71,AU71,AY71,BC71,BG71,BK71,BO71,BS71,BW71,CA71,CE71,CI71,CM71,CQ71,CU71,CY71,DC71)</f>
        <v>0</v>
      </c>
      <c r="D71" s="72">
        <f t="shared" si="228"/>
        <v>0</v>
      </c>
      <c r="E71" s="146"/>
      <c r="F71" s="72"/>
      <c r="G71" s="72"/>
      <c r="H71" s="72"/>
      <c r="I71" s="72"/>
      <c r="J71" s="61">
        <f t="shared" ref="J71:J76" si="230">SUM(Y71,AC71,AG71,AK71,AO71,AS71,AW71,BA71,BE71,BI71,BM71,BQ71,BU71,BY71,CC71,CG71,CK71,CO71,CS71,CW71,DA71,DE71)</f>
        <v>0</v>
      </c>
      <c r="K71" s="59">
        <f>SUM($J$21,$J$29,$J$37,$J$45,$J$53,$J$61,$J$69:J71)/$C$3</f>
        <v>0.7000142857142857</v>
      </c>
      <c r="L71" s="60" t="e">
        <f t="shared" si="141"/>
        <v>#DIV/0!</v>
      </c>
      <c r="M71" s="73" t="e">
        <f t="shared" si="142"/>
        <v>#DIV/0!</v>
      </c>
      <c r="N71" s="356" t="e">
        <f t="shared" si="30"/>
        <v>#DIV/0!</v>
      </c>
      <c r="O71" s="97"/>
      <c r="P71" s="410">
        <f t="shared" ref="P71:P74" si="231">$C$7/35</f>
        <v>256.41025641025641</v>
      </c>
      <c r="Q71" s="74">
        <f t="shared" si="3"/>
        <v>0</v>
      </c>
      <c r="R71" s="75" t="e">
        <f t="shared" ref="R71:R76" si="232">J71/O71</f>
        <v>#DIV/0!</v>
      </c>
      <c r="S71" s="59" t="e">
        <f t="shared" si="143"/>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hidden="1">
      <c r="A72" s="88"/>
      <c r="B72" s="165">
        <f>'Daily_Total '!B72</f>
        <v>45167</v>
      </c>
      <c r="C72" s="99">
        <f t="shared" si="229"/>
        <v>0</v>
      </c>
      <c r="D72" s="72">
        <f t="shared" si="228"/>
        <v>0</v>
      </c>
      <c r="E72" s="146"/>
      <c r="F72" s="72"/>
      <c r="G72" s="72"/>
      <c r="H72" s="72"/>
      <c r="I72" s="72"/>
      <c r="J72" s="61">
        <f t="shared" si="230"/>
        <v>0</v>
      </c>
      <c r="K72" s="59">
        <f>SUM($J$21,$J$29,$J$37,$J$45,$J$53,$J$61,$J$69:J72)/$C$3</f>
        <v>0.7000142857142857</v>
      </c>
      <c r="L72" s="60" t="e">
        <f t="shared" si="141"/>
        <v>#DIV/0!</v>
      </c>
      <c r="M72" s="73" t="e">
        <f t="shared" si="142"/>
        <v>#DIV/0!</v>
      </c>
      <c r="N72" s="356" t="e">
        <f t="shared" si="30"/>
        <v>#DIV/0!</v>
      </c>
      <c r="O72" s="97"/>
      <c r="P72" s="410">
        <f t="shared" si="231"/>
        <v>256.41025641025641</v>
      </c>
      <c r="Q72" s="74">
        <f t="shared" si="3"/>
        <v>0</v>
      </c>
      <c r="R72" s="75" t="e">
        <f t="shared" si="232"/>
        <v>#DIV/0!</v>
      </c>
      <c r="S72" s="59" t="e">
        <f t="shared" si="143"/>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hidden="1">
      <c r="A73" s="88"/>
      <c r="B73" s="165">
        <f>'Daily_Total '!B73</f>
        <v>45168</v>
      </c>
      <c r="C73" s="99">
        <f t="shared" si="229"/>
        <v>0</v>
      </c>
      <c r="D73" s="72">
        <f t="shared" si="228"/>
        <v>0</v>
      </c>
      <c r="E73" s="146"/>
      <c r="F73" s="72"/>
      <c r="G73" s="72"/>
      <c r="H73" s="72"/>
      <c r="I73" s="72"/>
      <c r="J73" s="61">
        <f t="shared" si="230"/>
        <v>0</v>
      </c>
      <c r="K73" s="59">
        <f>SUM($J$21,$J$29,$J$37,$J$45,$J$53,$J$61,$J$69:J73)/$C$3</f>
        <v>0.7000142857142857</v>
      </c>
      <c r="L73" s="60" t="e">
        <f t="shared" si="141"/>
        <v>#DIV/0!</v>
      </c>
      <c r="M73" s="73" t="e">
        <f t="shared" si="142"/>
        <v>#DIV/0!</v>
      </c>
      <c r="N73" s="356" t="e">
        <f t="shared" si="30"/>
        <v>#DIV/0!</v>
      </c>
      <c r="O73" s="97"/>
      <c r="P73" s="410">
        <f t="shared" si="231"/>
        <v>256.41025641025641</v>
      </c>
      <c r="Q73" s="74">
        <f t="shared" si="3"/>
        <v>0</v>
      </c>
      <c r="R73" s="75" t="e">
        <f t="shared" si="232"/>
        <v>#DIV/0!</v>
      </c>
      <c r="S73" s="59" t="e">
        <f t="shared" si="143"/>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hidden="1">
      <c r="A74" s="90"/>
      <c r="B74" s="165">
        <f>'Daily_Total '!B74</f>
        <v>45169</v>
      </c>
      <c r="C74" s="99">
        <f t="shared" si="229"/>
        <v>0</v>
      </c>
      <c r="D74" s="72">
        <f t="shared" si="228"/>
        <v>0</v>
      </c>
      <c r="E74" s="146"/>
      <c r="F74" s="72"/>
      <c r="G74" s="72"/>
      <c r="H74" s="72"/>
      <c r="I74" s="72"/>
      <c r="J74" s="61">
        <f t="shared" si="230"/>
        <v>0</v>
      </c>
      <c r="K74" s="59">
        <f>SUM($J$21,$J$29,$J$37,$J$45,$J$53,$J$61,$J$69:J74)/$C$3</f>
        <v>0.7000142857142857</v>
      </c>
      <c r="L74" s="60" t="e">
        <f t="shared" si="141"/>
        <v>#DIV/0!</v>
      </c>
      <c r="M74" s="73" t="e">
        <f t="shared" si="142"/>
        <v>#DIV/0!</v>
      </c>
      <c r="N74" s="356" t="e">
        <f t="shared" si="30"/>
        <v>#DIV/0!</v>
      </c>
      <c r="O74" s="97"/>
      <c r="P74" s="410">
        <f t="shared" si="231"/>
        <v>256.41025641025641</v>
      </c>
      <c r="Q74" s="74">
        <f t="shared" si="3"/>
        <v>0</v>
      </c>
      <c r="R74" s="75" t="e">
        <f t="shared" si="232"/>
        <v>#DIV/0!</v>
      </c>
      <c r="S74" s="59" t="e">
        <f t="shared" si="143"/>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hidden="1">
      <c r="A75" s="88"/>
      <c r="B75" s="165">
        <f>'Daily_Total '!B75</f>
        <v>45170</v>
      </c>
      <c r="C75" s="99">
        <f t="shared" si="229"/>
        <v>0</v>
      </c>
      <c r="D75" s="72">
        <f t="shared" si="228"/>
        <v>0</v>
      </c>
      <c r="E75" s="146"/>
      <c r="F75" s="72"/>
      <c r="G75" s="72"/>
      <c r="H75" s="72"/>
      <c r="I75" s="72"/>
      <c r="J75" s="61">
        <f t="shared" si="230"/>
        <v>0</v>
      </c>
      <c r="K75" s="59">
        <f>SUM($J$21,$J$29,$J$37,$J$45,$J$53,$J$61,$J$69:J75)/$C$3</f>
        <v>0.7000142857142857</v>
      </c>
      <c r="L75" s="60" t="e">
        <f t="shared" si="141"/>
        <v>#DIV/0!</v>
      </c>
      <c r="M75" s="73" t="e">
        <f t="shared" si="142"/>
        <v>#DIV/0!</v>
      </c>
      <c r="N75" s="356" t="e">
        <f t="shared" si="30"/>
        <v>#DIV/0!</v>
      </c>
      <c r="O75" s="97"/>
      <c r="P75" s="410"/>
      <c r="Q75" s="74" t="e">
        <f t="shared" si="3"/>
        <v>#DIV/0!</v>
      </c>
      <c r="R75" s="75" t="e">
        <f t="shared" si="232"/>
        <v>#DIV/0!</v>
      </c>
      <c r="S75" s="59" t="e">
        <f t="shared" si="143"/>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hidden="1">
      <c r="A76" s="88"/>
      <c r="B76" s="165">
        <f>'Daily_Total '!B76</f>
        <v>45171</v>
      </c>
      <c r="C76" s="99">
        <f t="shared" si="229"/>
        <v>0</v>
      </c>
      <c r="D76" s="72">
        <f t="shared" si="228"/>
        <v>0</v>
      </c>
      <c r="E76" s="146"/>
      <c r="F76" s="72"/>
      <c r="G76" s="72"/>
      <c r="H76" s="72"/>
      <c r="I76" s="72"/>
      <c r="J76" s="61">
        <f t="shared" si="230"/>
        <v>0</v>
      </c>
      <c r="K76" s="59">
        <f>SUM($J$21,$J$29,$J$37,$J$45,$J$53,$J$61,$J$69:J76)/$C$3</f>
        <v>0.7000142857142857</v>
      </c>
      <c r="L76" s="60" t="e">
        <f t="shared" si="141"/>
        <v>#DIV/0!</v>
      </c>
      <c r="M76" s="73" t="e">
        <f t="shared" si="142"/>
        <v>#DIV/0!</v>
      </c>
      <c r="N76" s="356" t="e">
        <f t="shared" si="30"/>
        <v>#DIV/0!</v>
      </c>
      <c r="O76" s="97"/>
      <c r="P76" s="410"/>
      <c r="Q76" s="74" t="e">
        <f t="shared" si="3"/>
        <v>#DIV/0!</v>
      </c>
      <c r="R76" s="75" t="e">
        <f t="shared" si="232"/>
        <v>#DIV/0!</v>
      </c>
      <c r="S76" s="59" t="e">
        <f t="shared" si="143"/>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ht="16.5" hidden="1" thickBot="1">
      <c r="A77" s="91"/>
      <c r="B77" s="166" t="s">
        <v>67</v>
      </c>
      <c r="C77" s="91">
        <f t="shared" ref="C77" si="233">SUM(C70:C76)</f>
        <v>0</v>
      </c>
      <c r="D77" s="76">
        <f t="shared" ref="D77:I85" si="234">SUM(D70:D76)</f>
        <v>0</v>
      </c>
      <c r="E77" s="147">
        <f t="shared" si="234"/>
        <v>0</v>
      </c>
      <c r="F77" s="76">
        <f t="shared" si="234"/>
        <v>0</v>
      </c>
      <c r="G77" s="76">
        <f t="shared" si="234"/>
        <v>0</v>
      </c>
      <c r="H77" s="76">
        <f t="shared" si="234"/>
        <v>0</v>
      </c>
      <c r="I77" s="76">
        <f t="shared" si="234"/>
        <v>0</v>
      </c>
      <c r="J77" s="77">
        <f>SUM(J70:J76)</f>
        <v>0</v>
      </c>
      <c r="K77" s="78">
        <f>SUM($J$21,$J$29,$J$37,$J$45,$J$53,$J$61,$J$69,$J$77)/$C$3</f>
        <v>0.7000142857142857</v>
      </c>
      <c r="L77" s="79" t="e">
        <f t="shared" si="141"/>
        <v>#DIV/0!</v>
      </c>
      <c r="M77" s="80" t="e">
        <f t="shared" si="142"/>
        <v>#DIV/0!</v>
      </c>
      <c r="N77" s="357" t="e">
        <f t="shared" si="30"/>
        <v>#DIV/0!</v>
      </c>
      <c r="O77" s="98">
        <f>SUM(O70:O76)</f>
        <v>0</v>
      </c>
      <c r="P77" s="81">
        <f>SUM(P70:P76)</f>
        <v>1282.051282051282</v>
      </c>
      <c r="Q77" s="78">
        <f t="shared" si="3"/>
        <v>0</v>
      </c>
      <c r="R77" s="82" t="e">
        <f>J77/O77</f>
        <v>#DIV/0!</v>
      </c>
      <c r="S77" s="78" t="e">
        <f t="shared" si="143"/>
        <v>#DIV/0!</v>
      </c>
      <c r="T77" s="83" t="e">
        <f>AVERAGE(T70:T76)</f>
        <v>#DIV/0!</v>
      </c>
      <c r="U77" s="76">
        <f>SUM(U70:U76)</f>
        <v>0</v>
      </c>
      <c r="V77" s="92">
        <f t="shared" si="31"/>
        <v>1</v>
      </c>
      <c r="W77" s="98">
        <f t="shared" ref="W77:Y77" si="235">SUM(W70:W76)</f>
        <v>0</v>
      </c>
      <c r="X77" s="76">
        <f t="shared" si="235"/>
        <v>0</v>
      </c>
      <c r="Y77" s="77">
        <f t="shared" si="235"/>
        <v>0</v>
      </c>
      <c r="Z77" s="79" t="e">
        <f t="shared" si="6"/>
        <v>#DIV/0!</v>
      </c>
      <c r="AA77" s="76">
        <f t="shared" ref="AA77:AC77" si="236">SUM(AA70:AA76)</f>
        <v>0</v>
      </c>
      <c r="AB77" s="76">
        <f t="shared" si="236"/>
        <v>0</v>
      </c>
      <c r="AC77" s="77">
        <f t="shared" si="236"/>
        <v>0</v>
      </c>
      <c r="AD77" s="79" t="e">
        <f t="shared" si="7"/>
        <v>#DIV/0!</v>
      </c>
      <c r="AE77" s="76">
        <f t="shared" ref="AE77:AG77" si="237">SUM(AE70:AE76)</f>
        <v>0</v>
      </c>
      <c r="AF77" s="76">
        <f t="shared" si="237"/>
        <v>0</v>
      </c>
      <c r="AG77" s="77">
        <f t="shared" si="237"/>
        <v>0</v>
      </c>
      <c r="AH77" s="79" t="e">
        <f t="shared" si="8"/>
        <v>#DIV/0!</v>
      </c>
      <c r="AI77" s="76">
        <f t="shared" ref="AI77:AK77" si="238">SUM(AI70:AI76)</f>
        <v>0</v>
      </c>
      <c r="AJ77" s="76">
        <f t="shared" si="238"/>
        <v>0</v>
      </c>
      <c r="AK77" s="77">
        <f t="shared" si="238"/>
        <v>0</v>
      </c>
      <c r="AL77" s="79" t="e">
        <f t="shared" si="9"/>
        <v>#DIV/0!</v>
      </c>
      <c r="AM77" s="76">
        <f t="shared" ref="AM77:AO77" si="239">SUM(AM70:AM76)</f>
        <v>0</v>
      </c>
      <c r="AN77" s="76">
        <f t="shared" si="239"/>
        <v>0</v>
      </c>
      <c r="AO77" s="77">
        <f t="shared" si="239"/>
        <v>0</v>
      </c>
      <c r="AP77" s="79" t="e">
        <f t="shared" si="10"/>
        <v>#DIV/0!</v>
      </c>
      <c r="AQ77" s="76">
        <f t="shared" ref="AQ77:AS77" si="240">SUM(AQ70:AQ76)</f>
        <v>0</v>
      </c>
      <c r="AR77" s="76">
        <f t="shared" si="240"/>
        <v>0</v>
      </c>
      <c r="AS77" s="77">
        <f t="shared" si="240"/>
        <v>0</v>
      </c>
      <c r="AT77" s="79" t="e">
        <f t="shared" si="11"/>
        <v>#DIV/0!</v>
      </c>
      <c r="AU77" s="76">
        <f t="shared" ref="AU77:AW77" si="241">SUM(AU70:AU76)</f>
        <v>0</v>
      </c>
      <c r="AV77" s="76">
        <f t="shared" si="241"/>
        <v>0</v>
      </c>
      <c r="AW77" s="77">
        <f t="shared" si="241"/>
        <v>0</v>
      </c>
      <c r="AX77" s="79" t="e">
        <f t="shared" si="12"/>
        <v>#DIV/0!</v>
      </c>
      <c r="AY77" s="76">
        <f t="shared" ref="AY77:BA77" si="242">SUM(AY70:AY76)</f>
        <v>0</v>
      </c>
      <c r="AZ77" s="76">
        <f t="shared" si="242"/>
        <v>0</v>
      </c>
      <c r="BA77" s="77">
        <f t="shared" si="242"/>
        <v>0</v>
      </c>
      <c r="BB77" s="79" t="e">
        <f t="shared" si="13"/>
        <v>#DIV/0!</v>
      </c>
      <c r="BC77" s="76">
        <f t="shared" ref="BC77:BE77" si="243">SUM(BC70:BC76)</f>
        <v>0</v>
      </c>
      <c r="BD77" s="76">
        <f t="shared" si="243"/>
        <v>0</v>
      </c>
      <c r="BE77" s="77">
        <f t="shared" si="243"/>
        <v>0</v>
      </c>
      <c r="BF77" s="79" t="e">
        <f t="shared" si="14"/>
        <v>#DIV/0!</v>
      </c>
      <c r="BG77" s="76">
        <f t="shared" ref="BG77:BI77" si="244">SUM(BG70:BG76)</f>
        <v>0</v>
      </c>
      <c r="BH77" s="76">
        <f t="shared" si="244"/>
        <v>0</v>
      </c>
      <c r="BI77" s="77">
        <f t="shared" si="244"/>
        <v>0</v>
      </c>
      <c r="BJ77" s="79" t="e">
        <f t="shared" si="15"/>
        <v>#DIV/0!</v>
      </c>
      <c r="BK77" s="76">
        <f t="shared" ref="BK77:BM77" si="245">SUM(BK70:BK76)</f>
        <v>0</v>
      </c>
      <c r="BL77" s="76">
        <f t="shared" si="245"/>
        <v>0</v>
      </c>
      <c r="BM77" s="77">
        <f t="shared" si="245"/>
        <v>0</v>
      </c>
      <c r="BN77" s="79" t="e">
        <f t="shared" si="16"/>
        <v>#DIV/0!</v>
      </c>
      <c r="BO77" s="76">
        <f t="shared" ref="BO77:BQ77" si="246">SUM(BO70:BO76)</f>
        <v>0</v>
      </c>
      <c r="BP77" s="76">
        <f t="shared" si="246"/>
        <v>0</v>
      </c>
      <c r="BQ77" s="77">
        <f t="shared" si="246"/>
        <v>0</v>
      </c>
      <c r="BR77" s="79" t="e">
        <f t="shared" si="17"/>
        <v>#DIV/0!</v>
      </c>
      <c r="BS77" s="76">
        <f t="shared" ref="BS77:BU77" si="247">SUM(BS70:BS76)</f>
        <v>0</v>
      </c>
      <c r="BT77" s="76">
        <f t="shared" si="247"/>
        <v>0</v>
      </c>
      <c r="BU77" s="77">
        <f t="shared" si="247"/>
        <v>0</v>
      </c>
      <c r="BV77" s="79" t="e">
        <f t="shared" si="18"/>
        <v>#DIV/0!</v>
      </c>
      <c r="BW77" s="76">
        <f t="shared" ref="BW77:BY77" si="248">SUM(BW70:BW76)</f>
        <v>0</v>
      </c>
      <c r="BX77" s="76">
        <f t="shared" si="248"/>
        <v>0</v>
      </c>
      <c r="BY77" s="77">
        <f t="shared" si="248"/>
        <v>0</v>
      </c>
      <c r="BZ77" s="79" t="e">
        <f t="shared" si="19"/>
        <v>#DIV/0!</v>
      </c>
      <c r="CA77" s="76">
        <f t="shared" ref="CA77:CC77" si="249">SUM(CA70:CA76)</f>
        <v>0</v>
      </c>
      <c r="CB77" s="76">
        <f t="shared" si="249"/>
        <v>0</v>
      </c>
      <c r="CC77" s="77">
        <f t="shared" si="249"/>
        <v>0</v>
      </c>
      <c r="CD77" s="79" t="e">
        <f t="shared" si="20"/>
        <v>#DIV/0!</v>
      </c>
      <c r="CE77" s="76">
        <f t="shared" ref="CE77:CG77" si="250">SUM(CE70:CE76)</f>
        <v>0</v>
      </c>
      <c r="CF77" s="76">
        <f t="shared" si="250"/>
        <v>0</v>
      </c>
      <c r="CG77" s="77">
        <f t="shared" si="250"/>
        <v>0</v>
      </c>
      <c r="CH77" s="79" t="e">
        <f t="shared" si="21"/>
        <v>#DIV/0!</v>
      </c>
      <c r="CI77" s="76">
        <f t="shared" ref="CI77:CK77" si="251">SUM(CI70:CI76)</f>
        <v>0</v>
      </c>
      <c r="CJ77" s="76">
        <f t="shared" si="251"/>
        <v>0</v>
      </c>
      <c r="CK77" s="77">
        <f t="shared" si="251"/>
        <v>0</v>
      </c>
      <c r="CL77" s="79" t="e">
        <f t="shared" si="22"/>
        <v>#DIV/0!</v>
      </c>
      <c r="CM77" s="76">
        <f t="shared" ref="CM77:CO77" si="252">SUM(CM70:CM76)</f>
        <v>0</v>
      </c>
      <c r="CN77" s="76">
        <f t="shared" si="252"/>
        <v>0</v>
      </c>
      <c r="CO77" s="77">
        <f t="shared" si="252"/>
        <v>0</v>
      </c>
      <c r="CP77" s="79" t="e">
        <f t="shared" si="23"/>
        <v>#DIV/0!</v>
      </c>
      <c r="CQ77" s="76">
        <f t="shared" ref="CQ77:CS77" si="253">SUM(CQ70:CQ76)</f>
        <v>0</v>
      </c>
      <c r="CR77" s="76">
        <f t="shared" si="253"/>
        <v>0</v>
      </c>
      <c r="CS77" s="77">
        <f t="shared" si="253"/>
        <v>0</v>
      </c>
      <c r="CT77" s="79" t="e">
        <f t="shared" si="24"/>
        <v>#DIV/0!</v>
      </c>
      <c r="CU77" s="76">
        <f t="shared" ref="CU77:CW77" si="254">SUM(CU70:CU76)</f>
        <v>0</v>
      </c>
      <c r="CV77" s="76">
        <f t="shared" si="254"/>
        <v>0</v>
      </c>
      <c r="CW77" s="77">
        <f t="shared" si="254"/>
        <v>0</v>
      </c>
      <c r="CX77" s="79" t="e">
        <f t="shared" si="25"/>
        <v>#DIV/0!</v>
      </c>
      <c r="CY77" s="76">
        <f t="shared" ref="CY77:DA77" si="255">SUM(CY70:CY76)</f>
        <v>0</v>
      </c>
      <c r="CZ77" s="76">
        <f t="shared" si="255"/>
        <v>0</v>
      </c>
      <c r="DA77" s="77">
        <f t="shared" si="255"/>
        <v>0</v>
      </c>
      <c r="DB77" s="79" t="e">
        <f t="shared" si="32"/>
        <v>#DIV/0!</v>
      </c>
      <c r="DC77" s="76">
        <f t="shared" ref="DC77:DE77" si="256">SUM(DC70:DC76)</f>
        <v>0</v>
      </c>
      <c r="DD77" s="76">
        <f t="shared" si="256"/>
        <v>0</v>
      </c>
      <c r="DE77" s="77">
        <f t="shared" si="256"/>
        <v>0</v>
      </c>
      <c r="DF77" s="151" t="e">
        <f t="shared" si="27"/>
        <v>#DIV/0!</v>
      </c>
    </row>
    <row r="78" spans="1:110" hidden="1">
      <c r="A78" s="88"/>
      <c r="B78" s="165">
        <f>'Daily_Total '!B78</f>
        <v>45172</v>
      </c>
      <c r="C78" s="99">
        <f>SUM(W78,AA78,AE78,AI78,AM78,AQ78,AU78,AY78,BC78,BG78,BK78,BO78,BS78,BW78,CA78,CE78,CI78,CM78,CQ78,CU78,CY78,DC78)</f>
        <v>0</v>
      </c>
      <c r="D78" s="72">
        <f t="shared" ref="D78:D84" si="257">SUM(X78,AB78,AF78,AJ78,AN78,AR78,AV78,AZ78,BD78,BH78,BL78,BP78,BT78,BX78,CB78,CF78,CJ78,CN78,CR78,CV78,CZ78,DD78)</f>
        <v>0</v>
      </c>
      <c r="E78" s="146"/>
      <c r="F78" s="72"/>
      <c r="G78" s="72"/>
      <c r="H78" s="72"/>
      <c r="I78" s="72"/>
      <c r="J78" s="61">
        <f>SUM(Y78,AC78,AG78,AK78,AO78,AS78,AW78,BA78,BE78,BI78,BM78,BQ78,BU78,BY78,CC78,CG78,CK78,CO78,CS78,CW78,DA78,DE78)</f>
        <v>0</v>
      </c>
      <c r="K78" s="59">
        <f>SUM($J$21,$J$29,$J$37,$J$45,$J$53,$J$61,$J$69,$J$77:J78)/$C$3</f>
        <v>0.7000142857142857</v>
      </c>
      <c r="L78" s="60" t="e">
        <f t="shared" ref="L78:L86" si="258">D78/C78</f>
        <v>#DIV/0!</v>
      </c>
      <c r="M78" s="73" t="e">
        <f t="shared" ref="M78:M86" si="259">J78/D78</f>
        <v>#DIV/0!</v>
      </c>
      <c r="N78" s="356" t="e">
        <f t="shared" si="30"/>
        <v>#DIV/0!</v>
      </c>
      <c r="O78" s="97"/>
      <c r="P78" s="72"/>
      <c r="Q78" s="74" t="e">
        <f t="shared" ref="Q78:Q85" si="260">O78/P78</f>
        <v>#DIV/0!</v>
      </c>
      <c r="R78" s="75" t="e">
        <f>J78/O78</f>
        <v>#DIV/0!</v>
      </c>
      <c r="S78" s="59" t="e">
        <f t="shared" ref="S78:S86" si="261">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hidden="1">
      <c r="A79" s="88"/>
      <c r="B79" s="165">
        <f>'Daily_Total '!B79</f>
        <v>45173</v>
      </c>
      <c r="C79" s="99">
        <f t="shared" ref="C79:C84" si="262">SUM(W79,AA79,AE79,AI79,AM79,AQ79,AU79,AY79,BC79,BG79,BK79,BO79,BS79,BW79,CA79,CE79,CI79,CM79,CQ79,CU79,CY79,DC79)</f>
        <v>0</v>
      </c>
      <c r="D79" s="72">
        <f t="shared" si="257"/>
        <v>0</v>
      </c>
      <c r="E79" s="146"/>
      <c r="F79" s="72"/>
      <c r="G79" s="72"/>
      <c r="H79" s="72"/>
      <c r="I79" s="72"/>
      <c r="J79" s="61">
        <f t="shared" ref="J79:J84" si="263">SUM(Y79,AC79,AG79,AK79,AO79,AS79,AW79,BA79,BE79,BI79,BM79,BQ79,BU79,BY79,CC79,CG79,CK79,CO79,CS79,CW79,DA79,DE79)</f>
        <v>0</v>
      </c>
      <c r="K79" s="59">
        <f>SUM($J$21,$J$29,$J$37,$J$45,$J$53,$J$61,$J$69,$J$77:J79)/$C$3</f>
        <v>0.7000142857142857</v>
      </c>
      <c r="L79" s="60" t="e">
        <f t="shared" si="258"/>
        <v>#DIV/0!</v>
      </c>
      <c r="M79" s="73" t="e">
        <f t="shared" si="259"/>
        <v>#DIV/0!</v>
      </c>
      <c r="N79" s="356" t="e">
        <f t="shared" ref="N79:N86" si="264">J79/E79</f>
        <v>#DIV/0!</v>
      </c>
      <c r="O79" s="97"/>
      <c r="P79" s="72"/>
      <c r="Q79" s="74" t="e">
        <f t="shared" si="260"/>
        <v>#DIV/0!</v>
      </c>
      <c r="R79" s="75" t="e">
        <f t="shared" ref="R79:R84" si="265">J79/O79</f>
        <v>#DIV/0!</v>
      </c>
      <c r="S79" s="59" t="e">
        <f t="shared" si="261"/>
        <v>#DIV/0!</v>
      </c>
      <c r="T79" s="72"/>
      <c r="U79" s="72"/>
      <c r="V79" s="89">
        <f t="shared" ref="V79:V85" si="266">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hidden="1">
      <c r="A80" s="88"/>
      <c r="B80" s="165">
        <f>'Daily_Total '!B80</f>
        <v>45174</v>
      </c>
      <c r="C80" s="99">
        <f t="shared" si="262"/>
        <v>0</v>
      </c>
      <c r="D80" s="72">
        <f t="shared" si="257"/>
        <v>0</v>
      </c>
      <c r="E80" s="146"/>
      <c r="F80" s="72"/>
      <c r="G80" s="72"/>
      <c r="H80" s="72"/>
      <c r="I80" s="72"/>
      <c r="J80" s="61">
        <f t="shared" si="263"/>
        <v>0</v>
      </c>
      <c r="K80" s="59">
        <f>SUM($J$21,$J$29,$J$37,$J$45,$J$53,$J$61,$J$69,$J$77:J80)/$C$3</f>
        <v>0.7000142857142857</v>
      </c>
      <c r="L80" s="60" t="e">
        <f t="shared" si="258"/>
        <v>#DIV/0!</v>
      </c>
      <c r="M80" s="73" t="e">
        <f t="shared" si="259"/>
        <v>#DIV/0!</v>
      </c>
      <c r="N80" s="356" t="e">
        <f t="shared" si="264"/>
        <v>#DIV/0!</v>
      </c>
      <c r="O80" s="97"/>
      <c r="P80" s="72"/>
      <c r="Q80" s="74" t="e">
        <f t="shared" si="260"/>
        <v>#DIV/0!</v>
      </c>
      <c r="R80" s="75" t="e">
        <f t="shared" si="265"/>
        <v>#DIV/0!</v>
      </c>
      <c r="S80" s="59" t="e">
        <f t="shared" si="261"/>
        <v>#DIV/0!</v>
      </c>
      <c r="T80" s="72"/>
      <c r="U80" s="72"/>
      <c r="V80" s="89">
        <f t="shared" si="266"/>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hidden="1">
      <c r="A81" s="88"/>
      <c r="B81" s="165">
        <f>'Daily_Total '!B81</f>
        <v>45175</v>
      </c>
      <c r="C81" s="99">
        <f t="shared" si="262"/>
        <v>0</v>
      </c>
      <c r="D81" s="72">
        <f t="shared" si="257"/>
        <v>0</v>
      </c>
      <c r="E81" s="146"/>
      <c r="F81" s="72"/>
      <c r="G81" s="72"/>
      <c r="H81" s="72"/>
      <c r="I81" s="72"/>
      <c r="J81" s="61">
        <f t="shared" si="263"/>
        <v>0</v>
      </c>
      <c r="K81" s="59">
        <f>SUM($J$21,$J$29,$J$37,$J$45,$J$53,$J$61,$J$69,$J$77:J81)/$C$3</f>
        <v>0.7000142857142857</v>
      </c>
      <c r="L81" s="60" t="e">
        <f t="shared" si="258"/>
        <v>#DIV/0!</v>
      </c>
      <c r="M81" s="73" t="e">
        <f t="shared" si="259"/>
        <v>#DIV/0!</v>
      </c>
      <c r="N81" s="356" t="e">
        <f t="shared" si="264"/>
        <v>#DIV/0!</v>
      </c>
      <c r="O81" s="97"/>
      <c r="P81" s="72"/>
      <c r="Q81" s="74" t="e">
        <f t="shared" si="260"/>
        <v>#DIV/0!</v>
      </c>
      <c r="R81" s="75" t="e">
        <f t="shared" si="265"/>
        <v>#DIV/0!</v>
      </c>
      <c r="S81" s="59" t="e">
        <f t="shared" si="261"/>
        <v>#DIV/0!</v>
      </c>
      <c r="T81" s="72"/>
      <c r="U81" s="72"/>
      <c r="V81" s="89">
        <f t="shared" si="266"/>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hidden="1">
      <c r="A82" s="90"/>
      <c r="B82" s="165">
        <f>'Daily_Total '!B82</f>
        <v>45176</v>
      </c>
      <c r="C82" s="99">
        <f t="shared" si="262"/>
        <v>0</v>
      </c>
      <c r="D82" s="72">
        <f t="shared" si="257"/>
        <v>0</v>
      </c>
      <c r="E82" s="146"/>
      <c r="F82" s="72"/>
      <c r="G82" s="72"/>
      <c r="H82" s="72"/>
      <c r="I82" s="72"/>
      <c r="J82" s="61">
        <f t="shared" si="263"/>
        <v>0</v>
      </c>
      <c r="K82" s="59">
        <f>SUM($J$21,$J$29,$J$37,$J$45,$J$53,$J$61,$J$69,$J$77:J82)/$C$3</f>
        <v>0.7000142857142857</v>
      </c>
      <c r="L82" s="60" t="e">
        <f t="shared" si="258"/>
        <v>#DIV/0!</v>
      </c>
      <c r="M82" s="73" t="e">
        <f t="shared" si="259"/>
        <v>#DIV/0!</v>
      </c>
      <c r="N82" s="356" t="e">
        <f t="shared" si="264"/>
        <v>#DIV/0!</v>
      </c>
      <c r="O82" s="97"/>
      <c r="P82" s="72"/>
      <c r="Q82" s="74" t="e">
        <f t="shared" si="260"/>
        <v>#DIV/0!</v>
      </c>
      <c r="R82" s="75" t="e">
        <f t="shared" si="265"/>
        <v>#DIV/0!</v>
      </c>
      <c r="S82" s="59" t="e">
        <f t="shared" si="261"/>
        <v>#DIV/0!</v>
      </c>
      <c r="T82" s="72"/>
      <c r="U82" s="72"/>
      <c r="V82" s="89">
        <f t="shared" si="266"/>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hidden="1">
      <c r="A83" s="88"/>
      <c r="B83" s="165">
        <f>'Daily_Total '!B83</f>
        <v>45177</v>
      </c>
      <c r="C83" s="99">
        <f t="shared" si="262"/>
        <v>0</v>
      </c>
      <c r="D83" s="72">
        <f t="shared" si="257"/>
        <v>0</v>
      </c>
      <c r="E83" s="146"/>
      <c r="F83" s="72"/>
      <c r="G83" s="72"/>
      <c r="H83" s="72"/>
      <c r="I83" s="72"/>
      <c r="J83" s="61">
        <f t="shared" si="263"/>
        <v>0</v>
      </c>
      <c r="K83" s="59">
        <f>SUM($J$21,$J$29,$J$37,$J$45,$J$53,$J$61,$J$69,$J$77:J83)/$C$3</f>
        <v>0.7000142857142857</v>
      </c>
      <c r="L83" s="60" t="e">
        <f t="shared" si="258"/>
        <v>#DIV/0!</v>
      </c>
      <c r="M83" s="73" t="e">
        <f t="shared" si="259"/>
        <v>#DIV/0!</v>
      </c>
      <c r="N83" s="356" t="e">
        <f t="shared" si="264"/>
        <v>#DIV/0!</v>
      </c>
      <c r="O83" s="97"/>
      <c r="P83" s="72"/>
      <c r="Q83" s="74" t="e">
        <f t="shared" si="260"/>
        <v>#DIV/0!</v>
      </c>
      <c r="R83" s="75" t="e">
        <f t="shared" si="265"/>
        <v>#DIV/0!</v>
      </c>
      <c r="S83" s="59" t="e">
        <f t="shared" si="261"/>
        <v>#DIV/0!</v>
      </c>
      <c r="T83" s="72"/>
      <c r="U83" s="72"/>
      <c r="V83" s="89">
        <f t="shared" si="266"/>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hidden="1">
      <c r="A84" s="88"/>
      <c r="B84" s="165">
        <f>'Daily_Total '!B84</f>
        <v>45178</v>
      </c>
      <c r="C84" s="99">
        <f t="shared" si="262"/>
        <v>0</v>
      </c>
      <c r="D84" s="72">
        <f t="shared" si="257"/>
        <v>0</v>
      </c>
      <c r="E84" s="146"/>
      <c r="F84" s="72"/>
      <c r="G84" s="72"/>
      <c r="H84" s="72"/>
      <c r="I84" s="72"/>
      <c r="J84" s="61">
        <f t="shared" si="263"/>
        <v>0</v>
      </c>
      <c r="K84" s="59">
        <f>SUM($J$21,$J$29,$J$37,$J$45,$J$53,$J$61,$J$69,$J$77:J84)/$C$3</f>
        <v>0.7000142857142857</v>
      </c>
      <c r="L84" s="60" t="e">
        <f t="shared" si="258"/>
        <v>#DIV/0!</v>
      </c>
      <c r="M84" s="73" t="e">
        <f t="shared" si="259"/>
        <v>#DIV/0!</v>
      </c>
      <c r="N84" s="356" t="e">
        <f t="shared" si="264"/>
        <v>#DIV/0!</v>
      </c>
      <c r="O84" s="97"/>
      <c r="P84" s="72"/>
      <c r="Q84" s="74" t="e">
        <f t="shared" si="260"/>
        <v>#DIV/0!</v>
      </c>
      <c r="R84" s="75" t="e">
        <f t="shared" si="265"/>
        <v>#DIV/0!</v>
      </c>
      <c r="S84" s="59" t="e">
        <f t="shared" si="261"/>
        <v>#DIV/0!</v>
      </c>
      <c r="T84" s="72"/>
      <c r="U84" s="72"/>
      <c r="V84" s="89">
        <f t="shared" si="266"/>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hidden="1" thickBot="1">
      <c r="A85" s="170"/>
      <c r="B85" s="191" t="s">
        <v>66</v>
      </c>
      <c r="C85" s="170">
        <f t="shared" ref="C85" si="267">SUM(C78:C84)</f>
        <v>0</v>
      </c>
      <c r="D85" s="172">
        <f t="shared" si="234"/>
        <v>0</v>
      </c>
      <c r="E85" s="192">
        <f t="shared" si="234"/>
        <v>0</v>
      </c>
      <c r="F85" s="172">
        <f t="shared" si="234"/>
        <v>0</v>
      </c>
      <c r="G85" s="172">
        <f t="shared" si="234"/>
        <v>0</v>
      </c>
      <c r="H85" s="172">
        <f t="shared" si="234"/>
        <v>0</v>
      </c>
      <c r="I85" s="172">
        <f t="shared" si="234"/>
        <v>0</v>
      </c>
      <c r="J85" s="173">
        <f>SUM(J78:J84)</f>
        <v>0</v>
      </c>
      <c r="K85" s="174">
        <f>SUM($J$21,$J$29,$J$37,$J$45,$J$53,$J$61,$J$69,$J$77,$J$85)/$C$3</f>
        <v>0.7000142857142857</v>
      </c>
      <c r="L85" s="175" t="e">
        <f t="shared" si="258"/>
        <v>#DIV/0!</v>
      </c>
      <c r="M85" s="176" t="e">
        <f t="shared" si="259"/>
        <v>#DIV/0!</v>
      </c>
      <c r="N85" s="358" t="e">
        <f t="shared" si="264"/>
        <v>#DIV/0!</v>
      </c>
      <c r="O85" s="178">
        <f>SUM(O78:O84)</f>
        <v>0</v>
      </c>
      <c r="P85" s="179">
        <f>SUM(P78:P84)</f>
        <v>0</v>
      </c>
      <c r="Q85" s="174" t="e">
        <f t="shared" si="260"/>
        <v>#DIV/0!</v>
      </c>
      <c r="R85" s="180" t="e">
        <f>J85/O85</f>
        <v>#DIV/0!</v>
      </c>
      <c r="S85" s="174" t="e">
        <f t="shared" si="261"/>
        <v>#DIV/0!</v>
      </c>
      <c r="T85" s="181" t="e">
        <f>AVERAGE(T78:T84)</f>
        <v>#DIV/0!</v>
      </c>
      <c r="U85" s="172">
        <f>SUM(U78:U84)</f>
        <v>0</v>
      </c>
      <c r="V85" s="193">
        <f t="shared" si="266"/>
        <v>1</v>
      </c>
      <c r="W85" s="178">
        <f t="shared" ref="W85:Y85" si="268">SUM(W78:W84)</f>
        <v>0</v>
      </c>
      <c r="X85" s="172">
        <f t="shared" si="268"/>
        <v>0</v>
      </c>
      <c r="Y85" s="173">
        <f t="shared" si="268"/>
        <v>0</v>
      </c>
      <c r="Z85" s="175" t="e">
        <f t="shared" si="6"/>
        <v>#DIV/0!</v>
      </c>
      <c r="AA85" s="172">
        <f t="shared" ref="AA85:AC85" si="269">SUM(AA78:AA84)</f>
        <v>0</v>
      </c>
      <c r="AB85" s="172">
        <f t="shared" si="269"/>
        <v>0</v>
      </c>
      <c r="AC85" s="173">
        <f t="shared" si="269"/>
        <v>0</v>
      </c>
      <c r="AD85" s="175" t="e">
        <f t="shared" si="7"/>
        <v>#DIV/0!</v>
      </c>
      <c r="AE85" s="172">
        <f t="shared" ref="AE85:AG85" si="270">SUM(AE78:AE84)</f>
        <v>0</v>
      </c>
      <c r="AF85" s="172">
        <f t="shared" si="270"/>
        <v>0</v>
      </c>
      <c r="AG85" s="173">
        <f t="shared" si="270"/>
        <v>0</v>
      </c>
      <c r="AH85" s="175" t="e">
        <f t="shared" si="8"/>
        <v>#DIV/0!</v>
      </c>
      <c r="AI85" s="172">
        <f t="shared" ref="AI85:AK85" si="271">SUM(AI78:AI84)</f>
        <v>0</v>
      </c>
      <c r="AJ85" s="172">
        <f t="shared" si="271"/>
        <v>0</v>
      </c>
      <c r="AK85" s="173">
        <f t="shared" si="271"/>
        <v>0</v>
      </c>
      <c r="AL85" s="175" t="e">
        <f t="shared" si="9"/>
        <v>#DIV/0!</v>
      </c>
      <c r="AM85" s="172">
        <f t="shared" ref="AM85:AO85" si="272">SUM(AM78:AM84)</f>
        <v>0</v>
      </c>
      <c r="AN85" s="172">
        <f t="shared" si="272"/>
        <v>0</v>
      </c>
      <c r="AO85" s="173">
        <f t="shared" si="272"/>
        <v>0</v>
      </c>
      <c r="AP85" s="175" t="e">
        <f t="shared" si="10"/>
        <v>#DIV/0!</v>
      </c>
      <c r="AQ85" s="172">
        <f t="shared" ref="AQ85:AS85" si="273">SUM(AQ78:AQ84)</f>
        <v>0</v>
      </c>
      <c r="AR85" s="172">
        <f t="shared" si="273"/>
        <v>0</v>
      </c>
      <c r="AS85" s="173">
        <f t="shared" si="273"/>
        <v>0</v>
      </c>
      <c r="AT85" s="175" t="e">
        <f t="shared" si="11"/>
        <v>#DIV/0!</v>
      </c>
      <c r="AU85" s="172">
        <f t="shared" ref="AU85:AW85" si="274">SUM(AU78:AU84)</f>
        <v>0</v>
      </c>
      <c r="AV85" s="172">
        <f t="shared" si="274"/>
        <v>0</v>
      </c>
      <c r="AW85" s="173">
        <f t="shared" si="274"/>
        <v>0</v>
      </c>
      <c r="AX85" s="175" t="e">
        <f t="shared" si="12"/>
        <v>#DIV/0!</v>
      </c>
      <c r="AY85" s="172">
        <f t="shared" ref="AY85:BA85" si="275">SUM(AY78:AY84)</f>
        <v>0</v>
      </c>
      <c r="AZ85" s="172">
        <f t="shared" si="275"/>
        <v>0</v>
      </c>
      <c r="BA85" s="173">
        <f t="shared" si="275"/>
        <v>0</v>
      </c>
      <c r="BB85" s="175" t="e">
        <f t="shared" si="13"/>
        <v>#DIV/0!</v>
      </c>
      <c r="BC85" s="172">
        <f t="shared" ref="BC85:BE85" si="276">SUM(BC78:BC84)</f>
        <v>0</v>
      </c>
      <c r="BD85" s="172">
        <f t="shared" si="276"/>
        <v>0</v>
      </c>
      <c r="BE85" s="173">
        <f t="shared" si="276"/>
        <v>0</v>
      </c>
      <c r="BF85" s="175" t="e">
        <f t="shared" si="14"/>
        <v>#DIV/0!</v>
      </c>
      <c r="BG85" s="172">
        <f t="shared" ref="BG85:BI85" si="277">SUM(BG78:BG84)</f>
        <v>0</v>
      </c>
      <c r="BH85" s="172">
        <f t="shared" si="277"/>
        <v>0</v>
      </c>
      <c r="BI85" s="173">
        <f t="shared" si="277"/>
        <v>0</v>
      </c>
      <c r="BJ85" s="175" t="e">
        <f t="shared" si="15"/>
        <v>#DIV/0!</v>
      </c>
      <c r="BK85" s="172">
        <f t="shared" ref="BK85:BM85" si="278">SUM(BK78:BK84)</f>
        <v>0</v>
      </c>
      <c r="BL85" s="172">
        <f t="shared" si="278"/>
        <v>0</v>
      </c>
      <c r="BM85" s="173">
        <f t="shared" si="278"/>
        <v>0</v>
      </c>
      <c r="BN85" s="175" t="e">
        <f t="shared" si="16"/>
        <v>#DIV/0!</v>
      </c>
      <c r="BO85" s="172">
        <f t="shared" ref="BO85:BQ85" si="279">SUM(BO78:BO84)</f>
        <v>0</v>
      </c>
      <c r="BP85" s="172">
        <f t="shared" si="279"/>
        <v>0</v>
      </c>
      <c r="BQ85" s="173">
        <f t="shared" si="279"/>
        <v>0</v>
      </c>
      <c r="BR85" s="175" t="e">
        <f t="shared" si="17"/>
        <v>#DIV/0!</v>
      </c>
      <c r="BS85" s="172">
        <f t="shared" ref="BS85:BU85" si="280">SUM(BS78:BS84)</f>
        <v>0</v>
      </c>
      <c r="BT85" s="172">
        <f t="shared" si="280"/>
        <v>0</v>
      </c>
      <c r="BU85" s="173">
        <f t="shared" si="280"/>
        <v>0</v>
      </c>
      <c r="BV85" s="175" t="e">
        <f t="shared" si="18"/>
        <v>#DIV/0!</v>
      </c>
      <c r="BW85" s="172">
        <f t="shared" ref="BW85:BY85" si="281">SUM(BW78:BW84)</f>
        <v>0</v>
      </c>
      <c r="BX85" s="172">
        <f t="shared" si="281"/>
        <v>0</v>
      </c>
      <c r="BY85" s="173">
        <f t="shared" si="281"/>
        <v>0</v>
      </c>
      <c r="BZ85" s="175" t="e">
        <f t="shared" si="19"/>
        <v>#DIV/0!</v>
      </c>
      <c r="CA85" s="172">
        <f t="shared" ref="CA85:CC85" si="282">SUM(CA78:CA84)</f>
        <v>0</v>
      </c>
      <c r="CB85" s="172">
        <f t="shared" si="282"/>
        <v>0</v>
      </c>
      <c r="CC85" s="173">
        <f t="shared" si="282"/>
        <v>0</v>
      </c>
      <c r="CD85" s="175" t="e">
        <f t="shared" si="20"/>
        <v>#DIV/0!</v>
      </c>
      <c r="CE85" s="172">
        <f t="shared" ref="CE85:CG85" si="283">SUM(CE78:CE84)</f>
        <v>0</v>
      </c>
      <c r="CF85" s="172">
        <f t="shared" si="283"/>
        <v>0</v>
      </c>
      <c r="CG85" s="173">
        <f t="shared" si="283"/>
        <v>0</v>
      </c>
      <c r="CH85" s="175" t="e">
        <f t="shared" si="21"/>
        <v>#DIV/0!</v>
      </c>
      <c r="CI85" s="172">
        <f t="shared" ref="CI85:CK85" si="284">SUM(CI78:CI84)</f>
        <v>0</v>
      </c>
      <c r="CJ85" s="172">
        <f t="shared" si="284"/>
        <v>0</v>
      </c>
      <c r="CK85" s="173">
        <f t="shared" si="284"/>
        <v>0</v>
      </c>
      <c r="CL85" s="175" t="e">
        <f t="shared" si="22"/>
        <v>#DIV/0!</v>
      </c>
      <c r="CM85" s="172">
        <f t="shared" ref="CM85:CO85" si="285">SUM(CM78:CM84)</f>
        <v>0</v>
      </c>
      <c r="CN85" s="172">
        <f t="shared" si="285"/>
        <v>0</v>
      </c>
      <c r="CO85" s="173">
        <f t="shared" si="285"/>
        <v>0</v>
      </c>
      <c r="CP85" s="175" t="e">
        <f t="shared" si="23"/>
        <v>#DIV/0!</v>
      </c>
      <c r="CQ85" s="172">
        <f t="shared" ref="CQ85:CS85" si="286">SUM(CQ78:CQ84)</f>
        <v>0</v>
      </c>
      <c r="CR85" s="172">
        <f t="shared" si="286"/>
        <v>0</v>
      </c>
      <c r="CS85" s="173">
        <f t="shared" si="286"/>
        <v>0</v>
      </c>
      <c r="CT85" s="175" t="e">
        <f t="shared" si="24"/>
        <v>#DIV/0!</v>
      </c>
      <c r="CU85" s="172">
        <f t="shared" ref="CU85:CW85" si="287">SUM(CU78:CU84)</f>
        <v>0</v>
      </c>
      <c r="CV85" s="172">
        <f t="shared" si="287"/>
        <v>0</v>
      </c>
      <c r="CW85" s="173">
        <f t="shared" si="287"/>
        <v>0</v>
      </c>
      <c r="CX85" s="175" t="e">
        <f t="shared" si="25"/>
        <v>#DIV/0!</v>
      </c>
      <c r="CY85" s="172">
        <f t="shared" ref="CY85:DA85" si="288">SUM(CY78:CY84)</f>
        <v>0</v>
      </c>
      <c r="CZ85" s="172">
        <f t="shared" si="288"/>
        <v>0</v>
      </c>
      <c r="DA85" s="173">
        <f t="shared" si="288"/>
        <v>0</v>
      </c>
      <c r="DB85" s="175" t="e">
        <f t="shared" si="32"/>
        <v>#DIV/0!</v>
      </c>
      <c r="DC85" s="172">
        <f t="shared" ref="DC85:DE85" si="289">SUM(DC78:DC84)</f>
        <v>0</v>
      </c>
      <c r="DD85" s="172">
        <f t="shared" si="289"/>
        <v>0</v>
      </c>
      <c r="DE85" s="173">
        <f t="shared" si="289"/>
        <v>0</v>
      </c>
      <c r="DF85" s="194" t="e">
        <f t="shared" si="27"/>
        <v>#DIV/0!</v>
      </c>
    </row>
    <row r="86" spans="1:110" ht="16.5" thickBot="1">
      <c r="A86" s="709" t="s">
        <v>43</v>
      </c>
      <c r="B86" s="710"/>
      <c r="C86" s="182">
        <f>SUM(C21,C29,C37,C45,C53,C61,C69,C77,C85)</f>
        <v>1294684</v>
      </c>
      <c r="D86" s="183">
        <f>SUM(D21,D29,D37,D45,D53,D61,D69,D77,D85)</f>
        <v>21682</v>
      </c>
      <c r="E86" s="195">
        <f t="shared" ref="E86:I86" si="290">SUM(E21,E29,E37,E45,E53,E61,E69,E77,E85)</f>
        <v>227710</v>
      </c>
      <c r="F86" s="183">
        <f t="shared" si="290"/>
        <v>98224</v>
      </c>
      <c r="G86" s="183">
        <f t="shared" si="290"/>
        <v>59339</v>
      </c>
      <c r="H86" s="183">
        <f t="shared" si="290"/>
        <v>48433</v>
      </c>
      <c r="I86" s="183">
        <f t="shared" si="290"/>
        <v>38245</v>
      </c>
      <c r="J86" s="184">
        <f>SUM(J21,J29,J37,J45,J53,J61,J69,J77,J85)</f>
        <v>490.01</v>
      </c>
      <c r="K86" s="185">
        <f>J86/$C$3</f>
        <v>0.7000142857142857</v>
      </c>
      <c r="L86" s="186">
        <f t="shared" si="258"/>
        <v>1.6746943655749202E-2</v>
      </c>
      <c r="M86" s="187">
        <f t="shared" si="259"/>
        <v>2.2599852412139101E-2</v>
      </c>
      <c r="N86" s="359">
        <f t="shared" si="264"/>
        <v>2.1519037372096086E-3</v>
      </c>
      <c r="O86" s="189">
        <f t="shared" ref="O86" si="291">SUM(O21,O29,O37,O45,O53,O61,O69,O77,O85)</f>
        <v>7455</v>
      </c>
      <c r="P86" s="183">
        <f>SUM(P21,P29,P37,P45,P53,P61,P69,P77,P85)</f>
        <v>8974.3589743589746</v>
      </c>
      <c r="Q86" s="185">
        <f>O86/P86</f>
        <v>0.83069999999999999</v>
      </c>
      <c r="R86" s="187">
        <f>J86/O86</f>
        <v>6.5729040912139505E-2</v>
      </c>
      <c r="S86" s="185">
        <f t="shared" si="261"/>
        <v>0.343833594686837</v>
      </c>
      <c r="T86" s="427">
        <f>AVERAGE(T35:T36,T38:T39)</f>
        <v>16.365764400887628</v>
      </c>
      <c r="U86" s="427">
        <f t="shared" ref="U86" si="292">SUM(U21,U29,U37,U45,U53,U61,U69,U77,U85)</f>
        <v>0</v>
      </c>
      <c r="V86" s="428">
        <f>AVERAGE(V37,V45)</f>
        <v>0.91500000000000004</v>
      </c>
      <c r="W86" s="189">
        <f>SUM(W29,W21,W37,W45,W53,,W61,W69,W77,W85)</f>
        <v>0</v>
      </c>
      <c r="X86" s="183">
        <f>SUM(X29,X21,X37,X45,X53,X61,X69,X77,X85)</f>
        <v>0</v>
      </c>
      <c r="Y86" s="184">
        <f>SUM(Y29,Y21,Y37,Y45,Y53,Y61,Y69,Y77,Y85)</f>
        <v>0</v>
      </c>
      <c r="Z86" s="186" t="e">
        <f t="shared" si="6"/>
        <v>#DIV/0!</v>
      </c>
      <c r="AA86" s="183">
        <f t="shared" ref="AA86" si="293">SUM(AA29,AA21,AA37,AA45,AA53,,AA61,AA69,AA77,AA85)</f>
        <v>25935</v>
      </c>
      <c r="AB86" s="183">
        <f t="shared" ref="AB86:AC86" si="294">SUM(AB29,AB21,AB37,AB45,AB53,AB61,AB69,AB77,AB85)</f>
        <v>307</v>
      </c>
      <c r="AC86" s="184">
        <f t="shared" si="294"/>
        <v>9.02</v>
      </c>
      <c r="AD86" s="186">
        <f t="shared" si="7"/>
        <v>1.1837285521496047E-2</v>
      </c>
      <c r="AE86" s="183">
        <f t="shared" ref="AE86" si="295">SUM(AE29,AE21,AE37,AE45,AE53,,AE61,AE69,AE77,AE85)</f>
        <v>217697</v>
      </c>
      <c r="AF86" s="183">
        <f t="shared" ref="AF86:AG86" si="296">SUM(AF29,AF21,AF37,AF45,AF53,AF61,AF69,AF77,AF85)</f>
        <v>2937</v>
      </c>
      <c r="AG86" s="184">
        <f t="shared" si="296"/>
        <v>74.8</v>
      </c>
      <c r="AH86" s="186">
        <f t="shared" si="8"/>
        <v>1.3491228634294455E-2</v>
      </c>
      <c r="AI86" s="183">
        <f t="shared" ref="AI86" si="297">SUM(AI29,AI21,AI37,AI45,AI53,,AI61,AI69,AI77,AI85)</f>
        <v>122435</v>
      </c>
      <c r="AJ86" s="183">
        <f t="shared" ref="AJ86:AK86" si="298">SUM(AJ29,AJ21,AJ37,AJ45,AJ53,AJ61,AJ69,AJ77,AJ85)</f>
        <v>2230</v>
      </c>
      <c r="AK86" s="184">
        <f t="shared" si="298"/>
        <v>49.33</v>
      </c>
      <c r="AL86" s="186">
        <f t="shared" si="9"/>
        <v>1.8213746069342916E-2</v>
      </c>
      <c r="AM86" s="183">
        <f t="shared" ref="AM86" si="299">SUM(AM29,AM21,AM37,AM45,AM53,,AM61,AM69,AM77,AM85)</f>
        <v>82194</v>
      </c>
      <c r="AN86" s="183">
        <f t="shared" ref="AN86:AO86" si="300">SUM(AN29,AN21,AN37,AN45,AN53,AN61,AN69,AN77,AN85)</f>
        <v>1360</v>
      </c>
      <c r="AO86" s="184">
        <f t="shared" si="300"/>
        <v>34.58</v>
      </c>
      <c r="AP86" s="186">
        <f t="shared" si="10"/>
        <v>1.6546219918728861E-2</v>
      </c>
      <c r="AQ86" s="183">
        <f t="shared" ref="AQ86" si="301">SUM(AQ29,AQ21,AQ37,AQ45,AQ53,,AQ61,AQ69,AQ77,AQ85)</f>
        <v>136501</v>
      </c>
      <c r="AR86" s="183">
        <f t="shared" ref="AR86:AS86" si="302">SUM(AR29,AR21,AR37,AR45,AR53,AR61,AR69,AR77,AR85)</f>
        <v>1977</v>
      </c>
      <c r="AS86" s="184">
        <f t="shared" si="302"/>
        <v>48.84</v>
      </c>
      <c r="AT86" s="186">
        <f t="shared" si="11"/>
        <v>1.4483410377945949E-2</v>
      </c>
      <c r="AU86" s="183">
        <f t="shared" ref="AU86" si="303">SUM(AU29,AU21,AU37,AU45,AU53,,AU61,AU69,AU77,AU85)</f>
        <v>201047</v>
      </c>
      <c r="AV86" s="183">
        <f t="shared" ref="AV86:AW86" si="304">SUM(AV29,AV21,AV37,AV45,AV53,AV61,AV69,AV77,AV85)</f>
        <v>3865</v>
      </c>
      <c r="AW86" s="184">
        <f t="shared" si="304"/>
        <v>69.069999999999993</v>
      </c>
      <c r="AX86" s="186">
        <f t="shared" si="12"/>
        <v>1.9224360472924241E-2</v>
      </c>
      <c r="AY86" s="183">
        <f t="shared" ref="AY86" si="305">SUM(AY29,AY21,AY37,AY45,AY53,,AY61,AY69,AY77,AY85)</f>
        <v>71620</v>
      </c>
      <c r="AZ86" s="183">
        <f t="shared" ref="AZ86:BA86" si="306">SUM(AZ29,AZ21,AZ37,AZ45,AZ53,AZ61,AZ69,AZ77,AZ85)</f>
        <v>1106</v>
      </c>
      <c r="BA86" s="184">
        <f t="shared" si="306"/>
        <v>29.03</v>
      </c>
      <c r="BB86" s="186">
        <f t="shared" si="13"/>
        <v>1.5442613795029321E-2</v>
      </c>
      <c r="BC86" s="183">
        <f t="shared" ref="BC86" si="307">SUM(BC29,BC21,BC37,BC45,BC53,,BC61,BC69,BC77,BC85)</f>
        <v>148849</v>
      </c>
      <c r="BD86" s="183">
        <f t="shared" ref="BD86:BE86" si="308">SUM(BD29,BD21,BD37,BD45,BD53,BD61,BD69,BD77,BD85)</f>
        <v>3434</v>
      </c>
      <c r="BE86" s="184">
        <f t="shared" si="308"/>
        <v>68</v>
      </c>
      <c r="BF86" s="186">
        <f t="shared" si="14"/>
        <v>2.3070359894927072E-2</v>
      </c>
      <c r="BG86" s="183">
        <f t="shared" ref="BG86" si="309">SUM(BG29,BG21,BG37,BG45,BG53,,BG61,BG69,BG77,BG85)</f>
        <v>38890</v>
      </c>
      <c r="BH86" s="183">
        <f t="shared" ref="BH86:BI86" si="310">SUM(BH29,BH21,BH37,BH45,BH53,BH61,BH69,BH77,BH85)</f>
        <v>471</v>
      </c>
      <c r="BI86" s="184">
        <f t="shared" si="310"/>
        <v>14.57</v>
      </c>
      <c r="BJ86" s="186">
        <f t="shared" si="15"/>
        <v>1.2111082540498842E-2</v>
      </c>
      <c r="BK86" s="183">
        <f t="shared" ref="BK86" si="311">SUM(BK29,BK21,BK37,BK45,BK53,,BK61,BK69,BK77,BK85)</f>
        <v>249516</v>
      </c>
      <c r="BL86" s="183">
        <f t="shared" ref="BL86:BM86" si="312">SUM(BL29,BL21,BL37,BL45,BL53,BL61,BL69,BL77,BL85)</f>
        <v>3995</v>
      </c>
      <c r="BM86" s="184">
        <f t="shared" si="312"/>
        <v>92.77000000000001</v>
      </c>
      <c r="BN86" s="186">
        <f t="shared" si="16"/>
        <v>1.6010997290754902E-2</v>
      </c>
      <c r="BO86" s="183">
        <f>SUM(BO29,BO21,BO37,BO45,BO53,,BO61,BO69,BO77,BO85)</f>
        <v>0</v>
      </c>
      <c r="BP86" s="183">
        <f>SUM(BP29,BP21,BP37,BP45,BP53,BP61,BP69,BP77,BP85)</f>
        <v>0</v>
      </c>
      <c r="BQ86" s="184">
        <f>SUM(BQ29,BQ21,BQ37,BQ45,BQ53,BQ61,BQ69,BQ77,BQ85)</f>
        <v>0</v>
      </c>
      <c r="BR86" s="186" t="e">
        <f t="shared" si="17"/>
        <v>#DIV/0!</v>
      </c>
      <c r="BS86" s="183">
        <f t="shared" ref="BS86" si="313">SUM(BS29,BS21,BS37,BS45,BS53,,BS61,BS69,BS77,BS85)</f>
        <v>0</v>
      </c>
      <c r="BT86" s="183">
        <f t="shared" ref="BT86:BU86" si="314">SUM(BT29,BT21,BT37,BT45,BT53,BT61,BT69,BT77,BT85)</f>
        <v>0</v>
      </c>
      <c r="BU86" s="184">
        <f t="shared" si="314"/>
        <v>0</v>
      </c>
      <c r="BV86" s="186" t="e">
        <f t="shared" si="18"/>
        <v>#DIV/0!</v>
      </c>
      <c r="BW86" s="183">
        <f t="shared" ref="BW86" si="315">SUM(BW29,BW21,BW37,BW45,BW53,,BW61,BW69,BW77,BW85)</f>
        <v>0</v>
      </c>
      <c r="BX86" s="183">
        <f t="shared" ref="BX86:BY86" si="316">SUM(BX29,BX21,BX37,BX45,BX53,BX61,BX69,BX77,BX85)</f>
        <v>0</v>
      </c>
      <c r="BY86" s="184">
        <f t="shared" si="316"/>
        <v>0</v>
      </c>
      <c r="BZ86" s="186" t="e">
        <f t="shared" si="19"/>
        <v>#DIV/0!</v>
      </c>
      <c r="CA86" s="183">
        <f t="shared" ref="CA86" si="317">SUM(CA29,CA21,CA37,CA45,CA53,,CA61,CA69,CA77,CA85)</f>
        <v>0</v>
      </c>
      <c r="CB86" s="183">
        <f t="shared" ref="CB86:CC86" si="318">SUM(CB29,CB21,CB37,CB45,CB53,CB61,CB69,CB77,CB85)</f>
        <v>0</v>
      </c>
      <c r="CC86" s="184">
        <f t="shared" si="318"/>
        <v>0</v>
      </c>
      <c r="CD86" s="186" t="e">
        <f t="shared" si="20"/>
        <v>#DIV/0!</v>
      </c>
      <c r="CE86" s="183">
        <f t="shared" ref="CE86" si="319">SUM(CE29,CE21,CE37,CE45,CE53,,CE61,CE69,CE77,CE85)</f>
        <v>0</v>
      </c>
      <c r="CF86" s="183">
        <f t="shared" ref="CF86:CG86" si="320">SUM(CF29,CF21,CF37,CF45,CF53,CF61,CF69,CF77,CF85)</f>
        <v>0</v>
      </c>
      <c r="CG86" s="184">
        <f t="shared" si="320"/>
        <v>0</v>
      </c>
      <c r="CH86" s="186" t="e">
        <f t="shared" si="21"/>
        <v>#DIV/0!</v>
      </c>
      <c r="CI86" s="183">
        <f t="shared" ref="CI86" si="321">SUM(CI29,CI21,CI37,CI45,CI53,,CI61,CI69,CI77,CI85)</f>
        <v>0</v>
      </c>
      <c r="CJ86" s="183">
        <f t="shared" ref="CJ86:CK86" si="322">SUM(CJ29,CJ21,CJ37,CJ45,CJ53,CJ61,CJ69,CJ77,CJ85)</f>
        <v>0</v>
      </c>
      <c r="CK86" s="184">
        <f t="shared" si="322"/>
        <v>0</v>
      </c>
      <c r="CL86" s="186" t="e">
        <f t="shared" si="22"/>
        <v>#DIV/0!</v>
      </c>
      <c r="CM86" s="183">
        <f t="shared" ref="CM86" si="323">SUM(CM29,CM21,CM37,CM45,CM53,,CM61,CM69,CM77,CM85)</f>
        <v>0</v>
      </c>
      <c r="CN86" s="183">
        <f t="shared" ref="CN86:CO86" si="324">SUM(CN29,CN21,CN37,CN45,CN53,CN61,CN69,CN77,CN85)</f>
        <v>0</v>
      </c>
      <c r="CO86" s="184">
        <f t="shared" si="324"/>
        <v>0</v>
      </c>
      <c r="CP86" s="186" t="e">
        <f t="shared" si="23"/>
        <v>#DIV/0!</v>
      </c>
      <c r="CQ86" s="183">
        <f t="shared" ref="CQ86" si="325">SUM(CQ29,CQ21,CQ37,CQ45,CQ53,,CQ61,CQ69,CQ77,CQ85)</f>
        <v>0</v>
      </c>
      <c r="CR86" s="183">
        <f t="shared" ref="CR86:CS86" si="326">SUM(CR29,CR21,CR37,CR45,CR53,CR61,CR69,CR77,CR85)</f>
        <v>0</v>
      </c>
      <c r="CS86" s="184">
        <f t="shared" si="326"/>
        <v>0</v>
      </c>
      <c r="CT86" s="186" t="e">
        <f t="shared" si="24"/>
        <v>#DIV/0!</v>
      </c>
      <c r="CU86" s="183">
        <f t="shared" ref="CU86" si="327">SUM(CU29,CU21,CU37,CU45,CU53,,CU61,CU69,CU77,CU85)</f>
        <v>0</v>
      </c>
      <c r="CV86" s="183">
        <f t="shared" ref="CV86:CW86" si="328">SUM(CV29,CV21,CV37,CV45,CV53,CV61,CV69,CV77,CV85)</f>
        <v>0</v>
      </c>
      <c r="CW86" s="184">
        <f t="shared" si="328"/>
        <v>0</v>
      </c>
      <c r="CX86" s="186" t="e">
        <f t="shared" si="25"/>
        <v>#DIV/0!</v>
      </c>
      <c r="CY86" s="183">
        <f t="shared" ref="CY86" si="329">SUM(CY29,CY21,CY37,CY45,CY53,,CY61,CY69,CY77,CY85)</f>
        <v>0</v>
      </c>
      <c r="CZ86" s="183">
        <f t="shared" ref="CZ86:DA86" si="330">SUM(CZ29,CZ21,CZ37,CZ45,CZ53,CZ61,CZ69,CZ77,CZ85)</f>
        <v>0</v>
      </c>
      <c r="DA86" s="184">
        <f t="shared" si="330"/>
        <v>0</v>
      </c>
      <c r="DB86" s="186" t="e">
        <f t="shared" si="32"/>
        <v>#DIV/0!</v>
      </c>
      <c r="DC86" s="183">
        <f t="shared" ref="DC86" si="331">SUM(DC29,DC21,DC37,DC45,DC53,,DC61,DC69,DC77,DC85)</f>
        <v>0</v>
      </c>
      <c r="DD86" s="183">
        <f t="shared" ref="DD86:DE86" si="332">SUM(DD29,DD21,DD37,DD45,DD53,DD61,DD69,DD77,DD85)</f>
        <v>0</v>
      </c>
      <c r="DE86" s="184">
        <f t="shared" si="332"/>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233" priority="15"/>
    <cfRule type="aboveAverage" dxfId="232"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231" priority="13"/>
    <cfRule type="aboveAverage" dxfId="230" priority="14"/>
  </conditionalFormatting>
  <conditionalFormatting sqref="BN21">
    <cfRule type="aboveAverage" dxfId="229" priority="11"/>
    <cfRule type="aboveAverage" dxfId="228" priority="12"/>
  </conditionalFormatting>
  <conditionalFormatting sqref="BN29 BN37 BN45 BN53 BN61 BN69 BN77 BN85">
    <cfRule type="aboveAverage" dxfId="227" priority="9"/>
    <cfRule type="aboveAverage" dxfId="226" priority="10"/>
  </conditionalFormatting>
  <conditionalFormatting sqref="BR21 BV21 BZ21 CD21 CH21 CL21 CP21 CT21 CX21 DB21">
    <cfRule type="aboveAverage" dxfId="225" priority="7"/>
    <cfRule type="aboveAverage" dxfId="224"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223" priority="5"/>
    <cfRule type="aboveAverage" dxfId="222" priority="6"/>
  </conditionalFormatting>
  <conditionalFormatting sqref="DF21">
    <cfRule type="aboveAverage" dxfId="221" priority="3"/>
    <cfRule type="aboveAverage" dxfId="220" priority="4"/>
  </conditionalFormatting>
  <conditionalFormatting sqref="DF29 DF37 DF45 DF53 DF61 DF69 DF77 DF85">
    <cfRule type="aboveAverage" dxfId="219" priority="1"/>
    <cfRule type="aboveAverage" dxfId="218" priority="2"/>
  </conditionalFormatting>
  <pageMargins left="0.75" right="0.75" top="1" bottom="1" header="0.5" footer="0.5"/>
  <pageSetup paperSize="9" scale="4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60AAF-4A60-47B2-8E7D-0D0DDB0A7B51}">
  <sheetPr>
    <tabColor rgb="FFAB0548"/>
    <pageSetUpPr autoPageBreaks="0" fitToPage="1"/>
  </sheetPr>
  <dimension ref="A1:V53"/>
  <sheetViews>
    <sheetView showGridLines="0" topLeftCell="A3" zoomScale="140" zoomScaleNormal="140" zoomScaleSheetLayoutView="50" workbookViewId="0">
      <selection activeCell="C11" sqref="C11:E11"/>
    </sheetView>
  </sheetViews>
  <sheetFormatPr defaultColWidth="8.9140625" defaultRowHeight="13"/>
  <cols>
    <col min="1" max="1" width="2.1640625" style="21" customWidth="1"/>
    <col min="2" max="2" width="15.08203125" style="23" customWidth="1"/>
    <col min="3" max="3" width="18.1640625" style="33" customWidth="1"/>
    <col min="4" max="4" width="2.1640625" style="23" hidden="1" customWidth="1"/>
    <col min="5" max="6" width="18.83203125" style="33" customWidth="1"/>
    <col min="7" max="7" width="24.1640625" style="33" customWidth="1"/>
    <col min="8" max="8" width="13.08203125" style="44" hidden="1" customWidth="1"/>
    <col min="9" max="9" width="0" style="23" hidden="1" customWidth="1"/>
    <col min="10" max="10" width="10.1640625" style="23" hidden="1" customWidth="1"/>
    <col min="11" max="11" width="12.1640625" style="23" hidden="1" customWidth="1"/>
    <col min="12" max="12" width="15.1640625" style="44" hidden="1" customWidth="1"/>
    <col min="13" max="13" width="9.9140625" style="35" customWidth="1"/>
    <col min="14" max="14" width="11" style="35" hidden="1" customWidth="1"/>
    <col min="15" max="16" width="9.9140625" style="23" hidden="1" customWidth="1"/>
    <col min="17" max="17" width="9.83203125" style="23" hidden="1" customWidth="1"/>
    <col min="18" max="19" width="9.9140625" style="23" hidden="1" customWidth="1"/>
    <col min="20" max="20" width="3.6640625" style="23" bestFit="1" customWidth="1"/>
    <col min="21" max="16384" width="8.9140625" style="23"/>
  </cols>
  <sheetData>
    <row r="1" spans="2:22" ht="13.5" thickBot="1"/>
    <row r="2" spans="2:22" ht="24" customHeight="1">
      <c r="B2" s="667" t="s">
        <v>0</v>
      </c>
      <c r="C2" s="668"/>
      <c r="D2" s="668"/>
      <c r="E2" s="669"/>
      <c r="F2" s="448"/>
      <c r="G2" s="22"/>
      <c r="H2" s="22"/>
      <c r="I2" s="22"/>
      <c r="J2" s="22"/>
      <c r="K2" s="22"/>
      <c r="L2" s="22"/>
      <c r="M2" s="22"/>
      <c r="N2" s="22"/>
    </row>
    <row r="3" spans="2:22" ht="15.65" customHeight="1">
      <c r="B3" s="62" t="s">
        <v>1</v>
      </c>
      <c r="C3" s="608" t="s">
        <v>125</v>
      </c>
      <c r="D3" s="608"/>
      <c r="E3" s="670"/>
      <c r="F3" s="449"/>
      <c r="G3" s="24"/>
      <c r="H3" s="24"/>
      <c r="I3" s="24"/>
      <c r="J3" s="24"/>
      <c r="K3" s="24"/>
      <c r="L3" s="24"/>
      <c r="M3" s="24"/>
      <c r="N3" s="24"/>
    </row>
    <row r="4" spans="2:22">
      <c r="B4" s="62" t="s">
        <v>2</v>
      </c>
      <c r="C4" s="671" t="s">
        <v>168</v>
      </c>
      <c r="D4" s="671"/>
      <c r="E4" s="672"/>
      <c r="F4" s="450"/>
      <c r="G4" s="25"/>
      <c r="H4" s="25"/>
      <c r="I4" s="25"/>
      <c r="J4" s="25"/>
      <c r="K4" s="25"/>
      <c r="L4" s="25"/>
      <c r="M4" s="25"/>
      <c r="N4" s="25"/>
    </row>
    <row r="5" spans="2:22" ht="13.5" thickBot="1">
      <c r="B5" s="63" t="s">
        <v>3</v>
      </c>
      <c r="C5" s="673">
        <f>M21</f>
        <v>33434.49</v>
      </c>
      <c r="D5" s="673"/>
      <c r="E5" s="674"/>
      <c r="F5" s="451"/>
      <c r="G5" s="26"/>
      <c r="H5" s="26"/>
      <c r="I5" s="299" t="s">
        <v>32</v>
      </c>
      <c r="J5" s="64"/>
      <c r="K5" s="64"/>
      <c r="L5" s="64"/>
      <c r="M5" s="64"/>
      <c r="N5" s="64"/>
      <c r="O5" s="64"/>
      <c r="P5" s="299" t="s">
        <v>7</v>
      </c>
      <c r="Q5" s="64"/>
      <c r="R5" s="64"/>
      <c r="S5" s="299" t="s">
        <v>9</v>
      </c>
      <c r="T5" s="27"/>
    </row>
    <row r="6" spans="2:22" ht="13.5" thickBot="1">
      <c r="B6" s="28"/>
      <c r="C6" s="29"/>
      <c r="D6" s="30"/>
      <c r="E6" s="29"/>
      <c r="F6" s="29"/>
      <c r="G6" s="64"/>
      <c r="H6" s="65"/>
      <c r="I6" s="300">
        <v>1.4E-2</v>
      </c>
      <c r="J6" s="64"/>
      <c r="K6" s="64"/>
      <c r="L6" s="64"/>
      <c r="M6" s="64"/>
      <c r="N6" s="64"/>
      <c r="O6" s="64"/>
      <c r="P6" s="301">
        <v>7.8E-2</v>
      </c>
      <c r="Q6" s="229"/>
      <c r="R6" s="64"/>
      <c r="S6" s="301">
        <v>1.7000000000000001E-2</v>
      </c>
      <c r="T6" s="27"/>
    </row>
    <row r="7" spans="2:22" ht="25.75" customHeight="1" thickBot="1">
      <c r="B7" s="621" t="s">
        <v>62</v>
      </c>
      <c r="C7" s="622"/>
      <c r="D7" s="622"/>
      <c r="E7" s="622"/>
      <c r="F7" s="622"/>
      <c r="G7" s="622"/>
      <c r="H7" s="622"/>
      <c r="I7" s="622"/>
      <c r="J7" s="622"/>
      <c r="K7" s="622"/>
      <c r="L7" s="622"/>
      <c r="M7" s="622"/>
      <c r="N7" s="622"/>
      <c r="O7" s="622"/>
      <c r="P7" s="622"/>
      <c r="Q7" s="622"/>
      <c r="R7" s="622"/>
      <c r="S7" s="623"/>
      <c r="T7" s="31"/>
      <c r="U7" s="31"/>
      <c r="V7" s="31"/>
    </row>
    <row r="8" spans="2:22" ht="13.5" customHeight="1">
      <c r="B8" s="729"/>
      <c r="C8" s="730" t="s">
        <v>13</v>
      </c>
      <c r="D8" s="642"/>
      <c r="E8" s="642"/>
      <c r="F8" s="624" t="s">
        <v>172</v>
      </c>
      <c r="G8" s="624" t="s">
        <v>14</v>
      </c>
      <c r="H8" s="731" t="s">
        <v>15</v>
      </c>
      <c r="I8" s="731"/>
      <c r="J8" s="732" t="s">
        <v>42</v>
      </c>
      <c r="K8" s="732"/>
      <c r="L8" s="732"/>
      <c r="M8" s="731" t="s">
        <v>6</v>
      </c>
      <c r="N8" s="731" t="s">
        <v>30</v>
      </c>
      <c r="O8" s="727" t="s">
        <v>55</v>
      </c>
      <c r="P8" s="728" t="s">
        <v>7</v>
      </c>
      <c r="Q8" s="727" t="s">
        <v>117</v>
      </c>
      <c r="R8" s="727" t="s">
        <v>8</v>
      </c>
      <c r="S8" s="733" t="s">
        <v>9</v>
      </c>
      <c r="T8" s="31"/>
      <c r="U8" s="31"/>
      <c r="V8" s="31"/>
    </row>
    <row r="9" spans="2:22" ht="46.25" customHeight="1" thickBot="1">
      <c r="B9" s="676"/>
      <c r="C9" s="683"/>
      <c r="D9" s="684"/>
      <c r="E9" s="684"/>
      <c r="F9" s="625"/>
      <c r="G9" s="625"/>
      <c r="H9" s="206" t="s">
        <v>16</v>
      </c>
      <c r="I9" s="302" t="s">
        <v>17</v>
      </c>
      <c r="J9" s="207" t="s">
        <v>61</v>
      </c>
      <c r="K9" s="208" t="s">
        <v>58</v>
      </c>
      <c r="L9" s="209" t="s">
        <v>59</v>
      </c>
      <c r="M9" s="688"/>
      <c r="N9" s="680"/>
      <c r="O9" s="688"/>
      <c r="P9" s="690"/>
      <c r="Q9" s="688"/>
      <c r="R9" s="684"/>
      <c r="S9" s="678"/>
      <c r="T9" s="31"/>
      <c r="U9" s="31"/>
      <c r="V9" s="31"/>
    </row>
    <row r="10" spans="2:22" ht="28.5" customHeight="1">
      <c r="B10" s="651" t="s">
        <v>133</v>
      </c>
      <c r="C10" s="649" t="s">
        <v>170</v>
      </c>
      <c r="D10" s="650"/>
      <c r="E10" s="650"/>
      <c r="F10" s="202" t="s">
        <v>116</v>
      </c>
      <c r="G10" s="203" t="s">
        <v>168</v>
      </c>
      <c r="H10" s="328">
        <f>Facebook!$D$86</f>
        <v>99971</v>
      </c>
      <c r="I10" s="329">
        <f>Facebook!$L$86</f>
        <v>2.7831748365872055E-2</v>
      </c>
      <c r="J10" s="328">
        <f>Facebook!$O$86</f>
        <v>4706</v>
      </c>
      <c r="K10" s="330">
        <f>M10/$P$6</f>
        <v>130027.1794871795</v>
      </c>
      <c r="L10" s="331">
        <f t="shared" ref="L10:L20" si="0">J10/K10</f>
        <v>3.6192433140211311E-2</v>
      </c>
      <c r="M10" s="332">
        <v>10142.120000000001</v>
      </c>
      <c r="N10" s="333">
        <f>Facebook!$J$86</f>
        <v>1865</v>
      </c>
      <c r="O10" s="204">
        <f t="shared" ref="O10:O20" si="1">N10/M10</f>
        <v>0.18388660358978201</v>
      </c>
      <c r="P10" s="352">
        <f t="shared" ref="P10:P20" si="2">N10/J10</f>
        <v>0.39630259243518912</v>
      </c>
      <c r="Q10" s="205">
        <f t="shared" ref="Q10:Q20" si="3">J10/H10</f>
        <v>4.7073651358894082E-2</v>
      </c>
      <c r="R10" s="306">
        <f>Facebook!$V$86</f>
        <v>0.77575690688144872</v>
      </c>
      <c r="S10" s="349">
        <f t="shared" ref="S10:S20" si="4">N10/H10</f>
        <v>1.8655410068919989E-2</v>
      </c>
      <c r="T10" s="453"/>
      <c r="U10" s="31"/>
      <c r="V10" s="31"/>
    </row>
    <row r="11" spans="2:22" ht="28.5" customHeight="1">
      <c r="B11" s="651"/>
      <c r="C11" s="649" t="s">
        <v>171</v>
      </c>
      <c r="D11" s="650"/>
      <c r="E11" s="650"/>
      <c r="F11" s="202" t="s">
        <v>173</v>
      </c>
      <c r="G11" s="203" t="s">
        <v>168</v>
      </c>
      <c r="H11" s="328"/>
      <c r="I11" s="329"/>
      <c r="J11" s="328"/>
      <c r="K11" s="330"/>
      <c r="L11" s="331"/>
      <c r="M11" s="332">
        <v>6213.95</v>
      </c>
      <c r="N11" s="333"/>
      <c r="O11" s="204"/>
      <c r="P11" s="352"/>
      <c r="Q11" s="205"/>
      <c r="R11" s="306"/>
      <c r="S11" s="349"/>
      <c r="T11" s="453"/>
      <c r="U11" s="31"/>
      <c r="V11" s="31"/>
    </row>
    <row r="12" spans="2:22" ht="28.5" customHeight="1">
      <c r="B12" s="651"/>
      <c r="C12" s="647" t="s">
        <v>127</v>
      </c>
      <c r="D12" s="648"/>
      <c r="E12" s="648"/>
      <c r="F12" s="202" t="s">
        <v>116</v>
      </c>
      <c r="G12" s="203" t="s">
        <v>168</v>
      </c>
      <c r="H12" s="334">
        <f>YouTube!D86</f>
        <v>17694</v>
      </c>
      <c r="I12" s="335">
        <f>YouTube!$L$86</f>
        <v>6.401503886704886E-3</v>
      </c>
      <c r="J12" s="334">
        <f>YouTube!$O$86</f>
        <v>5609</v>
      </c>
      <c r="K12" s="330">
        <f t="shared" ref="K12:K20" si="5">M12/$P$6</f>
        <v>132980.3846153846</v>
      </c>
      <c r="L12" s="336">
        <f t="shared" si="0"/>
        <v>4.2179153085041464E-2</v>
      </c>
      <c r="M12" s="332">
        <v>10372.469999999999</v>
      </c>
      <c r="N12" s="413">
        <f>YouTube!$J$86</f>
        <v>2287.6000000000004</v>
      </c>
      <c r="O12" s="56">
        <f t="shared" si="1"/>
        <v>0.22054534744376225</v>
      </c>
      <c r="P12" s="353">
        <f t="shared" si="2"/>
        <v>0.40784453556783745</v>
      </c>
      <c r="Q12" s="201">
        <f t="shared" si="3"/>
        <v>0.31700011303266645</v>
      </c>
      <c r="R12" s="312">
        <f>YouTube!$V$86</f>
        <v>0.76484380904020954</v>
      </c>
      <c r="S12" s="350">
        <f t="shared" si="4"/>
        <v>0.12928676387475982</v>
      </c>
      <c r="T12" s="453"/>
      <c r="U12" s="31"/>
      <c r="V12" s="31"/>
    </row>
    <row r="13" spans="2:22" ht="15.65" customHeight="1" thickBot="1">
      <c r="B13" s="651"/>
      <c r="C13" s="649" t="s">
        <v>169</v>
      </c>
      <c r="D13" s="650"/>
      <c r="E13" s="650"/>
      <c r="F13" s="202" t="s">
        <v>174</v>
      </c>
      <c r="G13" s="55" t="s">
        <v>168</v>
      </c>
      <c r="H13" s="334">
        <f>Snapchat!D86</f>
        <v>21682</v>
      </c>
      <c r="I13" s="335">
        <f>Snapchat!$L$86</f>
        <v>1.6746943655749202E-2</v>
      </c>
      <c r="J13" s="334">
        <f>Snapchat!$O$86</f>
        <v>7455</v>
      </c>
      <c r="K13" s="330">
        <f t="shared" si="5"/>
        <v>85973.717948717953</v>
      </c>
      <c r="L13" s="336">
        <f t="shared" si="0"/>
        <v>8.6712546320804648E-2</v>
      </c>
      <c r="M13" s="332">
        <v>6705.95</v>
      </c>
      <c r="N13" s="338">
        <f>Snapchat!$J$86</f>
        <v>490.01</v>
      </c>
      <c r="O13" s="56">
        <f t="shared" si="1"/>
        <v>7.3070929547640523E-2</v>
      </c>
      <c r="P13" s="353">
        <f t="shared" si="2"/>
        <v>6.5729040912139505E-2</v>
      </c>
      <c r="Q13" s="201">
        <f t="shared" si="3"/>
        <v>0.343833594686837</v>
      </c>
      <c r="R13" s="414">
        <f>Snapchat!$V$86</f>
        <v>0.91500000000000004</v>
      </c>
      <c r="S13" s="350">
        <f t="shared" si="4"/>
        <v>2.2599852412139101E-2</v>
      </c>
      <c r="T13" s="453"/>
      <c r="U13" s="31"/>
      <c r="V13" s="31"/>
    </row>
    <row r="14" spans="2:22" ht="15.65" hidden="1" customHeight="1">
      <c r="B14" s="651"/>
      <c r="C14" s="647" t="str">
        <f>Media4!B$2</f>
        <v>Media 4</v>
      </c>
      <c r="D14" s="648"/>
      <c r="E14" s="648"/>
      <c r="F14" s="197"/>
      <c r="G14" s="55"/>
      <c r="H14" s="334">
        <f>Media4!D86</f>
        <v>0</v>
      </c>
      <c r="I14" s="335" t="e">
        <f>Media4!$L$86</f>
        <v>#DIV/0!</v>
      </c>
      <c r="J14" s="334">
        <f>Media4!$O$86</f>
        <v>0</v>
      </c>
      <c r="K14" s="330">
        <f t="shared" si="5"/>
        <v>0</v>
      </c>
      <c r="L14" s="336" t="e">
        <f t="shared" si="0"/>
        <v>#DIV/0!</v>
      </c>
      <c r="M14" s="337">
        <f>Media4!$C$3</f>
        <v>0</v>
      </c>
      <c r="N14" s="338">
        <f>Media4!$J$86</f>
        <v>0</v>
      </c>
      <c r="O14" s="56" t="e">
        <f t="shared" si="1"/>
        <v>#DIV/0!</v>
      </c>
      <c r="P14" s="353" t="e">
        <f t="shared" si="2"/>
        <v>#DIV/0!</v>
      </c>
      <c r="Q14" s="201" t="e">
        <f t="shared" si="3"/>
        <v>#DIV/0!</v>
      </c>
      <c r="R14" s="312">
        <f>Media4!$V$86</f>
        <v>1</v>
      </c>
      <c r="S14" s="350" t="e">
        <f t="shared" si="4"/>
        <v>#DIV/0!</v>
      </c>
      <c r="T14" s="31"/>
      <c r="U14" s="31"/>
      <c r="V14" s="31"/>
    </row>
    <row r="15" spans="2:22" ht="15.65" hidden="1" customHeight="1">
      <c r="B15" s="651"/>
      <c r="C15" s="649" t="str">
        <f>Media5!B$2</f>
        <v>Media 5</v>
      </c>
      <c r="D15" s="650"/>
      <c r="E15" s="650"/>
      <c r="F15" s="202"/>
      <c r="G15" s="58"/>
      <c r="H15" s="334">
        <f>Media5!D86</f>
        <v>0</v>
      </c>
      <c r="I15" s="335" t="e">
        <f>Media5!$L$86</f>
        <v>#DIV/0!</v>
      </c>
      <c r="J15" s="334">
        <f>Media5!$O$86</f>
        <v>0</v>
      </c>
      <c r="K15" s="330">
        <f t="shared" si="5"/>
        <v>0</v>
      </c>
      <c r="L15" s="336" t="e">
        <f t="shared" si="0"/>
        <v>#DIV/0!</v>
      </c>
      <c r="M15" s="337">
        <f>Media5!$C$3</f>
        <v>0</v>
      </c>
      <c r="N15" s="338">
        <f>Media5!$J$86</f>
        <v>0</v>
      </c>
      <c r="O15" s="56" t="e">
        <f t="shared" si="1"/>
        <v>#DIV/0!</v>
      </c>
      <c r="P15" s="353" t="e">
        <f t="shared" si="2"/>
        <v>#DIV/0!</v>
      </c>
      <c r="Q15" s="201" t="e">
        <f t="shared" si="3"/>
        <v>#DIV/0!</v>
      </c>
      <c r="R15" s="312">
        <f>Media5!$V$86</f>
        <v>1</v>
      </c>
      <c r="S15" s="350" t="e">
        <f t="shared" si="4"/>
        <v>#DIV/0!</v>
      </c>
      <c r="T15" s="31"/>
      <c r="U15" s="31"/>
      <c r="V15" s="31"/>
    </row>
    <row r="16" spans="2:22" ht="15.65" hidden="1" customHeight="1">
      <c r="B16" s="651"/>
      <c r="C16" s="647" t="str">
        <f>Media6!B$2</f>
        <v>Media 6</v>
      </c>
      <c r="D16" s="648"/>
      <c r="E16" s="648"/>
      <c r="F16" s="197"/>
      <c r="G16" s="58"/>
      <c r="H16" s="334">
        <f>Media6!D86</f>
        <v>0</v>
      </c>
      <c r="I16" s="335" t="e">
        <f>Media6!$L$86</f>
        <v>#DIV/0!</v>
      </c>
      <c r="J16" s="334">
        <f>Media6!$O$86</f>
        <v>0</v>
      </c>
      <c r="K16" s="330">
        <f t="shared" si="5"/>
        <v>0</v>
      </c>
      <c r="L16" s="336" t="e">
        <f t="shared" si="0"/>
        <v>#DIV/0!</v>
      </c>
      <c r="M16" s="337">
        <f>Media6!$C$3</f>
        <v>0</v>
      </c>
      <c r="N16" s="338">
        <f>Media6!$J$86</f>
        <v>0</v>
      </c>
      <c r="O16" s="59" t="e">
        <f t="shared" si="1"/>
        <v>#DIV/0!</v>
      </c>
      <c r="P16" s="353" t="e">
        <f t="shared" si="2"/>
        <v>#DIV/0!</v>
      </c>
      <c r="Q16" s="201" t="e">
        <f t="shared" si="3"/>
        <v>#DIV/0!</v>
      </c>
      <c r="R16" s="312">
        <f>Media6!$V$86</f>
        <v>1</v>
      </c>
      <c r="S16" s="350" t="e">
        <f t="shared" si="4"/>
        <v>#DIV/0!</v>
      </c>
      <c r="T16" s="31"/>
      <c r="U16" s="31"/>
      <c r="V16" s="31"/>
    </row>
    <row r="17" spans="1:22" ht="15.65" hidden="1" customHeight="1">
      <c r="B17" s="651"/>
      <c r="C17" s="649" t="str">
        <f>Media7!B$2</f>
        <v>Media 7</v>
      </c>
      <c r="D17" s="650"/>
      <c r="E17" s="650"/>
      <c r="F17" s="202"/>
      <c r="G17" s="58"/>
      <c r="H17" s="334">
        <f>Media7!D86</f>
        <v>0</v>
      </c>
      <c r="I17" s="335" t="e">
        <f>Media7!$L$86</f>
        <v>#DIV/0!</v>
      </c>
      <c r="J17" s="334">
        <f>Media7!$O$86</f>
        <v>0</v>
      </c>
      <c r="K17" s="330">
        <f t="shared" si="5"/>
        <v>0</v>
      </c>
      <c r="L17" s="336" t="e">
        <f t="shared" si="0"/>
        <v>#DIV/0!</v>
      </c>
      <c r="M17" s="337">
        <f>Media7!$C$3</f>
        <v>0</v>
      </c>
      <c r="N17" s="338">
        <f>Media7!$J$86</f>
        <v>0</v>
      </c>
      <c r="O17" s="59" t="e">
        <f t="shared" si="1"/>
        <v>#DIV/0!</v>
      </c>
      <c r="P17" s="353" t="e">
        <f t="shared" si="2"/>
        <v>#DIV/0!</v>
      </c>
      <c r="Q17" s="201" t="e">
        <f t="shared" si="3"/>
        <v>#DIV/0!</v>
      </c>
      <c r="R17" s="312">
        <f>Media7!$V$86</f>
        <v>1</v>
      </c>
      <c r="S17" s="350" t="e">
        <f t="shared" si="4"/>
        <v>#DIV/0!</v>
      </c>
      <c r="T17" s="31"/>
      <c r="U17" s="31"/>
      <c r="V17" s="31"/>
    </row>
    <row r="18" spans="1:22" ht="15.65" hidden="1" customHeight="1">
      <c r="B18" s="651"/>
      <c r="C18" s="647" t="str">
        <f>Media8!B$2</f>
        <v>Media 8</v>
      </c>
      <c r="D18" s="648"/>
      <c r="E18" s="648"/>
      <c r="F18" s="197"/>
      <c r="G18" s="58"/>
      <c r="H18" s="334">
        <f>Media8!D86</f>
        <v>0</v>
      </c>
      <c r="I18" s="335" t="e">
        <f>Media8!$L$86</f>
        <v>#DIV/0!</v>
      </c>
      <c r="J18" s="334">
        <f>Media8!$O$86</f>
        <v>0</v>
      </c>
      <c r="K18" s="330">
        <f t="shared" si="5"/>
        <v>0</v>
      </c>
      <c r="L18" s="336" t="e">
        <f t="shared" si="0"/>
        <v>#DIV/0!</v>
      </c>
      <c r="M18" s="337">
        <f>Media8!$C$3</f>
        <v>0</v>
      </c>
      <c r="N18" s="338">
        <f>Media8!$J$86</f>
        <v>0</v>
      </c>
      <c r="O18" s="59" t="e">
        <f t="shared" si="1"/>
        <v>#DIV/0!</v>
      </c>
      <c r="P18" s="353" t="e">
        <f t="shared" si="2"/>
        <v>#DIV/0!</v>
      </c>
      <c r="Q18" s="201" t="e">
        <f t="shared" si="3"/>
        <v>#DIV/0!</v>
      </c>
      <c r="R18" s="312">
        <f>Media8!$V$86</f>
        <v>1</v>
      </c>
      <c r="S18" s="350" t="e">
        <f t="shared" si="4"/>
        <v>#DIV/0!</v>
      </c>
      <c r="T18" s="31"/>
      <c r="U18" s="31"/>
      <c r="V18" s="31"/>
    </row>
    <row r="19" spans="1:22" ht="15.65" hidden="1" customHeight="1">
      <c r="B19" s="651"/>
      <c r="C19" s="649" t="str">
        <f>Media9!B$2</f>
        <v>Media 9</v>
      </c>
      <c r="D19" s="650"/>
      <c r="E19" s="650"/>
      <c r="F19" s="202"/>
      <c r="G19" s="58"/>
      <c r="H19" s="334">
        <f>Media9!D86</f>
        <v>0</v>
      </c>
      <c r="I19" s="335" t="e">
        <f>Media9!$L$86</f>
        <v>#DIV/0!</v>
      </c>
      <c r="J19" s="334">
        <f>Media9!$O$86</f>
        <v>0</v>
      </c>
      <c r="K19" s="330">
        <f t="shared" si="5"/>
        <v>0</v>
      </c>
      <c r="L19" s="336" t="e">
        <f t="shared" si="0"/>
        <v>#DIV/0!</v>
      </c>
      <c r="M19" s="337">
        <f>Media9!$C$3</f>
        <v>0</v>
      </c>
      <c r="N19" s="338">
        <f>Media9!$J$86</f>
        <v>0</v>
      </c>
      <c r="O19" s="59" t="e">
        <f t="shared" si="1"/>
        <v>#DIV/0!</v>
      </c>
      <c r="P19" s="353" t="e">
        <f t="shared" si="2"/>
        <v>#DIV/0!</v>
      </c>
      <c r="Q19" s="201" t="e">
        <f t="shared" si="3"/>
        <v>#DIV/0!</v>
      </c>
      <c r="R19" s="312">
        <f>Media9!$V$86</f>
        <v>1</v>
      </c>
      <c r="S19" s="350" t="e">
        <f t="shared" si="4"/>
        <v>#DIV/0!</v>
      </c>
      <c r="T19" s="31"/>
      <c r="U19" s="31"/>
      <c r="V19" s="31"/>
    </row>
    <row r="20" spans="1:22" ht="15.65" hidden="1" customHeight="1" thickBot="1">
      <c r="B20" s="651"/>
      <c r="C20" s="647" t="str">
        <f>Media10!B$2</f>
        <v>Media 10</v>
      </c>
      <c r="D20" s="648"/>
      <c r="E20" s="648"/>
      <c r="F20" s="452"/>
      <c r="G20" s="210"/>
      <c r="H20" s="339">
        <f>Media10!D86</f>
        <v>0</v>
      </c>
      <c r="I20" s="340" t="e">
        <f>Media10!$L$86</f>
        <v>#DIV/0!</v>
      </c>
      <c r="J20" s="339">
        <f>Media10!$O$86</f>
        <v>0</v>
      </c>
      <c r="K20" s="330">
        <f t="shared" si="5"/>
        <v>0</v>
      </c>
      <c r="L20" s="341" t="e">
        <f t="shared" si="0"/>
        <v>#DIV/0!</v>
      </c>
      <c r="M20" s="342">
        <f>Media10!$C$3</f>
        <v>0</v>
      </c>
      <c r="N20" s="343">
        <f>Media10!$J$86</f>
        <v>0</v>
      </c>
      <c r="O20" s="211" t="e">
        <f t="shared" si="1"/>
        <v>#DIV/0!</v>
      </c>
      <c r="P20" s="354" t="e">
        <f t="shared" si="2"/>
        <v>#DIV/0!</v>
      </c>
      <c r="Q20" s="212" t="e">
        <f t="shared" si="3"/>
        <v>#DIV/0!</v>
      </c>
      <c r="R20" s="344">
        <f>Media10!$V$86</f>
        <v>1</v>
      </c>
      <c r="S20" s="351" t="e">
        <f t="shared" si="4"/>
        <v>#DIV/0!</v>
      </c>
      <c r="T20" s="31"/>
      <c r="U20" s="31"/>
      <c r="V20" s="31"/>
    </row>
    <row r="21" spans="1:22" s="32" customFormat="1" ht="19.25" customHeight="1" thickBot="1">
      <c r="B21" s="652" t="s">
        <v>18</v>
      </c>
      <c r="C21" s="653"/>
      <c r="D21" s="653"/>
      <c r="E21" s="653"/>
      <c r="F21" s="447"/>
      <c r="G21" s="213"/>
      <c r="H21" s="345">
        <f>'Daily_Total '!D86</f>
        <v>139347</v>
      </c>
      <c r="I21" s="346">
        <f>'Daily_Total '!L86</f>
        <v>1.8213629891856941E-2</v>
      </c>
      <c r="J21" s="345">
        <f>'Daily_Total '!O86</f>
        <v>17770</v>
      </c>
      <c r="K21" s="345">
        <f>SUM(K10:K13)</f>
        <v>348981.28205128206</v>
      </c>
      <c r="L21" s="214">
        <f>'Daily_Total '!Q86</f>
        <v>0.25956179775280902</v>
      </c>
      <c r="M21" s="347">
        <f>SUM(M10:M20)</f>
        <v>33434.49</v>
      </c>
      <c r="N21" s="347">
        <f>'Daily_Total '!J86</f>
        <v>4642.6100000000006</v>
      </c>
      <c r="O21" s="214">
        <f>'Daily_Total '!K86</f>
        <v>0.86940262172284655</v>
      </c>
      <c r="P21" s="355">
        <f>N21/J21</f>
        <v>0.26126111423747894</v>
      </c>
      <c r="Q21" s="215">
        <f>J21/SUM(H21)</f>
        <v>0.12752337689365398</v>
      </c>
      <c r="R21" s="214">
        <f>'Daily_Total '!V86</f>
        <v>0.79751862495755899</v>
      </c>
      <c r="S21" s="327">
        <f>N21/H21</f>
        <v>3.3316899538562011E-2</v>
      </c>
    </row>
    <row r="22" spans="1:22">
      <c r="B22" s="36"/>
      <c r="C22" s="21"/>
      <c r="D22" s="21"/>
      <c r="E22" s="21"/>
      <c r="F22" s="21"/>
      <c r="G22" s="37"/>
      <c r="H22" s="38"/>
      <c r="I22" s="39"/>
      <c r="J22" s="38"/>
      <c r="K22" s="38"/>
      <c r="L22" s="40"/>
      <c r="M22" s="51"/>
      <c r="N22" s="41"/>
      <c r="O22" s="42"/>
      <c r="P22" s="43"/>
    </row>
    <row r="23" spans="1:22" s="35" customFormat="1" ht="14.4" customHeight="1">
      <c r="A23" s="21"/>
      <c r="B23" s="654"/>
      <c r="C23" s="654"/>
      <c r="D23" s="654"/>
      <c r="E23" s="654"/>
      <c r="F23" s="654"/>
      <c r="G23" s="654"/>
      <c r="H23" s="654"/>
      <c r="I23" s="23"/>
      <c r="J23" s="23"/>
      <c r="K23" s="23"/>
      <c r="L23" s="44"/>
      <c r="O23" s="23"/>
      <c r="P23" s="23"/>
      <c r="Q23" s="23"/>
      <c r="R23" s="23"/>
      <c r="S23" s="23"/>
      <c r="T23" s="23"/>
      <c r="U23" s="23"/>
      <c r="V23" s="23"/>
    </row>
    <row r="24" spans="1:22" s="35" customFormat="1" ht="14.4" customHeight="1">
      <c r="A24" s="21"/>
      <c r="B24" s="654"/>
      <c r="C24" s="654"/>
      <c r="D24" s="654"/>
      <c r="E24" s="654"/>
      <c r="F24" s="654"/>
      <c r="G24" s="654"/>
      <c r="H24" s="654"/>
      <c r="I24" s="23"/>
      <c r="J24" s="23"/>
      <c r="K24" s="23"/>
      <c r="L24" s="44"/>
      <c r="O24" s="23"/>
      <c r="P24" s="23"/>
      <c r="Q24" s="23"/>
      <c r="R24" s="23"/>
      <c r="S24" s="23"/>
      <c r="T24" s="23"/>
      <c r="U24" s="23"/>
      <c r="V24" s="23"/>
    </row>
    <row r="25" spans="1:22" s="35" customFormat="1" ht="14.4" customHeight="1">
      <c r="A25" s="21"/>
      <c r="B25" s="654"/>
      <c r="C25" s="654"/>
      <c r="D25" s="654"/>
      <c r="E25" s="654"/>
      <c r="F25" s="654"/>
      <c r="G25" s="654"/>
      <c r="H25" s="654"/>
      <c r="I25" s="23"/>
      <c r="J25" s="23"/>
      <c r="K25" s="23"/>
      <c r="L25" s="44"/>
      <c r="O25" s="23"/>
      <c r="P25" s="23"/>
      <c r="Q25" s="23"/>
      <c r="R25" s="23"/>
      <c r="S25" s="23"/>
      <c r="T25" s="23"/>
      <c r="U25" s="23"/>
      <c r="V25" s="23"/>
    </row>
    <row r="26" spans="1:22" s="35" customFormat="1" ht="14.4" customHeight="1">
      <c r="A26" s="21"/>
      <c r="B26" s="654"/>
      <c r="C26" s="654"/>
      <c r="D26" s="654"/>
      <c r="E26" s="654"/>
      <c r="F26" s="654"/>
      <c r="G26" s="654"/>
      <c r="H26" s="654"/>
      <c r="I26" s="23"/>
      <c r="J26" s="23"/>
      <c r="K26" s="23"/>
      <c r="L26" s="44"/>
      <c r="O26" s="23"/>
      <c r="P26" s="23"/>
      <c r="Q26" s="23"/>
      <c r="R26" s="23"/>
      <c r="S26" s="23"/>
      <c r="T26" s="23"/>
      <c r="U26" s="23"/>
      <c r="V26" s="23"/>
    </row>
    <row r="27" spans="1:22" s="35" customFormat="1" ht="14.4" customHeight="1">
      <c r="A27" s="21"/>
      <c r="B27" s="654"/>
      <c r="C27" s="654"/>
      <c r="D27" s="654"/>
      <c r="E27" s="654"/>
      <c r="F27" s="654"/>
      <c r="G27" s="654"/>
      <c r="H27" s="654"/>
      <c r="I27" s="23"/>
      <c r="J27" s="23"/>
      <c r="K27" s="23"/>
      <c r="L27" s="44"/>
      <c r="O27" s="23"/>
      <c r="P27" s="23"/>
      <c r="Q27" s="23"/>
      <c r="R27" s="23"/>
      <c r="S27" s="23"/>
      <c r="T27" s="23"/>
      <c r="U27" s="23"/>
      <c r="V27" s="23"/>
    </row>
    <row r="28" spans="1:22" s="35" customFormat="1" ht="14.4" customHeight="1">
      <c r="A28" s="21"/>
      <c r="B28" s="654"/>
      <c r="C28" s="654"/>
      <c r="D28" s="654"/>
      <c r="E28" s="654"/>
      <c r="F28" s="654"/>
      <c r="G28" s="654"/>
      <c r="H28" s="654"/>
      <c r="I28" s="23"/>
      <c r="J28" s="23"/>
      <c r="K28" s="23"/>
      <c r="L28" s="44"/>
      <c r="O28" s="23"/>
      <c r="P28" s="23"/>
      <c r="Q28" s="23"/>
      <c r="R28" s="23"/>
      <c r="S28" s="23"/>
      <c r="T28" s="23"/>
      <c r="U28" s="23"/>
      <c r="V28" s="23"/>
    </row>
    <row r="29" spans="1:22" s="35" customFormat="1" ht="14.4" customHeight="1">
      <c r="A29" s="21"/>
      <c r="B29" s="654"/>
      <c r="C29" s="654"/>
      <c r="D29" s="654"/>
      <c r="E29" s="654"/>
      <c r="F29" s="654"/>
      <c r="G29" s="654"/>
      <c r="H29" s="654"/>
      <c r="I29" s="23"/>
      <c r="J29" s="23"/>
      <c r="K29" s="23"/>
      <c r="L29" s="44"/>
      <c r="O29" s="23"/>
      <c r="P29" s="23"/>
      <c r="Q29" s="23"/>
      <c r="R29" s="23"/>
      <c r="S29" s="23"/>
      <c r="T29" s="23"/>
      <c r="U29" s="23"/>
      <c r="V29" s="23"/>
    </row>
    <row r="30" spans="1:22" s="35" customFormat="1" ht="14.4" customHeight="1">
      <c r="A30" s="21"/>
      <c r="B30" s="654"/>
      <c r="C30" s="654"/>
      <c r="D30" s="654"/>
      <c r="E30" s="654"/>
      <c r="F30" s="654"/>
      <c r="G30" s="654"/>
      <c r="H30" s="654"/>
      <c r="I30" s="23"/>
      <c r="J30" s="23"/>
      <c r="K30" s="23"/>
      <c r="L30" s="44"/>
      <c r="O30" s="23"/>
      <c r="P30" s="23"/>
      <c r="Q30" s="23"/>
      <c r="R30" s="23"/>
      <c r="S30" s="23"/>
      <c r="T30" s="23"/>
      <c r="U30" s="23"/>
      <c r="V30" s="23"/>
    </row>
    <row r="31" spans="1:22" s="35" customFormat="1" ht="14.4" customHeight="1">
      <c r="A31" s="21"/>
      <c r="B31" s="654"/>
      <c r="C31" s="654"/>
      <c r="D31" s="654"/>
      <c r="E31" s="654"/>
      <c r="F31" s="654"/>
      <c r="G31" s="654"/>
      <c r="H31" s="654"/>
      <c r="I31" s="23"/>
      <c r="J31" s="23"/>
      <c r="K31" s="23"/>
      <c r="L31" s="44"/>
      <c r="O31" s="23"/>
      <c r="P31" s="23"/>
      <c r="Q31" s="23"/>
      <c r="R31" s="23"/>
      <c r="S31" s="23"/>
      <c r="T31" s="23"/>
      <c r="U31" s="23"/>
      <c r="V31" s="23"/>
    </row>
    <row r="32" spans="1:22" s="35" customFormat="1" ht="14.4" customHeight="1">
      <c r="A32" s="21"/>
      <c r="B32" s="654"/>
      <c r="C32" s="654"/>
      <c r="D32" s="654"/>
      <c r="E32" s="654"/>
      <c r="F32" s="654"/>
      <c r="G32" s="654"/>
      <c r="H32" s="654"/>
      <c r="I32" s="23"/>
      <c r="J32" s="23"/>
      <c r="K32" s="23"/>
      <c r="L32" s="44"/>
      <c r="O32" s="23"/>
      <c r="P32" s="23"/>
      <c r="Q32" s="23"/>
      <c r="R32" s="23"/>
      <c r="S32" s="23"/>
      <c r="T32" s="23"/>
      <c r="U32" s="23"/>
      <c r="V32" s="23"/>
    </row>
    <row r="33" spans="1:22" s="35" customFormat="1" ht="14.4" customHeight="1">
      <c r="A33" s="21"/>
      <c r="B33" s="654"/>
      <c r="C33" s="654"/>
      <c r="D33" s="654"/>
      <c r="E33" s="654"/>
      <c r="F33" s="654"/>
      <c r="G33" s="654"/>
      <c r="H33" s="654"/>
      <c r="I33" s="23"/>
      <c r="J33" s="23"/>
      <c r="K33" s="23"/>
      <c r="L33" s="44"/>
      <c r="O33" s="23"/>
      <c r="P33" s="23"/>
      <c r="Q33" s="23"/>
      <c r="R33" s="23"/>
      <c r="S33" s="23"/>
      <c r="T33" s="23"/>
      <c r="U33" s="23"/>
      <c r="V33" s="23"/>
    </row>
    <row r="34" spans="1:22" ht="14.4" customHeight="1">
      <c r="B34" s="654"/>
      <c r="C34" s="654"/>
      <c r="D34" s="654"/>
      <c r="E34" s="654"/>
      <c r="F34" s="654"/>
      <c r="G34" s="654"/>
      <c r="H34" s="654"/>
    </row>
    <row r="35" spans="1:22" ht="14.4" customHeight="1">
      <c r="B35" s="654"/>
      <c r="C35" s="654"/>
      <c r="D35" s="654"/>
      <c r="E35" s="654"/>
      <c r="F35" s="654"/>
      <c r="G35" s="654"/>
      <c r="H35" s="654"/>
    </row>
    <row r="36" spans="1:22" ht="14.4" customHeight="1">
      <c r="B36" s="654"/>
      <c r="C36" s="654"/>
      <c r="D36" s="654"/>
      <c r="E36" s="654"/>
      <c r="F36" s="654"/>
      <c r="G36" s="654"/>
      <c r="H36" s="654"/>
    </row>
    <row r="37" spans="1:22" ht="14.4" customHeight="1">
      <c r="B37" s="654"/>
      <c r="C37" s="654"/>
      <c r="D37" s="654"/>
      <c r="E37" s="654"/>
      <c r="F37" s="654"/>
      <c r="G37" s="654"/>
      <c r="H37" s="654"/>
    </row>
    <row r="38" spans="1:22" ht="14.4" customHeight="1">
      <c r="B38" s="654"/>
      <c r="C38" s="654"/>
      <c r="D38" s="654"/>
      <c r="E38" s="654"/>
      <c r="F38" s="654"/>
      <c r="G38" s="654"/>
      <c r="H38" s="654"/>
    </row>
    <row r="39" spans="1:22" ht="14.4" customHeight="1">
      <c r="B39" s="654"/>
      <c r="C39" s="654"/>
      <c r="D39" s="654"/>
      <c r="E39" s="654"/>
      <c r="F39" s="654"/>
      <c r="G39" s="654"/>
      <c r="H39" s="654"/>
    </row>
    <row r="40" spans="1:22" ht="14.4" customHeight="1">
      <c r="B40" s="654"/>
      <c r="C40" s="654"/>
      <c r="D40" s="654"/>
      <c r="E40" s="654"/>
      <c r="F40" s="654"/>
      <c r="G40" s="654"/>
      <c r="H40" s="654"/>
    </row>
    <row r="41" spans="1:22" ht="14.4" customHeight="1">
      <c r="B41" s="654"/>
      <c r="C41" s="654"/>
      <c r="D41" s="654"/>
      <c r="E41" s="654"/>
      <c r="F41" s="654"/>
      <c r="G41" s="654"/>
      <c r="H41" s="654"/>
    </row>
    <row r="42" spans="1:22" ht="14.4" customHeight="1">
      <c r="B42" s="654"/>
      <c r="C42" s="654"/>
      <c r="D42" s="654"/>
      <c r="E42" s="654"/>
      <c r="F42" s="654"/>
      <c r="G42" s="654"/>
      <c r="H42" s="654"/>
    </row>
    <row r="43" spans="1:22" ht="15.65" customHeight="1">
      <c r="B43" s="654"/>
      <c r="C43" s="654"/>
      <c r="D43" s="654"/>
      <c r="E43" s="654"/>
      <c r="F43" s="654"/>
      <c r="G43" s="654"/>
      <c r="H43" s="654"/>
    </row>
    <row r="44" spans="1:22" ht="14.4" customHeight="1">
      <c r="B44" s="654"/>
      <c r="C44" s="654"/>
      <c r="D44" s="654"/>
      <c r="E44" s="654"/>
      <c r="F44" s="654"/>
      <c r="G44" s="654"/>
      <c r="H44" s="654"/>
    </row>
    <row r="45" spans="1:22" ht="14.4" customHeight="1">
      <c r="B45" s="654"/>
      <c r="C45" s="654"/>
      <c r="D45" s="654"/>
      <c r="E45" s="654"/>
      <c r="F45" s="654"/>
      <c r="G45" s="654"/>
      <c r="H45" s="654"/>
    </row>
    <row r="46" spans="1:22" ht="14.4" customHeight="1">
      <c r="B46" s="654"/>
      <c r="C46" s="654"/>
      <c r="D46" s="654"/>
      <c r="E46" s="654"/>
      <c r="F46" s="654"/>
      <c r="G46" s="654"/>
      <c r="H46" s="654"/>
    </row>
    <row r="47" spans="1:22" ht="14.4" customHeight="1">
      <c r="B47" s="654"/>
      <c r="C47" s="654"/>
      <c r="D47" s="654"/>
      <c r="E47" s="654"/>
      <c r="F47" s="654"/>
      <c r="G47" s="654"/>
      <c r="H47" s="654"/>
    </row>
    <row r="48" spans="1:22" ht="12" customHeight="1">
      <c r="B48" s="654"/>
      <c r="C48" s="654"/>
      <c r="D48" s="654"/>
      <c r="E48" s="654"/>
      <c r="F48" s="654"/>
      <c r="G48" s="654"/>
      <c r="H48" s="654"/>
    </row>
    <row r="49" spans="2:8" ht="14.4" customHeight="1">
      <c r="B49" s="654"/>
      <c r="C49" s="654"/>
      <c r="D49" s="654"/>
      <c r="E49" s="654"/>
      <c r="F49" s="654"/>
      <c r="G49" s="654"/>
      <c r="H49" s="654"/>
    </row>
    <row r="50" spans="2:8" ht="14.4" customHeight="1">
      <c r="B50" s="654"/>
      <c r="C50" s="654"/>
      <c r="D50" s="654"/>
      <c r="E50" s="654"/>
      <c r="F50" s="654"/>
      <c r="G50" s="654"/>
      <c r="H50" s="654"/>
    </row>
    <row r="51" spans="2:8" ht="14.4" customHeight="1"/>
    <row r="52" spans="2:8" ht="14.4" customHeight="1"/>
    <row r="53" spans="2:8" ht="14.4" customHeight="1"/>
  </sheetData>
  <mergeCells count="32">
    <mergeCell ref="B23:H50"/>
    <mergeCell ref="C19:E19"/>
    <mergeCell ref="C20:E20"/>
    <mergeCell ref="B21:E21"/>
    <mergeCell ref="S8:S9"/>
    <mergeCell ref="B10:B20"/>
    <mergeCell ref="C10:E10"/>
    <mergeCell ref="C12:E12"/>
    <mergeCell ref="C13:E13"/>
    <mergeCell ref="C14:E14"/>
    <mergeCell ref="C15:E15"/>
    <mergeCell ref="C16:E16"/>
    <mergeCell ref="C17:E17"/>
    <mergeCell ref="C18:E18"/>
    <mergeCell ref="M8:M9"/>
    <mergeCell ref="N8:N9"/>
    <mergeCell ref="R8:R9"/>
    <mergeCell ref="B2:E2"/>
    <mergeCell ref="C3:E3"/>
    <mergeCell ref="C4:E4"/>
    <mergeCell ref="C5:E5"/>
    <mergeCell ref="B7:S7"/>
    <mergeCell ref="B8:B9"/>
    <mergeCell ref="C8:E9"/>
    <mergeCell ref="G8:G9"/>
    <mergeCell ref="H8:I8"/>
    <mergeCell ref="J8:L8"/>
    <mergeCell ref="C11:E11"/>
    <mergeCell ref="F8:F9"/>
    <mergeCell ref="O8:O9"/>
    <mergeCell ref="P8:P9"/>
    <mergeCell ref="Q8:Q9"/>
  </mergeCells>
  <printOptions horizontalCentered="1" verticalCentered="1"/>
  <pageMargins left="0" right="0" top="0" bottom="0" header="0" footer="0"/>
  <pageSetup paperSize="9" orientation="landscape" r:id="rId1"/>
  <headerFooter alignWithMargins="0"/>
  <colBreaks count="1" manualBreakCount="1">
    <brk id="14"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69FCE-CAC1-4775-B203-EF745523DC93}">
  <sheetPr>
    <tabColor rgb="FFAB0548"/>
    <pageSetUpPr autoPageBreaks="0" fitToPage="1"/>
  </sheetPr>
  <dimension ref="A1:V251"/>
  <sheetViews>
    <sheetView showGridLines="0" tabSelected="1" topLeftCell="A102" zoomScale="90" zoomScaleNormal="90" zoomScaleSheetLayoutView="50" workbookViewId="0">
      <selection activeCell="F255" sqref="F255"/>
    </sheetView>
  </sheetViews>
  <sheetFormatPr defaultColWidth="8.9140625" defaultRowHeight="13"/>
  <cols>
    <col min="1" max="1" width="2.1640625" style="21" customWidth="1"/>
    <col min="2" max="2" width="15.08203125" style="23" customWidth="1"/>
    <col min="3" max="3" width="21.1640625" style="33" customWidth="1"/>
    <col min="4" max="4" width="2.1640625" style="23" hidden="1" customWidth="1"/>
    <col min="5" max="5" width="18.83203125" style="33" customWidth="1"/>
    <col min="6" max="6" width="24.1640625" style="33" customWidth="1"/>
    <col min="7" max="8" width="13.08203125" style="44" customWidth="1"/>
    <col min="9" max="9" width="8.9140625" style="23" customWidth="1"/>
    <col min="10" max="10" width="10.1640625" style="23" customWidth="1"/>
    <col min="11" max="11" width="12.1640625" style="23" customWidth="1"/>
    <col min="12" max="12" width="15.1640625" style="44" customWidth="1"/>
    <col min="13" max="13" width="9.9140625" style="35" customWidth="1"/>
    <col min="14" max="14" width="11" style="35" customWidth="1"/>
    <col min="15" max="16" width="9.9140625" style="23" customWidth="1"/>
    <col min="17" max="17" width="9.83203125" style="23" customWidth="1"/>
    <col min="18" max="19" width="9.9140625" style="23" customWidth="1"/>
    <col min="20" max="20" width="9.08203125" style="23" bestFit="1" customWidth="1"/>
    <col min="21" max="21" width="10" style="23" bestFit="1" customWidth="1"/>
    <col min="22" max="22" width="9.6640625" style="23" customWidth="1"/>
    <col min="23" max="16384" width="8.9140625" style="23"/>
  </cols>
  <sheetData>
    <row r="1" spans="2:22" ht="13.5" thickBot="1"/>
    <row r="2" spans="2:22" ht="24" customHeight="1">
      <c r="B2" s="667" t="s">
        <v>0</v>
      </c>
      <c r="C2" s="668"/>
      <c r="D2" s="668"/>
      <c r="E2" s="669"/>
      <c r="F2" s="22"/>
      <c r="G2" s="22"/>
      <c r="H2" s="22"/>
      <c r="I2" s="22"/>
      <c r="J2" s="22"/>
      <c r="K2" s="22"/>
      <c r="L2" s="22"/>
      <c r="M2" s="22"/>
      <c r="N2" s="22"/>
    </row>
    <row r="3" spans="2:22" ht="15.65" customHeight="1">
      <c r="B3" s="62" t="s">
        <v>1</v>
      </c>
      <c r="C3" s="608" t="s">
        <v>125</v>
      </c>
      <c r="D3" s="608"/>
      <c r="E3" s="670"/>
      <c r="F3" s="24"/>
      <c r="G3" s="24"/>
      <c r="H3" s="24"/>
      <c r="I3" s="24"/>
      <c r="J3" s="24"/>
      <c r="K3" s="24"/>
      <c r="L3" s="24"/>
      <c r="M3" s="24"/>
      <c r="N3" s="24"/>
    </row>
    <row r="4" spans="2:22">
      <c r="B4" s="62" t="s">
        <v>2</v>
      </c>
      <c r="C4" s="671" t="s">
        <v>168</v>
      </c>
      <c r="D4" s="671"/>
      <c r="E4" s="672"/>
      <c r="F4" s="25"/>
      <c r="G4" s="25"/>
      <c r="H4" s="25"/>
      <c r="I4" s="25"/>
      <c r="J4" s="25"/>
      <c r="K4" s="25"/>
      <c r="L4" s="25"/>
      <c r="M4" s="25"/>
      <c r="N4" s="25"/>
    </row>
    <row r="5" spans="2:22" ht="13.5" thickBot="1">
      <c r="B5" s="63" t="s">
        <v>3</v>
      </c>
      <c r="C5" s="673">
        <f>M20</f>
        <v>33434.49</v>
      </c>
      <c r="D5" s="673"/>
      <c r="E5" s="674"/>
      <c r="F5" s="26"/>
      <c r="G5" s="26"/>
      <c r="H5" s="26"/>
      <c r="I5" s="299" t="s">
        <v>32</v>
      </c>
      <c r="J5" s="64"/>
      <c r="K5" s="64"/>
      <c r="L5" s="64"/>
      <c r="M5" s="64"/>
      <c r="N5" s="64"/>
      <c r="O5" s="64"/>
      <c r="P5" s="299" t="s">
        <v>7</v>
      </c>
      <c r="Q5" s="64"/>
      <c r="R5" s="64"/>
      <c r="S5" s="299" t="s">
        <v>9</v>
      </c>
      <c r="T5" s="27"/>
    </row>
    <row r="6" spans="2:22" ht="13.5" thickBot="1">
      <c r="B6" s="28"/>
      <c r="C6" s="29"/>
      <c r="D6" s="30"/>
      <c r="E6" s="29"/>
      <c r="F6" s="64"/>
      <c r="G6" s="65"/>
      <c r="H6" s="65"/>
      <c r="I6" s="300">
        <v>1.4E-2</v>
      </c>
      <c r="J6" s="64"/>
      <c r="K6" s="64"/>
      <c r="L6" s="64"/>
      <c r="M6" s="64"/>
      <c r="N6" s="64"/>
      <c r="O6" s="64"/>
      <c r="P6" s="301">
        <v>7.8E-2</v>
      </c>
      <c r="Q6" s="229"/>
      <c r="R6" s="64"/>
      <c r="S6" s="301">
        <v>1.7000000000000001E-2</v>
      </c>
      <c r="T6" s="27"/>
    </row>
    <row r="7" spans="2:22" ht="25.75" customHeight="1" thickBot="1">
      <c r="B7" s="609" t="s">
        <v>62</v>
      </c>
      <c r="C7" s="610"/>
      <c r="D7" s="610"/>
      <c r="E7" s="610"/>
      <c r="F7" s="610"/>
      <c r="G7" s="610"/>
      <c r="H7" s="610"/>
      <c r="I7" s="610"/>
      <c r="J7" s="610"/>
      <c r="K7" s="610"/>
      <c r="L7" s="610"/>
      <c r="M7" s="610"/>
      <c r="N7" s="610"/>
      <c r="O7" s="610"/>
      <c r="P7" s="610"/>
      <c r="Q7" s="610"/>
      <c r="R7" s="610"/>
      <c r="S7" s="610"/>
      <c r="T7" s="610"/>
      <c r="U7" s="610"/>
      <c r="V7" s="611"/>
    </row>
    <row r="8" spans="2:22" ht="13.5" customHeight="1">
      <c r="B8" s="675"/>
      <c r="C8" s="681" t="s">
        <v>13</v>
      </c>
      <c r="D8" s="682"/>
      <c r="E8" s="682"/>
      <c r="F8" s="685" t="s">
        <v>14</v>
      </c>
      <c r="G8" s="679" t="s">
        <v>15</v>
      </c>
      <c r="H8" s="679"/>
      <c r="I8" s="679"/>
      <c r="J8" s="686" t="s">
        <v>42</v>
      </c>
      <c r="K8" s="686"/>
      <c r="L8" s="686"/>
      <c r="M8" s="679" t="s">
        <v>6</v>
      </c>
      <c r="N8" s="679" t="s">
        <v>30</v>
      </c>
      <c r="O8" s="687" t="s">
        <v>55</v>
      </c>
      <c r="P8" s="689" t="s">
        <v>7</v>
      </c>
      <c r="Q8" s="687" t="s">
        <v>117</v>
      </c>
      <c r="R8" s="687" t="s">
        <v>8</v>
      </c>
      <c r="S8" s="677" t="s">
        <v>9</v>
      </c>
      <c r="T8" s="739" t="s">
        <v>165</v>
      </c>
      <c r="U8" s="741" t="s">
        <v>166</v>
      </c>
      <c r="V8" s="743" t="s">
        <v>167</v>
      </c>
    </row>
    <row r="9" spans="2:22" ht="46.25" customHeight="1" thickBot="1">
      <c r="B9" s="676"/>
      <c r="C9" s="683"/>
      <c r="D9" s="684"/>
      <c r="E9" s="684"/>
      <c r="F9" s="625"/>
      <c r="G9" s="206" t="s">
        <v>16</v>
      </c>
      <c r="H9" s="206"/>
      <c r="I9" s="302" t="s">
        <v>17</v>
      </c>
      <c r="J9" s="207" t="s">
        <v>61</v>
      </c>
      <c r="K9" s="208" t="s">
        <v>58</v>
      </c>
      <c r="L9" s="209" t="s">
        <v>59</v>
      </c>
      <c r="M9" s="688"/>
      <c r="N9" s="680"/>
      <c r="O9" s="688"/>
      <c r="P9" s="690"/>
      <c r="Q9" s="688"/>
      <c r="R9" s="684"/>
      <c r="S9" s="678"/>
      <c r="T9" s="740"/>
      <c r="U9" s="742"/>
      <c r="V9" s="744"/>
    </row>
    <row r="10" spans="2:22" ht="28.5" customHeight="1">
      <c r="B10" s="651" t="s">
        <v>133</v>
      </c>
      <c r="C10" s="649" t="s">
        <v>126</v>
      </c>
      <c r="D10" s="650"/>
      <c r="E10" s="650"/>
      <c r="F10" s="203" t="s">
        <v>232</v>
      </c>
      <c r="G10" s="328">
        <f>'Facebook P2'!D86</f>
        <v>83903</v>
      </c>
      <c r="H10" s="328"/>
      <c r="I10" s="329">
        <f>'Facebook P2'!L86</f>
        <v>4.7439436310734724E-2</v>
      </c>
      <c r="J10" s="328">
        <f>'Facebook P2'!O86</f>
        <v>12647</v>
      </c>
      <c r="K10" s="330">
        <f>M10/$P$6</f>
        <v>209693.2051282051</v>
      </c>
      <c r="L10" s="331">
        <f>J10/K10</f>
        <v>6.0311920895422928E-2</v>
      </c>
      <c r="M10" s="332">
        <f>'Facebook P2'!C3</f>
        <v>16356.069999999998</v>
      </c>
      <c r="N10" s="333">
        <f>'Facebook P2'!J86</f>
        <v>782.76</v>
      </c>
      <c r="O10" s="204">
        <f>N10/M10</f>
        <v>4.7857462092055124E-2</v>
      </c>
      <c r="P10" s="352">
        <f t="shared" ref="P10:P19" si="0">N10/J10</f>
        <v>6.1892939036925755E-2</v>
      </c>
      <c r="Q10" s="205">
        <f t="shared" ref="Q10:Q19" si="1">J10/G10</f>
        <v>0.15073358521149421</v>
      </c>
      <c r="R10" s="306">
        <f>'Facebook P2'!V86</f>
        <v>0.8</v>
      </c>
      <c r="S10" s="349">
        <f>N10/G10</f>
        <v>9.329344600312265E-3</v>
      </c>
      <c r="T10" s="585">
        <f>'Facebook P2'!T86</f>
        <v>37</v>
      </c>
      <c r="U10" s="585">
        <f>SUM(J10*(100%-R10))</f>
        <v>2529.3999999999996</v>
      </c>
      <c r="V10" s="583">
        <f>N10/U10</f>
        <v>0.30946469518462882</v>
      </c>
    </row>
    <row r="11" spans="2:22" ht="28.5" customHeight="1">
      <c r="B11" s="651"/>
      <c r="C11" s="647" t="s">
        <v>127</v>
      </c>
      <c r="D11" s="648"/>
      <c r="E11" s="648"/>
      <c r="F11" s="203" t="s">
        <v>233</v>
      </c>
      <c r="G11" s="334">
        <f>'YouTube P2'!D86</f>
        <v>15765</v>
      </c>
      <c r="H11" s="334"/>
      <c r="I11" s="335">
        <f>'YouTube P2'!L86</f>
        <v>2.949347551564473E-2</v>
      </c>
      <c r="J11" s="334">
        <f>'YouTube P2'!O86</f>
        <v>149</v>
      </c>
      <c r="K11" s="330">
        <f>M11/$P$6</f>
        <v>132980.3846153846</v>
      </c>
      <c r="L11" s="336">
        <f t="shared" ref="L11:L19" si="2">J11/K11</f>
        <v>1.1204660027939344E-3</v>
      </c>
      <c r="M11" s="337">
        <f>'YouTube P2'!C3</f>
        <v>10372.469999999999</v>
      </c>
      <c r="N11" s="413">
        <f>'YouTube P2'!J86</f>
        <v>4414.2000000000007</v>
      </c>
      <c r="O11" s="56">
        <f t="shared" ref="O11:O19" si="3">N11/M11</f>
        <v>0.42556883750929153</v>
      </c>
      <c r="P11" s="353">
        <f t="shared" si="0"/>
        <v>29.625503355704701</v>
      </c>
      <c r="Q11" s="201">
        <f t="shared" si="1"/>
        <v>9.4513162067871876E-3</v>
      </c>
      <c r="R11" s="312">
        <f>'YouTube P2'!V86</f>
        <v>0.53</v>
      </c>
      <c r="S11" s="350">
        <f t="shared" ref="S11:S19" si="4">N11/G11</f>
        <v>0.28000000000000003</v>
      </c>
      <c r="T11" s="586">
        <f>'YouTube P2'!T86</f>
        <v>125</v>
      </c>
      <c r="U11" s="586">
        <f>SUM(J11*(100%-R11))</f>
        <v>70.03</v>
      </c>
      <c r="V11" s="584">
        <f t="shared" ref="V11:V12" si="5">N11/U11</f>
        <v>63.032985863201496</v>
      </c>
    </row>
    <row r="12" spans="2:22" ht="15.65" customHeight="1" thickBot="1">
      <c r="B12" s="651"/>
      <c r="C12" s="649" t="s">
        <v>169</v>
      </c>
      <c r="D12" s="650"/>
      <c r="E12" s="650"/>
      <c r="F12" s="55" t="s">
        <v>232</v>
      </c>
      <c r="G12" s="334">
        <f>'GDN P2'!D86</f>
        <v>46426</v>
      </c>
      <c r="H12" s="334"/>
      <c r="I12" s="335">
        <f>'GDN P2'!L86</f>
        <v>2.7323764777615535E-2</v>
      </c>
      <c r="J12" s="334">
        <f>'GDN P2'!O86</f>
        <v>8967</v>
      </c>
      <c r="K12" s="330">
        <f>M12/$P$6</f>
        <v>85973.717948717953</v>
      </c>
      <c r="L12" s="336">
        <f t="shared" si="2"/>
        <v>0.10429931627882701</v>
      </c>
      <c r="M12" s="337">
        <f>'GDN P2'!C3</f>
        <v>6705.95</v>
      </c>
      <c r="N12" s="338">
        <f>'GDN P2'!$J$86</f>
        <v>578.77</v>
      </c>
      <c r="O12" s="56">
        <f t="shared" si="3"/>
        <v>8.6306936377396198E-2</v>
      </c>
      <c r="P12" s="353">
        <f t="shared" si="0"/>
        <v>6.4544440727110519E-2</v>
      </c>
      <c r="Q12" s="201">
        <f t="shared" si="1"/>
        <v>0.19314608193684574</v>
      </c>
      <c r="R12" s="414">
        <f>'GDN P2'!V86</f>
        <v>0.71</v>
      </c>
      <c r="S12" s="350">
        <f t="shared" si="4"/>
        <v>1.246650583724637E-2</v>
      </c>
      <c r="T12" s="586">
        <f>'GDN P2'!T86</f>
        <v>70</v>
      </c>
      <c r="U12" s="586">
        <f t="shared" ref="U12" si="6">SUM(J12*(100%-R12))</f>
        <v>2600.4300000000003</v>
      </c>
      <c r="V12" s="584">
        <f t="shared" si="5"/>
        <v>0.22256703699003624</v>
      </c>
    </row>
    <row r="13" spans="2:22" ht="15.65" hidden="1" customHeight="1">
      <c r="B13" s="651"/>
      <c r="C13" s="647" t="str">
        <f>Media4!B$2</f>
        <v>Media 4</v>
      </c>
      <c r="D13" s="648"/>
      <c r="E13" s="648"/>
      <c r="F13" s="55"/>
      <c r="G13" s="334">
        <f>Media4!D86</f>
        <v>0</v>
      </c>
      <c r="H13" s="334"/>
      <c r="I13" s="335" t="e">
        <f>Media4!$L$86</f>
        <v>#DIV/0!</v>
      </c>
      <c r="J13" s="334">
        <f>Media4!$O$86</f>
        <v>0</v>
      </c>
      <c r="K13" s="330">
        <f t="shared" ref="K13:K19" si="7">M13/$P$6</f>
        <v>0</v>
      </c>
      <c r="L13" s="336" t="e">
        <f t="shared" si="2"/>
        <v>#DIV/0!</v>
      </c>
      <c r="M13" s="337">
        <f>Media4!$C$3</f>
        <v>0</v>
      </c>
      <c r="N13" s="338">
        <f>Media4!$J$86</f>
        <v>0</v>
      </c>
      <c r="O13" s="56" t="e">
        <f t="shared" si="3"/>
        <v>#DIV/0!</v>
      </c>
      <c r="P13" s="353" t="e">
        <f t="shared" si="0"/>
        <v>#DIV/0!</v>
      </c>
      <c r="Q13" s="201" t="e">
        <f t="shared" si="1"/>
        <v>#DIV/0!</v>
      </c>
      <c r="R13" s="312">
        <f>Media4!$V$86</f>
        <v>1</v>
      </c>
      <c r="S13" s="350" t="e">
        <f t="shared" si="4"/>
        <v>#DIV/0!</v>
      </c>
      <c r="T13" s="587">
        <f>[3]Snapchat!R94</f>
        <v>6.690370715784566E-2</v>
      </c>
      <c r="U13" s="588" t="e">
        <f t="shared" ref="U13:U19" si="8">SUM(I13*(100%-Q13))</f>
        <v>#DIV/0!</v>
      </c>
      <c r="V13" s="556" t="e">
        <f t="shared" ref="V13:V19" si="9">M13/U13</f>
        <v>#DIV/0!</v>
      </c>
    </row>
    <row r="14" spans="2:22" ht="15.65" hidden="1" customHeight="1">
      <c r="B14" s="651"/>
      <c r="C14" s="649" t="str">
        <f>Media5!B$2</f>
        <v>Media 5</v>
      </c>
      <c r="D14" s="650"/>
      <c r="E14" s="650"/>
      <c r="F14" s="58"/>
      <c r="G14" s="334">
        <f>Media5!D86</f>
        <v>0</v>
      </c>
      <c r="H14" s="334"/>
      <c r="I14" s="335" t="e">
        <f>Media5!$L$86</f>
        <v>#DIV/0!</v>
      </c>
      <c r="J14" s="334">
        <f>Media5!$O$86</f>
        <v>0</v>
      </c>
      <c r="K14" s="330">
        <f t="shared" si="7"/>
        <v>0</v>
      </c>
      <c r="L14" s="336" t="e">
        <f t="shared" si="2"/>
        <v>#DIV/0!</v>
      </c>
      <c r="M14" s="337">
        <f>Media5!$C$3</f>
        <v>0</v>
      </c>
      <c r="N14" s="338">
        <f>Media5!$J$86</f>
        <v>0</v>
      </c>
      <c r="O14" s="56" t="e">
        <f t="shared" si="3"/>
        <v>#DIV/0!</v>
      </c>
      <c r="P14" s="353" t="e">
        <f t="shared" si="0"/>
        <v>#DIV/0!</v>
      </c>
      <c r="Q14" s="201" t="e">
        <f t="shared" si="1"/>
        <v>#DIV/0!</v>
      </c>
      <c r="R14" s="312">
        <f>Media5!$V$86</f>
        <v>1</v>
      </c>
      <c r="S14" s="350" t="e">
        <f t="shared" si="4"/>
        <v>#DIV/0!</v>
      </c>
      <c r="T14" s="587">
        <f>[3]GDN!R94</f>
        <v>9.7040656080963197E-2</v>
      </c>
      <c r="U14" s="588" t="e">
        <f t="shared" si="8"/>
        <v>#DIV/0!</v>
      </c>
      <c r="V14" s="556" t="e">
        <f t="shared" si="9"/>
        <v>#DIV/0!</v>
      </c>
    </row>
    <row r="15" spans="2:22" ht="15.65" hidden="1" customHeight="1">
      <c r="B15" s="651"/>
      <c r="C15" s="647" t="str">
        <f>Media6!B$2</f>
        <v>Media 6</v>
      </c>
      <c r="D15" s="648"/>
      <c r="E15" s="648"/>
      <c r="F15" s="58"/>
      <c r="G15" s="334">
        <f>Media6!D86</f>
        <v>0</v>
      </c>
      <c r="H15" s="334"/>
      <c r="I15" s="335" t="e">
        <f>Media6!$L$86</f>
        <v>#DIV/0!</v>
      </c>
      <c r="J15" s="334">
        <f>Media6!$O$86</f>
        <v>0</v>
      </c>
      <c r="K15" s="330">
        <f t="shared" si="7"/>
        <v>0</v>
      </c>
      <c r="L15" s="336" t="e">
        <f t="shared" si="2"/>
        <v>#DIV/0!</v>
      </c>
      <c r="M15" s="337">
        <f>Media6!$C$3</f>
        <v>0</v>
      </c>
      <c r="N15" s="338">
        <f>Media6!$J$86</f>
        <v>0</v>
      </c>
      <c r="O15" s="59" t="e">
        <f t="shared" si="3"/>
        <v>#DIV/0!</v>
      </c>
      <c r="P15" s="353" t="e">
        <f t="shared" si="0"/>
        <v>#DIV/0!</v>
      </c>
      <c r="Q15" s="201" t="e">
        <f t="shared" si="1"/>
        <v>#DIV/0!</v>
      </c>
      <c r="R15" s="312">
        <f>Media6!$V$86</f>
        <v>1</v>
      </c>
      <c r="S15" s="350" t="e">
        <f t="shared" si="4"/>
        <v>#DIV/0!</v>
      </c>
      <c r="T15" s="587"/>
      <c r="U15" s="588" t="e">
        <f t="shared" si="8"/>
        <v>#DIV/0!</v>
      </c>
      <c r="V15" s="555" t="e">
        <f t="shared" si="9"/>
        <v>#DIV/0!</v>
      </c>
    </row>
    <row r="16" spans="2:22" ht="15.65" hidden="1" customHeight="1">
      <c r="B16" s="651"/>
      <c r="C16" s="649" t="str">
        <f>Media7!B$2</f>
        <v>Media 7</v>
      </c>
      <c r="D16" s="650"/>
      <c r="E16" s="650"/>
      <c r="F16" s="58"/>
      <c r="G16" s="334">
        <f>Media7!D86</f>
        <v>0</v>
      </c>
      <c r="H16" s="334"/>
      <c r="I16" s="335" t="e">
        <f>Media7!$L$86</f>
        <v>#DIV/0!</v>
      </c>
      <c r="J16" s="334">
        <f>Media7!$O$86</f>
        <v>0</v>
      </c>
      <c r="K16" s="330">
        <f t="shared" si="7"/>
        <v>0</v>
      </c>
      <c r="L16" s="336" t="e">
        <f t="shared" si="2"/>
        <v>#DIV/0!</v>
      </c>
      <c r="M16" s="337">
        <f>Media7!$C$3</f>
        <v>0</v>
      </c>
      <c r="N16" s="338">
        <f>Media7!$J$86</f>
        <v>0</v>
      </c>
      <c r="O16" s="59" t="e">
        <f t="shared" si="3"/>
        <v>#DIV/0!</v>
      </c>
      <c r="P16" s="353" t="e">
        <f t="shared" si="0"/>
        <v>#DIV/0!</v>
      </c>
      <c r="Q16" s="201" t="e">
        <f t="shared" si="1"/>
        <v>#DIV/0!</v>
      </c>
      <c r="R16" s="312">
        <f>Media7!$V$86</f>
        <v>1</v>
      </c>
      <c r="S16" s="350" t="e">
        <f t="shared" si="4"/>
        <v>#DIV/0!</v>
      </c>
      <c r="T16" s="587"/>
      <c r="U16" s="588" t="e">
        <f t="shared" si="8"/>
        <v>#DIV/0!</v>
      </c>
      <c r="V16" s="555" t="e">
        <f t="shared" si="9"/>
        <v>#DIV/0!</v>
      </c>
    </row>
    <row r="17" spans="2:22" ht="15.65" hidden="1" customHeight="1">
      <c r="B17" s="651"/>
      <c r="C17" s="647" t="str">
        <f>Media8!B$2</f>
        <v>Media 8</v>
      </c>
      <c r="D17" s="648"/>
      <c r="E17" s="648"/>
      <c r="F17" s="58"/>
      <c r="G17" s="334">
        <f>Media8!D86</f>
        <v>0</v>
      </c>
      <c r="H17" s="334"/>
      <c r="I17" s="335" t="e">
        <f>Media8!$L$86</f>
        <v>#DIV/0!</v>
      </c>
      <c r="J17" s="334">
        <f>Media8!$O$86</f>
        <v>0</v>
      </c>
      <c r="K17" s="330">
        <f t="shared" si="7"/>
        <v>0</v>
      </c>
      <c r="L17" s="336" t="e">
        <f t="shared" si="2"/>
        <v>#DIV/0!</v>
      </c>
      <c r="M17" s="337">
        <f>Media8!$C$3</f>
        <v>0</v>
      </c>
      <c r="N17" s="338">
        <f>Media8!$J$86</f>
        <v>0</v>
      </c>
      <c r="O17" s="59" t="e">
        <f t="shared" si="3"/>
        <v>#DIV/0!</v>
      </c>
      <c r="P17" s="353" t="e">
        <f t="shared" si="0"/>
        <v>#DIV/0!</v>
      </c>
      <c r="Q17" s="201" t="e">
        <f t="shared" si="1"/>
        <v>#DIV/0!</v>
      </c>
      <c r="R17" s="312">
        <f>Media8!$V$86</f>
        <v>1</v>
      </c>
      <c r="S17" s="350" t="e">
        <f t="shared" si="4"/>
        <v>#DIV/0!</v>
      </c>
      <c r="T17" s="587"/>
      <c r="U17" s="588" t="e">
        <f t="shared" si="8"/>
        <v>#DIV/0!</v>
      </c>
      <c r="V17" s="555" t="e">
        <f t="shared" si="9"/>
        <v>#DIV/0!</v>
      </c>
    </row>
    <row r="18" spans="2:22" ht="15.65" hidden="1" customHeight="1">
      <c r="B18" s="651"/>
      <c r="C18" s="649" t="str">
        <f>Media9!B$2</f>
        <v>Media 9</v>
      </c>
      <c r="D18" s="650"/>
      <c r="E18" s="650"/>
      <c r="F18" s="58"/>
      <c r="G18" s="334">
        <f>Media9!D86</f>
        <v>0</v>
      </c>
      <c r="H18" s="334"/>
      <c r="I18" s="335" t="e">
        <f>Media9!$L$86</f>
        <v>#DIV/0!</v>
      </c>
      <c r="J18" s="334">
        <f>Media9!$O$86</f>
        <v>0</v>
      </c>
      <c r="K18" s="330">
        <f t="shared" si="7"/>
        <v>0</v>
      </c>
      <c r="L18" s="336" t="e">
        <f t="shared" si="2"/>
        <v>#DIV/0!</v>
      </c>
      <c r="M18" s="337">
        <f>Media9!$C$3</f>
        <v>0</v>
      </c>
      <c r="N18" s="338">
        <f>Media9!$J$86</f>
        <v>0</v>
      </c>
      <c r="O18" s="59" t="e">
        <f t="shared" si="3"/>
        <v>#DIV/0!</v>
      </c>
      <c r="P18" s="353" t="e">
        <f t="shared" si="0"/>
        <v>#DIV/0!</v>
      </c>
      <c r="Q18" s="201" t="e">
        <f t="shared" si="1"/>
        <v>#DIV/0!</v>
      </c>
      <c r="R18" s="312">
        <f>Media9!$V$86</f>
        <v>1</v>
      </c>
      <c r="S18" s="350" t="e">
        <f t="shared" si="4"/>
        <v>#DIV/0!</v>
      </c>
      <c r="T18" s="587"/>
      <c r="U18" s="588" t="e">
        <f t="shared" si="8"/>
        <v>#DIV/0!</v>
      </c>
      <c r="V18" s="555" t="e">
        <f t="shared" si="9"/>
        <v>#DIV/0!</v>
      </c>
    </row>
    <row r="19" spans="2:22" ht="15.65" hidden="1" customHeight="1" thickBot="1">
      <c r="B19" s="651"/>
      <c r="C19" s="647" t="str">
        <f>Media10!B$2</f>
        <v>Media 10</v>
      </c>
      <c r="D19" s="648"/>
      <c r="E19" s="648"/>
      <c r="F19" s="210"/>
      <c r="G19" s="339">
        <f>Media10!D86</f>
        <v>0</v>
      </c>
      <c r="H19" s="339"/>
      <c r="I19" s="340" t="e">
        <f>Media10!$L$86</f>
        <v>#DIV/0!</v>
      </c>
      <c r="J19" s="339">
        <f>Media10!$O$86</f>
        <v>0</v>
      </c>
      <c r="K19" s="330">
        <f t="shared" si="7"/>
        <v>0</v>
      </c>
      <c r="L19" s="341" t="e">
        <f t="shared" si="2"/>
        <v>#DIV/0!</v>
      </c>
      <c r="M19" s="342">
        <f>Media10!$C$3</f>
        <v>0</v>
      </c>
      <c r="N19" s="343">
        <f>Media10!$J$86</f>
        <v>0</v>
      </c>
      <c r="O19" s="211" t="e">
        <f t="shared" si="3"/>
        <v>#DIV/0!</v>
      </c>
      <c r="P19" s="354" t="e">
        <f t="shared" si="0"/>
        <v>#DIV/0!</v>
      </c>
      <c r="Q19" s="212" t="e">
        <f t="shared" si="1"/>
        <v>#DIV/0!</v>
      </c>
      <c r="R19" s="344">
        <f>Media10!$V$86</f>
        <v>1</v>
      </c>
      <c r="S19" s="351" t="e">
        <f t="shared" si="4"/>
        <v>#DIV/0!</v>
      </c>
      <c r="T19" s="589"/>
      <c r="U19" s="590" t="e">
        <f t="shared" si="8"/>
        <v>#DIV/0!</v>
      </c>
      <c r="V19" s="557" t="e">
        <f t="shared" si="9"/>
        <v>#DIV/0!</v>
      </c>
    </row>
    <row r="20" spans="2:22" s="32" customFormat="1" ht="19.25" customHeight="1" thickBot="1">
      <c r="B20" s="652" t="s">
        <v>18</v>
      </c>
      <c r="C20" s="653"/>
      <c r="D20" s="653"/>
      <c r="E20" s="653"/>
      <c r="F20" s="213"/>
      <c r="G20" s="345">
        <f>'Daily_Total  P2'!D86</f>
        <v>146094</v>
      </c>
      <c r="H20" s="345"/>
      <c r="I20" s="346">
        <f>'Daily_Total  P2'!L86</f>
        <v>3.6502821151817494E-2</v>
      </c>
      <c r="J20" s="345">
        <f>'Daily_Total  P2'!O86</f>
        <v>21763</v>
      </c>
      <c r="K20" s="345">
        <f>SUM(K10:K12)</f>
        <v>428647.30769230763</v>
      </c>
      <c r="L20" s="214">
        <f>'Daily_Total  P2'!Q86</f>
        <v>5.0771344201750952E-2</v>
      </c>
      <c r="M20" s="347">
        <f>SUM(M10:M19)</f>
        <v>33434.49</v>
      </c>
      <c r="N20" s="347">
        <f>'Daily_Total  P2'!J86</f>
        <v>5775.7300000000005</v>
      </c>
      <c r="O20" s="214">
        <f>'Daily_Total  P2'!K86</f>
        <v>0.17274766266810113</v>
      </c>
      <c r="P20" s="355">
        <f>N20/J20</f>
        <v>0.26539217938703308</v>
      </c>
      <c r="Q20" s="215">
        <f>J20/SUM(G20)</f>
        <v>0.14896573439018715</v>
      </c>
      <c r="R20" s="214">
        <f>'Daily_Total  P2'!V86</f>
        <v>0.72118443300000001</v>
      </c>
      <c r="S20" s="512">
        <f>N20/G20</f>
        <v>3.9534340903801667E-2</v>
      </c>
      <c r="T20" s="591">
        <f>'Daily_Total  P2'!T86</f>
        <v>66</v>
      </c>
      <c r="U20" s="592">
        <f>SUM(U10:U12)</f>
        <v>5199.8600000000006</v>
      </c>
      <c r="V20" s="540">
        <f>N20/U20</f>
        <v>1.1107472124249498</v>
      </c>
    </row>
    <row r="21" spans="2:22" ht="13.5" thickBot="1">
      <c r="B21" s="36"/>
      <c r="C21" s="21"/>
      <c r="D21" s="21"/>
      <c r="E21" s="21"/>
      <c r="F21" s="37"/>
      <c r="G21" s="38"/>
      <c r="H21" s="38"/>
      <c r="I21" s="39"/>
      <c r="J21" s="38"/>
      <c r="K21" s="38"/>
      <c r="L21" s="40"/>
      <c r="M21" s="51"/>
      <c r="N21" s="41"/>
      <c r="O21" s="42"/>
      <c r="P21" s="43"/>
    </row>
    <row r="22" spans="2:22" ht="23.4" customHeight="1" thickBot="1">
      <c r="B22" s="609" t="s">
        <v>134</v>
      </c>
      <c r="C22" s="610"/>
      <c r="D22" s="610"/>
      <c r="E22" s="610"/>
      <c r="F22" s="610"/>
      <c r="G22" s="610"/>
      <c r="H22" s="610"/>
      <c r="I22" s="610"/>
      <c r="J22" s="610"/>
      <c r="K22" s="610"/>
      <c r="L22" s="746"/>
      <c r="M22" s="746"/>
      <c r="N22" s="746"/>
      <c r="O22" s="746"/>
      <c r="P22" s="746"/>
      <c r="Q22" s="746"/>
      <c r="R22" s="746"/>
      <c r="S22" s="746"/>
      <c r="T22" s="746"/>
      <c r="U22" s="746"/>
      <c r="V22" s="747"/>
    </row>
    <row r="23" spans="2:22" ht="13.75" customHeight="1">
      <c r="B23" s="665" t="s">
        <v>19</v>
      </c>
      <c r="C23" s="642" t="s">
        <v>20</v>
      </c>
      <c r="D23" s="643"/>
      <c r="E23" s="754"/>
      <c r="F23" s="624" t="s">
        <v>5</v>
      </c>
      <c r="G23" s="624" t="s">
        <v>10</v>
      </c>
      <c r="H23" s="777" t="s">
        <v>235</v>
      </c>
      <c r="I23" s="624" t="s">
        <v>11</v>
      </c>
      <c r="J23" s="624" t="s">
        <v>12</v>
      </c>
      <c r="K23" s="756" t="s">
        <v>30</v>
      </c>
      <c r="L23" s="734" t="s">
        <v>55</v>
      </c>
      <c r="M23" s="758" t="s">
        <v>40</v>
      </c>
      <c r="N23" s="758"/>
      <c r="O23" s="758"/>
      <c r="P23" s="758"/>
      <c r="Q23" s="734" t="s">
        <v>33</v>
      </c>
      <c r="R23" s="734" t="s">
        <v>7</v>
      </c>
      <c r="S23" s="734" t="s">
        <v>9</v>
      </c>
      <c r="T23" s="752" t="s">
        <v>178</v>
      </c>
      <c r="U23" s="752" t="s">
        <v>166</v>
      </c>
      <c r="V23" s="745" t="s">
        <v>167</v>
      </c>
    </row>
    <row r="24" spans="2:22" ht="13.75" customHeight="1" thickBot="1">
      <c r="B24" s="666"/>
      <c r="C24" s="394" t="s">
        <v>21</v>
      </c>
      <c r="D24" s="491" t="s">
        <v>22</v>
      </c>
      <c r="E24" s="493" t="s">
        <v>23</v>
      </c>
      <c r="F24" s="755"/>
      <c r="G24" s="629"/>
      <c r="H24" s="778"/>
      <c r="I24" s="629"/>
      <c r="J24" s="629"/>
      <c r="K24" s="757"/>
      <c r="L24" s="734"/>
      <c r="M24" s="547" t="s">
        <v>102</v>
      </c>
      <c r="N24" s="548" t="s">
        <v>103</v>
      </c>
      <c r="O24" s="548" t="s">
        <v>104</v>
      </c>
      <c r="P24" s="547" t="s">
        <v>105</v>
      </c>
      <c r="Q24" s="734"/>
      <c r="R24" s="735"/>
      <c r="S24" s="735"/>
      <c r="T24" s="753"/>
      <c r="U24" s="752"/>
      <c r="V24" s="745"/>
    </row>
    <row r="25" spans="2:22" ht="13.75" hidden="1" customHeight="1">
      <c r="B25" s="617" t="s">
        <v>126</v>
      </c>
      <c r="C25" s="399" t="s">
        <v>164</v>
      </c>
      <c r="D25" s="400"/>
      <c r="E25" s="644" t="s">
        <v>116</v>
      </c>
      <c r="F25" s="401"/>
      <c r="G25" s="402">
        <f>'Facebook P2'!X86</f>
        <v>0</v>
      </c>
      <c r="H25" s="402"/>
      <c r="I25" s="403" t="e">
        <f>'Facebook P2'!Z86</f>
        <v>#DIV/0!</v>
      </c>
      <c r="J25" s="402"/>
      <c r="K25" s="404">
        <f>'Facebook P2'!Y86</f>
        <v>0</v>
      </c>
      <c r="L25" s="392">
        <f t="shared" ref="L25:L35" si="10">K25/$M$10</f>
        <v>0</v>
      </c>
      <c r="M25" s="542"/>
      <c r="N25" s="543"/>
      <c r="O25" s="543"/>
      <c r="P25" s="542"/>
      <c r="Q25" s="544" t="e">
        <f>J25/G25</f>
        <v>#DIV/0!</v>
      </c>
      <c r="R25" s="545" t="e">
        <f>K25/J25</f>
        <v>#DIV/0!</v>
      </c>
      <c r="S25" s="546" t="e">
        <f>K25/G25</f>
        <v>#DIV/0!</v>
      </c>
      <c r="U25" s="27"/>
      <c r="V25" s="549"/>
    </row>
    <row r="26" spans="2:22" ht="13.75" customHeight="1">
      <c r="B26" s="618"/>
      <c r="C26" s="399" t="s">
        <v>180</v>
      </c>
      <c r="D26" s="400"/>
      <c r="E26" s="645"/>
      <c r="F26" s="405" t="s">
        <v>232</v>
      </c>
      <c r="G26" s="402">
        <f>'Facebook P2'!AB86</f>
        <v>16174</v>
      </c>
      <c r="H26" s="402">
        <f>'Facebook P2'!AA86</f>
        <v>388973</v>
      </c>
      <c r="I26" s="403">
        <f>'Facebook P2'!AD86</f>
        <v>4.1581292274785138E-2</v>
      </c>
      <c r="J26" s="593">
        <v>1868</v>
      </c>
      <c r="K26" s="594">
        <f>'Facebook P2'!AC86</f>
        <v>130.13</v>
      </c>
      <c r="L26" s="496">
        <f t="shared" si="10"/>
        <v>7.9560676861862301E-3</v>
      </c>
      <c r="M26" s="595">
        <v>63885</v>
      </c>
      <c r="N26" s="596">
        <v>27972</v>
      </c>
      <c r="O26" s="596">
        <v>15936</v>
      </c>
      <c r="P26" s="595">
        <v>8114</v>
      </c>
      <c r="Q26" s="57">
        <f>J26/G26</f>
        <v>0.11549400272041548</v>
      </c>
      <c r="R26" s="314">
        <f>K26/J26</f>
        <v>6.9662740899357603E-2</v>
      </c>
      <c r="S26" s="508">
        <f>K26/G26</f>
        <v>8.0456287869420055E-3</v>
      </c>
      <c r="T26" s="597">
        <v>0.8264339543307947</v>
      </c>
      <c r="U26" s="529">
        <f t="shared" ref="U26:U48" si="11">J26*(100%-T26)</f>
        <v>324.22137331007553</v>
      </c>
      <c r="V26" s="550">
        <f>K26/U26</f>
        <v>0.40136157179109716</v>
      </c>
    </row>
    <row r="27" spans="2:22" ht="13.75" customHeight="1">
      <c r="B27" s="618"/>
      <c r="C27" s="399" t="s">
        <v>181</v>
      </c>
      <c r="D27" s="400"/>
      <c r="E27" s="645"/>
      <c r="F27" s="405" t="s">
        <v>232</v>
      </c>
      <c r="G27" s="402">
        <f>'Facebook P2'!AF86</f>
        <v>2116</v>
      </c>
      <c r="H27" s="402">
        <f>'Facebook P2'!AE86</f>
        <v>24144</v>
      </c>
      <c r="I27" s="403">
        <f>'Facebook P2'!AH86</f>
        <v>8.7640821736249166E-2</v>
      </c>
      <c r="J27" s="598">
        <v>215</v>
      </c>
      <c r="K27" s="594">
        <f>'Facebook P2'!AG86</f>
        <v>20.16</v>
      </c>
      <c r="L27" s="496">
        <f t="shared" si="10"/>
        <v>1.2325699266388566E-3</v>
      </c>
      <c r="M27" s="595">
        <v>12585</v>
      </c>
      <c r="N27" s="596">
        <v>6101</v>
      </c>
      <c r="O27" s="596">
        <v>4711</v>
      </c>
      <c r="P27" s="595">
        <v>380</v>
      </c>
      <c r="Q27" s="57">
        <f>J27/G27</f>
        <v>0.10160680529300567</v>
      </c>
      <c r="R27" s="314">
        <f t="shared" ref="R27:R46" si="12">K27/J27</f>
        <v>9.3767441860465123E-2</v>
      </c>
      <c r="S27" s="508">
        <f t="shared" ref="S27:S46" si="13">K27/G27</f>
        <v>9.5274102079395094E-3</v>
      </c>
      <c r="T27" s="597">
        <v>0.79124803767660901</v>
      </c>
      <c r="U27" s="529">
        <f t="shared" si="11"/>
        <v>44.881671899529067</v>
      </c>
      <c r="V27" s="550">
        <f t="shared" ref="V27:V149" si="14">K27/U27</f>
        <v>0.44918112776925173</v>
      </c>
    </row>
    <row r="28" spans="2:22" ht="13.75" customHeight="1">
      <c r="B28" s="618"/>
      <c r="C28" s="399" t="s">
        <v>182</v>
      </c>
      <c r="D28" s="400"/>
      <c r="E28" s="645"/>
      <c r="F28" s="405" t="s">
        <v>232</v>
      </c>
      <c r="G28" s="402">
        <f>'Facebook P2'!AJ86</f>
        <v>1795</v>
      </c>
      <c r="H28" s="402">
        <f>'Facebook P2'!AI86</f>
        <v>32605</v>
      </c>
      <c r="I28" s="403">
        <f>'Facebook P2'!AL86</f>
        <v>5.5052905996012882E-2</v>
      </c>
      <c r="J28" s="598">
        <v>221</v>
      </c>
      <c r="K28" s="594">
        <f>'Facebook P2'!AK86</f>
        <v>16.54</v>
      </c>
      <c r="L28" s="496">
        <f t="shared" si="10"/>
        <v>1.0112453663991411E-3</v>
      </c>
      <c r="M28" s="595">
        <v>8275</v>
      </c>
      <c r="N28" s="596">
        <v>3771</v>
      </c>
      <c r="O28" s="596">
        <v>2525</v>
      </c>
      <c r="P28" s="595">
        <v>720</v>
      </c>
      <c r="Q28" s="57">
        <f t="shared" ref="Q28:Q147" si="15">J28/G28</f>
        <v>0.12311977715877437</v>
      </c>
      <c r="R28" s="314">
        <f t="shared" si="12"/>
        <v>7.4841628959276013E-2</v>
      </c>
      <c r="S28" s="508">
        <f t="shared" si="13"/>
        <v>9.2144846796657371E-3</v>
      </c>
      <c r="T28" s="597">
        <v>0.86791593940291056</v>
      </c>
      <c r="U28" s="529">
        <f t="shared" si="11"/>
        <v>29.190577391956765</v>
      </c>
      <c r="V28" s="550">
        <f t="shared" si="14"/>
        <v>0.56662120032464536</v>
      </c>
    </row>
    <row r="29" spans="2:22" ht="13.75" customHeight="1">
      <c r="B29" s="618"/>
      <c r="C29" s="399" t="s">
        <v>220</v>
      </c>
      <c r="D29" s="400"/>
      <c r="E29" s="645"/>
      <c r="F29" s="405" t="s">
        <v>232</v>
      </c>
      <c r="G29" s="402">
        <f>'Facebook P2'!AN86</f>
        <v>10772</v>
      </c>
      <c r="H29" s="402">
        <f>'Facebook P2'!AM86</f>
        <v>216986</v>
      </c>
      <c r="I29" s="403">
        <f>'Facebook P2'!AP86</f>
        <v>4.9643755818347728E-2</v>
      </c>
      <c r="J29" s="598">
        <v>1484</v>
      </c>
      <c r="K29" s="594">
        <f>'Facebook P2'!AO86</f>
        <v>89</v>
      </c>
      <c r="L29" s="496">
        <f t="shared" si="10"/>
        <v>5.4414049340703492E-3</v>
      </c>
      <c r="M29" s="595">
        <v>23543</v>
      </c>
      <c r="N29" s="596">
        <v>13773</v>
      </c>
      <c r="O29" s="596">
        <v>9076</v>
      </c>
      <c r="P29" s="595">
        <v>4915</v>
      </c>
      <c r="Q29" s="57">
        <f t="shared" si="15"/>
        <v>0.13776457482361679</v>
      </c>
      <c r="R29" s="314">
        <f t="shared" si="12"/>
        <v>5.9973045822102423E-2</v>
      </c>
      <c r="S29" s="508">
        <f t="shared" si="13"/>
        <v>8.262161158559227E-3</v>
      </c>
      <c r="T29" s="597">
        <v>0.85442100774783813</v>
      </c>
      <c r="U29" s="529">
        <f t="shared" si="11"/>
        <v>216.03922450220821</v>
      </c>
      <c r="V29" s="550">
        <f t="shared" si="14"/>
        <v>0.41196222679039612</v>
      </c>
    </row>
    <row r="30" spans="2:22" ht="13.75" customHeight="1">
      <c r="B30" s="618"/>
      <c r="C30" s="399" t="s">
        <v>221</v>
      </c>
      <c r="D30" s="400"/>
      <c r="E30" s="645"/>
      <c r="F30" s="405" t="s">
        <v>232</v>
      </c>
      <c r="G30" s="402">
        <f>'Facebook P2'!AR86</f>
        <v>206</v>
      </c>
      <c r="H30" s="402">
        <f>'Facebook P2'!AM86</f>
        <v>216986</v>
      </c>
      <c r="I30" s="403">
        <f>'Facebook P2'!AT86</f>
        <v>7.6099002585888434E-2</v>
      </c>
      <c r="J30" s="598">
        <v>31</v>
      </c>
      <c r="K30" s="594">
        <f>'Facebook P2'!AS86</f>
        <v>1.98</v>
      </c>
      <c r="L30" s="496">
        <f t="shared" si="10"/>
        <v>1.2105597493774485E-4</v>
      </c>
      <c r="M30" s="595">
        <v>1033</v>
      </c>
      <c r="N30" s="596">
        <v>572</v>
      </c>
      <c r="O30" s="596">
        <v>457</v>
      </c>
      <c r="P30" s="595">
        <v>403</v>
      </c>
      <c r="Q30" s="57">
        <f t="shared" si="15"/>
        <v>0.15048543689320387</v>
      </c>
      <c r="R30" s="314">
        <f t="shared" si="12"/>
        <v>6.3870967741935486E-2</v>
      </c>
      <c r="S30" s="508">
        <f t="shared" si="13"/>
        <v>9.6116504854368932E-3</v>
      </c>
      <c r="T30" s="597">
        <v>0.70202020202020188</v>
      </c>
      <c r="U30" s="529">
        <f t="shared" si="11"/>
        <v>9.2373737373737423</v>
      </c>
      <c r="V30" s="550">
        <f t="shared" si="14"/>
        <v>0.21434663750683422</v>
      </c>
    </row>
    <row r="31" spans="2:22" ht="13.75" customHeight="1">
      <c r="B31" s="618"/>
      <c r="C31" s="399" t="s">
        <v>185</v>
      </c>
      <c r="D31" s="400"/>
      <c r="E31" s="645"/>
      <c r="F31" s="405" t="s">
        <v>232</v>
      </c>
      <c r="G31" s="402">
        <f>'Facebook P2'!AV86</f>
        <v>4266</v>
      </c>
      <c r="H31" s="402">
        <f>'Facebook P2'!AU86</f>
        <v>81701</v>
      </c>
      <c r="I31" s="403">
        <f>'Facebook P2'!AX86</f>
        <v>5.2214783172788583E-2</v>
      </c>
      <c r="J31" s="598">
        <v>476</v>
      </c>
      <c r="K31" s="594">
        <f>'Facebook P2'!AW86</f>
        <v>36.54</v>
      </c>
      <c r="L31" s="496">
        <f t="shared" si="10"/>
        <v>2.2340329920329275E-3</v>
      </c>
      <c r="M31" s="595">
        <v>9552</v>
      </c>
      <c r="N31" s="596">
        <v>4073</v>
      </c>
      <c r="O31" s="596">
        <v>3038</v>
      </c>
      <c r="P31" s="595">
        <v>957</v>
      </c>
      <c r="Q31" s="57">
        <f t="shared" si="15"/>
        <v>0.11157993436474449</v>
      </c>
      <c r="R31" s="314">
        <f t="shared" si="12"/>
        <v>7.6764705882352943E-2</v>
      </c>
      <c r="S31" s="508">
        <f t="shared" si="13"/>
        <v>8.5654008438818558E-3</v>
      </c>
      <c r="T31" s="597">
        <v>0.80766601177243125</v>
      </c>
      <c r="U31" s="529">
        <f t="shared" si="11"/>
        <v>91.550978396322733</v>
      </c>
      <c r="V31" s="550">
        <f t="shared" si="14"/>
        <v>0.39912189514588164</v>
      </c>
    </row>
    <row r="32" spans="2:22" ht="13.75" customHeight="1">
      <c r="B32" s="618"/>
      <c r="C32" s="399" t="s">
        <v>186</v>
      </c>
      <c r="D32" s="400"/>
      <c r="E32" s="645"/>
      <c r="F32" s="405" t="s">
        <v>232</v>
      </c>
      <c r="G32" s="402">
        <f>'Facebook P2'!AZ86</f>
        <v>4168</v>
      </c>
      <c r="H32" s="402">
        <f>'Facebook P2'!AY86</f>
        <v>84480</v>
      </c>
      <c r="I32" s="403">
        <f>'Facebook P2'!BB86</f>
        <v>4.9337121212121214E-2</v>
      </c>
      <c r="J32" s="598">
        <v>350</v>
      </c>
      <c r="K32" s="594">
        <f>'Facebook P2'!BA86</f>
        <v>33</v>
      </c>
      <c r="L32" s="496">
        <f t="shared" si="10"/>
        <v>2.0175995822957473E-3</v>
      </c>
      <c r="M32" s="595">
        <v>6247</v>
      </c>
      <c r="N32" s="596">
        <v>2526</v>
      </c>
      <c r="O32" s="596">
        <v>1390</v>
      </c>
      <c r="P32" s="595">
        <v>628</v>
      </c>
      <c r="Q32" s="57">
        <f t="shared" si="15"/>
        <v>8.3973128598848368E-2</v>
      </c>
      <c r="R32" s="314">
        <f t="shared" si="12"/>
        <v>9.4285714285714292E-2</v>
      </c>
      <c r="S32" s="508">
        <f t="shared" si="13"/>
        <v>7.9174664107485599E-3</v>
      </c>
      <c r="T32" s="597">
        <v>0.81237528593221253</v>
      </c>
      <c r="U32" s="529">
        <f t="shared" si="11"/>
        <v>65.66864992372561</v>
      </c>
      <c r="V32" s="550">
        <f t="shared" si="14"/>
        <v>0.5025228939277665</v>
      </c>
    </row>
    <row r="33" spans="1:22" ht="13.75" customHeight="1">
      <c r="B33" s="618"/>
      <c r="C33" s="399" t="s">
        <v>187</v>
      </c>
      <c r="D33" s="400"/>
      <c r="E33" s="645"/>
      <c r="F33" s="405" t="s">
        <v>232</v>
      </c>
      <c r="G33" s="402">
        <f>'Facebook P2'!BD86</f>
        <v>13829</v>
      </c>
      <c r="H33" s="402">
        <f>'Facebook P2'!BC86</f>
        <v>349890</v>
      </c>
      <c r="I33" s="403">
        <f>'Facebook P2'!BF86</f>
        <v>3.9523850352968078E-2</v>
      </c>
      <c r="J33" s="598">
        <v>1973</v>
      </c>
      <c r="K33" s="594">
        <f>'Facebook P2'!BE86</f>
        <v>121.59</v>
      </c>
      <c r="L33" s="496">
        <f t="shared" si="10"/>
        <v>7.4339373700406039E-3</v>
      </c>
      <c r="M33" s="595">
        <v>71775</v>
      </c>
      <c r="N33" s="596">
        <v>40487</v>
      </c>
      <c r="O33" s="596">
        <v>31879</v>
      </c>
      <c r="P33" s="595">
        <v>19519</v>
      </c>
      <c r="Q33" s="57">
        <f>J33/G33</f>
        <v>0.14267119820666715</v>
      </c>
      <c r="R33" s="314">
        <f t="shared" si="12"/>
        <v>6.1626964014191585E-2</v>
      </c>
      <c r="S33" s="508">
        <f t="shared" si="13"/>
        <v>8.7923927977438723E-3</v>
      </c>
      <c r="T33" s="597">
        <v>0.87231502744337863</v>
      </c>
      <c r="U33" s="529">
        <f t="shared" si="11"/>
        <v>251.92245085421396</v>
      </c>
      <c r="V33" s="550">
        <f t="shared" si="14"/>
        <v>0.48264852770253264</v>
      </c>
    </row>
    <row r="34" spans="1:22" ht="13.75" customHeight="1">
      <c r="B34" s="619"/>
      <c r="C34" s="399" t="s">
        <v>222</v>
      </c>
      <c r="D34" s="400"/>
      <c r="E34" s="645"/>
      <c r="F34" s="405" t="s">
        <v>232</v>
      </c>
      <c r="G34" s="402">
        <f>'Facebook P2'!BH86</f>
        <v>8281</v>
      </c>
      <c r="H34" s="402">
        <f>'Facebook P2'!BG86</f>
        <v>126707</v>
      </c>
      <c r="I34" s="403">
        <f>'Facebook P2'!BJ86</f>
        <v>6.5355505220706045E-2</v>
      </c>
      <c r="J34" s="598">
        <v>980</v>
      </c>
      <c r="K34" s="594">
        <f>'Facebook P2'!BI86</f>
        <v>81.58</v>
      </c>
      <c r="L34" s="496">
        <f t="shared" si="10"/>
        <v>4.9877507249602143E-3</v>
      </c>
      <c r="M34" s="599">
        <v>62893</v>
      </c>
      <c r="N34" s="600">
        <v>27054</v>
      </c>
      <c r="O34" s="600">
        <v>16691</v>
      </c>
      <c r="P34" s="599">
        <v>11807</v>
      </c>
      <c r="Q34" s="57">
        <f>J34/G34</f>
        <v>0.11834319526627218</v>
      </c>
      <c r="R34" s="314">
        <f t="shared" si="12"/>
        <v>8.3244897959183675E-2</v>
      </c>
      <c r="S34" s="508">
        <f t="shared" si="13"/>
        <v>9.851467214104577E-3</v>
      </c>
      <c r="T34" s="597">
        <v>0.83662284460239988</v>
      </c>
      <c r="U34" s="529">
        <f t="shared" si="11"/>
        <v>160.10961228964811</v>
      </c>
      <c r="V34" s="550">
        <f t="shared" si="14"/>
        <v>0.50952593559727555</v>
      </c>
    </row>
    <row r="35" spans="1:22" ht="13.75" customHeight="1">
      <c r="B35" s="619"/>
      <c r="C35" s="399" t="s">
        <v>189</v>
      </c>
      <c r="D35" s="400"/>
      <c r="E35" s="645"/>
      <c r="F35" s="405" t="s">
        <v>232</v>
      </c>
      <c r="G35" s="402">
        <f>'Facebook P2'!BL86</f>
        <v>2152</v>
      </c>
      <c r="H35" s="402">
        <f>'Facebook P2'!BK86</f>
        <v>49697</v>
      </c>
      <c r="I35" s="403">
        <f>'Facebook P2'!BN86</f>
        <v>4.330241262048011E-2</v>
      </c>
      <c r="J35" s="598">
        <v>198</v>
      </c>
      <c r="K35" s="594">
        <f>'Facebook P2'!BM86</f>
        <v>18.09</v>
      </c>
      <c r="L35" s="496">
        <f t="shared" si="10"/>
        <v>1.1060114073857597E-3</v>
      </c>
      <c r="M35" s="599">
        <v>4880</v>
      </c>
      <c r="N35" s="600">
        <v>1917</v>
      </c>
      <c r="O35" s="600">
        <v>1091</v>
      </c>
      <c r="P35" s="599">
        <v>513</v>
      </c>
      <c r="Q35" s="57">
        <f>J35/G35</f>
        <v>9.2007434944237923E-2</v>
      </c>
      <c r="R35" s="314">
        <f t="shared" si="12"/>
        <v>9.1363636363636369E-2</v>
      </c>
      <c r="S35" s="508">
        <f t="shared" si="13"/>
        <v>8.4061338289962827E-3</v>
      </c>
      <c r="T35" s="597">
        <v>0.74526014491184744</v>
      </c>
      <c r="U35" s="529">
        <f t="shared" si="11"/>
        <v>50.438491307454207</v>
      </c>
      <c r="V35" s="550">
        <f t="shared" si="14"/>
        <v>0.35865466097568455</v>
      </c>
    </row>
    <row r="36" spans="1:22" ht="13.75" customHeight="1">
      <c r="B36" s="619"/>
      <c r="C36" s="762"/>
      <c r="D36" s="400"/>
      <c r="E36" s="645"/>
      <c r="F36" s="763"/>
      <c r="G36" s="764">
        <f>SUM(G26:G35)</f>
        <v>63759</v>
      </c>
      <c r="H36" s="764">
        <f>SUM(H26:H35)</f>
        <v>1572169</v>
      </c>
      <c r="I36" s="765">
        <f>G36/H36</f>
        <v>4.0554800406317641E-2</v>
      </c>
      <c r="J36" s="764"/>
      <c r="K36" s="766"/>
      <c r="L36" s="767"/>
      <c r="M36" s="768"/>
      <c r="N36" s="769"/>
      <c r="O36" s="769"/>
      <c r="P36" s="768"/>
      <c r="Q36" s="770"/>
      <c r="R36" s="771"/>
      <c r="S36" s="772"/>
      <c r="T36" s="773"/>
      <c r="U36" s="774"/>
      <c r="V36" s="775"/>
    </row>
    <row r="37" spans="1:22" ht="13.75" customHeight="1">
      <c r="B37" s="619"/>
      <c r="C37" s="399" t="s">
        <v>190</v>
      </c>
      <c r="D37" s="400"/>
      <c r="E37" s="645"/>
      <c r="F37" s="405" t="s">
        <v>232</v>
      </c>
      <c r="G37" s="402">
        <f>'Facebook P2'!BP86</f>
        <v>3645</v>
      </c>
      <c r="H37" s="402">
        <f>'Facebook P2'!BO86</f>
        <v>85111</v>
      </c>
      <c r="I37" s="402">
        <f>'Facebook P2'!BR86</f>
        <v>4.2826426666353348E-2</v>
      </c>
      <c r="J37" s="601">
        <v>800</v>
      </c>
      <c r="K37" s="594">
        <f>'Facebook P2'!BQ86</f>
        <v>40.57</v>
      </c>
      <c r="L37" s="496">
        <f>K37/$M$10</f>
        <v>2.4804246985981357E-3</v>
      </c>
      <c r="M37" s="599">
        <v>9929</v>
      </c>
      <c r="N37" s="600">
        <v>4058</v>
      </c>
      <c r="O37" s="600">
        <v>2415</v>
      </c>
      <c r="P37" s="599">
        <v>1084</v>
      </c>
      <c r="Q37" s="57">
        <f t="shared" ref="Q37:Q46" si="16">J37/G37</f>
        <v>0.21947873799725651</v>
      </c>
      <c r="R37" s="314">
        <f t="shared" si="12"/>
        <v>5.0712500000000001E-2</v>
      </c>
      <c r="S37" s="508">
        <f t="shared" si="13"/>
        <v>1.1130315500685871E-2</v>
      </c>
      <c r="T37" s="597">
        <v>0.87420702929896366</v>
      </c>
      <c r="U37" s="529">
        <f t="shared" si="11"/>
        <v>100.63437656082908</v>
      </c>
      <c r="V37" s="550">
        <f t="shared" si="14"/>
        <v>0.40314255810465727</v>
      </c>
    </row>
    <row r="38" spans="1:22" ht="13.75" customHeight="1">
      <c r="B38" s="619"/>
      <c r="C38" s="399" t="s">
        <v>191</v>
      </c>
      <c r="D38" s="400"/>
      <c r="E38" s="645"/>
      <c r="F38" s="405" t="s">
        <v>232</v>
      </c>
      <c r="G38" s="402">
        <f>'Facebook P2'!BT86</f>
        <v>59</v>
      </c>
      <c r="H38" s="402">
        <f>'Facebook P2'!BS86</f>
        <v>881</v>
      </c>
      <c r="I38" s="403">
        <f>'Facebook P2'!BV86</f>
        <v>6.6969353007945515E-2</v>
      </c>
      <c r="J38" s="601">
        <v>8</v>
      </c>
      <c r="K38" s="594">
        <f>'Facebook P2'!BU86</f>
        <v>0.7400000000000001</v>
      </c>
      <c r="L38" s="496">
        <f t="shared" ref="L38:L46" si="17">K38/$M$10</f>
        <v>4.5243142148450095E-5</v>
      </c>
      <c r="M38" s="599">
        <v>242</v>
      </c>
      <c r="N38" s="600">
        <v>103</v>
      </c>
      <c r="O38" s="600">
        <v>74</v>
      </c>
      <c r="P38" s="599">
        <v>7</v>
      </c>
      <c r="Q38" s="57">
        <f t="shared" si="16"/>
        <v>0.13559322033898305</v>
      </c>
      <c r="R38" s="314">
        <f t="shared" si="12"/>
        <v>9.2500000000000013E-2</v>
      </c>
      <c r="S38" s="508">
        <f t="shared" si="13"/>
        <v>1.2542372881355934E-2</v>
      </c>
      <c r="T38" s="597">
        <v>0.69444444444444431</v>
      </c>
      <c r="U38" s="529">
        <f t="shared" si="11"/>
        <v>2.4444444444444455</v>
      </c>
      <c r="V38" s="550">
        <f t="shared" si="14"/>
        <v>0.30272727272727262</v>
      </c>
    </row>
    <row r="39" spans="1:22" ht="13.75" customHeight="1">
      <c r="B39" s="619"/>
      <c r="C39" s="399" t="s">
        <v>192</v>
      </c>
      <c r="D39" s="400"/>
      <c r="E39" s="645"/>
      <c r="F39" s="405" t="s">
        <v>232</v>
      </c>
      <c r="G39" s="402">
        <f>'Facebook P2'!BX86</f>
        <v>759</v>
      </c>
      <c r="H39" s="402">
        <f>'Facebook P2'!BW86</f>
        <v>13358</v>
      </c>
      <c r="I39" s="403">
        <f>'Facebook P2'!BZ86</f>
        <v>5.6819883216050304E-2</v>
      </c>
      <c r="J39" s="601">
        <v>164</v>
      </c>
      <c r="K39" s="594">
        <f>'Facebook P2'!BY86</f>
        <v>10.18</v>
      </c>
      <c r="L39" s="496">
        <f t="shared" si="17"/>
        <v>6.2239890144759715E-4</v>
      </c>
      <c r="M39" s="599">
        <v>3730</v>
      </c>
      <c r="N39" s="600">
        <v>1912</v>
      </c>
      <c r="O39" s="600">
        <v>1530</v>
      </c>
      <c r="P39" s="599">
        <v>323</v>
      </c>
      <c r="Q39" s="57">
        <f t="shared" si="16"/>
        <v>0.21607378129117261</v>
      </c>
      <c r="R39" s="314">
        <f t="shared" si="12"/>
        <v>6.2073170731707317E-2</v>
      </c>
      <c r="S39" s="508">
        <f t="shared" si="13"/>
        <v>1.3412384716732543E-2</v>
      </c>
      <c r="T39" s="597">
        <v>0.73634004884004867</v>
      </c>
      <c r="U39" s="529">
        <f t="shared" si="11"/>
        <v>43.240231990232019</v>
      </c>
      <c r="V39" s="550">
        <f t="shared" si="14"/>
        <v>0.23542889414422349</v>
      </c>
    </row>
    <row r="40" spans="1:22" ht="13.75" customHeight="1">
      <c r="B40" s="619"/>
      <c r="C40" s="399" t="s">
        <v>223</v>
      </c>
      <c r="D40" s="400"/>
      <c r="E40" s="645"/>
      <c r="F40" s="405" t="s">
        <v>232</v>
      </c>
      <c r="G40" s="402">
        <f>'Facebook P2'!CB86</f>
        <v>3856</v>
      </c>
      <c r="H40" s="402">
        <f>'Facebook P2'!CA86</f>
        <v>68205</v>
      </c>
      <c r="I40" s="403">
        <f>'Facebook P2'!CD86</f>
        <v>5.65354446154974E-2</v>
      </c>
      <c r="J40" s="601">
        <v>1006</v>
      </c>
      <c r="K40" s="594">
        <f>'Facebook P2'!CC86</f>
        <v>42.99</v>
      </c>
      <c r="L40" s="496">
        <f t="shared" si="17"/>
        <v>2.6283820012998238E-3</v>
      </c>
      <c r="M40" s="599">
        <v>6156</v>
      </c>
      <c r="N40" s="600">
        <v>3267</v>
      </c>
      <c r="O40" s="600">
        <v>2294</v>
      </c>
      <c r="P40" s="599">
        <v>1195</v>
      </c>
      <c r="Q40" s="57">
        <f t="shared" si="16"/>
        <v>0.26089211618257263</v>
      </c>
      <c r="R40" s="314">
        <f t="shared" si="12"/>
        <v>4.2733598409542745E-2</v>
      </c>
      <c r="S40" s="508">
        <f t="shared" si="13"/>
        <v>1.1148858921161827E-2</v>
      </c>
      <c r="T40" s="597">
        <v>0.80327157518629633</v>
      </c>
      <c r="U40" s="529">
        <f t="shared" si="11"/>
        <v>197.90879536258589</v>
      </c>
      <c r="V40" s="550">
        <f t="shared" si="14"/>
        <v>0.21722127064256358</v>
      </c>
    </row>
    <row r="41" spans="1:22" ht="13.75" customHeight="1">
      <c r="B41" s="619"/>
      <c r="C41" s="399" t="s">
        <v>224</v>
      </c>
      <c r="D41" s="400"/>
      <c r="E41" s="645"/>
      <c r="F41" s="405" t="s">
        <v>232</v>
      </c>
      <c r="G41" s="402">
        <f>'Facebook P2'!CF86</f>
        <v>251</v>
      </c>
      <c r="H41" s="402">
        <f>'Facebook P2'!CE86</f>
        <v>3768</v>
      </c>
      <c r="I41" s="403">
        <f>'Facebook P2'!CH86</f>
        <v>6.6613588110403396E-2</v>
      </c>
      <c r="J41" s="601">
        <v>66</v>
      </c>
      <c r="K41" s="594">
        <f>'Facebook P2'!CG86</f>
        <v>3.52</v>
      </c>
      <c r="L41" s="496">
        <f t="shared" si="17"/>
        <v>2.1521062211154638E-4</v>
      </c>
      <c r="M41" s="599">
        <v>1540</v>
      </c>
      <c r="N41" s="600">
        <v>942</v>
      </c>
      <c r="O41" s="600">
        <v>788</v>
      </c>
      <c r="P41" s="599">
        <v>730</v>
      </c>
      <c r="Q41" s="57">
        <f>J41/G41</f>
        <v>0.26294820717131473</v>
      </c>
      <c r="R41" s="314">
        <f t="shared" si="12"/>
        <v>5.3333333333333337E-2</v>
      </c>
      <c r="S41" s="508">
        <f t="shared" si="13"/>
        <v>1.402390438247012E-2</v>
      </c>
      <c r="T41" s="597">
        <v>0.7559940059940059</v>
      </c>
      <c r="U41" s="529">
        <f t="shared" si="11"/>
        <v>16.104395604395609</v>
      </c>
      <c r="V41" s="550">
        <f t="shared" si="14"/>
        <v>0.21857386557488906</v>
      </c>
    </row>
    <row r="42" spans="1:22" ht="13.75" customHeight="1">
      <c r="B42" s="619"/>
      <c r="C42" s="399" t="s">
        <v>195</v>
      </c>
      <c r="D42" s="400"/>
      <c r="E42" s="645"/>
      <c r="F42" s="405" t="s">
        <v>232</v>
      </c>
      <c r="G42" s="402">
        <f>'Facebook P2'!CJ86</f>
        <v>1537</v>
      </c>
      <c r="H42" s="402">
        <f>'Facebook P2'!CI86</f>
        <v>22322</v>
      </c>
      <c r="I42" s="403">
        <f>'Facebook P2'!CL86</f>
        <v>6.8855837290565367E-2</v>
      </c>
      <c r="J42" s="601">
        <v>327</v>
      </c>
      <c r="K42" s="594">
        <f>'Facebook P2'!CK86</f>
        <v>20.689999999999998</v>
      </c>
      <c r="L42" s="496">
        <f t="shared" si="17"/>
        <v>1.2649737987181517E-3</v>
      </c>
      <c r="M42" s="599">
        <v>7380</v>
      </c>
      <c r="N42" s="600">
        <v>3843</v>
      </c>
      <c r="O42" s="600">
        <v>3329</v>
      </c>
      <c r="P42" s="599">
        <v>303</v>
      </c>
      <c r="Q42" s="57">
        <f t="shared" si="16"/>
        <v>0.21275211450878334</v>
      </c>
      <c r="R42" s="314">
        <f t="shared" si="12"/>
        <v>6.3272171253822618E-2</v>
      </c>
      <c r="S42" s="508">
        <f t="shared" si="13"/>
        <v>1.3461288223812621E-2</v>
      </c>
      <c r="T42" s="597">
        <v>0.75399203773893575</v>
      </c>
      <c r="U42" s="529">
        <f t="shared" si="11"/>
        <v>80.444603659368013</v>
      </c>
      <c r="V42" s="550">
        <f t="shared" si="14"/>
        <v>0.25719562355741166</v>
      </c>
    </row>
    <row r="43" spans="1:22" ht="13.75" customHeight="1">
      <c r="B43" s="619"/>
      <c r="C43" s="399" t="s">
        <v>196</v>
      </c>
      <c r="D43" s="400"/>
      <c r="E43" s="645"/>
      <c r="F43" s="405" t="s">
        <v>232</v>
      </c>
      <c r="G43" s="402">
        <f>'Facebook P2'!CN86</f>
        <v>1651</v>
      </c>
      <c r="H43" s="402">
        <f>'Facebook P2'!CM86</f>
        <v>27704</v>
      </c>
      <c r="I43" s="403">
        <f>'Facebook P2'!CP86</f>
        <v>5.9594282414091829E-2</v>
      </c>
      <c r="J43" s="601">
        <v>212</v>
      </c>
      <c r="K43" s="594">
        <f>'Facebook P2'!CO86</f>
        <v>16.739999999999998</v>
      </c>
      <c r="L43" s="496">
        <f t="shared" si="17"/>
        <v>1.023473242655479E-3</v>
      </c>
      <c r="M43" s="599">
        <v>1373</v>
      </c>
      <c r="N43" s="600">
        <v>601</v>
      </c>
      <c r="O43" s="600">
        <v>304</v>
      </c>
      <c r="P43" s="599">
        <v>179</v>
      </c>
      <c r="Q43" s="57">
        <f t="shared" si="16"/>
        <v>0.12840702604482132</v>
      </c>
      <c r="R43" s="314">
        <f t="shared" si="12"/>
        <v>7.8962264150943387E-2</v>
      </c>
      <c r="S43" s="508">
        <f t="shared" si="13"/>
        <v>1.0139309509388249E-2</v>
      </c>
      <c r="T43" s="597">
        <v>0.77271917356230946</v>
      </c>
      <c r="U43" s="529">
        <f t="shared" si="11"/>
        <v>48.183535204790395</v>
      </c>
      <c r="V43" s="550">
        <f t="shared" si="14"/>
        <v>0.34742158143547158</v>
      </c>
    </row>
    <row r="44" spans="1:22" ht="13.75" customHeight="1">
      <c r="B44" s="619"/>
      <c r="C44" s="399" t="s">
        <v>197</v>
      </c>
      <c r="D44" s="400"/>
      <c r="E44" s="645"/>
      <c r="F44" s="405" t="s">
        <v>232</v>
      </c>
      <c r="G44" s="402">
        <f>'Facebook P2'!CR86</f>
        <v>4755</v>
      </c>
      <c r="H44" s="402">
        <f>'Facebook P2'!CQ86</f>
        <v>113536</v>
      </c>
      <c r="I44" s="403">
        <f>'Facebook P2'!CT86</f>
        <v>4.1880989289740697E-2</v>
      </c>
      <c r="J44" s="601">
        <v>1647</v>
      </c>
      <c r="K44" s="594">
        <f>'Facebook P2'!CS86</f>
        <v>56.470000000000006</v>
      </c>
      <c r="L44" s="496">
        <f t="shared" si="17"/>
        <v>3.4525408609769959E-3</v>
      </c>
      <c r="M44" s="599">
        <v>18711</v>
      </c>
      <c r="N44" s="600">
        <v>12419</v>
      </c>
      <c r="O44" s="600">
        <v>10406</v>
      </c>
      <c r="P44" s="599">
        <v>7563</v>
      </c>
      <c r="Q44" s="57">
        <f t="shared" si="16"/>
        <v>0.34637223974763409</v>
      </c>
      <c r="R44" s="314">
        <f t="shared" si="12"/>
        <v>3.4286581663630848E-2</v>
      </c>
      <c r="S44" s="508">
        <f t="shared" si="13"/>
        <v>1.1875920084121978E-2</v>
      </c>
      <c r="T44" s="597">
        <v>0.79306378542463152</v>
      </c>
      <c r="U44" s="529">
        <f t="shared" si="11"/>
        <v>340.82394540563189</v>
      </c>
      <c r="V44" s="550">
        <f t="shared" si="14"/>
        <v>0.16568671527111217</v>
      </c>
    </row>
    <row r="45" spans="1:22" ht="13.75" customHeight="1">
      <c r="B45" s="619"/>
      <c r="C45" s="399" t="s">
        <v>225</v>
      </c>
      <c r="D45" s="400"/>
      <c r="E45" s="645"/>
      <c r="F45" s="405" t="s">
        <v>232</v>
      </c>
      <c r="G45" s="402">
        <f>'Facebook P2'!CV86</f>
        <v>2390</v>
      </c>
      <c r="H45" s="402">
        <f>'Facebook P2'!CU86</f>
        <v>51158</v>
      </c>
      <c r="I45" s="403">
        <f>'Facebook P2'!CX86</f>
        <v>4.6718010868290395E-2</v>
      </c>
      <c r="J45" s="601">
        <v>360</v>
      </c>
      <c r="K45" s="594">
        <f>'Facebook P2'!CW86</f>
        <v>27.42</v>
      </c>
      <c r="L45" s="496">
        <f t="shared" si="17"/>
        <v>1.676441834743921E-3</v>
      </c>
      <c r="M45" s="599">
        <v>7578</v>
      </c>
      <c r="N45" s="600">
        <v>3097</v>
      </c>
      <c r="O45" s="600">
        <v>2055</v>
      </c>
      <c r="P45" s="599">
        <v>1533</v>
      </c>
      <c r="Q45" s="57">
        <f t="shared" si="16"/>
        <v>0.15062761506276151</v>
      </c>
      <c r="R45" s="314">
        <f t="shared" si="12"/>
        <v>7.6166666666666674E-2</v>
      </c>
      <c r="S45" s="508">
        <f t="shared" si="13"/>
        <v>1.1472803347280335E-2</v>
      </c>
      <c r="T45" s="597">
        <v>0.76870383048273394</v>
      </c>
      <c r="U45" s="529">
        <f t="shared" si="11"/>
        <v>83.266621026215788</v>
      </c>
      <c r="V45" s="550">
        <f t="shared" si="14"/>
        <v>0.32930362325339285</v>
      </c>
    </row>
    <row r="46" spans="1:22" ht="13.75" customHeight="1">
      <c r="B46" s="619"/>
      <c r="C46" s="399" t="s">
        <v>199</v>
      </c>
      <c r="D46" s="400"/>
      <c r="E46" s="645"/>
      <c r="F46" s="405" t="s">
        <v>232</v>
      </c>
      <c r="G46" s="402">
        <f>'Facebook P2'!CZ86</f>
        <v>1241</v>
      </c>
      <c r="H46" s="402">
        <f>'Facebook P2'!CY86</f>
        <v>24701</v>
      </c>
      <c r="I46" s="403">
        <f>'Facebook P2'!DB86</f>
        <v>5.0240880935994492E-2</v>
      </c>
      <c r="J46" s="601">
        <v>261</v>
      </c>
      <c r="K46" s="594">
        <f>'Facebook P2'!DA86</f>
        <v>14.83</v>
      </c>
      <c r="L46" s="496">
        <f t="shared" si="17"/>
        <v>9.0669702440745255E-4</v>
      </c>
      <c r="M46" s="599">
        <v>3425</v>
      </c>
      <c r="N46" s="600">
        <v>1592</v>
      </c>
      <c r="O46" s="600">
        <v>1160</v>
      </c>
      <c r="P46" s="599">
        <v>530</v>
      </c>
      <c r="Q46" s="57">
        <f t="shared" si="16"/>
        <v>0.21031426269137793</v>
      </c>
      <c r="R46" s="314">
        <f t="shared" si="12"/>
        <v>5.6819923371647513E-2</v>
      </c>
      <c r="S46" s="508">
        <f t="shared" si="13"/>
        <v>1.1950040290088637E-2</v>
      </c>
      <c r="T46" s="597">
        <v>0.72599510789470989</v>
      </c>
      <c r="U46" s="529">
        <f t="shared" si="11"/>
        <v>71.51527683948072</v>
      </c>
      <c r="V46" s="550">
        <f t="shared" si="14"/>
        <v>0.2073682806722067</v>
      </c>
    </row>
    <row r="47" spans="1:22" ht="13.75" customHeight="1">
      <c r="B47" s="619"/>
      <c r="C47" s="761"/>
      <c r="D47" s="400"/>
      <c r="E47" s="646"/>
      <c r="F47" s="763"/>
      <c r="G47" s="764">
        <f>SUM(G37:G46)</f>
        <v>20144</v>
      </c>
      <c r="H47" s="764">
        <f>SUM(H37:H46)</f>
        <v>410744</v>
      </c>
      <c r="I47" s="765"/>
      <c r="J47" s="764"/>
      <c r="K47" s="766"/>
      <c r="L47" s="767"/>
      <c r="M47" s="768"/>
      <c r="N47" s="769"/>
      <c r="O47" s="769"/>
      <c r="P47" s="768"/>
      <c r="Q47" s="770"/>
      <c r="R47" s="771"/>
      <c r="S47" s="772"/>
      <c r="T47" s="773"/>
      <c r="U47" s="774"/>
      <c r="V47" s="775"/>
    </row>
    <row r="48" spans="1:22" s="450" customFormat="1" ht="13.75" customHeight="1" thickBot="1">
      <c r="A48" s="516"/>
      <c r="B48" s="620"/>
      <c r="C48" s="736" t="s">
        <v>36</v>
      </c>
      <c r="D48" s="737"/>
      <c r="E48" s="737"/>
      <c r="F48" s="738"/>
      <c r="G48" s="517">
        <f>SUM(G25:G47)</f>
        <v>167806</v>
      </c>
      <c r="H48" s="517"/>
      <c r="I48" s="518">
        <f>I10</f>
        <v>4.7439436310734724E-2</v>
      </c>
      <c r="J48" s="517">
        <f>SUM(J25:J47)</f>
        <v>12647</v>
      </c>
      <c r="K48" s="519">
        <f>SUM(K25:K47)</f>
        <v>782.76000000000022</v>
      </c>
      <c r="L48" s="520">
        <f>K48/$M$10</f>
        <v>4.7857462092055138E-2</v>
      </c>
      <c r="M48" s="521">
        <f>SUM(M25:M47)</f>
        <v>324732</v>
      </c>
      <c r="N48" s="521">
        <f>SUM(N25:N47)</f>
        <v>160080</v>
      </c>
      <c r="O48" s="521">
        <f>SUM(O25:O47)</f>
        <v>111149</v>
      </c>
      <c r="P48" s="521">
        <f>SUM(P25:P47)</f>
        <v>61403</v>
      </c>
      <c r="Q48" s="522">
        <f t="shared" si="15"/>
        <v>7.5366792605747107E-2</v>
      </c>
      <c r="R48" s="523">
        <f>SUM(K48/J48)</f>
        <v>6.1892939036925769E-2</v>
      </c>
      <c r="S48" s="524">
        <f>SUM(K48/G48)</f>
        <v>4.6646723001561342E-3</v>
      </c>
      <c r="T48" s="532">
        <f>R10</f>
        <v>0.8</v>
      </c>
      <c r="U48" s="537">
        <f t="shared" si="11"/>
        <v>2529.3999999999996</v>
      </c>
      <c r="V48" s="551">
        <f t="shared" si="14"/>
        <v>0.30946469518462888</v>
      </c>
    </row>
    <row r="49" spans="2:22" ht="13.75" hidden="1" customHeight="1">
      <c r="B49" s="661" t="s">
        <v>127</v>
      </c>
      <c r="C49" s="513" t="s">
        <v>128</v>
      </c>
      <c r="D49" s="514"/>
      <c r="E49" s="645" t="s">
        <v>116</v>
      </c>
      <c r="F49" s="515"/>
      <c r="G49" s="406">
        <f>'YouTube P2'!X86</f>
        <v>0</v>
      </c>
      <c r="H49" s="406"/>
      <c r="I49" s="304" t="e">
        <f>'YouTube P2'!Z86</f>
        <v>#DIV/0!</v>
      </c>
      <c r="J49" s="303"/>
      <c r="K49" s="305">
        <f>'YouTube P2'!Y86</f>
        <v>0</v>
      </c>
      <c r="L49" s="306">
        <f>K49/$M$11</f>
        <v>0</v>
      </c>
      <c r="M49" s="307"/>
      <c r="N49" s="303"/>
      <c r="O49" s="303"/>
      <c r="P49" s="307"/>
      <c r="Q49" s="222" t="e">
        <f>J49/G49</f>
        <v>#DIV/0!</v>
      </c>
      <c r="R49" s="308" t="e">
        <f t="shared" ref="R49:R59" si="18">K49/J49</f>
        <v>#DIV/0!</v>
      </c>
      <c r="S49" s="510" t="e">
        <f t="shared" ref="S49:S59" si="19">K49/G49</f>
        <v>#DIV/0!</v>
      </c>
      <c r="T49" s="530"/>
      <c r="U49" s="531">
        <f t="shared" ref="U49:U159" si="20">J49*(100%-T49)</f>
        <v>0</v>
      </c>
      <c r="V49" s="552" t="e">
        <f t="shared" si="14"/>
        <v>#DIV/0!</v>
      </c>
    </row>
    <row r="50" spans="2:22" ht="13.75" customHeight="1">
      <c r="B50" s="662"/>
      <c r="C50" s="399" t="s">
        <v>180</v>
      </c>
      <c r="D50" s="400"/>
      <c r="E50" s="645"/>
      <c r="F50" s="405" t="s">
        <v>233</v>
      </c>
      <c r="G50" s="407">
        <f>'YouTube P2'!AB86</f>
        <v>2761</v>
      </c>
      <c r="H50" s="407">
        <f>'YouTube P2'!AA86</f>
        <v>76076</v>
      </c>
      <c r="I50" s="315">
        <f>'YouTube P2'!AD86</f>
        <v>3.6292654713707344E-2</v>
      </c>
      <c r="J50" s="602">
        <v>18</v>
      </c>
      <c r="K50" s="338">
        <f>'YouTube P2'!AC86</f>
        <v>773.08000000000015</v>
      </c>
      <c r="L50" s="497">
        <f t="shared" ref="L50:L72" si="21">K50/$M$11</f>
        <v>7.4531909950089056E-2</v>
      </c>
      <c r="M50" s="595">
        <v>2121.4725000000003</v>
      </c>
      <c r="N50" s="596">
        <v>862.30869999999993</v>
      </c>
      <c r="O50" s="596">
        <v>549.59100000000001</v>
      </c>
      <c r="P50" s="595">
        <v>396.05779999999999</v>
      </c>
      <c r="Q50" s="57">
        <f t="shared" si="15"/>
        <v>6.5193770373053244E-3</v>
      </c>
      <c r="R50" s="314">
        <f>K50/J50</f>
        <v>42.948888888888895</v>
      </c>
      <c r="S50" s="508">
        <f t="shared" si="19"/>
        <v>0.28000000000000008</v>
      </c>
      <c r="T50" s="597">
        <v>0.43749999999999978</v>
      </c>
      <c r="U50" s="529">
        <f t="shared" si="20"/>
        <v>10.125000000000004</v>
      </c>
      <c r="V50" s="550">
        <f t="shared" si="14"/>
        <v>76.353580246913566</v>
      </c>
    </row>
    <row r="51" spans="2:22" ht="13.75" customHeight="1">
      <c r="B51" s="662"/>
      <c r="C51" s="399" t="s">
        <v>181</v>
      </c>
      <c r="D51" s="400"/>
      <c r="E51" s="645"/>
      <c r="F51" s="405" t="s">
        <v>233</v>
      </c>
      <c r="G51" s="407">
        <f>'YouTube P2'!AF86</f>
        <v>1861</v>
      </c>
      <c r="H51" s="407"/>
      <c r="I51" s="315">
        <f>'YouTube P2'!AH86</f>
        <v>3.0128869317445926E-2</v>
      </c>
      <c r="J51" s="596">
        <v>58</v>
      </c>
      <c r="K51" s="338">
        <f>'YouTube P2'!AG86</f>
        <v>521.08000000000004</v>
      </c>
      <c r="L51" s="497">
        <f t="shared" si="21"/>
        <v>5.0236828836333111E-2</v>
      </c>
      <c r="M51" s="595">
        <v>3937.1483000000003</v>
      </c>
      <c r="N51" s="596">
        <v>1320.5617000000002</v>
      </c>
      <c r="O51" s="596">
        <v>801.23570000000007</v>
      </c>
      <c r="P51" s="595">
        <v>511.31110000000007</v>
      </c>
      <c r="Q51" s="57">
        <f t="shared" si="15"/>
        <v>3.1166039763567976E-2</v>
      </c>
      <c r="R51" s="314">
        <f>K51/J51</f>
        <v>8.9841379310344838</v>
      </c>
      <c r="S51" s="508">
        <f t="shared" si="19"/>
        <v>0.28000000000000003</v>
      </c>
      <c r="T51" s="597">
        <v>0.82124183006535922</v>
      </c>
      <c r="U51" s="529">
        <f t="shared" si="20"/>
        <v>10.367973856209165</v>
      </c>
      <c r="V51" s="550">
        <f t="shared" si="14"/>
        <v>50.258614385677298</v>
      </c>
    </row>
    <row r="52" spans="2:22" ht="13.75" customHeight="1">
      <c r="B52" s="662"/>
      <c r="C52" s="399" t="s">
        <v>182</v>
      </c>
      <c r="D52" s="400"/>
      <c r="E52" s="645"/>
      <c r="F52" s="405" t="s">
        <v>233</v>
      </c>
      <c r="G52" s="407">
        <f>'YouTube P2'!AJ86</f>
        <v>3784</v>
      </c>
      <c r="H52" s="407"/>
      <c r="I52" s="315">
        <f>'YouTube P2'!AL86</f>
        <v>3.5099761611027111E-2</v>
      </c>
      <c r="J52" s="596">
        <v>6</v>
      </c>
      <c r="K52" s="338">
        <f>'YouTube P2'!AK86</f>
        <v>1059.52</v>
      </c>
      <c r="L52" s="497">
        <f t="shared" si="21"/>
        <v>0.10214731881605828</v>
      </c>
      <c r="M52" s="595">
        <v>1690.3531999999998</v>
      </c>
      <c r="N52" s="596">
        <v>993.26339999999993</v>
      </c>
      <c r="O52" s="596">
        <v>753.61619999999994</v>
      </c>
      <c r="P52" s="595">
        <v>577.30840000000001</v>
      </c>
      <c r="Q52" s="57">
        <f t="shared" si="15"/>
        <v>1.5856236786469344E-3</v>
      </c>
      <c r="R52" s="314">
        <f t="shared" si="18"/>
        <v>176.58666666666667</v>
      </c>
      <c r="S52" s="508">
        <f t="shared" si="19"/>
        <v>0.27999999999999997</v>
      </c>
      <c r="T52" s="597">
        <v>0.8</v>
      </c>
      <c r="U52" s="529">
        <f>J52*(100%-T52)</f>
        <v>1.1999999999999997</v>
      </c>
      <c r="V52" s="550">
        <f t="shared" si="14"/>
        <v>882.93333333333351</v>
      </c>
    </row>
    <row r="53" spans="2:22" ht="13.75" customHeight="1">
      <c r="B53" s="662"/>
      <c r="C53" s="399" t="s">
        <v>220</v>
      </c>
      <c r="D53" s="400"/>
      <c r="E53" s="645"/>
      <c r="F53" s="405" t="s">
        <v>233</v>
      </c>
      <c r="G53" s="407">
        <f>'YouTube P2'!AN86</f>
        <v>77</v>
      </c>
      <c r="H53" s="407"/>
      <c r="I53" s="315">
        <f>'YouTube P2'!AP86</f>
        <v>1.3196229648671808E-2</v>
      </c>
      <c r="J53" s="596">
        <v>2</v>
      </c>
      <c r="K53" s="338">
        <f>'YouTube P2'!AO86</f>
        <v>21.560000000000002</v>
      </c>
      <c r="L53" s="497">
        <f t="shared" si="21"/>
        <v>2.0785791619546746E-3</v>
      </c>
      <c r="M53" s="595">
        <v>347.38339999999999</v>
      </c>
      <c r="N53" s="596">
        <v>180.10749999999999</v>
      </c>
      <c r="O53" s="596">
        <v>126.5624</v>
      </c>
      <c r="P53" s="595">
        <v>97.298299999999998</v>
      </c>
      <c r="Q53" s="57">
        <f t="shared" si="15"/>
        <v>2.5974025974025976E-2</v>
      </c>
      <c r="R53" s="314">
        <f>K53/J53</f>
        <v>10.780000000000001</v>
      </c>
      <c r="S53" s="508">
        <f t="shared" si="19"/>
        <v>0.28000000000000003</v>
      </c>
      <c r="T53" s="597">
        <v>0.5</v>
      </c>
      <c r="U53" s="529">
        <f t="shared" si="20"/>
        <v>1</v>
      </c>
      <c r="V53" s="550">
        <f t="shared" si="14"/>
        <v>21.560000000000002</v>
      </c>
    </row>
    <row r="54" spans="2:22" ht="13.75" customHeight="1">
      <c r="B54" s="662"/>
      <c r="C54" s="399" t="s">
        <v>221</v>
      </c>
      <c r="D54" s="400"/>
      <c r="E54" s="645"/>
      <c r="F54" s="405" t="s">
        <v>233</v>
      </c>
      <c r="G54" s="407">
        <f>'YouTube P2'!AR86</f>
        <v>372</v>
      </c>
      <c r="H54" s="407"/>
      <c r="I54" s="315">
        <f>'YouTube P2'!AT86</f>
        <v>2.4E-2</v>
      </c>
      <c r="J54" s="596">
        <v>7</v>
      </c>
      <c r="K54" s="338">
        <f>'YouTube P2'!AS86</f>
        <v>104.16000000000001</v>
      </c>
      <c r="L54" s="497">
        <f t="shared" si="21"/>
        <v>1.0041966860352454E-2</v>
      </c>
      <c r="M54" s="595">
        <v>562.2967000000001</v>
      </c>
      <c r="N54" s="596">
        <v>278.60819999999995</v>
      </c>
      <c r="O54" s="596">
        <v>206.83380000000002</v>
      </c>
      <c r="P54" s="595">
        <v>167.79690000000002</v>
      </c>
      <c r="Q54" s="57">
        <f t="shared" si="15"/>
        <v>1.8817204301075269E-2</v>
      </c>
      <c r="R54" s="314">
        <f t="shared" si="18"/>
        <v>14.88</v>
      </c>
      <c r="S54" s="508">
        <f t="shared" si="19"/>
        <v>0.28000000000000003</v>
      </c>
      <c r="T54" s="597">
        <v>0.75</v>
      </c>
      <c r="U54" s="529">
        <f t="shared" si="20"/>
        <v>1.75</v>
      </c>
      <c r="V54" s="550">
        <f t="shared" si="14"/>
        <v>59.52</v>
      </c>
    </row>
    <row r="55" spans="2:22" ht="13.75" customHeight="1">
      <c r="B55" s="662"/>
      <c r="C55" s="399" t="s">
        <v>185</v>
      </c>
      <c r="D55" s="400"/>
      <c r="E55" s="645"/>
      <c r="F55" s="405" t="s">
        <v>233</v>
      </c>
      <c r="G55" s="407">
        <f>'YouTube P2'!AV86</f>
        <v>1268</v>
      </c>
      <c r="H55" s="407"/>
      <c r="I55" s="315">
        <f>'YouTube P2'!AX86</f>
        <v>2.7898176057732503E-2</v>
      </c>
      <c r="J55" s="596">
        <v>11</v>
      </c>
      <c r="K55" s="338">
        <f>'YouTube P2'!AW86</f>
        <v>355.03999999999996</v>
      </c>
      <c r="L55" s="497">
        <f t="shared" si="21"/>
        <v>3.4229069835825021E-2</v>
      </c>
      <c r="M55" s="595">
        <v>1804.9644999999998</v>
      </c>
      <c r="N55" s="596">
        <v>705.7586</v>
      </c>
      <c r="O55" s="596">
        <v>536.65500000000009</v>
      </c>
      <c r="P55" s="595">
        <v>404.37939999999998</v>
      </c>
      <c r="Q55" s="57">
        <f t="shared" si="15"/>
        <v>8.6750788643533121E-3</v>
      </c>
      <c r="R55" s="314">
        <f t="shared" si="18"/>
        <v>32.276363636363634</v>
      </c>
      <c r="S55" s="508">
        <f t="shared" si="19"/>
        <v>0.27999999999999997</v>
      </c>
      <c r="T55" s="597">
        <v>0.45</v>
      </c>
      <c r="U55" s="529">
        <f t="shared" si="20"/>
        <v>6.0500000000000007</v>
      </c>
      <c r="V55" s="550">
        <f t="shared" si="14"/>
        <v>58.684297520661147</v>
      </c>
    </row>
    <row r="56" spans="2:22" ht="13.75" customHeight="1">
      <c r="B56" s="662"/>
      <c r="C56" s="399" t="s">
        <v>186</v>
      </c>
      <c r="D56" s="400"/>
      <c r="E56" s="645"/>
      <c r="F56" s="405" t="s">
        <v>233</v>
      </c>
      <c r="G56" s="407">
        <f>'YouTube P2'!AZ86</f>
        <v>712</v>
      </c>
      <c r="H56" s="407"/>
      <c r="I56" s="315">
        <f>'YouTube P2'!BB86</f>
        <v>2.143029135564652E-2</v>
      </c>
      <c r="J56" s="596">
        <v>6</v>
      </c>
      <c r="K56" s="338">
        <f>'YouTube P2'!BA86</f>
        <v>199.36</v>
      </c>
      <c r="L56" s="497">
        <f t="shared" si="21"/>
        <v>1.9220108614438028E-2</v>
      </c>
      <c r="M56" s="595">
        <v>1832.8023999999996</v>
      </c>
      <c r="N56" s="596">
        <v>874.74699999999984</v>
      </c>
      <c r="O56" s="596">
        <v>676.82549999999992</v>
      </c>
      <c r="P56" s="595">
        <v>523.06129999999996</v>
      </c>
      <c r="Q56" s="57">
        <f t="shared" si="15"/>
        <v>8.4269662921348312E-3</v>
      </c>
      <c r="R56" s="314">
        <f t="shared" si="18"/>
        <v>33.226666666666667</v>
      </c>
      <c r="S56" s="508">
        <f t="shared" si="19"/>
        <v>0.28000000000000003</v>
      </c>
      <c r="T56" s="597">
        <v>0.66666666666666663</v>
      </c>
      <c r="U56" s="529">
        <f t="shared" si="20"/>
        <v>2</v>
      </c>
      <c r="V56" s="550">
        <f t="shared" si="14"/>
        <v>99.68</v>
      </c>
    </row>
    <row r="57" spans="2:22" ht="13.75" customHeight="1">
      <c r="B57" s="662"/>
      <c r="C57" s="399" t="s">
        <v>187</v>
      </c>
      <c r="D57" s="400"/>
      <c r="E57" s="645"/>
      <c r="F57" s="405" t="s">
        <v>233</v>
      </c>
      <c r="G57" s="407">
        <f>'YouTube P2'!BD86</f>
        <v>140</v>
      </c>
      <c r="H57" s="407"/>
      <c r="I57" s="315">
        <f>'YouTube P2'!BF86</f>
        <v>2.1691973969631236E-2</v>
      </c>
      <c r="J57" s="596">
        <v>0</v>
      </c>
      <c r="K57" s="338">
        <f>'YouTube P2'!BE86</f>
        <v>39.200000000000003</v>
      </c>
      <c r="L57" s="497">
        <f t="shared" si="21"/>
        <v>3.7792348399175901E-3</v>
      </c>
      <c r="M57" s="595">
        <v>414.46260000000001</v>
      </c>
      <c r="N57" s="596">
        <v>200.22030000000001</v>
      </c>
      <c r="O57" s="596">
        <v>142.59210000000002</v>
      </c>
      <c r="P57" s="595">
        <v>97.238699999999994</v>
      </c>
      <c r="Q57" s="57">
        <f t="shared" si="15"/>
        <v>0</v>
      </c>
      <c r="R57" s="314" t="e">
        <f t="shared" si="18"/>
        <v>#DIV/0!</v>
      </c>
      <c r="S57" s="508">
        <f t="shared" si="19"/>
        <v>0.28000000000000003</v>
      </c>
      <c r="T57" s="597">
        <v>0</v>
      </c>
      <c r="U57" s="529">
        <f t="shared" si="20"/>
        <v>0</v>
      </c>
      <c r="V57" s="550" t="e">
        <f t="shared" si="14"/>
        <v>#DIV/0!</v>
      </c>
    </row>
    <row r="58" spans="2:22" ht="13.75" customHeight="1">
      <c r="B58" s="663"/>
      <c r="C58" s="399" t="s">
        <v>222</v>
      </c>
      <c r="D58" s="400"/>
      <c r="E58" s="645"/>
      <c r="F58" s="405" t="s">
        <v>233</v>
      </c>
      <c r="G58" s="408">
        <f>'YouTube P2'!BH86</f>
        <v>269</v>
      </c>
      <c r="H58" s="408"/>
      <c r="I58" s="389">
        <f>'YouTube P2'!BJ86</f>
        <v>2.2786954680220246E-2</v>
      </c>
      <c r="J58" s="600">
        <v>9</v>
      </c>
      <c r="K58" s="343">
        <f>'YouTube P2'!BI86</f>
        <v>75.320000000000007</v>
      </c>
      <c r="L58" s="497">
        <f t="shared" si="21"/>
        <v>7.2615297995559415E-3</v>
      </c>
      <c r="M58" s="599">
        <v>2221.7317000000003</v>
      </c>
      <c r="N58" s="600">
        <v>329.22270000000003</v>
      </c>
      <c r="O58" s="600">
        <v>192.86700000000002</v>
      </c>
      <c r="P58" s="599">
        <v>127.97159999999998</v>
      </c>
      <c r="Q58" s="57">
        <f t="shared" si="15"/>
        <v>3.3457249070631967E-2</v>
      </c>
      <c r="R58" s="314">
        <f t="shared" si="18"/>
        <v>8.3688888888888897</v>
      </c>
      <c r="S58" s="508">
        <f t="shared" si="19"/>
        <v>0.28000000000000003</v>
      </c>
      <c r="T58" s="597">
        <v>0.82499999999999996</v>
      </c>
      <c r="U58" s="529">
        <f t="shared" si="20"/>
        <v>1.5750000000000004</v>
      </c>
      <c r="V58" s="550">
        <f t="shared" si="14"/>
        <v>47.822222222222216</v>
      </c>
    </row>
    <row r="59" spans="2:22" ht="13.75" customHeight="1">
      <c r="B59" s="663"/>
      <c r="C59" s="399" t="s">
        <v>189</v>
      </c>
      <c r="D59" s="400"/>
      <c r="E59" s="646"/>
      <c r="F59" s="405" t="s">
        <v>233</v>
      </c>
      <c r="G59" s="408">
        <f>'YouTube P2'!BL86</f>
        <v>1113</v>
      </c>
      <c r="H59" s="408"/>
      <c r="I59" s="389">
        <f>'YouTube P2'!BN86</f>
        <v>3.360913153762532E-2</v>
      </c>
      <c r="J59" s="600">
        <v>1</v>
      </c>
      <c r="K59" s="343">
        <f>'YouTube P2'!BM86</f>
        <v>311.64000000000004</v>
      </c>
      <c r="L59" s="497">
        <f t="shared" si="21"/>
        <v>3.0044916977344842E-2</v>
      </c>
      <c r="M59" s="599">
        <v>688.90620000000001</v>
      </c>
      <c r="N59" s="600">
        <v>407.91120000000001</v>
      </c>
      <c r="O59" s="600">
        <v>310.30150000000009</v>
      </c>
      <c r="P59" s="599">
        <v>251.8623</v>
      </c>
      <c r="Q59" s="57">
        <f t="shared" si="15"/>
        <v>8.9847259658580418E-4</v>
      </c>
      <c r="R59" s="314">
        <f t="shared" si="18"/>
        <v>311.64000000000004</v>
      </c>
      <c r="S59" s="533">
        <f t="shared" si="19"/>
        <v>0.28000000000000003</v>
      </c>
      <c r="T59" s="603">
        <v>1</v>
      </c>
      <c r="U59" s="534">
        <f t="shared" si="20"/>
        <v>0</v>
      </c>
      <c r="V59" s="553" t="e">
        <f t="shared" si="14"/>
        <v>#DIV/0!</v>
      </c>
    </row>
    <row r="60" spans="2:22" ht="13.75" customHeight="1">
      <c r="B60" s="663"/>
      <c r="C60" s="582"/>
      <c r="D60" s="400"/>
      <c r="E60" s="574"/>
      <c r="F60" s="577"/>
      <c r="G60" s="578">
        <f>SUM(G50:G59)</f>
        <v>12357</v>
      </c>
      <c r="H60" s="578"/>
      <c r="I60" s="579"/>
      <c r="J60" s="578"/>
      <c r="K60" s="580"/>
      <c r="L60" s="581"/>
      <c r="M60" s="572"/>
      <c r="N60" s="561"/>
      <c r="O60" s="561"/>
      <c r="P60" s="572"/>
      <c r="Q60" s="565"/>
      <c r="R60" s="566"/>
      <c r="S60" s="567"/>
      <c r="T60" s="568"/>
      <c r="U60" s="569"/>
      <c r="V60" s="570"/>
    </row>
    <row r="61" spans="2:22" ht="13.75" customHeight="1">
      <c r="B61" s="663"/>
      <c r="C61" s="399" t="s">
        <v>190</v>
      </c>
      <c r="D61" s="400"/>
      <c r="E61" s="574"/>
      <c r="F61" s="405" t="s">
        <v>234</v>
      </c>
      <c r="G61" s="402">
        <f>'YouTube P2'!BP86</f>
        <v>39</v>
      </c>
      <c r="H61" s="402"/>
      <c r="I61" s="403">
        <f>'YouTube P2'!BR86</f>
        <v>2.1323127392017496E-2</v>
      </c>
      <c r="J61" s="598">
        <v>2</v>
      </c>
      <c r="K61" s="594">
        <f>'YouTube P2'!BQ86</f>
        <v>10.920000000000002</v>
      </c>
      <c r="L61" s="497">
        <f t="shared" si="21"/>
        <v>1.0527868482627573E-3</v>
      </c>
      <c r="M61" s="599">
        <v>205.23909999999998</v>
      </c>
      <c r="N61" s="600">
        <v>96.510200000000012</v>
      </c>
      <c r="O61" s="600">
        <v>66.7637</v>
      </c>
      <c r="P61" s="599">
        <v>46.367899999999999</v>
      </c>
      <c r="Q61" s="57">
        <f t="shared" ref="Q61:Q70" si="22">J61/G61</f>
        <v>5.128205128205128E-2</v>
      </c>
      <c r="R61" s="314">
        <f t="shared" ref="R61:R70" si="23">K61/J61</f>
        <v>5.4600000000000009</v>
      </c>
      <c r="S61" s="508">
        <f t="shared" ref="S61:S70" si="24">K61/G61</f>
        <v>0.28000000000000003</v>
      </c>
      <c r="T61" s="597">
        <v>0</v>
      </c>
      <c r="U61" s="529">
        <f t="shared" ref="U61:U70" si="25">J61*(100%-T61)</f>
        <v>2</v>
      </c>
      <c r="V61" s="550">
        <f t="shared" ref="V61:V70" si="26">K61/U61</f>
        <v>5.4600000000000009</v>
      </c>
    </row>
    <row r="62" spans="2:22" ht="13.75" customHeight="1">
      <c r="B62" s="663"/>
      <c r="C62" s="399" t="s">
        <v>191</v>
      </c>
      <c r="D62" s="400"/>
      <c r="E62" s="574"/>
      <c r="F62" s="405" t="s">
        <v>234</v>
      </c>
      <c r="G62" s="402">
        <f>'YouTube P2'!BT86</f>
        <v>334</v>
      </c>
      <c r="H62" s="402"/>
      <c r="I62" s="403">
        <f>'YouTube P2'!CD86</f>
        <v>2.8670182124340853E-2</v>
      </c>
      <c r="J62" s="598">
        <v>0</v>
      </c>
      <c r="K62" s="594">
        <f>'YouTube P2'!BU86</f>
        <v>93.52000000000001</v>
      </c>
      <c r="L62" s="497">
        <f t="shared" si="21"/>
        <v>9.0161745466605363E-3</v>
      </c>
      <c r="M62" s="599">
        <v>464.9427</v>
      </c>
      <c r="N62" s="600">
        <v>242.92089999999999</v>
      </c>
      <c r="O62" s="600">
        <v>177.29310000000001</v>
      </c>
      <c r="P62" s="599">
        <v>135.94280000000001</v>
      </c>
      <c r="Q62" s="57">
        <f t="shared" si="22"/>
        <v>0</v>
      </c>
      <c r="R62" s="314" t="e">
        <f t="shared" si="23"/>
        <v>#DIV/0!</v>
      </c>
      <c r="S62" s="508">
        <f t="shared" si="24"/>
        <v>0.28000000000000003</v>
      </c>
      <c r="T62" s="597">
        <v>0</v>
      </c>
      <c r="U62" s="529">
        <f t="shared" si="25"/>
        <v>0</v>
      </c>
      <c r="V62" s="550" t="e">
        <f t="shared" si="26"/>
        <v>#DIV/0!</v>
      </c>
    </row>
    <row r="63" spans="2:22" ht="13.75" customHeight="1">
      <c r="B63" s="663"/>
      <c r="C63" s="399" t="s">
        <v>192</v>
      </c>
      <c r="D63" s="400"/>
      <c r="E63" s="574"/>
      <c r="F63" s="405" t="s">
        <v>234</v>
      </c>
      <c r="G63" s="402">
        <f>'YouTube P2'!BX86</f>
        <v>539</v>
      </c>
      <c r="H63" s="402"/>
      <c r="I63" s="403">
        <f>'YouTube P2'!BZ86</f>
        <v>2.8583549875377843E-2</v>
      </c>
      <c r="J63" s="598">
        <v>4</v>
      </c>
      <c r="K63" s="594">
        <f>'YouTube P2'!BY86</f>
        <v>150.92000000000002</v>
      </c>
      <c r="L63" s="497">
        <f t="shared" si="21"/>
        <v>1.4550054133682723E-2</v>
      </c>
      <c r="M63" s="599">
        <v>1296.5425</v>
      </c>
      <c r="N63" s="600">
        <v>561.97750000000008</v>
      </c>
      <c r="O63" s="600">
        <v>379.93239999999997</v>
      </c>
      <c r="P63" s="599">
        <v>245.81830000000005</v>
      </c>
      <c r="Q63" s="57">
        <f t="shared" si="22"/>
        <v>7.4211502782931356E-3</v>
      </c>
      <c r="R63" s="314">
        <f t="shared" si="23"/>
        <v>37.730000000000004</v>
      </c>
      <c r="S63" s="508">
        <f t="shared" si="24"/>
        <v>0.28000000000000003</v>
      </c>
      <c r="T63" s="597">
        <v>0.16666666666666649</v>
      </c>
      <c r="U63" s="529">
        <f t="shared" si="25"/>
        <v>3.3333333333333339</v>
      </c>
      <c r="V63" s="550">
        <f t="shared" si="26"/>
        <v>45.275999999999996</v>
      </c>
    </row>
    <row r="64" spans="2:22" ht="13.75" customHeight="1">
      <c r="B64" s="663"/>
      <c r="C64" s="399" t="s">
        <v>223</v>
      </c>
      <c r="D64" s="400"/>
      <c r="E64" s="574"/>
      <c r="F64" s="405" t="s">
        <v>234</v>
      </c>
      <c r="G64" s="402">
        <f>'YouTube P2'!CB86</f>
        <v>647</v>
      </c>
      <c r="H64" s="402"/>
      <c r="I64" s="403">
        <f>'YouTube P2'!CD86</f>
        <v>2.8670182124340853E-2</v>
      </c>
      <c r="J64" s="598">
        <v>2</v>
      </c>
      <c r="K64" s="594">
        <f>'YouTube P2'!CC86</f>
        <v>181.16000000000003</v>
      </c>
      <c r="L64" s="497">
        <f t="shared" si="21"/>
        <v>1.7465463867333435E-2</v>
      </c>
      <c r="M64" s="599">
        <v>1364.8715</v>
      </c>
      <c r="N64" s="600">
        <v>629.32740000000001</v>
      </c>
      <c r="O64" s="600">
        <v>422.3365</v>
      </c>
      <c r="P64" s="599">
        <v>299.87700000000001</v>
      </c>
      <c r="Q64" s="57">
        <f t="shared" si="22"/>
        <v>3.0911901081916537E-3</v>
      </c>
      <c r="R64" s="314">
        <f t="shared" si="23"/>
        <v>90.580000000000013</v>
      </c>
      <c r="S64" s="508">
        <f t="shared" si="24"/>
        <v>0.28000000000000003</v>
      </c>
      <c r="T64" s="597">
        <v>0</v>
      </c>
      <c r="U64" s="529">
        <f t="shared" si="25"/>
        <v>2</v>
      </c>
      <c r="V64" s="550">
        <f t="shared" si="26"/>
        <v>90.580000000000013</v>
      </c>
    </row>
    <row r="65" spans="1:22" ht="13.75" customHeight="1">
      <c r="B65" s="663"/>
      <c r="C65" s="399" t="s">
        <v>224</v>
      </c>
      <c r="D65" s="400"/>
      <c r="E65" s="574"/>
      <c r="F65" s="405" t="s">
        <v>234</v>
      </c>
      <c r="G65" s="402">
        <f>'YouTube P2'!CF86</f>
        <v>171</v>
      </c>
      <c r="H65" s="402"/>
      <c r="I65" s="403">
        <f>'YouTube P2'!CH86</f>
        <v>2.7190332326283987E-2</v>
      </c>
      <c r="J65" s="598">
        <v>0</v>
      </c>
      <c r="K65" s="594">
        <f>'YouTube P2'!CG86</f>
        <v>47.88</v>
      </c>
      <c r="L65" s="497">
        <f t="shared" si="21"/>
        <v>4.6160654116136277E-3</v>
      </c>
      <c r="M65" s="599">
        <v>7551.7896000000001</v>
      </c>
      <c r="N65" s="600">
        <v>298.4606</v>
      </c>
      <c r="O65" s="600">
        <v>202.16669999999999</v>
      </c>
      <c r="P65" s="599">
        <v>141.60720000000001</v>
      </c>
      <c r="Q65" s="57">
        <f t="shared" si="22"/>
        <v>0</v>
      </c>
      <c r="R65" s="314" t="e">
        <f t="shared" si="23"/>
        <v>#DIV/0!</v>
      </c>
      <c r="S65" s="508">
        <f t="shared" si="24"/>
        <v>0.28000000000000003</v>
      </c>
      <c r="T65" s="597">
        <v>0</v>
      </c>
      <c r="U65" s="529">
        <f t="shared" si="25"/>
        <v>0</v>
      </c>
      <c r="V65" s="550" t="e">
        <f t="shared" si="26"/>
        <v>#DIV/0!</v>
      </c>
    </row>
    <row r="66" spans="1:22" ht="13.75" customHeight="1">
      <c r="B66" s="663"/>
      <c r="C66" s="399" t="s">
        <v>195</v>
      </c>
      <c r="D66" s="400"/>
      <c r="E66" s="574"/>
      <c r="F66" s="405" t="s">
        <v>234</v>
      </c>
      <c r="G66" s="402">
        <f>'YouTube P2'!CJ86</f>
        <v>357</v>
      </c>
      <c r="H66" s="402"/>
      <c r="I66" s="403">
        <f>'YouTube P2'!CL86</f>
        <v>2.3583036068172809E-2</v>
      </c>
      <c r="J66" s="598">
        <v>1</v>
      </c>
      <c r="K66" s="594">
        <f>'YouTube P2'!CK86</f>
        <v>99.960000000000008</v>
      </c>
      <c r="L66" s="497">
        <f t="shared" si="21"/>
        <v>9.6370488417898553E-3</v>
      </c>
      <c r="M66" s="599">
        <v>1071.3463000000002</v>
      </c>
      <c r="N66" s="600">
        <v>408.96930000000003</v>
      </c>
      <c r="O66" s="600">
        <v>291.61770000000007</v>
      </c>
      <c r="P66" s="599">
        <v>202.57710000000003</v>
      </c>
      <c r="Q66" s="57">
        <f t="shared" si="22"/>
        <v>2.8011204481792717E-3</v>
      </c>
      <c r="R66" s="314">
        <f t="shared" si="23"/>
        <v>99.960000000000008</v>
      </c>
      <c r="S66" s="508">
        <f t="shared" si="24"/>
        <v>0.28000000000000003</v>
      </c>
      <c r="T66" s="597">
        <v>0</v>
      </c>
      <c r="U66" s="529">
        <f t="shared" si="25"/>
        <v>1</v>
      </c>
      <c r="V66" s="550">
        <f t="shared" si="26"/>
        <v>99.960000000000008</v>
      </c>
    </row>
    <row r="67" spans="1:22" ht="13.75" customHeight="1">
      <c r="B67" s="663"/>
      <c r="C67" s="399" t="s">
        <v>196</v>
      </c>
      <c r="D67" s="400"/>
      <c r="E67" s="574"/>
      <c r="F67" s="405" t="s">
        <v>234</v>
      </c>
      <c r="G67" s="402">
        <f>'YouTube P2'!CN86</f>
        <v>650</v>
      </c>
      <c r="H67" s="402"/>
      <c r="I67" s="403">
        <f>'YouTube P2'!CP86</f>
        <v>1.8449660810082029E-2</v>
      </c>
      <c r="J67" s="598">
        <v>12</v>
      </c>
      <c r="K67" s="594">
        <f>'YouTube P2'!CO86</f>
        <v>182</v>
      </c>
      <c r="L67" s="497">
        <f t="shared" si="21"/>
        <v>1.7546447471045952E-2</v>
      </c>
      <c r="M67" s="599">
        <v>1072.2975999999999</v>
      </c>
      <c r="N67" s="600">
        <v>473.57560000000001</v>
      </c>
      <c r="O67" s="600">
        <v>365.05970000000002</v>
      </c>
      <c r="P67" s="599">
        <v>266.57490000000001</v>
      </c>
      <c r="Q67" s="57">
        <f t="shared" si="22"/>
        <v>1.8461538461538463E-2</v>
      </c>
      <c r="R67" s="314">
        <f t="shared" si="23"/>
        <v>15.166666666666666</v>
      </c>
      <c r="S67" s="508">
        <f t="shared" si="24"/>
        <v>0.28000000000000003</v>
      </c>
      <c r="T67" s="597">
        <v>0.39999999999999997</v>
      </c>
      <c r="U67" s="529">
        <f t="shared" si="25"/>
        <v>7.2000000000000011</v>
      </c>
      <c r="V67" s="550">
        <f t="shared" si="26"/>
        <v>25.277777777777775</v>
      </c>
    </row>
    <row r="68" spans="1:22" ht="13.75" customHeight="1">
      <c r="B68" s="663"/>
      <c r="C68" s="399" t="s">
        <v>197</v>
      </c>
      <c r="D68" s="400"/>
      <c r="E68" s="574"/>
      <c r="F68" s="405" t="s">
        <v>234</v>
      </c>
      <c r="G68" s="402">
        <f>'YouTube P2'!CR86</f>
        <v>205</v>
      </c>
      <c r="H68" s="402"/>
      <c r="I68" s="403">
        <f>'YouTube P2'!CT86</f>
        <v>2.3555095943927382E-2</v>
      </c>
      <c r="J68" s="598">
        <v>0</v>
      </c>
      <c r="K68" s="594">
        <f>'YouTube P2'!CS86</f>
        <v>57.400000000000006</v>
      </c>
      <c r="L68" s="497">
        <f t="shared" si="21"/>
        <v>5.5338795870221854E-3</v>
      </c>
      <c r="M68" s="599">
        <v>1069.4747</v>
      </c>
      <c r="N68" s="600">
        <v>595.66959999999995</v>
      </c>
      <c r="O68" s="600">
        <v>435.98130000000003</v>
      </c>
      <c r="P68" s="599">
        <v>299.85569999999996</v>
      </c>
      <c r="Q68" s="57">
        <f t="shared" si="22"/>
        <v>0</v>
      </c>
      <c r="R68" s="314" t="e">
        <f t="shared" si="23"/>
        <v>#DIV/0!</v>
      </c>
      <c r="S68" s="508">
        <f t="shared" si="24"/>
        <v>0.28000000000000003</v>
      </c>
      <c r="T68" s="597">
        <v>0</v>
      </c>
      <c r="U68" s="529">
        <f t="shared" si="25"/>
        <v>0</v>
      </c>
      <c r="V68" s="550" t="e">
        <f t="shared" si="26"/>
        <v>#DIV/0!</v>
      </c>
    </row>
    <row r="69" spans="1:22" ht="13.75" customHeight="1">
      <c r="B69" s="663"/>
      <c r="C69" s="399" t="s">
        <v>225</v>
      </c>
      <c r="D69" s="400"/>
      <c r="E69" s="574"/>
      <c r="F69" s="405" t="s">
        <v>234</v>
      </c>
      <c r="G69" s="402">
        <f>'YouTube P2'!CV86</f>
        <v>286</v>
      </c>
      <c r="H69" s="402"/>
      <c r="I69" s="403">
        <f>'YouTube P2'!CX86</f>
        <v>2.6960784313725492E-2</v>
      </c>
      <c r="J69" s="598">
        <v>1</v>
      </c>
      <c r="K69" s="594">
        <f>'YouTube P2'!CW86</f>
        <v>80.080000000000013</v>
      </c>
      <c r="L69" s="497">
        <f t="shared" si="21"/>
        <v>7.7204368872602199E-3</v>
      </c>
      <c r="M69" s="599">
        <v>624.37899999999991</v>
      </c>
      <c r="N69" s="600">
        <v>315.49989999999997</v>
      </c>
      <c r="O69" s="600">
        <v>200.82839999999999</v>
      </c>
      <c r="P69" s="599">
        <v>138.07319999999999</v>
      </c>
      <c r="Q69" s="57">
        <f t="shared" si="22"/>
        <v>3.4965034965034965E-3</v>
      </c>
      <c r="R69" s="314">
        <f t="shared" si="23"/>
        <v>80.080000000000013</v>
      </c>
      <c r="S69" s="508">
        <f t="shared" si="24"/>
        <v>0.28000000000000003</v>
      </c>
      <c r="T69" s="597">
        <v>1</v>
      </c>
      <c r="U69" s="529">
        <f t="shared" si="25"/>
        <v>0</v>
      </c>
      <c r="V69" s="550" t="e">
        <f t="shared" si="26"/>
        <v>#DIV/0!</v>
      </c>
    </row>
    <row r="70" spans="1:22" ht="13.75" customHeight="1">
      <c r="B70" s="663"/>
      <c r="C70" s="399" t="s">
        <v>199</v>
      </c>
      <c r="D70" s="400"/>
      <c r="E70" s="574"/>
      <c r="F70" s="405" t="s">
        <v>234</v>
      </c>
      <c r="G70" s="402">
        <f>'YouTube P2'!CZ86</f>
        <v>180</v>
      </c>
      <c r="H70" s="402"/>
      <c r="I70" s="403">
        <f>'YouTube P2'!DB86</f>
        <v>3.1651134165640936E-2</v>
      </c>
      <c r="J70" s="598">
        <v>9</v>
      </c>
      <c r="K70" s="594">
        <f>'YouTube P2'!DA86</f>
        <v>50.400000000000006</v>
      </c>
      <c r="L70" s="497">
        <f t="shared" si="21"/>
        <v>4.8590162227511871E-3</v>
      </c>
      <c r="M70" s="599">
        <v>574.38530000000003</v>
      </c>
      <c r="N70" s="600">
        <v>259.16320000000002</v>
      </c>
      <c r="O70" s="600">
        <v>172.81489999999999</v>
      </c>
      <c r="P70" s="599">
        <v>115.71259999999998</v>
      </c>
      <c r="Q70" s="57">
        <f t="shared" si="22"/>
        <v>0.05</v>
      </c>
      <c r="R70" s="314">
        <f t="shared" si="23"/>
        <v>5.6000000000000005</v>
      </c>
      <c r="S70" s="508">
        <f t="shared" si="24"/>
        <v>0.28000000000000003</v>
      </c>
      <c r="T70" s="597">
        <v>0.14583333333333326</v>
      </c>
      <c r="U70" s="529">
        <f t="shared" si="25"/>
        <v>7.6875000000000009</v>
      </c>
      <c r="V70" s="550">
        <f t="shared" si="26"/>
        <v>6.5560975609756094</v>
      </c>
    </row>
    <row r="71" spans="1:22" ht="13.75" hidden="1" customHeight="1">
      <c r="B71" s="663"/>
      <c r="C71" s="399"/>
      <c r="D71" s="400"/>
      <c r="E71" s="574"/>
      <c r="F71" s="405"/>
      <c r="G71" s="402"/>
      <c r="H71" s="402"/>
      <c r="I71" s="403"/>
      <c r="J71" s="500"/>
      <c r="K71" s="404"/>
      <c r="L71" s="496"/>
      <c r="M71" s="391"/>
      <c r="N71" s="388"/>
      <c r="O71" s="388"/>
      <c r="P71" s="391"/>
      <c r="Q71" s="57"/>
      <c r="R71" s="417"/>
      <c r="S71" s="508"/>
      <c r="T71" s="511"/>
      <c r="U71" s="529"/>
      <c r="V71" s="550"/>
    </row>
    <row r="72" spans="1:22" s="450" customFormat="1" ht="13.75" customHeight="1" thickBot="1">
      <c r="A72" s="516"/>
      <c r="B72" s="664"/>
      <c r="C72" s="658" t="s">
        <v>36</v>
      </c>
      <c r="D72" s="659"/>
      <c r="E72" s="659"/>
      <c r="F72" s="660"/>
      <c r="G72" s="525">
        <f>SUM(G49:G70)</f>
        <v>28122</v>
      </c>
      <c r="H72" s="525"/>
      <c r="I72" s="526">
        <f>I11</f>
        <v>2.949347551564473E-2</v>
      </c>
      <c r="J72" s="525">
        <f>SUM(J49:J71)</f>
        <v>149</v>
      </c>
      <c r="K72" s="527">
        <f>SUM(K49:K70)</f>
        <v>4414.1999999999989</v>
      </c>
      <c r="L72" s="520">
        <f t="shared" si="21"/>
        <v>0.42556883750929136</v>
      </c>
      <c r="M72" s="521">
        <f>SUM(M49:M70)</f>
        <v>30916.789800000006</v>
      </c>
      <c r="N72" s="521">
        <f>SUM(N49:N70)</f>
        <v>10034.783500000001</v>
      </c>
      <c r="O72" s="521">
        <f>SUM(O49:O71)</f>
        <v>7011.874600000001</v>
      </c>
      <c r="P72" s="521">
        <f>SUM(P49:P70)</f>
        <v>5046.6924999999992</v>
      </c>
      <c r="Q72" s="522">
        <f t="shared" si="15"/>
        <v>5.2983429343574423E-3</v>
      </c>
      <c r="R72" s="523">
        <f t="shared" ref="R72" si="27">SUM(K72/J72)</f>
        <v>29.625503355704691</v>
      </c>
      <c r="S72" s="536">
        <f t="shared" ref="S72" si="28">SUM(K72/G72)</f>
        <v>0.15696607638148066</v>
      </c>
      <c r="T72" s="532">
        <f>R11</f>
        <v>0.53</v>
      </c>
      <c r="U72" s="537">
        <f>J72*(100%-T72)</f>
        <v>70.03</v>
      </c>
      <c r="V72" s="551">
        <f>K72/U72</f>
        <v>63.032985863201468</v>
      </c>
    </row>
    <row r="73" spans="1:22" ht="13.75" hidden="1" customHeight="1">
      <c r="B73" s="656" t="s">
        <v>169</v>
      </c>
      <c r="C73" s="219" t="s">
        <v>128</v>
      </c>
      <c r="D73" s="220"/>
      <c r="E73" s="779" t="s">
        <v>174</v>
      </c>
      <c r="F73" s="411"/>
      <c r="G73" s="303">
        <f>'GDN P2'!X86</f>
        <v>0</v>
      </c>
      <c r="H73" s="303"/>
      <c r="I73" s="304" t="e">
        <f>'GDN P2'!Z86</f>
        <v>#DIV/0!</v>
      </c>
      <c r="J73" s="303"/>
      <c r="K73" s="305">
        <f>'GDN P2'!Y86</f>
        <v>0</v>
      </c>
      <c r="L73" s="306">
        <f>K73/$M$12</f>
        <v>0</v>
      </c>
      <c r="M73" s="307"/>
      <c r="N73" s="303"/>
      <c r="O73" s="303"/>
      <c r="P73" s="307"/>
      <c r="Q73" s="222" t="e">
        <f t="shared" si="15"/>
        <v>#DIV/0!</v>
      </c>
      <c r="R73" s="308" t="e">
        <f t="shared" ref="R73:R83" si="29">K73/J73</f>
        <v>#DIV/0!</v>
      </c>
      <c r="S73" s="535" t="e">
        <f t="shared" ref="S73:S83" si="30">K73/G73</f>
        <v>#DIV/0!</v>
      </c>
      <c r="T73" s="530"/>
      <c r="U73" s="531">
        <f t="shared" si="20"/>
        <v>0</v>
      </c>
      <c r="V73" s="552" t="e">
        <f t="shared" si="14"/>
        <v>#DIV/0!</v>
      </c>
    </row>
    <row r="74" spans="1:22" ht="13.75" customHeight="1">
      <c r="B74" s="640"/>
      <c r="C74" s="399" t="s">
        <v>180</v>
      </c>
      <c r="D74" s="199"/>
      <c r="E74" s="780"/>
      <c r="F74" s="268" t="s">
        <v>232</v>
      </c>
      <c r="G74" s="309">
        <f>'GDN P2'!AB86</f>
        <v>2924</v>
      </c>
      <c r="H74" s="309"/>
      <c r="I74" s="315">
        <f>'GDN P2'!AD86</f>
        <v>5.4180254965905721E-2</v>
      </c>
      <c r="J74" s="602">
        <v>1131</v>
      </c>
      <c r="K74" s="338">
        <f>'GDN P2'!AC86</f>
        <v>34.64</v>
      </c>
      <c r="L74" s="497">
        <f t="shared" ref="L74:L119" si="31">K74/$M$12</f>
        <v>5.1655619263489888E-3</v>
      </c>
      <c r="M74" s="484"/>
      <c r="N74" s="485"/>
      <c r="O74" s="485"/>
      <c r="P74" s="484"/>
      <c r="Q74" s="57">
        <f t="shared" si="15"/>
        <v>0.38679890560875513</v>
      </c>
      <c r="R74" s="314">
        <f t="shared" si="29"/>
        <v>3.0627763041556146E-2</v>
      </c>
      <c r="S74" s="508">
        <f t="shared" si="30"/>
        <v>1.1846785225718194E-2</v>
      </c>
      <c r="T74" s="597">
        <v>0.78372156990511999</v>
      </c>
      <c r="U74" s="529">
        <f t="shared" si="20"/>
        <v>244.6109044373093</v>
      </c>
      <c r="V74" s="550">
        <f t="shared" si="14"/>
        <v>0.141612656556273</v>
      </c>
    </row>
    <row r="75" spans="1:22" ht="13.75" customHeight="1">
      <c r="B75" s="640"/>
      <c r="C75" s="399" t="s">
        <v>181</v>
      </c>
      <c r="D75" s="199"/>
      <c r="E75" s="780"/>
      <c r="F75" s="268" t="s">
        <v>232</v>
      </c>
      <c r="G75" s="309">
        <f>'GDN P2'!AF86</f>
        <v>561</v>
      </c>
      <c r="H75" s="309"/>
      <c r="I75" s="315">
        <f>'GDN P2'!AH86</f>
        <v>4.870214428335793E-2</v>
      </c>
      <c r="J75" s="602">
        <v>903</v>
      </c>
      <c r="K75" s="311">
        <f>'GDN P2'!AG86</f>
        <v>7.0799999999999992</v>
      </c>
      <c r="L75" s="497">
        <f t="shared" si="31"/>
        <v>1.0557788232838001E-3</v>
      </c>
      <c r="M75" s="484"/>
      <c r="N75" s="485"/>
      <c r="O75" s="485"/>
      <c r="P75" s="484"/>
      <c r="Q75" s="57">
        <f t="shared" si="15"/>
        <v>1.6096256684491979</v>
      </c>
      <c r="R75" s="314">
        <f t="shared" si="29"/>
        <v>7.8405315614617933E-3</v>
      </c>
      <c r="S75" s="508">
        <f t="shared" si="30"/>
        <v>1.2620320855614972E-2</v>
      </c>
      <c r="T75" s="597">
        <v>0.80708544637809043</v>
      </c>
      <c r="U75" s="529">
        <f t="shared" si="20"/>
        <v>174.20184192058434</v>
      </c>
      <c r="V75" s="550">
        <f t="shared" si="14"/>
        <v>4.0642509412889279E-2</v>
      </c>
    </row>
    <row r="76" spans="1:22" ht="13.75" customHeight="1">
      <c r="B76" s="640"/>
      <c r="C76" s="399" t="s">
        <v>182</v>
      </c>
      <c r="D76" s="199"/>
      <c r="E76" s="780"/>
      <c r="F76" s="268" t="s">
        <v>232</v>
      </c>
      <c r="G76" s="309">
        <f>'GDN P2'!AJ86</f>
        <v>200</v>
      </c>
      <c r="H76" s="309"/>
      <c r="I76" s="315">
        <f>'GDN P2'!AL86</f>
        <v>2.8935185185185185E-2</v>
      </c>
      <c r="J76" s="596">
        <v>1394</v>
      </c>
      <c r="K76" s="311">
        <f>'GDN P2'!AK86</f>
        <v>2.23</v>
      </c>
      <c r="L76" s="497">
        <f t="shared" si="31"/>
        <v>3.3254050507385235E-4</v>
      </c>
      <c r="M76" s="484"/>
      <c r="N76" s="485"/>
      <c r="O76" s="485"/>
      <c r="P76" s="484"/>
      <c r="Q76" s="57">
        <f t="shared" si="15"/>
        <v>6.97</v>
      </c>
      <c r="R76" s="314">
        <f t="shared" si="29"/>
        <v>1.599713055954089E-3</v>
      </c>
      <c r="S76" s="508">
        <f t="shared" si="30"/>
        <v>1.115E-2</v>
      </c>
      <c r="T76" s="597">
        <v>0.72159361261960164</v>
      </c>
      <c r="U76" s="529">
        <f t="shared" si="20"/>
        <v>388.09850400827531</v>
      </c>
      <c r="V76" s="550">
        <f t="shared" si="14"/>
        <v>5.7459639162959781E-3</v>
      </c>
    </row>
    <row r="77" spans="1:22" ht="13.75" customHeight="1">
      <c r="B77" s="640"/>
      <c r="C77" s="399" t="s">
        <v>220</v>
      </c>
      <c r="D77" s="199"/>
      <c r="E77" s="780"/>
      <c r="F77" s="268" t="s">
        <v>232</v>
      </c>
      <c r="G77" s="309">
        <f>'GDN P2'!AN86</f>
        <v>1616</v>
      </c>
      <c r="H77" s="309"/>
      <c r="I77" s="315">
        <f>'GDN P2'!AP86</f>
        <v>2.0419509729593124E-2</v>
      </c>
      <c r="J77" s="596">
        <v>237</v>
      </c>
      <c r="K77" s="311">
        <f>'GDN P2'!AO86</f>
        <v>21.71</v>
      </c>
      <c r="L77" s="497">
        <f t="shared" si="31"/>
        <v>3.2374234821315401E-3</v>
      </c>
      <c r="M77" s="484"/>
      <c r="N77" s="485"/>
      <c r="O77" s="485"/>
      <c r="P77" s="484"/>
      <c r="Q77" s="57">
        <f t="shared" si="15"/>
        <v>0.14665841584158415</v>
      </c>
      <c r="R77" s="314">
        <f t="shared" si="29"/>
        <v>9.1603375527426159E-2</v>
      </c>
      <c r="S77" s="508">
        <f t="shared" si="30"/>
        <v>1.3434405940594059E-2</v>
      </c>
      <c r="T77" s="597">
        <v>0.7860960742156391</v>
      </c>
      <c r="U77" s="529">
        <f t="shared" si="20"/>
        <v>50.695230410893537</v>
      </c>
      <c r="V77" s="550">
        <f t="shared" si="14"/>
        <v>0.42824541527944004</v>
      </c>
    </row>
    <row r="78" spans="1:22" ht="13.75" customHeight="1">
      <c r="B78" s="640"/>
      <c r="C78" s="399" t="s">
        <v>221</v>
      </c>
      <c r="D78" s="199"/>
      <c r="E78" s="780"/>
      <c r="F78" s="268" t="s">
        <v>232</v>
      </c>
      <c r="G78" s="309">
        <f>'GDN P2'!AR86</f>
        <v>289</v>
      </c>
      <c r="H78" s="309"/>
      <c r="I78" s="315">
        <f>'GDN P2'!AT86</f>
        <v>4.2431361033622085E-2</v>
      </c>
      <c r="J78" s="596">
        <v>166</v>
      </c>
      <c r="K78" s="338">
        <f>'GDN P2'!AS86</f>
        <v>3.33</v>
      </c>
      <c r="L78" s="497">
        <f t="shared" si="31"/>
        <v>4.96573938069923E-4</v>
      </c>
      <c r="M78" s="484"/>
      <c r="N78" s="485"/>
      <c r="O78" s="485"/>
      <c r="P78" s="484"/>
      <c r="Q78" s="57">
        <f t="shared" si="15"/>
        <v>0.5743944636678201</v>
      </c>
      <c r="R78" s="314">
        <f t="shared" si="29"/>
        <v>2.0060240963855423E-2</v>
      </c>
      <c r="S78" s="508">
        <f t="shared" si="30"/>
        <v>1.1522491349480969E-2</v>
      </c>
      <c r="T78" s="597">
        <v>0.66646316646316639</v>
      </c>
      <c r="U78" s="529">
        <f t="shared" si="20"/>
        <v>55.367114367114382</v>
      </c>
      <c r="V78" s="550">
        <f t="shared" si="14"/>
        <v>6.0144004939832532E-2</v>
      </c>
    </row>
    <row r="79" spans="1:22" ht="13.75" customHeight="1">
      <c r="B79" s="640"/>
      <c r="C79" s="399" t="s">
        <v>185</v>
      </c>
      <c r="D79" s="199"/>
      <c r="E79" s="780"/>
      <c r="F79" s="268" t="s">
        <v>232</v>
      </c>
      <c r="G79" s="309">
        <f>'GDN P2'!AV86</f>
        <v>1007</v>
      </c>
      <c r="H79" s="309"/>
      <c r="I79" s="315">
        <f>'GDN P2'!AX86</f>
        <v>4.3126338329764452E-2</v>
      </c>
      <c r="J79" s="596">
        <v>589</v>
      </c>
      <c r="K79" s="338">
        <f>'GDN P2'!AW86</f>
        <v>13.89</v>
      </c>
      <c r="L79" s="497">
        <f t="shared" si="31"/>
        <v>2.0712948948322014E-3</v>
      </c>
      <c r="M79" s="484"/>
      <c r="N79" s="485"/>
      <c r="O79" s="485"/>
      <c r="P79" s="484"/>
      <c r="Q79" s="57">
        <f t="shared" si="15"/>
        <v>0.58490566037735847</v>
      </c>
      <c r="R79" s="314">
        <f t="shared" si="29"/>
        <v>2.3582342954159594E-2</v>
      </c>
      <c r="S79" s="508">
        <f t="shared" si="30"/>
        <v>1.3793445878848063E-2</v>
      </c>
      <c r="T79" s="597">
        <v>0.76634150974957638</v>
      </c>
      <c r="U79" s="529">
        <f t="shared" si="20"/>
        <v>137.6248507574995</v>
      </c>
      <c r="V79" s="550">
        <f t="shared" si="14"/>
        <v>0.1009265399638815</v>
      </c>
    </row>
    <row r="80" spans="1:22" ht="13.75" customHeight="1">
      <c r="B80" s="640"/>
      <c r="C80" s="399" t="s">
        <v>186</v>
      </c>
      <c r="D80" s="199"/>
      <c r="E80" s="780"/>
      <c r="F80" s="268" t="s">
        <v>232</v>
      </c>
      <c r="G80" s="309">
        <f>'GDN P2'!AZ86</f>
        <v>548</v>
      </c>
      <c r="H80" s="309"/>
      <c r="I80" s="315">
        <f>'GDN P2'!BB86</f>
        <v>4.2173310758811762E-2</v>
      </c>
      <c r="J80" s="596">
        <v>275</v>
      </c>
      <c r="K80" s="311">
        <f>'GDN P2'!BA86</f>
        <v>7.25</v>
      </c>
      <c r="L80" s="497">
        <f t="shared" si="31"/>
        <v>1.0811294447468293E-3</v>
      </c>
      <c r="M80" s="484"/>
      <c r="N80" s="485"/>
      <c r="O80" s="485"/>
      <c r="P80" s="484"/>
      <c r="Q80" s="57">
        <f t="shared" si="15"/>
        <v>0.50182481751824815</v>
      </c>
      <c r="R80" s="314">
        <f t="shared" si="29"/>
        <v>2.6363636363636363E-2</v>
      </c>
      <c r="S80" s="508">
        <f t="shared" si="30"/>
        <v>1.322992700729927E-2</v>
      </c>
      <c r="T80" s="597">
        <v>0.60501230795348437</v>
      </c>
      <c r="U80" s="529">
        <f t="shared" si="20"/>
        <v>108.6216153127918</v>
      </c>
      <c r="V80" s="550">
        <f t="shared" si="14"/>
        <v>6.6745462946049605E-2</v>
      </c>
    </row>
    <row r="81" spans="2:22" ht="13.75" customHeight="1">
      <c r="B81" s="640"/>
      <c r="C81" s="399" t="s">
        <v>187</v>
      </c>
      <c r="D81" s="199"/>
      <c r="E81" s="780"/>
      <c r="F81" s="268" t="s">
        <v>232</v>
      </c>
      <c r="G81" s="309">
        <f>'GDN P2'!BD86</f>
        <v>710</v>
      </c>
      <c r="H81" s="309"/>
      <c r="I81" s="315">
        <f>'GDN P2'!BF86</f>
        <v>3.9970725665709618E-2</v>
      </c>
      <c r="J81" s="596">
        <v>66</v>
      </c>
      <c r="K81" s="311">
        <f>'GDN P2'!BE86</f>
        <v>11.35</v>
      </c>
      <c r="L81" s="497">
        <f t="shared" si="31"/>
        <v>1.6925267859140018E-3</v>
      </c>
      <c r="M81" s="484"/>
      <c r="N81" s="485"/>
      <c r="O81" s="485"/>
      <c r="P81" s="484"/>
      <c r="Q81" s="57">
        <f t="shared" si="15"/>
        <v>9.295774647887324E-2</v>
      </c>
      <c r="R81" s="314">
        <f t="shared" si="29"/>
        <v>0.17196969696969697</v>
      </c>
      <c r="S81" s="508">
        <f t="shared" si="30"/>
        <v>1.5985915492957747E-2</v>
      </c>
      <c r="T81" s="597">
        <v>0.74</v>
      </c>
      <c r="U81" s="529">
        <f t="shared" si="20"/>
        <v>17.16</v>
      </c>
      <c r="V81" s="550">
        <f t="shared" si="14"/>
        <v>0.66142191142191142</v>
      </c>
    </row>
    <row r="82" spans="2:22" ht="13.75" customHeight="1">
      <c r="B82" s="640"/>
      <c r="C82" s="399" t="s">
        <v>222</v>
      </c>
      <c r="D82" s="199"/>
      <c r="E82" s="780"/>
      <c r="F82" s="268" t="s">
        <v>232</v>
      </c>
      <c r="G82" s="309">
        <f>'GDN P2'!BH86</f>
        <v>516</v>
      </c>
      <c r="H82" s="309"/>
      <c r="I82" s="315">
        <f>'GDN P2'!BJ86</f>
        <v>3.4333621664781426E-2</v>
      </c>
      <c r="J82" s="596">
        <v>205</v>
      </c>
      <c r="K82" s="311">
        <f>'GDN P2'!BI86</f>
        <v>7.0900000000000007</v>
      </c>
      <c r="L82" s="497">
        <f t="shared" si="31"/>
        <v>1.0572700363110374E-3</v>
      </c>
      <c r="M82" s="484"/>
      <c r="N82" s="485"/>
      <c r="O82" s="485"/>
      <c r="P82" s="484"/>
      <c r="Q82" s="57">
        <f t="shared" si="15"/>
        <v>0.39728682170542634</v>
      </c>
      <c r="R82" s="314">
        <f t="shared" si="29"/>
        <v>3.458536585365854E-2</v>
      </c>
      <c r="S82" s="508">
        <f t="shared" si="30"/>
        <v>1.3740310077519382E-2</v>
      </c>
      <c r="T82" s="597">
        <v>0.72950160950160936</v>
      </c>
      <c r="U82" s="529">
        <f t="shared" si="20"/>
        <v>55.452170052170082</v>
      </c>
      <c r="V82" s="550">
        <f t="shared" si="14"/>
        <v>0.1278579358270315</v>
      </c>
    </row>
    <row r="83" spans="2:22" ht="13.75" customHeight="1">
      <c r="B83" s="657"/>
      <c r="C83" s="399" t="s">
        <v>189</v>
      </c>
      <c r="D83" s="409"/>
      <c r="E83" s="780"/>
      <c r="F83" s="268" t="s">
        <v>232</v>
      </c>
      <c r="G83" s="388">
        <f>'GDN P2'!BL86</f>
        <v>482</v>
      </c>
      <c r="H83" s="388"/>
      <c r="I83" s="389">
        <f>'GDN P2'!BN86</f>
        <v>3.5666715998224061E-2</v>
      </c>
      <c r="J83" s="600">
        <v>529</v>
      </c>
      <c r="K83" s="390">
        <f>'GDN P2'!BM86</f>
        <v>7.06</v>
      </c>
      <c r="L83" s="497">
        <f t="shared" si="31"/>
        <v>1.0527963972293262E-3</v>
      </c>
      <c r="M83" s="486"/>
      <c r="N83" s="487"/>
      <c r="O83" s="487"/>
      <c r="P83" s="486"/>
      <c r="Q83" s="57">
        <f t="shared" si="15"/>
        <v>1.0975103734439835</v>
      </c>
      <c r="R83" s="314">
        <f t="shared" si="29"/>
        <v>1.3345935727788279E-2</v>
      </c>
      <c r="S83" s="508">
        <f t="shared" si="30"/>
        <v>1.4647302904564315E-2</v>
      </c>
      <c r="T83" s="597">
        <v>0.64704863918057109</v>
      </c>
      <c r="U83" s="529">
        <f t="shared" si="20"/>
        <v>186.7112698734779</v>
      </c>
      <c r="V83" s="550">
        <f t="shared" si="14"/>
        <v>3.7812393460684525E-2</v>
      </c>
    </row>
    <row r="84" spans="2:22" ht="13.75" customHeight="1">
      <c r="B84" s="619"/>
      <c r="C84" s="582"/>
      <c r="D84" s="400"/>
      <c r="E84" s="780"/>
      <c r="F84" s="577"/>
      <c r="G84" s="578"/>
      <c r="H84" s="578"/>
      <c r="I84" s="579"/>
      <c r="J84" s="578"/>
      <c r="K84" s="580"/>
      <c r="L84" s="581"/>
      <c r="M84" s="572"/>
      <c r="N84" s="561"/>
      <c r="O84" s="561"/>
      <c r="P84" s="572"/>
      <c r="Q84" s="565"/>
      <c r="R84" s="566"/>
      <c r="S84" s="567"/>
      <c r="T84" s="568"/>
      <c r="U84" s="569"/>
      <c r="V84" s="570"/>
    </row>
    <row r="85" spans="2:22" ht="13.75" customHeight="1">
      <c r="B85" s="619"/>
      <c r="C85" s="399" t="s">
        <v>190</v>
      </c>
      <c r="D85" s="400"/>
      <c r="E85" s="780"/>
      <c r="F85" s="268" t="s">
        <v>232</v>
      </c>
      <c r="G85" s="402">
        <f>'GDN P2'!BP86</f>
        <v>3862</v>
      </c>
      <c r="H85" s="776"/>
      <c r="I85" s="315">
        <f>'GDN P2'!BR86</f>
        <v>5.881904993984069E-2</v>
      </c>
      <c r="J85" s="598">
        <v>142</v>
      </c>
      <c r="K85" s="404">
        <f>'GDN P2'!BQ86</f>
        <v>46.35</v>
      </c>
      <c r="L85" s="497">
        <f t="shared" si="31"/>
        <v>6.9117723812435229E-3</v>
      </c>
      <c r="M85" s="486"/>
      <c r="N85" s="487"/>
      <c r="O85" s="487"/>
      <c r="P85" s="486"/>
      <c r="Q85" s="57">
        <f t="shared" ref="Q85:Q94" si="32">J85/G85</f>
        <v>3.6768513723459351E-2</v>
      </c>
      <c r="R85" s="314">
        <f t="shared" ref="R85:R94" si="33">K85/J85</f>
        <v>0.32640845070422536</v>
      </c>
      <c r="S85" s="508">
        <f t="shared" ref="S85:S94" si="34">K85/G85</f>
        <v>1.2001553599171414E-2</v>
      </c>
      <c r="T85" s="597">
        <v>0.66475769600769585</v>
      </c>
      <c r="U85" s="529">
        <f t="shared" ref="U85:U94" si="35">J85*(100%-T85)</f>
        <v>47.604407166907187</v>
      </c>
      <c r="V85" s="550">
        <f t="shared" ref="V85:V94" si="36">K85/U85</f>
        <v>0.97364934800030023</v>
      </c>
    </row>
    <row r="86" spans="2:22" ht="13.75" customHeight="1">
      <c r="B86" s="619"/>
      <c r="C86" s="399" t="s">
        <v>191</v>
      </c>
      <c r="D86" s="400"/>
      <c r="E86" s="780"/>
      <c r="F86" s="268" t="s">
        <v>232</v>
      </c>
      <c r="G86" s="402">
        <f>'GDN P2'!BT86</f>
        <v>143</v>
      </c>
      <c r="H86" s="776"/>
      <c r="I86" s="315">
        <f>'GDN P2'!BV86</f>
        <v>2.9692691029900332E-2</v>
      </c>
      <c r="J86" s="598">
        <v>129</v>
      </c>
      <c r="K86" s="404">
        <f>'GDN P2'!BU86</f>
        <v>2.0900000000000003</v>
      </c>
      <c r="L86" s="497">
        <f>K86/$M$12</f>
        <v>3.1166352269253428E-4</v>
      </c>
      <c r="M86" s="486"/>
      <c r="N86" s="487"/>
      <c r="O86" s="487"/>
      <c r="P86" s="486"/>
      <c r="Q86" s="57">
        <f t="shared" si="32"/>
        <v>0.90209790209790208</v>
      </c>
      <c r="R86" s="314">
        <f t="shared" si="33"/>
        <v>1.6201550387596901E-2</v>
      </c>
      <c r="S86" s="508">
        <f t="shared" si="34"/>
        <v>1.4615384615384617E-2</v>
      </c>
      <c r="T86" s="597">
        <v>0.55471204520117556</v>
      </c>
      <c r="U86" s="529">
        <f t="shared" si="35"/>
        <v>57.44214616904835</v>
      </c>
      <c r="V86" s="550">
        <f t="shared" si="36"/>
        <v>3.6384434415964749E-2</v>
      </c>
    </row>
    <row r="87" spans="2:22" ht="13.75" customHeight="1">
      <c r="B87" s="619"/>
      <c r="C87" s="399" t="s">
        <v>192</v>
      </c>
      <c r="D87" s="400"/>
      <c r="E87" s="780"/>
      <c r="F87" s="268" t="s">
        <v>232</v>
      </c>
      <c r="G87" s="402">
        <f>'GDN P2'!BX86</f>
        <v>658</v>
      </c>
      <c r="H87" s="776"/>
      <c r="I87" s="315">
        <f>'GDN P2'!BZ86</f>
        <v>5.0576479631053037E-2</v>
      </c>
      <c r="J87" s="598">
        <v>264</v>
      </c>
      <c r="K87" s="404">
        <f>'GDN P2'!BY86</f>
        <v>7.080000000000001</v>
      </c>
      <c r="L87" s="497">
        <f t="shared" si="31"/>
        <v>1.0557788232838003E-3</v>
      </c>
      <c r="M87" s="486"/>
      <c r="N87" s="487"/>
      <c r="O87" s="487"/>
      <c r="P87" s="486"/>
      <c r="Q87" s="57">
        <f t="shared" si="32"/>
        <v>0.40121580547112462</v>
      </c>
      <c r="R87" s="314">
        <f t="shared" si="33"/>
        <v>2.6818181818181821E-2</v>
      </c>
      <c r="S87" s="508">
        <f t="shared" si="34"/>
        <v>1.075987841945289E-2</v>
      </c>
      <c r="T87" s="597">
        <v>0.54157647907647899</v>
      </c>
      <c r="U87" s="529">
        <f t="shared" si="35"/>
        <v>121.02380952380955</v>
      </c>
      <c r="V87" s="550">
        <f t="shared" si="36"/>
        <v>5.8500885303954357E-2</v>
      </c>
    </row>
    <row r="88" spans="2:22" ht="13.75" customHeight="1">
      <c r="B88" s="619"/>
      <c r="C88" s="399" t="s">
        <v>223</v>
      </c>
      <c r="D88" s="400"/>
      <c r="E88" s="780"/>
      <c r="F88" s="268" t="s">
        <v>232</v>
      </c>
      <c r="G88" s="402">
        <f>'GDN P2'!CB86</f>
        <v>449</v>
      </c>
      <c r="H88" s="776"/>
      <c r="I88" s="315">
        <f>'GDN P2'!CD86</f>
        <v>4.9373213107543439E-2</v>
      </c>
      <c r="J88" s="598">
        <v>346</v>
      </c>
      <c r="K88" s="404">
        <f>'GDN P2'!CC86</f>
        <v>6.7200000000000006</v>
      </c>
      <c r="L88" s="497">
        <f t="shared" si="31"/>
        <v>1.002095154303268E-3</v>
      </c>
      <c r="M88" s="486"/>
      <c r="N88" s="487"/>
      <c r="O88" s="487"/>
      <c r="P88" s="486"/>
      <c r="Q88" s="57">
        <f t="shared" si="32"/>
        <v>0.77060133630289529</v>
      </c>
      <c r="R88" s="314">
        <f t="shared" si="33"/>
        <v>1.9421965317919076E-2</v>
      </c>
      <c r="S88" s="508">
        <f t="shared" si="34"/>
        <v>1.4966592427616929E-2</v>
      </c>
      <c r="T88" s="597">
        <v>0.66170793577536757</v>
      </c>
      <c r="U88" s="529">
        <f t="shared" si="35"/>
        <v>117.04905422172283</v>
      </c>
      <c r="V88" s="550">
        <f t="shared" si="36"/>
        <v>5.7411826560088967E-2</v>
      </c>
    </row>
    <row r="89" spans="2:22" ht="13.75" customHeight="1">
      <c r="B89" s="619"/>
      <c r="C89" s="399" t="s">
        <v>224</v>
      </c>
      <c r="D89" s="400"/>
      <c r="E89" s="780"/>
      <c r="F89" s="268" t="s">
        <v>232</v>
      </c>
      <c r="G89" s="402">
        <f>'GDN P2'!CF86</f>
        <v>344</v>
      </c>
      <c r="H89" s="776"/>
      <c r="I89" s="315">
        <f>'GDN P2'!CH86</f>
        <v>4.0821170048653141E-2</v>
      </c>
      <c r="J89" s="598">
        <v>104</v>
      </c>
      <c r="K89" s="404">
        <f>'GDN P2'!CG86</f>
        <v>4.3600000000000003</v>
      </c>
      <c r="L89" s="497">
        <f t="shared" si="31"/>
        <v>6.5016887987533461E-4</v>
      </c>
      <c r="M89" s="486"/>
      <c r="N89" s="487"/>
      <c r="O89" s="487"/>
      <c r="P89" s="486"/>
      <c r="Q89" s="57">
        <f t="shared" si="32"/>
        <v>0.30232558139534882</v>
      </c>
      <c r="R89" s="314">
        <f t="shared" si="33"/>
        <v>4.1923076923076924E-2</v>
      </c>
      <c r="S89" s="508">
        <f t="shared" si="34"/>
        <v>1.2674418604651164E-2</v>
      </c>
      <c r="T89" s="597">
        <v>0.53954034021223263</v>
      </c>
      <c r="U89" s="529">
        <f t="shared" si="35"/>
        <v>47.887804617927806</v>
      </c>
      <c r="V89" s="550">
        <f t="shared" si="36"/>
        <v>9.104614493786467E-2</v>
      </c>
    </row>
    <row r="90" spans="2:22" ht="13.75" customHeight="1">
      <c r="B90" s="619"/>
      <c r="C90" s="399" t="s">
        <v>195</v>
      </c>
      <c r="D90" s="400"/>
      <c r="E90" s="780"/>
      <c r="F90" s="268" t="s">
        <v>232</v>
      </c>
      <c r="G90" s="402">
        <f>'GDN P2'!CJ86</f>
        <v>230</v>
      </c>
      <c r="H90" s="776"/>
      <c r="I90" s="315">
        <f>'GDN P2'!CL86</f>
        <v>2.7100271002710029E-2</v>
      </c>
      <c r="J90" s="598">
        <v>249</v>
      </c>
      <c r="K90" s="404">
        <f>'GDN P2'!CK86</f>
        <v>2.71</v>
      </c>
      <c r="L90" s="497">
        <f t="shared" si="31"/>
        <v>4.0411873038122861E-4</v>
      </c>
      <c r="M90" s="486"/>
      <c r="N90" s="487"/>
      <c r="O90" s="487"/>
      <c r="P90" s="486"/>
      <c r="Q90" s="57">
        <f t="shared" si="32"/>
        <v>1.0826086956521739</v>
      </c>
      <c r="R90" s="314">
        <f t="shared" si="33"/>
        <v>1.0883534136546184E-2</v>
      </c>
      <c r="S90" s="508">
        <f t="shared" si="34"/>
        <v>1.1782608695652173E-2</v>
      </c>
      <c r="T90" s="597">
        <v>0.43170518207282904</v>
      </c>
      <c r="U90" s="529">
        <f t="shared" si="35"/>
        <v>141.50540966386558</v>
      </c>
      <c r="V90" s="550">
        <f t="shared" si="36"/>
        <v>1.9151211296001908E-2</v>
      </c>
    </row>
    <row r="91" spans="2:22" ht="13.75" customHeight="1">
      <c r="B91" s="619"/>
      <c r="C91" s="399" t="s">
        <v>196</v>
      </c>
      <c r="D91" s="400"/>
      <c r="E91" s="780"/>
      <c r="F91" s="268" t="s">
        <v>232</v>
      </c>
      <c r="G91" s="402">
        <f>'GDN P2'!CN86</f>
        <v>0</v>
      </c>
      <c r="H91" s="776"/>
      <c r="I91" s="315" t="e">
        <f>'GDN P2'!CP86</f>
        <v>#DIV/0!</v>
      </c>
      <c r="J91" s="598">
        <v>139</v>
      </c>
      <c r="K91" s="404">
        <f>'GDN P2'!CO86</f>
        <v>0</v>
      </c>
      <c r="L91" s="497">
        <f t="shared" si="31"/>
        <v>0</v>
      </c>
      <c r="M91" s="486"/>
      <c r="N91" s="487"/>
      <c r="O91" s="487"/>
      <c r="P91" s="486"/>
      <c r="Q91" s="57" t="e">
        <f t="shared" si="32"/>
        <v>#DIV/0!</v>
      </c>
      <c r="R91" s="314">
        <f t="shared" si="33"/>
        <v>0</v>
      </c>
      <c r="S91" s="508" t="e">
        <f t="shared" si="34"/>
        <v>#DIV/0!</v>
      </c>
      <c r="T91" s="597">
        <v>0.52048726467331108</v>
      </c>
      <c r="U91" s="529">
        <f t="shared" si="35"/>
        <v>66.652270210409753</v>
      </c>
      <c r="V91" s="550">
        <f t="shared" si="36"/>
        <v>0</v>
      </c>
    </row>
    <row r="92" spans="2:22" ht="13.75" customHeight="1">
      <c r="B92" s="619"/>
      <c r="C92" s="399" t="s">
        <v>197</v>
      </c>
      <c r="D92" s="400"/>
      <c r="E92" s="780"/>
      <c r="F92" s="268" t="s">
        <v>232</v>
      </c>
      <c r="G92" s="402">
        <f>'GDN P2'!CR86</f>
        <v>604</v>
      </c>
      <c r="H92" s="776"/>
      <c r="I92" s="315">
        <f>'GDN P2'!CT86</f>
        <v>2.3835832675611682E-2</v>
      </c>
      <c r="J92" s="598">
        <v>44</v>
      </c>
      <c r="K92" s="404">
        <f>'GDN P2'!CS86</f>
        <v>7.1499999999999995</v>
      </c>
      <c r="L92" s="497">
        <f t="shared" si="31"/>
        <v>1.0662173144744592E-3</v>
      </c>
      <c r="M92" s="486"/>
      <c r="N92" s="487"/>
      <c r="O92" s="487"/>
      <c r="P92" s="486"/>
      <c r="Q92" s="57">
        <f t="shared" si="32"/>
        <v>7.2847682119205295E-2</v>
      </c>
      <c r="R92" s="314">
        <f t="shared" si="33"/>
        <v>0.16249999999999998</v>
      </c>
      <c r="S92" s="508">
        <f t="shared" si="34"/>
        <v>1.183774834437086E-2</v>
      </c>
      <c r="T92" s="597">
        <v>0.76190476190476197</v>
      </c>
      <c r="U92" s="529">
        <f t="shared" si="35"/>
        <v>10.476190476190473</v>
      </c>
      <c r="V92" s="550">
        <f t="shared" si="36"/>
        <v>0.68250000000000022</v>
      </c>
    </row>
    <row r="93" spans="2:22" ht="13.75" customHeight="1">
      <c r="B93" s="619"/>
      <c r="C93" s="399" t="s">
        <v>225</v>
      </c>
      <c r="D93" s="400"/>
      <c r="E93" s="780"/>
      <c r="F93" s="268" t="s">
        <v>232</v>
      </c>
      <c r="G93" s="402">
        <f>'GDN P2'!CV86</f>
        <v>1264</v>
      </c>
      <c r="H93" s="776"/>
      <c r="I93" s="315">
        <f>'GDN P2'!CX86</f>
        <v>1.6308204420245914E-2</v>
      </c>
      <c r="J93" s="598">
        <v>269</v>
      </c>
      <c r="K93" s="404">
        <f>'GDN P2'!CW86</f>
        <v>15.000000000000002</v>
      </c>
      <c r="L93" s="497">
        <f t="shared" si="31"/>
        <v>2.2368195408555094E-3</v>
      </c>
      <c r="M93" s="486"/>
      <c r="N93" s="487"/>
      <c r="O93" s="487"/>
      <c r="P93" s="486"/>
      <c r="Q93" s="57">
        <f t="shared" si="32"/>
        <v>0.21281645569620253</v>
      </c>
      <c r="R93" s="314">
        <f t="shared" si="33"/>
        <v>5.5762081784386623E-2</v>
      </c>
      <c r="S93" s="508">
        <f t="shared" si="34"/>
        <v>1.1867088607594937E-2</v>
      </c>
      <c r="T93" s="597">
        <v>0.55631431974061052</v>
      </c>
      <c r="U93" s="529">
        <f t="shared" si="35"/>
        <v>119.35144798977576</v>
      </c>
      <c r="V93" s="550">
        <f t="shared" si="36"/>
        <v>0.12567924606398556</v>
      </c>
    </row>
    <row r="94" spans="2:22" ht="13.75" customHeight="1">
      <c r="B94" s="619"/>
      <c r="C94" s="399" t="s">
        <v>199</v>
      </c>
      <c r="D94" s="400"/>
      <c r="E94" s="780"/>
      <c r="F94" s="268" t="s">
        <v>232</v>
      </c>
      <c r="G94" s="402">
        <f>'GDN P2'!CZ86</f>
        <v>792</v>
      </c>
      <c r="H94" s="776"/>
      <c r="I94" s="315">
        <f>'GDN P2'!DB86</f>
        <v>3.4720091184077859E-2</v>
      </c>
      <c r="J94" s="598">
        <v>115</v>
      </c>
      <c r="K94" s="404">
        <f>'GDN P2'!DA86</f>
        <v>9.3800000000000008</v>
      </c>
      <c r="L94" s="497">
        <f t="shared" si="31"/>
        <v>1.3987578195483116E-3</v>
      </c>
      <c r="M94" s="486"/>
      <c r="N94" s="487"/>
      <c r="O94" s="487"/>
      <c r="P94" s="486"/>
      <c r="Q94" s="57">
        <f t="shared" si="32"/>
        <v>0.14520202020202019</v>
      </c>
      <c r="R94" s="314">
        <f t="shared" si="33"/>
        <v>8.1565217391304359E-2</v>
      </c>
      <c r="S94" s="508">
        <f t="shared" si="34"/>
        <v>1.1843434343434345E-2</v>
      </c>
      <c r="T94" s="597">
        <v>0.65189946554961709</v>
      </c>
      <c r="U94" s="529">
        <f t="shared" si="35"/>
        <v>40.031561461794034</v>
      </c>
      <c r="V94" s="550">
        <f t="shared" si="36"/>
        <v>0.23431511680982606</v>
      </c>
    </row>
    <row r="95" spans="2:22" ht="13.75" hidden="1" customHeight="1">
      <c r="B95" s="619"/>
      <c r="C95" s="399"/>
      <c r="D95" s="400"/>
      <c r="E95" s="780"/>
      <c r="F95" s="405"/>
      <c r="G95" s="402"/>
      <c r="H95" s="402"/>
      <c r="I95" s="403"/>
      <c r="J95" s="500"/>
      <c r="K95" s="404"/>
      <c r="L95" s="496"/>
      <c r="M95" s="391"/>
      <c r="N95" s="388"/>
      <c r="O95" s="388"/>
      <c r="P95" s="391"/>
      <c r="Q95" s="57"/>
      <c r="R95" s="417"/>
      <c r="S95" s="508"/>
      <c r="T95" s="511"/>
      <c r="U95" s="529"/>
      <c r="V95" s="550"/>
    </row>
    <row r="96" spans="2:22" ht="13.75" customHeight="1">
      <c r="B96" s="619"/>
      <c r="C96" s="560"/>
      <c r="D96" s="558"/>
      <c r="E96" s="780"/>
      <c r="F96" s="559"/>
      <c r="G96" s="561"/>
      <c r="H96" s="561"/>
      <c r="I96" s="562"/>
      <c r="J96" s="561"/>
      <c r="K96" s="563"/>
      <c r="L96" s="564"/>
      <c r="M96" s="572"/>
      <c r="N96" s="561"/>
      <c r="O96" s="561"/>
      <c r="P96" s="572"/>
      <c r="Q96" s="565"/>
      <c r="R96" s="566"/>
      <c r="S96" s="567"/>
      <c r="T96" s="568"/>
      <c r="U96" s="569"/>
      <c r="V96" s="570"/>
    </row>
    <row r="97" spans="2:22">
      <c r="B97" s="619"/>
      <c r="C97" s="399" t="s">
        <v>210</v>
      </c>
      <c r="D97" s="558"/>
      <c r="E97" s="780"/>
      <c r="F97" s="268" t="s">
        <v>232</v>
      </c>
      <c r="G97" s="388">
        <f>'GDN P2'!DD86</f>
        <v>3862</v>
      </c>
      <c r="H97" s="388"/>
      <c r="I97" s="389">
        <f>'GDN P2'!DF86</f>
        <v>1.4956644320773935E-2</v>
      </c>
      <c r="J97" s="600">
        <v>309</v>
      </c>
      <c r="K97" s="390">
        <f>'GDN P2'!DE86</f>
        <v>47.28</v>
      </c>
      <c r="L97" s="497">
        <f t="shared" si="31"/>
        <v>7.0504551927765644E-3</v>
      </c>
      <c r="M97" s="486"/>
      <c r="N97" s="487"/>
      <c r="O97" s="487"/>
      <c r="P97" s="486"/>
      <c r="Q97" s="57">
        <f t="shared" ref="Q97:Q106" si="37">J97/G97</f>
        <v>8.0010357327809423E-2</v>
      </c>
      <c r="R97" s="314">
        <f t="shared" ref="R97:R106" si="38">K97/J97</f>
        <v>0.15300970873786407</v>
      </c>
      <c r="S97" s="508">
        <f t="shared" ref="S97:S106" si="39">K97/G97</f>
        <v>1.2242361470740549E-2</v>
      </c>
      <c r="T97" s="597">
        <v>0.86420243124014406</v>
      </c>
      <c r="U97" s="529">
        <f t="shared" ref="U97" si="40">J97*(100%-T97)</f>
        <v>41.961448746795483</v>
      </c>
      <c r="V97" s="550">
        <f t="shared" ref="V97" si="41">K97/U97</f>
        <v>1.1267485135057613</v>
      </c>
    </row>
    <row r="98" spans="2:22" ht="13.75" customHeight="1">
      <c r="B98" s="657"/>
      <c r="C98" s="399" t="s">
        <v>211</v>
      </c>
      <c r="D98" s="409"/>
      <c r="E98" s="780"/>
      <c r="F98" s="268" t="s">
        <v>232</v>
      </c>
      <c r="G98" s="388">
        <f>'GDN P2'!DH86</f>
        <v>2630</v>
      </c>
      <c r="H98" s="388"/>
      <c r="I98" s="389">
        <f>'GDN P2'!DJ86</f>
        <v>2.1288651448923425E-2</v>
      </c>
      <c r="J98" s="600">
        <v>188</v>
      </c>
      <c r="K98" s="390">
        <f>'GDN P2'!DI86</f>
        <v>32.200000000000003</v>
      </c>
      <c r="L98" s="497">
        <f t="shared" si="31"/>
        <v>4.8017059477031597E-3</v>
      </c>
      <c r="M98" s="486"/>
      <c r="N98" s="487"/>
      <c r="O98" s="487"/>
      <c r="P98" s="486"/>
      <c r="Q98" s="57">
        <f t="shared" si="37"/>
        <v>7.1482889733840302E-2</v>
      </c>
      <c r="R98" s="314">
        <f t="shared" si="38"/>
        <v>0.17127659574468088</v>
      </c>
      <c r="S98" s="508">
        <f t="shared" si="39"/>
        <v>1.2243346007604563E-2</v>
      </c>
      <c r="T98" s="597">
        <v>0.78938131945820178</v>
      </c>
      <c r="U98" s="529">
        <f t="shared" ref="U98:U106" si="42">J98*(100%-T98)</f>
        <v>39.596311941858062</v>
      </c>
      <c r="V98" s="550">
        <f>K98/U98</f>
        <v>0.81320704936564392</v>
      </c>
    </row>
    <row r="99" spans="2:22" ht="13.75" customHeight="1">
      <c r="B99" s="657"/>
      <c r="C99" s="399" t="s">
        <v>212</v>
      </c>
      <c r="D99" s="409"/>
      <c r="E99" s="780"/>
      <c r="F99" s="268" t="s">
        <v>232</v>
      </c>
      <c r="G99" s="388">
        <f>'GDN P2'!DL86</f>
        <v>874</v>
      </c>
      <c r="H99" s="388"/>
      <c r="I99" s="389">
        <f>'GDN P2'!DN86</f>
        <v>2.2343797934349114E-2</v>
      </c>
      <c r="J99" s="600">
        <v>83</v>
      </c>
      <c r="K99" s="390">
        <f>'GDN P2'!DM86</f>
        <v>9.8000000000000007</v>
      </c>
      <c r="L99" s="497">
        <f t="shared" si="31"/>
        <v>1.461388766692266E-3</v>
      </c>
      <c r="M99" s="486"/>
      <c r="N99" s="487"/>
      <c r="O99" s="487"/>
      <c r="P99" s="486"/>
      <c r="Q99" s="57">
        <f t="shared" si="37"/>
        <v>9.4965675057208238E-2</v>
      </c>
      <c r="R99" s="314">
        <f t="shared" si="38"/>
        <v>0.11807228915662651</v>
      </c>
      <c r="S99" s="508">
        <f t="shared" si="39"/>
        <v>1.1212814645308926E-2</v>
      </c>
      <c r="T99" s="597">
        <v>0.84966717869943675</v>
      </c>
      <c r="U99" s="529">
        <f t="shared" si="42"/>
        <v>12.47762416794675</v>
      </c>
      <c r="V99" s="550">
        <f t="shared" ref="V99:V106" si="43">K99/U99</f>
        <v>0.78540592889268235</v>
      </c>
    </row>
    <row r="100" spans="2:22" ht="13.75" customHeight="1">
      <c r="B100" s="657"/>
      <c r="C100" s="399" t="s">
        <v>226</v>
      </c>
      <c r="D100" s="409"/>
      <c r="E100" s="780"/>
      <c r="F100" s="268" t="s">
        <v>232</v>
      </c>
      <c r="G100" s="388">
        <f>'GDN P2'!DP86</f>
        <v>10293</v>
      </c>
      <c r="H100" s="388"/>
      <c r="I100" s="389">
        <f>'GDN P2'!DR86</f>
        <v>3.8851185578294971E-2</v>
      </c>
      <c r="J100" s="600">
        <v>375</v>
      </c>
      <c r="K100" s="390">
        <f>'GDN P2'!DQ86</f>
        <v>130.94</v>
      </c>
      <c r="L100" s="497">
        <f t="shared" si="31"/>
        <v>1.9525943378641355E-2</v>
      </c>
      <c r="M100" s="486"/>
      <c r="N100" s="487"/>
      <c r="O100" s="487"/>
      <c r="P100" s="486"/>
      <c r="Q100" s="57">
        <f t="shared" si="37"/>
        <v>3.6432526960069954E-2</v>
      </c>
      <c r="R100" s="314">
        <f t="shared" si="38"/>
        <v>0.34917333333333334</v>
      </c>
      <c r="S100" s="508">
        <f t="shared" si="39"/>
        <v>1.2721266880404158E-2</v>
      </c>
      <c r="T100" s="597">
        <v>0.83021698539801969</v>
      </c>
      <c r="U100" s="529">
        <f t="shared" si="42"/>
        <v>63.668630475742617</v>
      </c>
      <c r="V100" s="550">
        <f>K100/U100</f>
        <v>2.0565857789243225</v>
      </c>
    </row>
    <row r="101" spans="2:22" ht="13.75" customHeight="1">
      <c r="B101" s="657"/>
      <c r="C101" s="399" t="s">
        <v>227</v>
      </c>
      <c r="D101" s="409"/>
      <c r="E101" s="780"/>
      <c r="F101" s="268" t="s">
        <v>232</v>
      </c>
      <c r="G101" s="388">
        <f>'GDN P2'!DT86</f>
        <v>2126</v>
      </c>
      <c r="H101" s="388"/>
      <c r="I101" s="389">
        <f>'GDN P2'!DV86</f>
        <v>1.6284698817329493E-2</v>
      </c>
      <c r="J101" s="600">
        <v>151</v>
      </c>
      <c r="K101" s="390">
        <f>'GDN P2'!DU86</f>
        <v>24.45</v>
      </c>
      <c r="L101" s="497">
        <f t="shared" si="31"/>
        <v>3.6460158515944797E-3</v>
      </c>
      <c r="M101" s="486"/>
      <c r="N101" s="487"/>
      <c r="O101" s="487"/>
      <c r="P101" s="486"/>
      <c r="Q101" s="57">
        <f t="shared" si="37"/>
        <v>7.102539981185324E-2</v>
      </c>
      <c r="R101" s="314">
        <f t="shared" si="38"/>
        <v>0.16192052980132449</v>
      </c>
      <c r="S101" s="508">
        <f t="shared" si="39"/>
        <v>1.1500470366886171E-2</v>
      </c>
      <c r="T101" s="597">
        <v>0.84748234221918428</v>
      </c>
      <c r="U101" s="529">
        <f t="shared" si="42"/>
        <v>23.030166324903174</v>
      </c>
      <c r="V101" s="550">
        <f t="shared" si="43"/>
        <v>1.0616510386883971</v>
      </c>
    </row>
    <row r="102" spans="2:22" ht="13.75" customHeight="1">
      <c r="B102" s="657"/>
      <c r="C102" s="399" t="s">
        <v>215</v>
      </c>
      <c r="D102" s="409"/>
      <c r="E102" s="780"/>
      <c r="F102" s="268" t="s">
        <v>232</v>
      </c>
      <c r="G102" s="388">
        <f>'GDN P2'!DX86</f>
        <v>1660</v>
      </c>
      <c r="H102" s="388"/>
      <c r="I102" s="389">
        <f>'GDN P2'!DZ86</f>
        <v>2.7077726123480955E-2</v>
      </c>
      <c r="J102" s="600">
        <v>84</v>
      </c>
      <c r="K102" s="390">
        <f>'GDN P2'!DY86</f>
        <v>18.309999999999999</v>
      </c>
      <c r="L102" s="497">
        <f t="shared" si="31"/>
        <v>2.7304110528709579E-3</v>
      </c>
      <c r="M102" s="486"/>
      <c r="N102" s="487"/>
      <c r="O102" s="487"/>
      <c r="P102" s="486"/>
      <c r="Q102" s="57">
        <f t="shared" si="37"/>
        <v>5.0602409638554217E-2</v>
      </c>
      <c r="R102" s="314">
        <f t="shared" si="38"/>
        <v>0.21797619047619046</v>
      </c>
      <c r="S102" s="508">
        <f t="shared" si="39"/>
        <v>1.103012048192771E-2</v>
      </c>
      <c r="T102" s="597">
        <v>0.78560173160173152</v>
      </c>
      <c r="U102" s="529">
        <f t="shared" si="42"/>
        <v>18.009454545454552</v>
      </c>
      <c r="V102" s="550">
        <f t="shared" si="43"/>
        <v>1.016688204175584</v>
      </c>
    </row>
    <row r="103" spans="2:22" ht="13.75" customHeight="1">
      <c r="B103" s="657"/>
      <c r="C103" s="399" t="s">
        <v>216</v>
      </c>
      <c r="D103" s="409"/>
      <c r="E103" s="780"/>
      <c r="F103" s="268" t="s">
        <v>232</v>
      </c>
      <c r="G103" s="388">
        <f>'GDN P2'!EB86</f>
        <v>294</v>
      </c>
      <c r="H103" s="388"/>
      <c r="I103" s="389">
        <f>'GDN P2'!ED86</f>
        <v>2.9908443540183113E-2</v>
      </c>
      <c r="J103" s="600">
        <v>39</v>
      </c>
      <c r="K103" s="390">
        <f>'GDN P2'!EC86</f>
        <v>4.5900000000000007</v>
      </c>
      <c r="L103" s="497">
        <f t="shared" si="31"/>
        <v>6.8446677950178582E-4</v>
      </c>
      <c r="M103" s="486"/>
      <c r="N103" s="487"/>
      <c r="O103" s="487"/>
      <c r="P103" s="486"/>
      <c r="Q103" s="57">
        <f t="shared" si="37"/>
        <v>0.1326530612244898</v>
      </c>
      <c r="R103" s="314">
        <f t="shared" si="38"/>
        <v>0.11769230769230771</v>
      </c>
      <c r="S103" s="508">
        <f t="shared" si="39"/>
        <v>1.5612244897959187E-2</v>
      </c>
      <c r="T103" s="597">
        <v>0.79202898550724632</v>
      </c>
      <c r="U103" s="529">
        <f t="shared" si="42"/>
        <v>8.1108695652173939</v>
      </c>
      <c r="V103" s="550">
        <f t="shared" si="43"/>
        <v>0.56590726346823894</v>
      </c>
    </row>
    <row r="104" spans="2:22" ht="13.75" customHeight="1">
      <c r="B104" s="657"/>
      <c r="C104" s="399" t="s">
        <v>217</v>
      </c>
      <c r="D104" s="409"/>
      <c r="E104" s="780"/>
      <c r="F104" s="268" t="s">
        <v>232</v>
      </c>
      <c r="G104" s="388">
        <f>'GDN P2'!EF86</f>
        <v>808</v>
      </c>
      <c r="H104" s="388"/>
      <c r="I104" s="389">
        <f>'GDN P2'!EH86</f>
        <v>1.8231458291026421E-2</v>
      </c>
      <c r="J104" s="600">
        <v>17</v>
      </c>
      <c r="K104" s="390">
        <f>'GDN P2'!EG86</f>
        <v>10.15</v>
      </c>
      <c r="L104" s="497">
        <f t="shared" si="31"/>
        <v>1.5135812226455612E-3</v>
      </c>
      <c r="M104" s="486"/>
      <c r="N104" s="487"/>
      <c r="O104" s="487"/>
      <c r="P104" s="486"/>
      <c r="Q104" s="57">
        <f t="shared" si="37"/>
        <v>2.1039603960396041E-2</v>
      </c>
      <c r="R104" s="314">
        <f t="shared" si="38"/>
        <v>0.59705882352941175</v>
      </c>
      <c r="S104" s="508">
        <f t="shared" si="39"/>
        <v>1.2561881188118813E-2</v>
      </c>
      <c r="T104" s="597">
        <v>0.87</v>
      </c>
      <c r="U104" s="529">
        <f t="shared" si="42"/>
        <v>2.21</v>
      </c>
      <c r="V104" s="550">
        <f t="shared" si="43"/>
        <v>4.5927601809954757</v>
      </c>
    </row>
    <row r="105" spans="2:22" ht="13.75" customHeight="1">
      <c r="B105" s="657"/>
      <c r="C105" s="399" t="s">
        <v>228</v>
      </c>
      <c r="D105" s="409"/>
      <c r="E105" s="780"/>
      <c r="F105" s="268" t="s">
        <v>232</v>
      </c>
      <c r="G105" s="388">
        <f>'GDN P2'!EJ86</f>
        <v>255</v>
      </c>
      <c r="H105" s="388"/>
      <c r="I105" s="389">
        <f>'GDN P2'!EL86</f>
        <v>3.2372730735051418E-2</v>
      </c>
      <c r="J105" s="600">
        <v>18</v>
      </c>
      <c r="K105" s="390">
        <f>'GDN P2'!EK86</f>
        <v>3.38</v>
      </c>
      <c r="L105" s="497">
        <f t="shared" si="31"/>
        <v>5.0403000320610805E-4</v>
      </c>
      <c r="M105" s="486"/>
      <c r="N105" s="487"/>
      <c r="O105" s="487"/>
      <c r="P105" s="486"/>
      <c r="Q105" s="57">
        <f t="shared" si="37"/>
        <v>7.0588235294117646E-2</v>
      </c>
      <c r="R105" s="314">
        <f t="shared" si="38"/>
        <v>0.18777777777777777</v>
      </c>
      <c r="S105" s="508">
        <f t="shared" si="39"/>
        <v>1.3254901960784313E-2</v>
      </c>
      <c r="T105" s="597">
        <v>0.56999999999999995</v>
      </c>
      <c r="U105" s="529">
        <f t="shared" si="42"/>
        <v>7.7400000000000011</v>
      </c>
      <c r="V105" s="550">
        <f t="shared" si="43"/>
        <v>0.43669250645994823</v>
      </c>
    </row>
    <row r="106" spans="2:22" ht="13.75" customHeight="1">
      <c r="B106" s="657"/>
      <c r="C106" s="399" t="s">
        <v>219</v>
      </c>
      <c r="D106" s="409"/>
      <c r="E106" s="780"/>
      <c r="F106" s="268" t="s">
        <v>232</v>
      </c>
      <c r="G106" s="388">
        <f>'GDN P2'!EN86</f>
        <v>372</v>
      </c>
      <c r="H106" s="388"/>
      <c r="I106" s="389">
        <f>'GDN P2'!EP86</f>
        <v>4.2215161143894689E-2</v>
      </c>
      <c r="J106" s="600">
        <v>16</v>
      </c>
      <c r="K106" s="390">
        <f>'GDN P2'!EO86</f>
        <v>4.2</v>
      </c>
      <c r="L106" s="497">
        <f t="shared" si="31"/>
        <v>6.2630947143954259E-4</v>
      </c>
      <c r="M106" s="486"/>
      <c r="N106" s="487"/>
      <c r="O106" s="487"/>
      <c r="P106" s="486"/>
      <c r="Q106" s="57">
        <f t="shared" si="37"/>
        <v>4.3010752688172046E-2</v>
      </c>
      <c r="R106" s="314">
        <f t="shared" si="38"/>
        <v>0.26250000000000001</v>
      </c>
      <c r="S106" s="508">
        <f t="shared" si="39"/>
        <v>1.1290322580645162E-2</v>
      </c>
      <c r="T106" s="597">
        <v>0.66666666666666663</v>
      </c>
      <c r="U106" s="529">
        <f t="shared" si="42"/>
        <v>5.3333333333333339</v>
      </c>
      <c r="V106" s="550">
        <f t="shared" si="43"/>
        <v>0.78749999999999998</v>
      </c>
    </row>
    <row r="107" spans="2:22" ht="13.75" customHeight="1">
      <c r="B107" s="657"/>
      <c r="C107" s="582"/>
      <c r="D107" s="400"/>
      <c r="E107" s="780"/>
      <c r="F107" s="577"/>
      <c r="G107" s="578"/>
      <c r="H107" s="578"/>
      <c r="I107" s="579"/>
      <c r="J107" s="578"/>
      <c r="K107" s="580"/>
      <c r="L107" s="581"/>
      <c r="M107" s="572"/>
      <c r="N107" s="561"/>
      <c r="O107" s="561"/>
      <c r="P107" s="572"/>
      <c r="Q107" s="565"/>
      <c r="R107" s="566"/>
      <c r="S107" s="567"/>
      <c r="T107" s="568"/>
      <c r="U107" s="569"/>
      <c r="V107" s="570"/>
    </row>
    <row r="108" spans="2:22" ht="13.75" customHeight="1">
      <c r="B108" s="657"/>
      <c r="C108" s="399" t="s">
        <v>200</v>
      </c>
      <c r="D108" s="400"/>
      <c r="E108" s="780"/>
      <c r="F108" s="268" t="s">
        <v>232</v>
      </c>
      <c r="G108" s="402">
        <f>'GDN P2'!EV86</f>
        <v>390</v>
      </c>
      <c r="H108" s="402"/>
      <c r="I108" s="403">
        <f>'GDN P2'!EX86</f>
        <v>1.8250737048996209E-2</v>
      </c>
      <c r="J108" s="598">
        <v>32</v>
      </c>
      <c r="K108" s="594">
        <f>'GDN P2'!EW86</f>
        <v>5.12</v>
      </c>
      <c r="L108" s="497">
        <f t="shared" si="31"/>
        <v>7.6350106994534713E-4</v>
      </c>
      <c r="M108" s="486"/>
      <c r="N108" s="487"/>
      <c r="O108" s="487"/>
      <c r="P108" s="486"/>
      <c r="Q108" s="57">
        <f t="shared" ref="Q108:Q117" si="44">J108/G108</f>
        <v>8.2051282051282051E-2</v>
      </c>
      <c r="R108" s="314">
        <f t="shared" ref="R108:R117" si="45">K108/J108</f>
        <v>0.16</v>
      </c>
      <c r="S108" s="508">
        <f t="shared" ref="S108:S117" si="46">K108/G108</f>
        <v>1.3128205128205129E-2</v>
      </c>
      <c r="T108" s="597">
        <v>0.72</v>
      </c>
      <c r="U108" s="529">
        <f t="shared" ref="U108:U117" si="47">J108*(100%-T108)</f>
        <v>8.9600000000000009</v>
      </c>
      <c r="V108" s="550">
        <f t="shared" ref="V108:V117" si="48">K108/U108</f>
        <v>0.5714285714285714</v>
      </c>
    </row>
    <row r="109" spans="2:22" ht="13.75" customHeight="1">
      <c r="B109" s="657"/>
      <c r="C109" s="399" t="s">
        <v>201</v>
      </c>
      <c r="D109" s="400"/>
      <c r="E109" s="780"/>
      <c r="F109" s="268" t="s">
        <v>232</v>
      </c>
      <c r="G109" s="402">
        <f>'GDN P2'!EZ86</f>
        <v>122</v>
      </c>
      <c r="H109" s="402"/>
      <c r="I109" s="403">
        <f>'GDN P2'!FB86</f>
        <v>2.6124197002141327E-2</v>
      </c>
      <c r="J109" s="598">
        <v>10</v>
      </c>
      <c r="K109" s="594">
        <f>'GDN P2'!FA86</f>
        <v>1.65</v>
      </c>
      <c r="L109" s="497">
        <f t="shared" si="31"/>
        <v>2.46050149494106E-4</v>
      </c>
      <c r="M109" s="486"/>
      <c r="N109" s="487"/>
      <c r="O109" s="487"/>
      <c r="P109" s="486"/>
      <c r="Q109" s="57">
        <f t="shared" si="44"/>
        <v>8.1967213114754092E-2</v>
      </c>
      <c r="R109" s="314">
        <f t="shared" si="45"/>
        <v>0.16499999999999998</v>
      </c>
      <c r="S109" s="508">
        <f t="shared" si="46"/>
        <v>1.3524590163934426E-2</v>
      </c>
      <c r="T109" s="597">
        <v>0.75</v>
      </c>
      <c r="U109" s="529">
        <f t="shared" si="47"/>
        <v>2.5</v>
      </c>
      <c r="V109" s="550">
        <f t="shared" si="48"/>
        <v>0.65999999999999992</v>
      </c>
    </row>
    <row r="110" spans="2:22" ht="13.75" customHeight="1">
      <c r="B110" s="657"/>
      <c r="C110" s="399" t="s">
        <v>202</v>
      </c>
      <c r="D110" s="400"/>
      <c r="E110" s="780"/>
      <c r="F110" s="268" t="s">
        <v>232</v>
      </c>
      <c r="G110" s="402">
        <f>'GDN P2'!FD86</f>
        <v>1128</v>
      </c>
      <c r="H110" s="402"/>
      <c r="I110" s="403">
        <f>'GDN P2'!FF86</f>
        <v>4.7050971886210061E-2</v>
      </c>
      <c r="J110" s="598">
        <v>48</v>
      </c>
      <c r="K110" s="594">
        <f>'GDN P2'!FE86</f>
        <v>16.059999999999999</v>
      </c>
      <c r="L110" s="497">
        <f t="shared" si="31"/>
        <v>2.3948881217426316E-3</v>
      </c>
      <c r="M110" s="486"/>
      <c r="N110" s="487"/>
      <c r="O110" s="487"/>
      <c r="P110" s="486"/>
      <c r="Q110" s="57">
        <f t="shared" si="44"/>
        <v>4.2553191489361701E-2</v>
      </c>
      <c r="R110" s="314">
        <f t="shared" si="45"/>
        <v>0.33458333333333329</v>
      </c>
      <c r="S110" s="508">
        <f t="shared" si="46"/>
        <v>1.4237588652482269E-2</v>
      </c>
      <c r="T110" s="597">
        <v>0.67741935483870952</v>
      </c>
      <c r="U110" s="529">
        <f t="shared" si="47"/>
        <v>15.483870967741943</v>
      </c>
      <c r="V110" s="550">
        <f t="shared" si="48"/>
        <v>1.0372083333333328</v>
      </c>
    </row>
    <row r="111" spans="2:22" ht="13.75" customHeight="1">
      <c r="B111" s="657"/>
      <c r="C111" s="399" t="s">
        <v>229</v>
      </c>
      <c r="D111" s="400"/>
      <c r="E111" s="780"/>
      <c r="F111" s="268" t="s">
        <v>232</v>
      </c>
      <c r="G111" s="402">
        <f>'GDN P2'!FH86</f>
        <v>381</v>
      </c>
      <c r="H111" s="402"/>
      <c r="I111" s="403">
        <f>'GDN P2'!FJ86</f>
        <v>2.9686769518466573E-2</v>
      </c>
      <c r="J111" s="598">
        <v>27</v>
      </c>
      <c r="K111" s="594">
        <f>'GDN P2'!FI86</f>
        <v>4.6500000000000004</v>
      </c>
      <c r="L111" s="497">
        <f t="shared" si="31"/>
        <v>6.9341405766520784E-4</v>
      </c>
      <c r="M111" s="486"/>
      <c r="N111" s="487"/>
      <c r="O111" s="487"/>
      <c r="P111" s="486"/>
      <c r="Q111" s="57">
        <f t="shared" si="44"/>
        <v>7.0866141732283464E-2</v>
      </c>
      <c r="R111" s="314">
        <f t="shared" si="45"/>
        <v>0.17222222222222225</v>
      </c>
      <c r="S111" s="508">
        <f t="shared" si="46"/>
        <v>1.220472440944882E-2</v>
      </c>
      <c r="T111" s="597">
        <v>0.62745098039215685</v>
      </c>
      <c r="U111" s="529">
        <f t="shared" si="47"/>
        <v>10.058823529411764</v>
      </c>
      <c r="V111" s="550">
        <f>K111/U111</f>
        <v>0.46228070175438601</v>
      </c>
    </row>
    <row r="112" spans="2:22" ht="13.75" customHeight="1">
      <c r="B112" s="657"/>
      <c r="C112" s="399" t="s">
        <v>230</v>
      </c>
      <c r="D112" s="400"/>
      <c r="E112" s="780"/>
      <c r="F112" s="268" t="s">
        <v>232</v>
      </c>
      <c r="G112" s="402">
        <f>'GDN P2'!FL86</f>
        <v>697</v>
      </c>
      <c r="H112" s="402"/>
      <c r="I112" s="403">
        <f>'GDN P2'!FN86</f>
        <v>1.9877370597461856E-2</v>
      </c>
      <c r="J112" s="598">
        <v>57</v>
      </c>
      <c r="K112" s="594">
        <f>'GDN P2'!FM86</f>
        <v>8</v>
      </c>
      <c r="L112" s="497">
        <f t="shared" si="31"/>
        <v>1.1929704217896048E-3</v>
      </c>
      <c r="M112" s="486"/>
      <c r="N112" s="487"/>
      <c r="O112" s="487"/>
      <c r="P112" s="486"/>
      <c r="Q112" s="57">
        <f t="shared" si="44"/>
        <v>8.1779053084648487E-2</v>
      </c>
      <c r="R112" s="314">
        <f t="shared" si="45"/>
        <v>0.14035087719298245</v>
      </c>
      <c r="S112" s="508">
        <f t="shared" si="46"/>
        <v>1.1477761836441894E-2</v>
      </c>
      <c r="T112" s="597">
        <v>0.6919642857142857</v>
      </c>
      <c r="U112" s="529">
        <f t="shared" si="47"/>
        <v>17.558035714285715</v>
      </c>
      <c r="V112" s="550">
        <f t="shared" si="48"/>
        <v>0.45563183320620387</v>
      </c>
    </row>
    <row r="113" spans="1:22" ht="13.75" customHeight="1">
      <c r="B113" s="657"/>
      <c r="C113" s="399" t="s">
        <v>205</v>
      </c>
      <c r="D113" s="400"/>
      <c r="E113" s="780"/>
      <c r="F113" s="268" t="s">
        <v>232</v>
      </c>
      <c r="G113" s="402">
        <f>'GDN P2'!FP86</f>
        <v>157</v>
      </c>
      <c r="H113" s="402"/>
      <c r="I113" s="403">
        <f>'GDN P2'!FR86</f>
        <v>2.9171311780007432E-2</v>
      </c>
      <c r="J113" s="598">
        <v>14</v>
      </c>
      <c r="K113" s="594">
        <f>'GDN P2'!FQ86</f>
        <v>2.3200000000000003</v>
      </c>
      <c r="L113" s="497">
        <f t="shared" si="31"/>
        <v>3.4596142231898544E-4</v>
      </c>
      <c r="M113" s="486"/>
      <c r="N113" s="487"/>
      <c r="O113" s="487"/>
      <c r="P113" s="486"/>
      <c r="Q113" s="57">
        <f t="shared" si="44"/>
        <v>8.9171974522292988E-2</v>
      </c>
      <c r="R113" s="314">
        <f t="shared" si="45"/>
        <v>0.16571428571428573</v>
      </c>
      <c r="S113" s="508">
        <f t="shared" si="46"/>
        <v>1.477707006369427E-2</v>
      </c>
      <c r="T113" s="597">
        <v>0.71</v>
      </c>
      <c r="U113" s="529">
        <f t="shared" si="47"/>
        <v>4.0600000000000005</v>
      </c>
      <c r="V113" s="550">
        <f t="shared" si="48"/>
        <v>0.5714285714285714</v>
      </c>
    </row>
    <row r="114" spans="1:22" ht="13.75" customHeight="1">
      <c r="B114" s="657"/>
      <c r="C114" s="399" t="s">
        <v>206</v>
      </c>
      <c r="D114" s="400"/>
      <c r="E114" s="780"/>
      <c r="F114" s="268" t="s">
        <v>232</v>
      </c>
      <c r="G114" s="402">
        <f>'GDN P2'!FT86</f>
        <v>958</v>
      </c>
      <c r="H114" s="402"/>
      <c r="I114" s="403">
        <f>'GDN P2'!FV86</f>
        <v>1.924351686318623E-2</v>
      </c>
      <c r="J114" s="598">
        <v>65</v>
      </c>
      <c r="K114" s="594">
        <f>'GDN P2'!FU86</f>
        <v>11.740000000000002</v>
      </c>
      <c r="L114" s="497">
        <f t="shared" si="31"/>
        <v>1.7506840939762454E-3</v>
      </c>
      <c r="M114" s="486"/>
      <c r="N114" s="487"/>
      <c r="O114" s="487"/>
      <c r="P114" s="486"/>
      <c r="Q114" s="57">
        <f t="shared" si="44"/>
        <v>6.7849686847599164E-2</v>
      </c>
      <c r="R114" s="314">
        <f t="shared" si="45"/>
        <v>0.18061538461538465</v>
      </c>
      <c r="S114" s="508">
        <f t="shared" si="46"/>
        <v>1.2254697286012528E-2</v>
      </c>
      <c r="T114" s="597">
        <v>0.63444444444444437</v>
      </c>
      <c r="U114" s="529">
        <f t="shared" si="47"/>
        <v>23.761111111111116</v>
      </c>
      <c r="V114" s="550">
        <f t="shared" si="48"/>
        <v>0.4940846387654898</v>
      </c>
    </row>
    <row r="115" spans="1:22" ht="13.75" customHeight="1">
      <c r="B115" s="657"/>
      <c r="C115" s="399" t="s">
        <v>207</v>
      </c>
      <c r="D115" s="400"/>
      <c r="E115" s="780"/>
      <c r="F115" s="268" t="s">
        <v>232</v>
      </c>
      <c r="G115" s="402">
        <f>'GDN P2'!FX86</f>
        <v>1173</v>
      </c>
      <c r="H115" s="402"/>
      <c r="I115" s="403">
        <f>'GDN P2'!FZ86</f>
        <v>1.4767534086188012E-2</v>
      </c>
      <c r="J115" s="598">
        <v>76</v>
      </c>
      <c r="K115" s="594">
        <f>'GDN P2'!FY86</f>
        <v>14.88</v>
      </c>
      <c r="L115" s="497">
        <f t="shared" si="31"/>
        <v>2.2189249845286649E-3</v>
      </c>
      <c r="M115" s="486"/>
      <c r="N115" s="487"/>
      <c r="O115" s="487"/>
      <c r="P115" s="486"/>
      <c r="Q115" s="57">
        <f t="shared" si="44"/>
        <v>6.479113384484228E-2</v>
      </c>
      <c r="R115" s="314">
        <f t="shared" si="45"/>
        <v>0.19578947368421054</v>
      </c>
      <c r="S115" s="508">
        <f t="shared" si="46"/>
        <v>1.2685421994884911E-2</v>
      </c>
      <c r="T115" s="597">
        <v>0.69</v>
      </c>
      <c r="U115" s="529">
        <f t="shared" si="47"/>
        <v>23.560000000000002</v>
      </c>
      <c r="V115" s="550">
        <f t="shared" si="48"/>
        <v>0.63157894736842102</v>
      </c>
    </row>
    <row r="116" spans="1:22" ht="13.75" customHeight="1">
      <c r="B116" s="657"/>
      <c r="C116" s="399" t="s">
        <v>231</v>
      </c>
      <c r="D116" s="400"/>
      <c r="E116" s="780"/>
      <c r="F116" s="268" t="s">
        <v>232</v>
      </c>
      <c r="G116" s="402">
        <f>'GDN P2'!GB86</f>
        <v>185</v>
      </c>
      <c r="H116" s="402"/>
      <c r="I116" s="403">
        <f>'GDN P2'!GD86</f>
        <v>3.7208366854384556E-2</v>
      </c>
      <c r="J116" s="598">
        <v>16</v>
      </c>
      <c r="K116" s="594">
        <f>'GDN P2'!GC86</f>
        <v>2.4800000000000004</v>
      </c>
      <c r="L116" s="497">
        <f t="shared" si="31"/>
        <v>3.6982083075477756E-4</v>
      </c>
      <c r="M116" s="486"/>
      <c r="N116" s="487"/>
      <c r="O116" s="487"/>
      <c r="P116" s="486"/>
      <c r="Q116" s="57">
        <f t="shared" si="44"/>
        <v>8.6486486486486491E-2</v>
      </c>
      <c r="R116" s="314">
        <f t="shared" si="45"/>
        <v>0.15500000000000003</v>
      </c>
      <c r="S116" s="508">
        <f t="shared" si="46"/>
        <v>1.3405405405405408E-2</v>
      </c>
      <c r="T116" s="597">
        <v>0.43</v>
      </c>
      <c r="U116" s="529">
        <f t="shared" si="47"/>
        <v>9.120000000000001</v>
      </c>
      <c r="V116" s="550">
        <f t="shared" si="48"/>
        <v>0.27192982456140352</v>
      </c>
    </row>
    <row r="117" spans="1:22" ht="13.75" customHeight="1">
      <c r="B117" s="657"/>
      <c r="C117" s="399" t="s">
        <v>209</v>
      </c>
      <c r="D117" s="400"/>
      <c r="E117" s="574"/>
      <c r="F117" s="268" t="s">
        <v>232</v>
      </c>
      <c r="G117" s="402">
        <f>'GDN P2'!GF86</f>
        <v>862</v>
      </c>
      <c r="H117" s="402"/>
      <c r="I117" s="403">
        <f>'GDN P2'!GH86</f>
        <v>2.3311157985829414E-2</v>
      </c>
      <c r="J117" s="598">
        <v>46</v>
      </c>
      <c r="K117" s="594">
        <f>'GDN P2'!GG86</f>
        <v>10.1</v>
      </c>
      <c r="L117" s="497">
        <f t="shared" si="31"/>
        <v>1.5061251575093761E-3</v>
      </c>
      <c r="M117" s="486"/>
      <c r="N117" s="487"/>
      <c r="O117" s="487"/>
      <c r="P117" s="486"/>
      <c r="Q117" s="57">
        <f t="shared" si="44"/>
        <v>5.336426914153132E-2</v>
      </c>
      <c r="R117" s="314">
        <f t="shared" si="45"/>
        <v>0.21956521739130433</v>
      </c>
      <c r="S117" s="508">
        <f t="shared" si="46"/>
        <v>1.1716937354988398E-2</v>
      </c>
      <c r="T117" s="597">
        <v>0.66180555555555554</v>
      </c>
      <c r="U117" s="529">
        <f t="shared" si="47"/>
        <v>15.556944444444445</v>
      </c>
      <c r="V117" s="550">
        <f t="shared" si="48"/>
        <v>0.64922774752254253</v>
      </c>
    </row>
    <row r="118" spans="1:22" ht="13.75" hidden="1" customHeight="1">
      <c r="B118" s="657"/>
      <c r="C118" s="399"/>
      <c r="D118" s="400"/>
      <c r="E118" s="574"/>
      <c r="F118" s="405"/>
      <c r="G118" s="402"/>
      <c r="H118" s="402"/>
      <c r="I118" s="403"/>
      <c r="J118" s="500"/>
      <c r="K118" s="404"/>
      <c r="L118" s="496"/>
      <c r="M118" s="391"/>
      <c r="N118" s="388"/>
      <c r="O118" s="388"/>
      <c r="P118" s="391"/>
      <c r="Q118" s="57"/>
      <c r="R118" s="417"/>
      <c r="S118" s="508"/>
      <c r="T118" s="511"/>
      <c r="U118" s="529"/>
      <c r="V118" s="550"/>
    </row>
    <row r="119" spans="1:22" s="450" customFormat="1" ht="13.75" customHeight="1" thickBot="1">
      <c r="A119" s="516"/>
      <c r="B119" s="620"/>
      <c r="C119" s="658" t="s">
        <v>36</v>
      </c>
      <c r="D119" s="659"/>
      <c r="E119" s="659"/>
      <c r="F119" s="660"/>
      <c r="G119" s="525">
        <f>SUM(G73:G117)</f>
        <v>46426</v>
      </c>
      <c r="H119" s="525"/>
      <c r="I119" s="526">
        <f>I12</f>
        <v>2.7323764777615535E-2</v>
      </c>
      <c r="J119" s="525">
        <f>SUM(J73:J118)</f>
        <v>8967</v>
      </c>
      <c r="K119" s="528">
        <f>SUM(K73:K117)</f>
        <v>578.77</v>
      </c>
      <c r="L119" s="520">
        <f t="shared" si="31"/>
        <v>8.6306936377396198E-2</v>
      </c>
      <c r="M119" s="521">
        <f>SUM(M74:M106)</f>
        <v>0</v>
      </c>
      <c r="N119" s="521">
        <f>SUM(N74:N106)</f>
        <v>0</v>
      </c>
      <c r="O119" s="521">
        <f>SUM(O74:O106)</f>
        <v>0</v>
      </c>
      <c r="P119" s="521">
        <f>SUM(P74:P106)</f>
        <v>0</v>
      </c>
      <c r="Q119" s="522">
        <f t="shared" si="15"/>
        <v>0.19314608193684574</v>
      </c>
      <c r="R119" s="523">
        <f t="shared" ref="R119" si="49">SUM(K119/J119)</f>
        <v>6.4544440727110519E-2</v>
      </c>
      <c r="S119" s="524">
        <f t="shared" ref="S119" si="50">SUM(K119/G119)</f>
        <v>1.246650583724637E-2</v>
      </c>
      <c r="T119" s="532">
        <f>R12</f>
        <v>0.71</v>
      </c>
      <c r="U119" s="537">
        <f>J119*(100%-T119)</f>
        <v>2600.4300000000003</v>
      </c>
      <c r="V119" s="551">
        <f t="shared" si="14"/>
        <v>0.22256703699003624</v>
      </c>
    </row>
    <row r="120" spans="1:22" ht="13.75" hidden="1" customHeight="1">
      <c r="B120" s="612" t="s">
        <v>95</v>
      </c>
      <c r="C120" s="202" t="s">
        <v>106</v>
      </c>
      <c r="D120" s="216"/>
      <c r="E120" s="615" t="s">
        <v>116</v>
      </c>
      <c r="F120" s="221"/>
      <c r="G120" s="303">
        <f>Media4!X$86</f>
        <v>0</v>
      </c>
      <c r="H120" s="303"/>
      <c r="I120" s="304" t="e">
        <f>Media4!Z$86</f>
        <v>#DIV/0!</v>
      </c>
      <c r="J120" s="303"/>
      <c r="K120" s="305">
        <f>Media4!Y$86</f>
        <v>0</v>
      </c>
      <c r="L120" s="306" t="e">
        <f>K120/$M$13</f>
        <v>#DIV/0!</v>
      </c>
      <c r="M120" s="307"/>
      <c r="N120" s="303"/>
      <c r="O120" s="303"/>
      <c r="P120" s="307"/>
      <c r="Q120" s="222" t="e">
        <f t="shared" si="15"/>
        <v>#DIV/0!</v>
      </c>
      <c r="R120" s="308" t="e">
        <f t="shared" ref="R120:R129" si="51">K120/J120</f>
        <v>#DIV/0!</v>
      </c>
      <c r="S120" s="510" t="e">
        <f t="shared" ref="S120:S129" si="52">K120/G120</f>
        <v>#DIV/0!</v>
      </c>
      <c r="T120" s="530"/>
      <c r="U120" s="531">
        <f t="shared" si="20"/>
        <v>0</v>
      </c>
      <c r="V120" s="552" t="e">
        <f t="shared" si="14"/>
        <v>#DIV/0!</v>
      </c>
    </row>
    <row r="121" spans="1:22" ht="13.75" hidden="1" customHeight="1">
      <c r="B121" s="637"/>
      <c r="C121" s="197" t="s">
        <v>107</v>
      </c>
      <c r="D121" s="199"/>
      <c r="E121" s="615"/>
      <c r="F121" s="200"/>
      <c r="G121" s="309">
        <f>Media4!AB$86</f>
        <v>0</v>
      </c>
      <c r="H121" s="309"/>
      <c r="I121" s="315" t="e">
        <f>Media4!AD$86</f>
        <v>#DIV/0!</v>
      </c>
      <c r="J121" s="310"/>
      <c r="K121" s="311">
        <f>Media4!AC$86</f>
        <v>0</v>
      </c>
      <c r="L121" s="312" t="e">
        <f t="shared" ref="L121:L130" si="53">K121/$M$13</f>
        <v>#DIV/0!</v>
      </c>
      <c r="M121" s="313"/>
      <c r="N121" s="309"/>
      <c r="O121" s="309"/>
      <c r="P121" s="313"/>
      <c r="Q121" s="57" t="e">
        <f t="shared" si="15"/>
        <v>#DIV/0!</v>
      </c>
      <c r="R121" s="314" t="e">
        <f t="shared" si="51"/>
        <v>#DIV/0!</v>
      </c>
      <c r="S121" s="508" t="e">
        <f t="shared" si="52"/>
        <v>#DIV/0!</v>
      </c>
      <c r="T121" s="511"/>
      <c r="U121" s="529">
        <f t="shared" si="20"/>
        <v>0</v>
      </c>
      <c r="V121" s="550" t="e">
        <f t="shared" si="14"/>
        <v>#DIV/0!</v>
      </c>
    </row>
    <row r="122" spans="1:22" ht="13.75" hidden="1" customHeight="1">
      <c r="B122" s="637"/>
      <c r="C122" s="197" t="s">
        <v>108</v>
      </c>
      <c r="D122" s="199"/>
      <c r="E122" s="615"/>
      <c r="F122" s="200"/>
      <c r="G122" s="309">
        <f>Media4!AF$86</f>
        <v>0</v>
      </c>
      <c r="H122" s="309"/>
      <c r="I122" s="315" t="e">
        <f>Media4!AH$86</f>
        <v>#DIV/0!</v>
      </c>
      <c r="J122" s="310"/>
      <c r="K122" s="311">
        <f>Media4!AG$86</f>
        <v>0</v>
      </c>
      <c r="L122" s="312" t="e">
        <f t="shared" si="53"/>
        <v>#DIV/0!</v>
      </c>
      <c r="M122" s="313"/>
      <c r="N122" s="309"/>
      <c r="O122" s="309"/>
      <c r="P122" s="313"/>
      <c r="Q122" s="57" t="e">
        <f t="shared" si="15"/>
        <v>#DIV/0!</v>
      </c>
      <c r="R122" s="314" t="e">
        <f t="shared" si="51"/>
        <v>#DIV/0!</v>
      </c>
      <c r="S122" s="508" t="e">
        <f t="shared" si="52"/>
        <v>#DIV/0!</v>
      </c>
      <c r="T122" s="511"/>
      <c r="U122" s="529">
        <f t="shared" si="20"/>
        <v>0</v>
      </c>
      <c r="V122" s="550" t="e">
        <f t="shared" si="14"/>
        <v>#DIV/0!</v>
      </c>
    </row>
    <row r="123" spans="1:22" ht="13.75" hidden="1" customHeight="1">
      <c r="B123" s="637"/>
      <c r="C123" s="197" t="s">
        <v>109</v>
      </c>
      <c r="D123" s="199"/>
      <c r="E123" s="615"/>
      <c r="F123" s="200"/>
      <c r="G123" s="309">
        <f>Media4!AJ$86</f>
        <v>0</v>
      </c>
      <c r="H123" s="309"/>
      <c r="I123" s="315" t="e">
        <f>Media4!AL$86</f>
        <v>#DIV/0!</v>
      </c>
      <c r="J123" s="309"/>
      <c r="K123" s="311">
        <f>Media4!AK$86</f>
        <v>0</v>
      </c>
      <c r="L123" s="312" t="e">
        <f t="shared" si="53"/>
        <v>#DIV/0!</v>
      </c>
      <c r="M123" s="313"/>
      <c r="N123" s="309"/>
      <c r="O123" s="309"/>
      <c r="P123" s="313"/>
      <c r="Q123" s="57" t="e">
        <f t="shared" si="15"/>
        <v>#DIV/0!</v>
      </c>
      <c r="R123" s="314" t="e">
        <f t="shared" si="51"/>
        <v>#DIV/0!</v>
      </c>
      <c r="S123" s="508" t="e">
        <f t="shared" si="52"/>
        <v>#DIV/0!</v>
      </c>
      <c r="T123" s="511"/>
      <c r="U123" s="529">
        <f t="shared" si="20"/>
        <v>0</v>
      </c>
      <c r="V123" s="550" t="e">
        <f t="shared" si="14"/>
        <v>#DIV/0!</v>
      </c>
    </row>
    <row r="124" spans="1:22" ht="13.75" hidden="1" customHeight="1">
      <c r="B124" s="637"/>
      <c r="C124" s="197" t="s">
        <v>110</v>
      </c>
      <c r="D124" s="199"/>
      <c r="E124" s="615"/>
      <c r="F124" s="200"/>
      <c r="G124" s="309">
        <f>Media4!AN$86</f>
        <v>0</v>
      </c>
      <c r="H124" s="309"/>
      <c r="I124" s="315" t="e">
        <f>Media4!AP$86</f>
        <v>#DIV/0!</v>
      </c>
      <c r="J124" s="309"/>
      <c r="K124" s="311">
        <f>Media4!AO$86</f>
        <v>0</v>
      </c>
      <c r="L124" s="312" t="e">
        <f t="shared" si="53"/>
        <v>#DIV/0!</v>
      </c>
      <c r="M124" s="313"/>
      <c r="N124" s="309"/>
      <c r="O124" s="309"/>
      <c r="P124" s="313"/>
      <c r="Q124" s="57" t="e">
        <f t="shared" si="15"/>
        <v>#DIV/0!</v>
      </c>
      <c r="R124" s="314" t="e">
        <f t="shared" si="51"/>
        <v>#DIV/0!</v>
      </c>
      <c r="S124" s="508" t="e">
        <f t="shared" si="52"/>
        <v>#DIV/0!</v>
      </c>
      <c r="T124" s="511"/>
      <c r="U124" s="529">
        <f t="shared" si="20"/>
        <v>0</v>
      </c>
      <c r="V124" s="550" t="e">
        <f t="shared" si="14"/>
        <v>#DIV/0!</v>
      </c>
    </row>
    <row r="125" spans="1:22" ht="13.75" hidden="1" customHeight="1">
      <c r="B125" s="637"/>
      <c r="C125" s="197" t="s">
        <v>111</v>
      </c>
      <c r="D125" s="199"/>
      <c r="E125" s="615"/>
      <c r="F125" s="200"/>
      <c r="G125" s="309">
        <f>Media4!AR$86</f>
        <v>0</v>
      </c>
      <c r="H125" s="309"/>
      <c r="I125" s="315" t="e">
        <f>Media4!AT$86</f>
        <v>#DIV/0!</v>
      </c>
      <c r="J125" s="309"/>
      <c r="K125" s="311">
        <f>Media4!AS$86</f>
        <v>0</v>
      </c>
      <c r="L125" s="312" t="e">
        <f t="shared" si="53"/>
        <v>#DIV/0!</v>
      </c>
      <c r="M125" s="313"/>
      <c r="N125" s="309"/>
      <c r="O125" s="309"/>
      <c r="P125" s="313"/>
      <c r="Q125" s="57" t="e">
        <f t="shared" si="15"/>
        <v>#DIV/0!</v>
      </c>
      <c r="R125" s="314" t="e">
        <f t="shared" si="51"/>
        <v>#DIV/0!</v>
      </c>
      <c r="S125" s="508" t="e">
        <f t="shared" si="52"/>
        <v>#DIV/0!</v>
      </c>
      <c r="T125" s="511"/>
      <c r="U125" s="529">
        <f t="shared" si="20"/>
        <v>0</v>
      </c>
      <c r="V125" s="550" t="e">
        <f t="shared" si="14"/>
        <v>#DIV/0!</v>
      </c>
    </row>
    <row r="126" spans="1:22" ht="13.75" hidden="1" customHeight="1">
      <c r="B126" s="637"/>
      <c r="C126" s="197" t="s">
        <v>112</v>
      </c>
      <c r="D126" s="199"/>
      <c r="E126" s="615"/>
      <c r="F126" s="200"/>
      <c r="G126" s="309">
        <f>Media4!AV$86</f>
        <v>0</v>
      </c>
      <c r="H126" s="309"/>
      <c r="I126" s="315" t="e">
        <f>Media4!AX$86</f>
        <v>#DIV/0!</v>
      </c>
      <c r="J126" s="309"/>
      <c r="K126" s="311">
        <f>Media4!AW$86</f>
        <v>0</v>
      </c>
      <c r="L126" s="312" t="e">
        <f t="shared" si="53"/>
        <v>#DIV/0!</v>
      </c>
      <c r="M126" s="313"/>
      <c r="N126" s="309"/>
      <c r="O126" s="309"/>
      <c r="P126" s="313"/>
      <c r="Q126" s="57" t="e">
        <f t="shared" si="15"/>
        <v>#DIV/0!</v>
      </c>
      <c r="R126" s="314" t="e">
        <f t="shared" si="51"/>
        <v>#DIV/0!</v>
      </c>
      <c r="S126" s="508" t="e">
        <f t="shared" si="52"/>
        <v>#DIV/0!</v>
      </c>
      <c r="T126" s="511"/>
      <c r="U126" s="529">
        <f t="shared" si="20"/>
        <v>0</v>
      </c>
      <c r="V126" s="550" t="e">
        <f t="shared" si="14"/>
        <v>#DIV/0!</v>
      </c>
    </row>
    <row r="127" spans="1:22" ht="13.75" hidden="1" customHeight="1">
      <c r="B127" s="637"/>
      <c r="C127" s="197" t="s">
        <v>113</v>
      </c>
      <c r="D127" s="199"/>
      <c r="E127" s="615"/>
      <c r="F127" s="200"/>
      <c r="G127" s="309">
        <f>Media4!AZ$86</f>
        <v>0</v>
      </c>
      <c r="H127" s="309"/>
      <c r="I127" s="315" t="e">
        <f>Media4!BB$86</f>
        <v>#DIV/0!</v>
      </c>
      <c r="J127" s="309"/>
      <c r="K127" s="311">
        <f>Media4!BA$86</f>
        <v>0</v>
      </c>
      <c r="L127" s="312" t="e">
        <f t="shared" si="53"/>
        <v>#DIV/0!</v>
      </c>
      <c r="M127" s="313"/>
      <c r="N127" s="309"/>
      <c r="O127" s="309"/>
      <c r="P127" s="313"/>
      <c r="Q127" s="57" t="e">
        <f t="shared" si="15"/>
        <v>#DIV/0!</v>
      </c>
      <c r="R127" s="314" t="e">
        <f t="shared" si="51"/>
        <v>#DIV/0!</v>
      </c>
      <c r="S127" s="508" t="e">
        <f t="shared" si="52"/>
        <v>#DIV/0!</v>
      </c>
      <c r="T127" s="511"/>
      <c r="U127" s="529">
        <f t="shared" si="20"/>
        <v>0</v>
      </c>
      <c r="V127" s="550" t="e">
        <f t="shared" si="14"/>
        <v>#DIV/0!</v>
      </c>
    </row>
    <row r="128" spans="1:22" ht="13.75" hidden="1" customHeight="1">
      <c r="B128" s="637"/>
      <c r="C128" s="197" t="s">
        <v>114</v>
      </c>
      <c r="D128" s="199"/>
      <c r="E128" s="615"/>
      <c r="F128" s="200"/>
      <c r="G128" s="309">
        <f>Media4!BD$86</f>
        <v>0</v>
      </c>
      <c r="H128" s="309"/>
      <c r="I128" s="315" t="e">
        <f>Media4!BF$86</f>
        <v>#DIV/0!</v>
      </c>
      <c r="J128" s="309"/>
      <c r="K128" s="311">
        <f>Media4!BE$86</f>
        <v>0</v>
      </c>
      <c r="L128" s="312" t="e">
        <f t="shared" si="53"/>
        <v>#DIV/0!</v>
      </c>
      <c r="M128" s="313"/>
      <c r="N128" s="309"/>
      <c r="O128" s="309"/>
      <c r="P128" s="313"/>
      <c r="Q128" s="57" t="e">
        <f t="shared" si="15"/>
        <v>#DIV/0!</v>
      </c>
      <c r="R128" s="314" t="e">
        <f t="shared" si="51"/>
        <v>#DIV/0!</v>
      </c>
      <c r="S128" s="508" t="e">
        <f t="shared" si="52"/>
        <v>#DIV/0!</v>
      </c>
      <c r="T128" s="511"/>
      <c r="U128" s="529">
        <f t="shared" si="20"/>
        <v>0</v>
      </c>
      <c r="V128" s="550" t="e">
        <f t="shared" si="14"/>
        <v>#DIV/0!</v>
      </c>
    </row>
    <row r="129" spans="2:22" ht="13.75" hidden="1" customHeight="1">
      <c r="B129" s="637"/>
      <c r="C129" s="197" t="s">
        <v>115</v>
      </c>
      <c r="D129" s="199"/>
      <c r="E129" s="615"/>
      <c r="F129" s="200"/>
      <c r="G129" s="309">
        <f>Media4!BH$86</f>
        <v>0</v>
      </c>
      <c r="H129" s="309"/>
      <c r="I129" s="315" t="e">
        <f>Media4!BJ$86</f>
        <v>#DIV/0!</v>
      </c>
      <c r="J129" s="309"/>
      <c r="K129" s="311">
        <f>Media4!BI$86</f>
        <v>0</v>
      </c>
      <c r="L129" s="312" t="e">
        <f t="shared" si="53"/>
        <v>#DIV/0!</v>
      </c>
      <c r="M129" s="313"/>
      <c r="N129" s="309"/>
      <c r="O129" s="309"/>
      <c r="P129" s="313"/>
      <c r="Q129" s="57" t="e">
        <f t="shared" si="15"/>
        <v>#DIV/0!</v>
      </c>
      <c r="R129" s="314" t="e">
        <f t="shared" si="51"/>
        <v>#DIV/0!</v>
      </c>
      <c r="S129" s="508" t="e">
        <f t="shared" si="52"/>
        <v>#DIV/0!</v>
      </c>
      <c r="T129" s="511"/>
      <c r="U129" s="529">
        <f t="shared" si="20"/>
        <v>0</v>
      </c>
      <c r="V129" s="550" t="e">
        <f t="shared" si="14"/>
        <v>#DIV/0!</v>
      </c>
    </row>
    <row r="130" spans="2:22" ht="13.75" hidden="1" customHeight="1" thickBot="1">
      <c r="B130" s="638"/>
      <c r="C130" s="224" t="s">
        <v>36</v>
      </c>
      <c r="D130" s="224"/>
      <c r="E130" s="225"/>
      <c r="F130" s="223"/>
      <c r="G130" s="316">
        <f t="shared" ref="G130" si="54">SUM(G120:G129)</f>
        <v>0</v>
      </c>
      <c r="H130" s="316"/>
      <c r="I130" s="323"/>
      <c r="J130" s="316">
        <f t="shared" ref="J130:K130" si="55">SUM(J120:J129)</f>
        <v>0</v>
      </c>
      <c r="K130" s="318">
        <f t="shared" si="55"/>
        <v>0</v>
      </c>
      <c r="L130" s="319" t="e">
        <f t="shared" si="53"/>
        <v>#DIV/0!</v>
      </c>
      <c r="M130" s="320">
        <f t="shared" ref="M130:P130" si="56">SUM(M120:M129)</f>
        <v>0</v>
      </c>
      <c r="N130" s="320">
        <f t="shared" si="56"/>
        <v>0</v>
      </c>
      <c r="O130" s="320">
        <f t="shared" si="56"/>
        <v>0</v>
      </c>
      <c r="P130" s="320">
        <f t="shared" si="56"/>
        <v>0</v>
      </c>
      <c r="Q130" s="269" t="e">
        <f t="shared" si="15"/>
        <v>#DIV/0!</v>
      </c>
      <c r="R130" s="321" t="e">
        <f t="shared" ref="R130" si="57">SUM(K130/J130)</f>
        <v>#DIV/0!</v>
      </c>
      <c r="S130" s="509" t="e">
        <f t="shared" ref="S130" si="58">SUM(K130/G130)</f>
        <v>#DIV/0!</v>
      </c>
      <c r="T130" s="511"/>
      <c r="U130" s="529">
        <f t="shared" si="20"/>
        <v>0</v>
      </c>
      <c r="V130" s="550" t="e">
        <f t="shared" si="14"/>
        <v>#DIV/0!</v>
      </c>
    </row>
    <row r="131" spans="2:22" ht="13.75" hidden="1" customHeight="1">
      <c r="B131" s="639" t="s">
        <v>96</v>
      </c>
      <c r="C131" s="219" t="s">
        <v>106</v>
      </c>
      <c r="D131" s="220"/>
      <c r="E131" s="636" t="s">
        <v>116</v>
      </c>
      <c r="F131" s="221"/>
      <c r="G131" s="303">
        <f>Media5!X$86</f>
        <v>0</v>
      </c>
      <c r="H131" s="303"/>
      <c r="I131" s="304" t="e">
        <f>Media5!Z$86</f>
        <v>#DIV/0!</v>
      </c>
      <c r="J131" s="303"/>
      <c r="K131" s="305">
        <f>Media5!Y$86</f>
        <v>0</v>
      </c>
      <c r="L131" s="306" t="e">
        <f>K131/$M$14</f>
        <v>#DIV/0!</v>
      </c>
      <c r="M131" s="307"/>
      <c r="N131" s="303"/>
      <c r="O131" s="303"/>
      <c r="P131" s="307"/>
      <c r="Q131" s="222" t="e">
        <f t="shared" si="15"/>
        <v>#DIV/0!</v>
      </c>
      <c r="R131" s="308" t="e">
        <f t="shared" ref="R131:R140" si="59">K131/J131</f>
        <v>#DIV/0!</v>
      </c>
      <c r="S131" s="510" t="e">
        <f t="shared" ref="S131:S140" si="60">K131/G131</f>
        <v>#DIV/0!</v>
      </c>
      <c r="T131" s="511"/>
      <c r="U131" s="529">
        <f t="shared" si="20"/>
        <v>0</v>
      </c>
      <c r="V131" s="550" t="e">
        <f t="shared" si="14"/>
        <v>#DIV/0!</v>
      </c>
    </row>
    <row r="132" spans="2:22" ht="13.75" hidden="1" customHeight="1">
      <c r="B132" s="640"/>
      <c r="C132" s="197" t="s">
        <v>107</v>
      </c>
      <c r="D132" s="199"/>
      <c r="E132" s="615"/>
      <c r="F132" s="200"/>
      <c r="G132" s="309">
        <f>Media5!AB$86</f>
        <v>0</v>
      </c>
      <c r="H132" s="309"/>
      <c r="I132" s="315" t="e">
        <f>Media5!AD$86</f>
        <v>#DIV/0!</v>
      </c>
      <c r="J132" s="310"/>
      <c r="K132" s="311">
        <f>Media5!AC$86</f>
        <v>0</v>
      </c>
      <c r="L132" s="312" t="e">
        <f t="shared" ref="L132:L141" si="61">K132/$M$14</f>
        <v>#DIV/0!</v>
      </c>
      <c r="M132" s="313"/>
      <c r="N132" s="309"/>
      <c r="O132" s="309"/>
      <c r="P132" s="313"/>
      <c r="Q132" s="57" t="e">
        <f t="shared" si="15"/>
        <v>#DIV/0!</v>
      </c>
      <c r="R132" s="314" t="e">
        <f t="shared" si="59"/>
        <v>#DIV/0!</v>
      </c>
      <c r="S132" s="508" t="e">
        <f t="shared" si="60"/>
        <v>#DIV/0!</v>
      </c>
      <c r="T132" s="511"/>
      <c r="U132" s="529">
        <f t="shared" si="20"/>
        <v>0</v>
      </c>
      <c r="V132" s="550" t="e">
        <f t="shared" si="14"/>
        <v>#DIV/0!</v>
      </c>
    </row>
    <row r="133" spans="2:22" ht="13.75" hidden="1" customHeight="1">
      <c r="B133" s="640"/>
      <c r="C133" s="197" t="s">
        <v>108</v>
      </c>
      <c r="D133" s="199"/>
      <c r="E133" s="615"/>
      <c r="F133" s="200"/>
      <c r="G133" s="309">
        <f>Media5!AF$86</f>
        <v>0</v>
      </c>
      <c r="H133" s="309"/>
      <c r="I133" s="315" t="e">
        <f>Media5!AH$86</f>
        <v>#DIV/0!</v>
      </c>
      <c r="J133" s="310"/>
      <c r="K133" s="311">
        <f>Media5!AG$86</f>
        <v>0</v>
      </c>
      <c r="L133" s="312" t="e">
        <f t="shared" si="61"/>
        <v>#DIV/0!</v>
      </c>
      <c r="M133" s="313"/>
      <c r="N133" s="309"/>
      <c r="O133" s="309"/>
      <c r="P133" s="313"/>
      <c r="Q133" s="57" t="e">
        <f t="shared" si="15"/>
        <v>#DIV/0!</v>
      </c>
      <c r="R133" s="314" t="e">
        <f t="shared" si="59"/>
        <v>#DIV/0!</v>
      </c>
      <c r="S133" s="508" t="e">
        <f t="shared" si="60"/>
        <v>#DIV/0!</v>
      </c>
      <c r="T133" s="511"/>
      <c r="U133" s="529">
        <f t="shared" si="20"/>
        <v>0</v>
      </c>
      <c r="V133" s="550" t="e">
        <f t="shared" si="14"/>
        <v>#DIV/0!</v>
      </c>
    </row>
    <row r="134" spans="2:22" ht="13.75" hidden="1" customHeight="1">
      <c r="B134" s="640"/>
      <c r="C134" s="197" t="s">
        <v>109</v>
      </c>
      <c r="D134" s="199"/>
      <c r="E134" s="615"/>
      <c r="F134" s="200"/>
      <c r="G134" s="309">
        <f>Media5!AJ$86</f>
        <v>0</v>
      </c>
      <c r="H134" s="309"/>
      <c r="I134" s="315" t="e">
        <f>Media5!AL$86</f>
        <v>#DIV/0!</v>
      </c>
      <c r="J134" s="309"/>
      <c r="K134" s="311">
        <f>Media5!AK$86</f>
        <v>0</v>
      </c>
      <c r="L134" s="312" t="e">
        <f t="shared" si="61"/>
        <v>#DIV/0!</v>
      </c>
      <c r="M134" s="313"/>
      <c r="N134" s="309"/>
      <c r="O134" s="309"/>
      <c r="P134" s="313"/>
      <c r="Q134" s="57" t="e">
        <f t="shared" si="15"/>
        <v>#DIV/0!</v>
      </c>
      <c r="R134" s="314" t="e">
        <f t="shared" si="59"/>
        <v>#DIV/0!</v>
      </c>
      <c r="S134" s="508" t="e">
        <f t="shared" si="60"/>
        <v>#DIV/0!</v>
      </c>
      <c r="T134" s="511"/>
      <c r="U134" s="529">
        <f t="shared" si="20"/>
        <v>0</v>
      </c>
      <c r="V134" s="550" t="e">
        <f t="shared" si="14"/>
        <v>#DIV/0!</v>
      </c>
    </row>
    <row r="135" spans="2:22" ht="13.75" hidden="1" customHeight="1">
      <c r="B135" s="640"/>
      <c r="C135" s="197" t="s">
        <v>110</v>
      </c>
      <c r="D135" s="199"/>
      <c r="E135" s="615"/>
      <c r="F135" s="200"/>
      <c r="G135" s="309">
        <f>Media5!AN$86</f>
        <v>0</v>
      </c>
      <c r="H135" s="309"/>
      <c r="I135" s="315" t="e">
        <f>Media5!AP$86</f>
        <v>#DIV/0!</v>
      </c>
      <c r="J135" s="309"/>
      <c r="K135" s="311">
        <f>Media5!AO$86</f>
        <v>0</v>
      </c>
      <c r="L135" s="312" t="e">
        <f t="shared" si="61"/>
        <v>#DIV/0!</v>
      </c>
      <c r="M135" s="313"/>
      <c r="N135" s="309"/>
      <c r="O135" s="309"/>
      <c r="P135" s="313"/>
      <c r="Q135" s="57" t="e">
        <f t="shared" si="15"/>
        <v>#DIV/0!</v>
      </c>
      <c r="R135" s="314" t="e">
        <f t="shared" si="59"/>
        <v>#DIV/0!</v>
      </c>
      <c r="S135" s="508" t="e">
        <f t="shared" si="60"/>
        <v>#DIV/0!</v>
      </c>
      <c r="T135" s="511"/>
      <c r="U135" s="529">
        <f t="shared" si="20"/>
        <v>0</v>
      </c>
      <c r="V135" s="550" t="e">
        <f t="shared" si="14"/>
        <v>#DIV/0!</v>
      </c>
    </row>
    <row r="136" spans="2:22" ht="13.75" hidden="1" customHeight="1">
      <c r="B136" s="640"/>
      <c r="C136" s="197" t="s">
        <v>111</v>
      </c>
      <c r="D136" s="199"/>
      <c r="E136" s="615"/>
      <c r="F136" s="200"/>
      <c r="G136" s="309">
        <f>Media5!AR$86</f>
        <v>0</v>
      </c>
      <c r="H136" s="309"/>
      <c r="I136" s="315" t="e">
        <f>Media5!AT$86</f>
        <v>#DIV/0!</v>
      </c>
      <c r="J136" s="309"/>
      <c r="K136" s="311">
        <f>Media5!AS$86</f>
        <v>0</v>
      </c>
      <c r="L136" s="312" t="e">
        <f t="shared" si="61"/>
        <v>#DIV/0!</v>
      </c>
      <c r="M136" s="313"/>
      <c r="N136" s="309"/>
      <c r="O136" s="309"/>
      <c r="P136" s="313"/>
      <c r="Q136" s="57" t="e">
        <f t="shared" si="15"/>
        <v>#DIV/0!</v>
      </c>
      <c r="R136" s="314" t="e">
        <f t="shared" si="59"/>
        <v>#DIV/0!</v>
      </c>
      <c r="S136" s="508" t="e">
        <f t="shared" si="60"/>
        <v>#DIV/0!</v>
      </c>
      <c r="T136" s="511"/>
      <c r="U136" s="529">
        <f t="shared" si="20"/>
        <v>0</v>
      </c>
      <c r="V136" s="550" t="e">
        <f t="shared" si="14"/>
        <v>#DIV/0!</v>
      </c>
    </row>
    <row r="137" spans="2:22" ht="13.75" hidden="1" customHeight="1">
      <c r="B137" s="640"/>
      <c r="C137" s="197" t="s">
        <v>112</v>
      </c>
      <c r="D137" s="199"/>
      <c r="E137" s="615"/>
      <c r="F137" s="200"/>
      <c r="G137" s="309">
        <f>Media5!AV$86</f>
        <v>0</v>
      </c>
      <c r="H137" s="309"/>
      <c r="I137" s="315" t="e">
        <f>Media5!AX$86</f>
        <v>#DIV/0!</v>
      </c>
      <c r="J137" s="309"/>
      <c r="K137" s="311">
        <f>Media5!AW$86</f>
        <v>0</v>
      </c>
      <c r="L137" s="312" t="e">
        <f t="shared" si="61"/>
        <v>#DIV/0!</v>
      </c>
      <c r="M137" s="313"/>
      <c r="N137" s="309"/>
      <c r="O137" s="309"/>
      <c r="P137" s="313"/>
      <c r="Q137" s="57" t="e">
        <f t="shared" si="15"/>
        <v>#DIV/0!</v>
      </c>
      <c r="R137" s="314" t="e">
        <f t="shared" si="59"/>
        <v>#DIV/0!</v>
      </c>
      <c r="S137" s="508" t="e">
        <f t="shared" si="60"/>
        <v>#DIV/0!</v>
      </c>
      <c r="T137" s="511"/>
      <c r="U137" s="529">
        <f t="shared" si="20"/>
        <v>0</v>
      </c>
      <c r="V137" s="550" t="e">
        <f t="shared" si="14"/>
        <v>#DIV/0!</v>
      </c>
    </row>
    <row r="138" spans="2:22" ht="13.75" hidden="1" customHeight="1">
      <c r="B138" s="640"/>
      <c r="C138" s="197" t="s">
        <v>113</v>
      </c>
      <c r="D138" s="199"/>
      <c r="E138" s="615"/>
      <c r="F138" s="200"/>
      <c r="G138" s="309">
        <f>Media5!AZ$86</f>
        <v>0</v>
      </c>
      <c r="H138" s="309"/>
      <c r="I138" s="315" t="e">
        <f>Media5!BB$86</f>
        <v>#DIV/0!</v>
      </c>
      <c r="J138" s="309"/>
      <c r="K138" s="311">
        <f>Media5!BA$86</f>
        <v>0</v>
      </c>
      <c r="L138" s="312" t="e">
        <f t="shared" si="61"/>
        <v>#DIV/0!</v>
      </c>
      <c r="M138" s="313"/>
      <c r="N138" s="309"/>
      <c r="O138" s="309"/>
      <c r="P138" s="313"/>
      <c r="Q138" s="57" t="e">
        <f t="shared" si="15"/>
        <v>#DIV/0!</v>
      </c>
      <c r="R138" s="314" t="e">
        <f t="shared" si="59"/>
        <v>#DIV/0!</v>
      </c>
      <c r="S138" s="508" t="e">
        <f t="shared" si="60"/>
        <v>#DIV/0!</v>
      </c>
      <c r="T138" s="511"/>
      <c r="U138" s="529">
        <f t="shared" si="20"/>
        <v>0</v>
      </c>
      <c r="V138" s="550" t="e">
        <f t="shared" si="14"/>
        <v>#DIV/0!</v>
      </c>
    </row>
    <row r="139" spans="2:22" ht="13.75" hidden="1" customHeight="1">
      <c r="B139" s="640"/>
      <c r="C139" s="197" t="s">
        <v>114</v>
      </c>
      <c r="D139" s="199"/>
      <c r="E139" s="615"/>
      <c r="F139" s="200"/>
      <c r="G139" s="309">
        <f>Media5!BD$86</f>
        <v>0</v>
      </c>
      <c r="H139" s="309"/>
      <c r="I139" s="315" t="e">
        <f>Media5!BF$86</f>
        <v>#DIV/0!</v>
      </c>
      <c r="J139" s="309"/>
      <c r="K139" s="311">
        <f>Media5!BE$86</f>
        <v>0</v>
      </c>
      <c r="L139" s="312" t="e">
        <f t="shared" si="61"/>
        <v>#DIV/0!</v>
      </c>
      <c r="M139" s="313"/>
      <c r="N139" s="309"/>
      <c r="O139" s="309"/>
      <c r="P139" s="313"/>
      <c r="Q139" s="57" t="e">
        <f t="shared" si="15"/>
        <v>#DIV/0!</v>
      </c>
      <c r="R139" s="314" t="e">
        <f t="shared" si="59"/>
        <v>#DIV/0!</v>
      </c>
      <c r="S139" s="508" t="e">
        <f t="shared" si="60"/>
        <v>#DIV/0!</v>
      </c>
      <c r="T139" s="511"/>
      <c r="U139" s="529">
        <f t="shared" si="20"/>
        <v>0</v>
      </c>
      <c r="V139" s="550" t="e">
        <f t="shared" si="14"/>
        <v>#DIV/0!</v>
      </c>
    </row>
    <row r="140" spans="2:22" ht="13.75" hidden="1" customHeight="1">
      <c r="B140" s="640"/>
      <c r="C140" s="197" t="s">
        <v>115</v>
      </c>
      <c r="D140" s="199"/>
      <c r="E140" s="615"/>
      <c r="F140" s="200"/>
      <c r="G140" s="309">
        <f>Media5!BH$86</f>
        <v>0</v>
      </c>
      <c r="H140" s="309"/>
      <c r="I140" s="315" t="e">
        <f>Media5!BJ$86</f>
        <v>#DIV/0!</v>
      </c>
      <c r="J140" s="309"/>
      <c r="K140" s="311">
        <f>Media5!BI$86</f>
        <v>0</v>
      </c>
      <c r="L140" s="312" t="e">
        <f t="shared" si="61"/>
        <v>#DIV/0!</v>
      </c>
      <c r="M140" s="313"/>
      <c r="N140" s="309"/>
      <c r="O140" s="309"/>
      <c r="P140" s="313"/>
      <c r="Q140" s="57" t="e">
        <f t="shared" si="15"/>
        <v>#DIV/0!</v>
      </c>
      <c r="R140" s="314" t="e">
        <f t="shared" si="59"/>
        <v>#DIV/0!</v>
      </c>
      <c r="S140" s="508" t="e">
        <f t="shared" si="60"/>
        <v>#DIV/0!</v>
      </c>
      <c r="T140" s="511"/>
      <c r="U140" s="529">
        <f t="shared" si="20"/>
        <v>0</v>
      </c>
      <c r="V140" s="550" t="e">
        <f t="shared" si="14"/>
        <v>#DIV/0!</v>
      </c>
    </row>
    <row r="141" spans="2:22" ht="13.75" hidden="1" customHeight="1" thickBot="1">
      <c r="B141" s="620"/>
      <c r="C141" s="226" t="s">
        <v>36</v>
      </c>
      <c r="D141" s="226"/>
      <c r="E141" s="227"/>
      <c r="F141" s="223"/>
      <c r="G141" s="316">
        <f t="shared" ref="G141" si="62">SUM(G131:G140)</f>
        <v>0</v>
      </c>
      <c r="H141" s="316"/>
      <c r="I141" s="323"/>
      <c r="J141" s="316">
        <f t="shared" ref="J141:K141" si="63">SUM(J131:J140)</f>
        <v>0</v>
      </c>
      <c r="K141" s="318">
        <f t="shared" si="63"/>
        <v>0</v>
      </c>
      <c r="L141" s="319" t="e">
        <f t="shared" si="61"/>
        <v>#DIV/0!</v>
      </c>
      <c r="M141" s="320">
        <f t="shared" ref="M141:P141" si="64">SUM(M131:M140)</f>
        <v>0</v>
      </c>
      <c r="N141" s="320">
        <f t="shared" si="64"/>
        <v>0</v>
      </c>
      <c r="O141" s="320">
        <f t="shared" si="64"/>
        <v>0</v>
      </c>
      <c r="P141" s="320">
        <f t="shared" si="64"/>
        <v>0</v>
      </c>
      <c r="Q141" s="269" t="e">
        <f t="shared" si="15"/>
        <v>#DIV/0!</v>
      </c>
      <c r="R141" s="321" t="e">
        <f t="shared" ref="R141" si="65">SUM(K141/J141)</f>
        <v>#DIV/0!</v>
      </c>
      <c r="S141" s="509" t="e">
        <f t="shared" ref="S141" si="66">SUM(K141/G141)</f>
        <v>#DIV/0!</v>
      </c>
      <c r="T141" s="511"/>
      <c r="U141" s="529">
        <f t="shared" si="20"/>
        <v>0</v>
      </c>
      <c r="V141" s="550" t="e">
        <f t="shared" si="14"/>
        <v>#DIV/0!</v>
      </c>
    </row>
    <row r="142" spans="2:22" ht="13.75" hidden="1" customHeight="1">
      <c r="B142" s="612" t="s">
        <v>97</v>
      </c>
      <c r="C142" s="202" t="s">
        <v>106</v>
      </c>
      <c r="D142" s="216"/>
      <c r="E142" s="615" t="s">
        <v>116</v>
      </c>
      <c r="F142" s="221"/>
      <c r="G142" s="303">
        <f>Media6!X$86</f>
        <v>0</v>
      </c>
      <c r="H142" s="303"/>
      <c r="I142" s="304" t="e">
        <f>Media6!Z$86</f>
        <v>#DIV/0!</v>
      </c>
      <c r="J142" s="303"/>
      <c r="K142" s="305">
        <f>Media6!Y$86</f>
        <v>0</v>
      </c>
      <c r="L142" s="306" t="e">
        <f>K142/$M$15</f>
        <v>#DIV/0!</v>
      </c>
      <c r="M142" s="307"/>
      <c r="N142" s="303"/>
      <c r="O142" s="303"/>
      <c r="P142" s="307"/>
      <c r="Q142" s="222" t="e">
        <f t="shared" si="15"/>
        <v>#DIV/0!</v>
      </c>
      <c r="R142" s="308" t="e">
        <f t="shared" ref="R142:R151" si="67">K142/J142</f>
        <v>#DIV/0!</v>
      </c>
      <c r="S142" s="510" t="e">
        <f t="shared" ref="S142:S151" si="68">K142/G142</f>
        <v>#DIV/0!</v>
      </c>
      <c r="T142" s="511"/>
      <c r="U142" s="529">
        <f t="shared" si="20"/>
        <v>0</v>
      </c>
      <c r="V142" s="550" t="e">
        <f t="shared" si="14"/>
        <v>#DIV/0!</v>
      </c>
    </row>
    <row r="143" spans="2:22" ht="13.75" hidden="1" customHeight="1">
      <c r="B143" s="637"/>
      <c r="C143" s="197" t="s">
        <v>107</v>
      </c>
      <c r="D143" s="199"/>
      <c r="E143" s="615"/>
      <c r="F143" s="200"/>
      <c r="G143" s="309">
        <f>Media6!AB$86</f>
        <v>0</v>
      </c>
      <c r="H143" s="309"/>
      <c r="I143" s="315" t="e">
        <f>Media6!AD$86</f>
        <v>#DIV/0!</v>
      </c>
      <c r="J143" s="310"/>
      <c r="K143" s="311">
        <f>Media6!AC$86</f>
        <v>0</v>
      </c>
      <c r="L143" s="312" t="e">
        <f t="shared" ref="L143:L152" si="69">K143/$M$15</f>
        <v>#DIV/0!</v>
      </c>
      <c r="M143" s="313"/>
      <c r="N143" s="309"/>
      <c r="O143" s="309"/>
      <c r="P143" s="313"/>
      <c r="Q143" s="57" t="e">
        <f t="shared" si="15"/>
        <v>#DIV/0!</v>
      </c>
      <c r="R143" s="314" t="e">
        <f t="shared" si="67"/>
        <v>#DIV/0!</v>
      </c>
      <c r="S143" s="508" t="e">
        <f t="shared" si="68"/>
        <v>#DIV/0!</v>
      </c>
      <c r="T143" s="511"/>
      <c r="U143" s="529">
        <f t="shared" si="20"/>
        <v>0</v>
      </c>
      <c r="V143" s="550" t="e">
        <f t="shared" si="14"/>
        <v>#DIV/0!</v>
      </c>
    </row>
    <row r="144" spans="2:22" ht="13.75" hidden="1" customHeight="1">
      <c r="B144" s="637"/>
      <c r="C144" s="197" t="s">
        <v>108</v>
      </c>
      <c r="D144" s="199"/>
      <c r="E144" s="615"/>
      <c r="F144" s="200"/>
      <c r="G144" s="309">
        <f>Media6!AF$86</f>
        <v>0</v>
      </c>
      <c r="H144" s="309"/>
      <c r="I144" s="315" t="e">
        <f>Media6!AH$86</f>
        <v>#DIV/0!</v>
      </c>
      <c r="J144" s="310"/>
      <c r="K144" s="311">
        <f>Media6!AG$86</f>
        <v>0</v>
      </c>
      <c r="L144" s="312" t="e">
        <f t="shared" si="69"/>
        <v>#DIV/0!</v>
      </c>
      <c r="M144" s="313"/>
      <c r="N144" s="309"/>
      <c r="O144" s="309"/>
      <c r="P144" s="313"/>
      <c r="Q144" s="57" t="e">
        <f t="shared" si="15"/>
        <v>#DIV/0!</v>
      </c>
      <c r="R144" s="314" t="e">
        <f t="shared" si="67"/>
        <v>#DIV/0!</v>
      </c>
      <c r="S144" s="508" t="e">
        <f t="shared" si="68"/>
        <v>#DIV/0!</v>
      </c>
      <c r="T144" s="511"/>
      <c r="U144" s="529">
        <f t="shared" si="20"/>
        <v>0</v>
      </c>
      <c r="V144" s="550" t="e">
        <f t="shared" si="14"/>
        <v>#DIV/0!</v>
      </c>
    </row>
    <row r="145" spans="2:22" ht="13.75" hidden="1" customHeight="1">
      <c r="B145" s="637"/>
      <c r="C145" s="197" t="s">
        <v>109</v>
      </c>
      <c r="D145" s="199"/>
      <c r="E145" s="615"/>
      <c r="F145" s="200"/>
      <c r="G145" s="309">
        <f>Media6!AJ$86</f>
        <v>0</v>
      </c>
      <c r="H145" s="309"/>
      <c r="I145" s="315" t="e">
        <f>Media6!AL$86</f>
        <v>#DIV/0!</v>
      </c>
      <c r="J145" s="309"/>
      <c r="K145" s="311">
        <f>Media6!AK$86</f>
        <v>0</v>
      </c>
      <c r="L145" s="312" t="e">
        <f t="shared" si="69"/>
        <v>#DIV/0!</v>
      </c>
      <c r="M145" s="313"/>
      <c r="N145" s="309"/>
      <c r="O145" s="309"/>
      <c r="P145" s="313"/>
      <c r="Q145" s="57" t="e">
        <f t="shared" si="15"/>
        <v>#DIV/0!</v>
      </c>
      <c r="R145" s="314" t="e">
        <f t="shared" si="67"/>
        <v>#DIV/0!</v>
      </c>
      <c r="S145" s="508" t="e">
        <f t="shared" si="68"/>
        <v>#DIV/0!</v>
      </c>
      <c r="T145" s="511"/>
      <c r="U145" s="529">
        <f t="shared" si="20"/>
        <v>0</v>
      </c>
      <c r="V145" s="550" t="e">
        <f t="shared" si="14"/>
        <v>#DIV/0!</v>
      </c>
    </row>
    <row r="146" spans="2:22" ht="13.75" hidden="1" customHeight="1">
      <c r="B146" s="637"/>
      <c r="C146" s="197" t="s">
        <v>110</v>
      </c>
      <c r="D146" s="199"/>
      <c r="E146" s="615"/>
      <c r="F146" s="200"/>
      <c r="G146" s="309">
        <f>Media6!AN$86</f>
        <v>0</v>
      </c>
      <c r="H146" s="309"/>
      <c r="I146" s="315" t="e">
        <f>Media6!AP$86</f>
        <v>#DIV/0!</v>
      </c>
      <c r="J146" s="309"/>
      <c r="K146" s="311">
        <f>Media6!AO$86</f>
        <v>0</v>
      </c>
      <c r="L146" s="312" t="e">
        <f t="shared" si="69"/>
        <v>#DIV/0!</v>
      </c>
      <c r="M146" s="313"/>
      <c r="N146" s="309"/>
      <c r="O146" s="309"/>
      <c r="P146" s="313"/>
      <c r="Q146" s="57" t="e">
        <f t="shared" si="15"/>
        <v>#DIV/0!</v>
      </c>
      <c r="R146" s="314" t="e">
        <f t="shared" si="67"/>
        <v>#DIV/0!</v>
      </c>
      <c r="S146" s="508" t="e">
        <f t="shared" si="68"/>
        <v>#DIV/0!</v>
      </c>
      <c r="T146" s="511"/>
      <c r="U146" s="529">
        <f t="shared" si="20"/>
        <v>0</v>
      </c>
      <c r="V146" s="550" t="e">
        <f t="shared" si="14"/>
        <v>#DIV/0!</v>
      </c>
    </row>
    <row r="147" spans="2:22" ht="13.75" hidden="1" customHeight="1">
      <c r="B147" s="637"/>
      <c r="C147" s="197" t="s">
        <v>111</v>
      </c>
      <c r="D147" s="199"/>
      <c r="E147" s="615"/>
      <c r="F147" s="200"/>
      <c r="G147" s="309">
        <f>Media6!AR$86</f>
        <v>0</v>
      </c>
      <c r="H147" s="309"/>
      <c r="I147" s="315" t="e">
        <f>Media6!AT$86</f>
        <v>#DIV/0!</v>
      </c>
      <c r="J147" s="309"/>
      <c r="K147" s="311">
        <f>Media6!AS$86</f>
        <v>0</v>
      </c>
      <c r="L147" s="312" t="e">
        <f t="shared" si="69"/>
        <v>#DIV/0!</v>
      </c>
      <c r="M147" s="313"/>
      <c r="N147" s="309"/>
      <c r="O147" s="309"/>
      <c r="P147" s="313"/>
      <c r="Q147" s="57" t="e">
        <f t="shared" si="15"/>
        <v>#DIV/0!</v>
      </c>
      <c r="R147" s="314" t="e">
        <f t="shared" si="67"/>
        <v>#DIV/0!</v>
      </c>
      <c r="S147" s="508" t="e">
        <f t="shared" si="68"/>
        <v>#DIV/0!</v>
      </c>
      <c r="T147" s="511"/>
      <c r="U147" s="529">
        <f t="shared" si="20"/>
        <v>0</v>
      </c>
      <c r="V147" s="550" t="e">
        <f t="shared" si="14"/>
        <v>#DIV/0!</v>
      </c>
    </row>
    <row r="148" spans="2:22" ht="13.75" hidden="1" customHeight="1">
      <c r="B148" s="637"/>
      <c r="C148" s="197" t="s">
        <v>112</v>
      </c>
      <c r="D148" s="199"/>
      <c r="E148" s="615"/>
      <c r="F148" s="200"/>
      <c r="G148" s="309">
        <f>Media6!AV$86</f>
        <v>0</v>
      </c>
      <c r="H148" s="309"/>
      <c r="I148" s="315" t="e">
        <f>Media6!AX$86</f>
        <v>#DIV/0!</v>
      </c>
      <c r="J148" s="309"/>
      <c r="K148" s="311">
        <f>Media6!AW$86</f>
        <v>0</v>
      </c>
      <c r="L148" s="312" t="e">
        <f t="shared" si="69"/>
        <v>#DIV/0!</v>
      </c>
      <c r="M148" s="313"/>
      <c r="N148" s="309"/>
      <c r="O148" s="309"/>
      <c r="P148" s="313"/>
      <c r="Q148" s="57" t="e">
        <f t="shared" ref="Q148:Q197" si="70">J148/G148</f>
        <v>#DIV/0!</v>
      </c>
      <c r="R148" s="314" t="e">
        <f t="shared" si="67"/>
        <v>#DIV/0!</v>
      </c>
      <c r="S148" s="508" t="e">
        <f t="shared" si="68"/>
        <v>#DIV/0!</v>
      </c>
      <c r="T148" s="511"/>
      <c r="U148" s="529">
        <f t="shared" si="20"/>
        <v>0</v>
      </c>
      <c r="V148" s="550" t="e">
        <f t="shared" si="14"/>
        <v>#DIV/0!</v>
      </c>
    </row>
    <row r="149" spans="2:22" ht="13.75" hidden="1" customHeight="1">
      <c r="B149" s="637"/>
      <c r="C149" s="197" t="s">
        <v>113</v>
      </c>
      <c r="D149" s="199"/>
      <c r="E149" s="615"/>
      <c r="F149" s="200"/>
      <c r="G149" s="309">
        <f>Media6!AZ$86</f>
        <v>0</v>
      </c>
      <c r="H149" s="309"/>
      <c r="I149" s="315" t="e">
        <f>Media6!BB$86</f>
        <v>#DIV/0!</v>
      </c>
      <c r="J149" s="309"/>
      <c r="K149" s="311">
        <f>Media6!BA$86</f>
        <v>0</v>
      </c>
      <c r="L149" s="312" t="e">
        <f t="shared" si="69"/>
        <v>#DIV/0!</v>
      </c>
      <c r="M149" s="313"/>
      <c r="N149" s="309"/>
      <c r="O149" s="309"/>
      <c r="P149" s="313"/>
      <c r="Q149" s="57" t="e">
        <f t="shared" si="70"/>
        <v>#DIV/0!</v>
      </c>
      <c r="R149" s="314" t="e">
        <f t="shared" si="67"/>
        <v>#DIV/0!</v>
      </c>
      <c r="S149" s="508" t="e">
        <f t="shared" si="68"/>
        <v>#DIV/0!</v>
      </c>
      <c r="T149" s="511"/>
      <c r="U149" s="529">
        <f t="shared" si="20"/>
        <v>0</v>
      </c>
      <c r="V149" s="550" t="e">
        <f t="shared" si="14"/>
        <v>#DIV/0!</v>
      </c>
    </row>
    <row r="150" spans="2:22" ht="13.75" hidden="1" customHeight="1">
      <c r="B150" s="637"/>
      <c r="C150" s="197" t="s">
        <v>114</v>
      </c>
      <c r="D150" s="199"/>
      <c r="E150" s="615"/>
      <c r="F150" s="200"/>
      <c r="G150" s="309">
        <f>Media6!BD$86</f>
        <v>0</v>
      </c>
      <c r="H150" s="309"/>
      <c r="I150" s="315" t="e">
        <f>Media6!BF$86</f>
        <v>#DIV/0!</v>
      </c>
      <c r="J150" s="309"/>
      <c r="K150" s="311">
        <f>Media6!BE$86</f>
        <v>0</v>
      </c>
      <c r="L150" s="312" t="e">
        <f t="shared" si="69"/>
        <v>#DIV/0!</v>
      </c>
      <c r="M150" s="313"/>
      <c r="N150" s="309"/>
      <c r="O150" s="309"/>
      <c r="P150" s="313"/>
      <c r="Q150" s="57" t="e">
        <f t="shared" si="70"/>
        <v>#DIV/0!</v>
      </c>
      <c r="R150" s="314" t="e">
        <f t="shared" si="67"/>
        <v>#DIV/0!</v>
      </c>
      <c r="S150" s="508" t="e">
        <f t="shared" si="68"/>
        <v>#DIV/0!</v>
      </c>
      <c r="T150" s="511"/>
      <c r="U150" s="529">
        <f t="shared" si="20"/>
        <v>0</v>
      </c>
      <c r="V150" s="550" t="e">
        <f t="shared" ref="V150:V196" si="71">K150/U150</f>
        <v>#DIV/0!</v>
      </c>
    </row>
    <row r="151" spans="2:22" ht="13.75" hidden="1" customHeight="1">
      <c r="B151" s="637"/>
      <c r="C151" s="197" t="s">
        <v>115</v>
      </c>
      <c r="D151" s="199"/>
      <c r="E151" s="615"/>
      <c r="F151" s="200"/>
      <c r="G151" s="309">
        <f>Media6!BH$86</f>
        <v>0</v>
      </c>
      <c r="H151" s="309"/>
      <c r="I151" s="315" t="e">
        <f>Media6!BJ$86</f>
        <v>#DIV/0!</v>
      </c>
      <c r="J151" s="309"/>
      <c r="K151" s="311">
        <f>Media6!BI$86</f>
        <v>0</v>
      </c>
      <c r="L151" s="312" t="e">
        <f t="shared" si="69"/>
        <v>#DIV/0!</v>
      </c>
      <c r="M151" s="313"/>
      <c r="N151" s="309"/>
      <c r="O151" s="309"/>
      <c r="P151" s="313"/>
      <c r="Q151" s="57" t="e">
        <f t="shared" si="70"/>
        <v>#DIV/0!</v>
      </c>
      <c r="R151" s="314" t="e">
        <f t="shared" si="67"/>
        <v>#DIV/0!</v>
      </c>
      <c r="S151" s="508" t="e">
        <f t="shared" si="68"/>
        <v>#DIV/0!</v>
      </c>
      <c r="T151" s="511"/>
      <c r="U151" s="529">
        <f t="shared" si="20"/>
        <v>0</v>
      </c>
      <c r="V151" s="550" t="e">
        <f t="shared" si="71"/>
        <v>#DIV/0!</v>
      </c>
    </row>
    <row r="152" spans="2:22" ht="13.75" hidden="1" customHeight="1" thickBot="1">
      <c r="B152" s="638"/>
      <c r="C152" s="224" t="s">
        <v>36</v>
      </c>
      <c r="D152" s="224"/>
      <c r="E152" s="225"/>
      <c r="F152" s="223"/>
      <c r="G152" s="316">
        <f t="shared" ref="G152" si="72">SUM(G142:G151)</f>
        <v>0</v>
      </c>
      <c r="H152" s="316"/>
      <c r="I152" s="323"/>
      <c r="J152" s="316">
        <f t="shared" ref="J152:K152" si="73">SUM(J142:J151)</f>
        <v>0</v>
      </c>
      <c r="K152" s="318">
        <f t="shared" si="73"/>
        <v>0</v>
      </c>
      <c r="L152" s="319" t="e">
        <f t="shared" si="69"/>
        <v>#DIV/0!</v>
      </c>
      <c r="M152" s="320">
        <f t="shared" ref="M152:P152" si="74">SUM(M142:M151)</f>
        <v>0</v>
      </c>
      <c r="N152" s="320">
        <f t="shared" si="74"/>
        <v>0</v>
      </c>
      <c r="O152" s="320">
        <f t="shared" si="74"/>
        <v>0</v>
      </c>
      <c r="P152" s="320">
        <f t="shared" si="74"/>
        <v>0</v>
      </c>
      <c r="Q152" s="269" t="e">
        <f t="shared" si="70"/>
        <v>#DIV/0!</v>
      </c>
      <c r="R152" s="321" t="e">
        <f t="shared" ref="R152" si="75">SUM(K152/J152)</f>
        <v>#DIV/0!</v>
      </c>
      <c r="S152" s="509" t="e">
        <f t="shared" ref="S152" si="76">SUM(K152/G152)</f>
        <v>#DIV/0!</v>
      </c>
      <c r="T152" s="511"/>
      <c r="U152" s="529">
        <f t="shared" si="20"/>
        <v>0</v>
      </c>
      <c r="V152" s="550" t="e">
        <f t="shared" si="71"/>
        <v>#DIV/0!</v>
      </c>
    </row>
    <row r="153" spans="2:22" ht="13.75" hidden="1" customHeight="1">
      <c r="B153" s="639" t="s">
        <v>98</v>
      </c>
      <c r="C153" s="219" t="s">
        <v>106</v>
      </c>
      <c r="D153" s="220"/>
      <c r="E153" s="636" t="s">
        <v>116</v>
      </c>
      <c r="F153" s="221"/>
      <c r="G153" s="303">
        <f>Media7!X$86</f>
        <v>0</v>
      </c>
      <c r="H153" s="303"/>
      <c r="I153" s="304" t="e">
        <f>Media7!Z$86</f>
        <v>#DIV/0!</v>
      </c>
      <c r="J153" s="303"/>
      <c r="K153" s="305">
        <f>Media7!Y$86</f>
        <v>0</v>
      </c>
      <c r="L153" s="306" t="e">
        <f>K153/$M$16</f>
        <v>#DIV/0!</v>
      </c>
      <c r="M153" s="307"/>
      <c r="N153" s="303"/>
      <c r="O153" s="303"/>
      <c r="P153" s="307"/>
      <c r="Q153" s="222" t="e">
        <f t="shared" si="70"/>
        <v>#DIV/0!</v>
      </c>
      <c r="R153" s="308" t="e">
        <f t="shared" ref="R153:R162" si="77">K153/J153</f>
        <v>#DIV/0!</v>
      </c>
      <c r="S153" s="510" t="e">
        <f t="shared" ref="S153:S162" si="78">K153/G153</f>
        <v>#DIV/0!</v>
      </c>
      <c r="T153" s="511"/>
      <c r="U153" s="529">
        <f t="shared" si="20"/>
        <v>0</v>
      </c>
      <c r="V153" s="550" t="e">
        <f t="shared" si="71"/>
        <v>#DIV/0!</v>
      </c>
    </row>
    <row r="154" spans="2:22" ht="13.75" hidden="1" customHeight="1">
      <c r="B154" s="640"/>
      <c r="C154" s="197" t="s">
        <v>107</v>
      </c>
      <c r="D154" s="199"/>
      <c r="E154" s="615"/>
      <c r="F154" s="200"/>
      <c r="G154" s="309">
        <f>Media7!AB$86</f>
        <v>0</v>
      </c>
      <c r="H154" s="309"/>
      <c r="I154" s="315" t="e">
        <f>Media7!AD$86</f>
        <v>#DIV/0!</v>
      </c>
      <c r="J154" s="310"/>
      <c r="K154" s="311">
        <f>Media7!AC$86</f>
        <v>0</v>
      </c>
      <c r="L154" s="312" t="e">
        <f t="shared" ref="L154:L163" si="79">K154/$M$16</f>
        <v>#DIV/0!</v>
      </c>
      <c r="M154" s="313"/>
      <c r="N154" s="309"/>
      <c r="O154" s="309"/>
      <c r="P154" s="313"/>
      <c r="Q154" s="57" t="e">
        <f t="shared" si="70"/>
        <v>#DIV/0!</v>
      </c>
      <c r="R154" s="314" t="e">
        <f t="shared" si="77"/>
        <v>#DIV/0!</v>
      </c>
      <c r="S154" s="508" t="e">
        <f t="shared" si="78"/>
        <v>#DIV/0!</v>
      </c>
      <c r="T154" s="511"/>
      <c r="U154" s="529">
        <f t="shared" si="20"/>
        <v>0</v>
      </c>
      <c r="V154" s="550" t="e">
        <f t="shared" si="71"/>
        <v>#DIV/0!</v>
      </c>
    </row>
    <row r="155" spans="2:22" ht="13.75" hidden="1" customHeight="1">
      <c r="B155" s="640"/>
      <c r="C155" s="197" t="s">
        <v>108</v>
      </c>
      <c r="D155" s="199"/>
      <c r="E155" s="615"/>
      <c r="F155" s="200"/>
      <c r="G155" s="309">
        <f>Media7!AF$86</f>
        <v>0</v>
      </c>
      <c r="H155" s="309"/>
      <c r="I155" s="315" t="e">
        <f>Media7!AH$86</f>
        <v>#DIV/0!</v>
      </c>
      <c r="J155" s="310"/>
      <c r="K155" s="311">
        <f>Media7!AG$86</f>
        <v>0</v>
      </c>
      <c r="L155" s="312" t="e">
        <f t="shared" si="79"/>
        <v>#DIV/0!</v>
      </c>
      <c r="M155" s="313"/>
      <c r="N155" s="309"/>
      <c r="O155" s="309"/>
      <c r="P155" s="313"/>
      <c r="Q155" s="57" t="e">
        <f t="shared" si="70"/>
        <v>#DIV/0!</v>
      </c>
      <c r="R155" s="314" t="e">
        <f t="shared" si="77"/>
        <v>#DIV/0!</v>
      </c>
      <c r="S155" s="508" t="e">
        <f t="shared" si="78"/>
        <v>#DIV/0!</v>
      </c>
      <c r="T155" s="511"/>
      <c r="U155" s="529">
        <f t="shared" si="20"/>
        <v>0</v>
      </c>
      <c r="V155" s="550" t="e">
        <f t="shared" si="71"/>
        <v>#DIV/0!</v>
      </c>
    </row>
    <row r="156" spans="2:22" ht="13.75" hidden="1" customHeight="1">
      <c r="B156" s="640"/>
      <c r="C156" s="197" t="s">
        <v>109</v>
      </c>
      <c r="D156" s="199"/>
      <c r="E156" s="615"/>
      <c r="F156" s="200"/>
      <c r="G156" s="309">
        <f>Media7!AJ$86</f>
        <v>0</v>
      </c>
      <c r="H156" s="309"/>
      <c r="I156" s="315" t="e">
        <f>Media7!AL$86</f>
        <v>#DIV/0!</v>
      </c>
      <c r="J156" s="309"/>
      <c r="K156" s="311">
        <f>Media7!AK$86</f>
        <v>0</v>
      </c>
      <c r="L156" s="312" t="e">
        <f t="shared" si="79"/>
        <v>#DIV/0!</v>
      </c>
      <c r="M156" s="313"/>
      <c r="N156" s="309"/>
      <c r="O156" s="309"/>
      <c r="P156" s="313"/>
      <c r="Q156" s="57" t="e">
        <f t="shared" si="70"/>
        <v>#DIV/0!</v>
      </c>
      <c r="R156" s="314" t="e">
        <f t="shared" si="77"/>
        <v>#DIV/0!</v>
      </c>
      <c r="S156" s="508" t="e">
        <f t="shared" si="78"/>
        <v>#DIV/0!</v>
      </c>
      <c r="T156" s="511"/>
      <c r="U156" s="529">
        <f t="shared" si="20"/>
        <v>0</v>
      </c>
      <c r="V156" s="550" t="e">
        <f t="shared" si="71"/>
        <v>#DIV/0!</v>
      </c>
    </row>
    <row r="157" spans="2:22" ht="13.75" hidden="1" customHeight="1">
      <c r="B157" s="640"/>
      <c r="C157" s="197" t="s">
        <v>110</v>
      </c>
      <c r="D157" s="199"/>
      <c r="E157" s="615"/>
      <c r="F157" s="200"/>
      <c r="G157" s="309">
        <f>Media7!AN$86</f>
        <v>0</v>
      </c>
      <c r="H157" s="309"/>
      <c r="I157" s="315" t="e">
        <f>Media7!AP$86</f>
        <v>#DIV/0!</v>
      </c>
      <c r="J157" s="309"/>
      <c r="K157" s="311">
        <f>Media7!AO$86</f>
        <v>0</v>
      </c>
      <c r="L157" s="312" t="e">
        <f t="shared" si="79"/>
        <v>#DIV/0!</v>
      </c>
      <c r="M157" s="313"/>
      <c r="N157" s="309"/>
      <c r="O157" s="309"/>
      <c r="P157" s="313"/>
      <c r="Q157" s="57" t="e">
        <f t="shared" si="70"/>
        <v>#DIV/0!</v>
      </c>
      <c r="R157" s="314" t="e">
        <f t="shared" si="77"/>
        <v>#DIV/0!</v>
      </c>
      <c r="S157" s="508" t="e">
        <f t="shared" si="78"/>
        <v>#DIV/0!</v>
      </c>
      <c r="T157" s="511"/>
      <c r="U157" s="529">
        <f t="shared" si="20"/>
        <v>0</v>
      </c>
      <c r="V157" s="550" t="e">
        <f t="shared" si="71"/>
        <v>#DIV/0!</v>
      </c>
    </row>
    <row r="158" spans="2:22" ht="13.75" hidden="1" customHeight="1">
      <c r="B158" s="640"/>
      <c r="C158" s="197" t="s">
        <v>111</v>
      </c>
      <c r="D158" s="199"/>
      <c r="E158" s="615"/>
      <c r="F158" s="200"/>
      <c r="G158" s="309">
        <f>Media7!AR$86</f>
        <v>0</v>
      </c>
      <c r="H158" s="309"/>
      <c r="I158" s="315" t="e">
        <f>Media7!AT$86</f>
        <v>#DIV/0!</v>
      </c>
      <c r="J158" s="309"/>
      <c r="K158" s="311">
        <f>Media7!AS$86</f>
        <v>0</v>
      </c>
      <c r="L158" s="312" t="e">
        <f t="shared" si="79"/>
        <v>#DIV/0!</v>
      </c>
      <c r="M158" s="313"/>
      <c r="N158" s="309"/>
      <c r="O158" s="309"/>
      <c r="P158" s="313"/>
      <c r="Q158" s="57" t="e">
        <f t="shared" si="70"/>
        <v>#DIV/0!</v>
      </c>
      <c r="R158" s="314" t="e">
        <f t="shared" si="77"/>
        <v>#DIV/0!</v>
      </c>
      <c r="S158" s="508" t="e">
        <f t="shared" si="78"/>
        <v>#DIV/0!</v>
      </c>
      <c r="T158" s="511"/>
      <c r="U158" s="529">
        <f t="shared" si="20"/>
        <v>0</v>
      </c>
      <c r="V158" s="550" t="e">
        <f t="shared" si="71"/>
        <v>#DIV/0!</v>
      </c>
    </row>
    <row r="159" spans="2:22" ht="13.75" hidden="1" customHeight="1">
      <c r="B159" s="640"/>
      <c r="C159" s="197" t="s">
        <v>112</v>
      </c>
      <c r="D159" s="199"/>
      <c r="E159" s="615"/>
      <c r="F159" s="200"/>
      <c r="G159" s="309">
        <f>Media7!AV$86</f>
        <v>0</v>
      </c>
      <c r="H159" s="309"/>
      <c r="I159" s="315" t="e">
        <f>Media7!AX$86</f>
        <v>#DIV/0!</v>
      </c>
      <c r="J159" s="309"/>
      <c r="K159" s="311">
        <f>Media7!AW$86</f>
        <v>0</v>
      </c>
      <c r="L159" s="312" t="e">
        <f t="shared" si="79"/>
        <v>#DIV/0!</v>
      </c>
      <c r="M159" s="313"/>
      <c r="N159" s="309"/>
      <c r="O159" s="309"/>
      <c r="P159" s="313"/>
      <c r="Q159" s="57" t="e">
        <f t="shared" si="70"/>
        <v>#DIV/0!</v>
      </c>
      <c r="R159" s="314" t="e">
        <f t="shared" si="77"/>
        <v>#DIV/0!</v>
      </c>
      <c r="S159" s="508" t="e">
        <f t="shared" si="78"/>
        <v>#DIV/0!</v>
      </c>
      <c r="T159" s="511"/>
      <c r="U159" s="529">
        <f t="shared" si="20"/>
        <v>0</v>
      </c>
      <c r="V159" s="550" t="e">
        <f t="shared" si="71"/>
        <v>#DIV/0!</v>
      </c>
    </row>
    <row r="160" spans="2:22" ht="13.75" hidden="1" customHeight="1">
      <c r="B160" s="640"/>
      <c r="C160" s="197" t="s">
        <v>113</v>
      </c>
      <c r="D160" s="199"/>
      <c r="E160" s="615"/>
      <c r="F160" s="200"/>
      <c r="G160" s="309">
        <f>Media7!AZ$86</f>
        <v>0</v>
      </c>
      <c r="H160" s="309"/>
      <c r="I160" s="315" t="e">
        <f>Media7!BB$86</f>
        <v>#DIV/0!</v>
      </c>
      <c r="J160" s="309"/>
      <c r="K160" s="311">
        <f>Media7!BA$86</f>
        <v>0</v>
      </c>
      <c r="L160" s="312" t="e">
        <f t="shared" si="79"/>
        <v>#DIV/0!</v>
      </c>
      <c r="M160" s="313"/>
      <c r="N160" s="309"/>
      <c r="O160" s="309"/>
      <c r="P160" s="313"/>
      <c r="Q160" s="57" t="e">
        <f t="shared" si="70"/>
        <v>#DIV/0!</v>
      </c>
      <c r="R160" s="314" t="e">
        <f t="shared" si="77"/>
        <v>#DIV/0!</v>
      </c>
      <c r="S160" s="508" t="e">
        <f t="shared" si="78"/>
        <v>#DIV/0!</v>
      </c>
      <c r="T160" s="511"/>
      <c r="U160" s="529">
        <f t="shared" ref="U160:U196" si="80">J160*(100%-T160)</f>
        <v>0</v>
      </c>
      <c r="V160" s="550" t="e">
        <f t="shared" si="71"/>
        <v>#DIV/0!</v>
      </c>
    </row>
    <row r="161" spans="2:22" ht="13.75" hidden="1" customHeight="1">
      <c r="B161" s="640"/>
      <c r="C161" s="197" t="s">
        <v>114</v>
      </c>
      <c r="D161" s="199"/>
      <c r="E161" s="615"/>
      <c r="F161" s="200"/>
      <c r="G161" s="309">
        <f>Media7!BD$86</f>
        <v>0</v>
      </c>
      <c r="H161" s="309"/>
      <c r="I161" s="315" t="e">
        <f>Media7!BF$86</f>
        <v>#DIV/0!</v>
      </c>
      <c r="J161" s="309"/>
      <c r="K161" s="311">
        <f>Media7!BE$86</f>
        <v>0</v>
      </c>
      <c r="L161" s="312" t="e">
        <f t="shared" si="79"/>
        <v>#DIV/0!</v>
      </c>
      <c r="M161" s="313"/>
      <c r="N161" s="309"/>
      <c r="O161" s="309"/>
      <c r="P161" s="313"/>
      <c r="Q161" s="57" t="e">
        <f t="shared" si="70"/>
        <v>#DIV/0!</v>
      </c>
      <c r="R161" s="314" t="e">
        <f t="shared" si="77"/>
        <v>#DIV/0!</v>
      </c>
      <c r="S161" s="508" t="e">
        <f t="shared" si="78"/>
        <v>#DIV/0!</v>
      </c>
      <c r="T161" s="511"/>
      <c r="U161" s="529">
        <f t="shared" si="80"/>
        <v>0</v>
      </c>
      <c r="V161" s="550" t="e">
        <f t="shared" si="71"/>
        <v>#DIV/0!</v>
      </c>
    </row>
    <row r="162" spans="2:22" ht="13.75" hidden="1" customHeight="1">
      <c r="B162" s="640"/>
      <c r="C162" s="197" t="s">
        <v>115</v>
      </c>
      <c r="D162" s="199"/>
      <c r="E162" s="615"/>
      <c r="F162" s="200"/>
      <c r="G162" s="309">
        <f>Media7!BH$86</f>
        <v>0</v>
      </c>
      <c r="H162" s="309"/>
      <c r="I162" s="315" t="e">
        <f>Media7!BJ$86</f>
        <v>#DIV/0!</v>
      </c>
      <c r="J162" s="309"/>
      <c r="K162" s="311">
        <f>Media7!BI$86</f>
        <v>0</v>
      </c>
      <c r="L162" s="312" t="e">
        <f t="shared" si="79"/>
        <v>#DIV/0!</v>
      </c>
      <c r="M162" s="313"/>
      <c r="N162" s="309"/>
      <c r="O162" s="309"/>
      <c r="P162" s="313"/>
      <c r="Q162" s="57" t="e">
        <f t="shared" si="70"/>
        <v>#DIV/0!</v>
      </c>
      <c r="R162" s="314" t="e">
        <f t="shared" si="77"/>
        <v>#DIV/0!</v>
      </c>
      <c r="S162" s="508" t="e">
        <f t="shared" si="78"/>
        <v>#DIV/0!</v>
      </c>
      <c r="T162" s="511"/>
      <c r="U162" s="529">
        <f t="shared" si="80"/>
        <v>0</v>
      </c>
      <c r="V162" s="550" t="e">
        <f t="shared" si="71"/>
        <v>#DIV/0!</v>
      </c>
    </row>
    <row r="163" spans="2:22" ht="13.75" hidden="1" customHeight="1" thickBot="1">
      <c r="B163" s="620"/>
      <c r="C163" s="226" t="s">
        <v>36</v>
      </c>
      <c r="D163" s="226"/>
      <c r="E163" s="227"/>
      <c r="F163" s="223"/>
      <c r="G163" s="316">
        <f t="shared" ref="G163" si="81">SUM(G153:G162)</f>
        <v>0</v>
      </c>
      <c r="H163" s="316"/>
      <c r="I163" s="323"/>
      <c r="J163" s="316">
        <f t="shared" ref="J163:K163" si="82">SUM(J153:J162)</f>
        <v>0</v>
      </c>
      <c r="K163" s="318">
        <f t="shared" si="82"/>
        <v>0</v>
      </c>
      <c r="L163" s="319" t="e">
        <f t="shared" si="79"/>
        <v>#DIV/0!</v>
      </c>
      <c r="M163" s="320">
        <f t="shared" ref="M163:P163" si="83">SUM(M153:M162)</f>
        <v>0</v>
      </c>
      <c r="N163" s="320">
        <f t="shared" si="83"/>
        <v>0</v>
      </c>
      <c r="O163" s="320">
        <f t="shared" si="83"/>
        <v>0</v>
      </c>
      <c r="P163" s="320">
        <f t="shared" si="83"/>
        <v>0</v>
      </c>
      <c r="Q163" s="269" t="e">
        <f t="shared" si="70"/>
        <v>#DIV/0!</v>
      </c>
      <c r="R163" s="321" t="e">
        <f t="shared" ref="R163" si="84">SUM(K163/J163)</f>
        <v>#DIV/0!</v>
      </c>
      <c r="S163" s="509" t="e">
        <f t="shared" ref="S163" si="85">SUM(K163/G163)</f>
        <v>#DIV/0!</v>
      </c>
      <c r="T163" s="511"/>
      <c r="U163" s="529">
        <f t="shared" si="80"/>
        <v>0</v>
      </c>
      <c r="V163" s="550" t="e">
        <f t="shared" si="71"/>
        <v>#DIV/0!</v>
      </c>
    </row>
    <row r="164" spans="2:22" ht="13.75" hidden="1" customHeight="1">
      <c r="B164" s="612" t="s">
        <v>99</v>
      </c>
      <c r="C164" s="202" t="s">
        <v>106</v>
      </c>
      <c r="D164" s="216"/>
      <c r="E164" s="615" t="s">
        <v>116</v>
      </c>
      <c r="F164" s="221"/>
      <c r="G164" s="303">
        <f>Media8!X$86</f>
        <v>0</v>
      </c>
      <c r="H164" s="303"/>
      <c r="I164" s="304" t="e">
        <f>Media8!Z$86</f>
        <v>#DIV/0!</v>
      </c>
      <c r="J164" s="303"/>
      <c r="K164" s="305">
        <f>Media8!Y$86</f>
        <v>0</v>
      </c>
      <c r="L164" s="306" t="e">
        <f>K164/$M$17</f>
        <v>#DIV/0!</v>
      </c>
      <c r="M164" s="307"/>
      <c r="N164" s="303"/>
      <c r="O164" s="303"/>
      <c r="P164" s="307"/>
      <c r="Q164" s="222" t="e">
        <f t="shared" si="70"/>
        <v>#DIV/0!</v>
      </c>
      <c r="R164" s="308" t="e">
        <f t="shared" ref="R164:R173" si="86">K164/J164</f>
        <v>#DIV/0!</v>
      </c>
      <c r="S164" s="510" t="e">
        <f t="shared" ref="S164:S173" si="87">K164/G164</f>
        <v>#DIV/0!</v>
      </c>
      <c r="T164" s="511"/>
      <c r="U164" s="529">
        <f t="shared" si="80"/>
        <v>0</v>
      </c>
      <c r="V164" s="550" t="e">
        <f t="shared" si="71"/>
        <v>#DIV/0!</v>
      </c>
    </row>
    <row r="165" spans="2:22" ht="13.75" hidden="1" customHeight="1">
      <c r="B165" s="637"/>
      <c r="C165" s="197" t="s">
        <v>107</v>
      </c>
      <c r="D165" s="199"/>
      <c r="E165" s="615"/>
      <c r="F165" s="200"/>
      <c r="G165" s="309">
        <f>Media8!AB$86</f>
        <v>0</v>
      </c>
      <c r="H165" s="309"/>
      <c r="I165" s="315" t="e">
        <f>Media8!AD$86</f>
        <v>#DIV/0!</v>
      </c>
      <c r="J165" s="310"/>
      <c r="K165" s="311">
        <f>Media8!AC$86</f>
        <v>0</v>
      </c>
      <c r="L165" s="312" t="e">
        <f t="shared" ref="L165:L185" si="88">K165/$M$17</f>
        <v>#DIV/0!</v>
      </c>
      <c r="M165" s="313"/>
      <c r="N165" s="309"/>
      <c r="O165" s="309"/>
      <c r="P165" s="313"/>
      <c r="Q165" s="57" t="e">
        <f t="shared" si="70"/>
        <v>#DIV/0!</v>
      </c>
      <c r="R165" s="314" t="e">
        <f t="shared" si="86"/>
        <v>#DIV/0!</v>
      </c>
      <c r="S165" s="508" t="e">
        <f t="shared" si="87"/>
        <v>#DIV/0!</v>
      </c>
      <c r="T165" s="511"/>
      <c r="U165" s="529">
        <f t="shared" si="80"/>
        <v>0</v>
      </c>
      <c r="V165" s="550" t="e">
        <f t="shared" si="71"/>
        <v>#DIV/0!</v>
      </c>
    </row>
    <row r="166" spans="2:22" ht="13.75" hidden="1" customHeight="1">
      <c r="B166" s="637"/>
      <c r="C166" s="197" t="s">
        <v>108</v>
      </c>
      <c r="D166" s="199"/>
      <c r="E166" s="615"/>
      <c r="F166" s="200"/>
      <c r="G166" s="309">
        <f>Media8!AF$86</f>
        <v>0</v>
      </c>
      <c r="H166" s="309"/>
      <c r="I166" s="315" t="e">
        <f>Media8!AH$86</f>
        <v>#DIV/0!</v>
      </c>
      <c r="J166" s="310"/>
      <c r="K166" s="311">
        <f>Media8!AG$86</f>
        <v>0</v>
      </c>
      <c r="L166" s="312" t="e">
        <f t="shared" si="88"/>
        <v>#DIV/0!</v>
      </c>
      <c r="M166" s="313"/>
      <c r="N166" s="309"/>
      <c r="O166" s="309"/>
      <c r="P166" s="313"/>
      <c r="Q166" s="57" t="e">
        <f t="shared" si="70"/>
        <v>#DIV/0!</v>
      </c>
      <c r="R166" s="314" t="e">
        <f t="shared" si="86"/>
        <v>#DIV/0!</v>
      </c>
      <c r="S166" s="508" t="e">
        <f t="shared" si="87"/>
        <v>#DIV/0!</v>
      </c>
      <c r="T166" s="511"/>
      <c r="U166" s="529">
        <f t="shared" si="80"/>
        <v>0</v>
      </c>
      <c r="V166" s="550" t="e">
        <f t="shared" si="71"/>
        <v>#DIV/0!</v>
      </c>
    </row>
    <row r="167" spans="2:22" ht="13.75" hidden="1" customHeight="1">
      <c r="B167" s="637"/>
      <c r="C167" s="197" t="s">
        <v>109</v>
      </c>
      <c r="D167" s="199"/>
      <c r="E167" s="615"/>
      <c r="F167" s="200"/>
      <c r="G167" s="309">
        <f>Media8!AJ$86</f>
        <v>0</v>
      </c>
      <c r="H167" s="309"/>
      <c r="I167" s="315" t="e">
        <f>Media8!AL$86</f>
        <v>#DIV/0!</v>
      </c>
      <c r="J167" s="309"/>
      <c r="K167" s="311">
        <f>Media8!AK$86</f>
        <v>0</v>
      </c>
      <c r="L167" s="312" t="e">
        <f t="shared" si="88"/>
        <v>#DIV/0!</v>
      </c>
      <c r="M167" s="313"/>
      <c r="N167" s="309"/>
      <c r="O167" s="309"/>
      <c r="P167" s="313"/>
      <c r="Q167" s="57" t="e">
        <f t="shared" si="70"/>
        <v>#DIV/0!</v>
      </c>
      <c r="R167" s="314" t="e">
        <f t="shared" si="86"/>
        <v>#DIV/0!</v>
      </c>
      <c r="S167" s="508" t="e">
        <f t="shared" si="87"/>
        <v>#DIV/0!</v>
      </c>
      <c r="T167" s="511"/>
      <c r="U167" s="529">
        <f t="shared" si="80"/>
        <v>0</v>
      </c>
      <c r="V167" s="550" t="e">
        <f t="shared" si="71"/>
        <v>#DIV/0!</v>
      </c>
    </row>
    <row r="168" spans="2:22" ht="13.75" hidden="1" customHeight="1">
      <c r="B168" s="637"/>
      <c r="C168" s="197" t="s">
        <v>110</v>
      </c>
      <c r="D168" s="199"/>
      <c r="E168" s="615"/>
      <c r="F168" s="200"/>
      <c r="G168" s="309">
        <f>Media8!AN$86</f>
        <v>0</v>
      </c>
      <c r="H168" s="309"/>
      <c r="I168" s="315" t="e">
        <f>Media8!AP$86</f>
        <v>#DIV/0!</v>
      </c>
      <c r="J168" s="309"/>
      <c r="K168" s="311">
        <f>Media8!AO$86</f>
        <v>0</v>
      </c>
      <c r="L168" s="312" t="e">
        <f t="shared" si="88"/>
        <v>#DIV/0!</v>
      </c>
      <c r="M168" s="313"/>
      <c r="N168" s="309"/>
      <c r="O168" s="309"/>
      <c r="P168" s="313"/>
      <c r="Q168" s="57" t="e">
        <f t="shared" si="70"/>
        <v>#DIV/0!</v>
      </c>
      <c r="R168" s="314" t="e">
        <f t="shared" si="86"/>
        <v>#DIV/0!</v>
      </c>
      <c r="S168" s="508" t="e">
        <f t="shared" si="87"/>
        <v>#DIV/0!</v>
      </c>
      <c r="T168" s="511"/>
      <c r="U168" s="529">
        <f t="shared" si="80"/>
        <v>0</v>
      </c>
      <c r="V168" s="550" t="e">
        <f t="shared" si="71"/>
        <v>#DIV/0!</v>
      </c>
    </row>
    <row r="169" spans="2:22" ht="13.75" hidden="1" customHeight="1">
      <c r="B169" s="637"/>
      <c r="C169" s="197" t="s">
        <v>111</v>
      </c>
      <c r="D169" s="199"/>
      <c r="E169" s="615"/>
      <c r="F169" s="200"/>
      <c r="G169" s="309">
        <f>Media8!AR$86</f>
        <v>0</v>
      </c>
      <c r="H169" s="309"/>
      <c r="I169" s="315" t="e">
        <f>Media8!AT$86</f>
        <v>#DIV/0!</v>
      </c>
      <c r="J169" s="309"/>
      <c r="K169" s="311">
        <f>Media8!AS$86</f>
        <v>0</v>
      </c>
      <c r="L169" s="312" t="e">
        <f t="shared" si="88"/>
        <v>#DIV/0!</v>
      </c>
      <c r="M169" s="313"/>
      <c r="N169" s="309"/>
      <c r="O169" s="309"/>
      <c r="P169" s="313"/>
      <c r="Q169" s="57" t="e">
        <f t="shared" si="70"/>
        <v>#DIV/0!</v>
      </c>
      <c r="R169" s="314" t="e">
        <f t="shared" si="86"/>
        <v>#DIV/0!</v>
      </c>
      <c r="S169" s="508" t="e">
        <f t="shared" si="87"/>
        <v>#DIV/0!</v>
      </c>
      <c r="T169" s="511"/>
      <c r="U169" s="529">
        <f t="shared" si="80"/>
        <v>0</v>
      </c>
      <c r="V169" s="550" t="e">
        <f t="shared" si="71"/>
        <v>#DIV/0!</v>
      </c>
    </row>
    <row r="170" spans="2:22" ht="13.75" hidden="1" customHeight="1">
      <c r="B170" s="637"/>
      <c r="C170" s="197" t="s">
        <v>112</v>
      </c>
      <c r="D170" s="199"/>
      <c r="E170" s="615"/>
      <c r="F170" s="200"/>
      <c r="G170" s="309">
        <f>Media8!AV$86</f>
        <v>0</v>
      </c>
      <c r="H170" s="309"/>
      <c r="I170" s="315" t="e">
        <f>Media8!AX$86</f>
        <v>#DIV/0!</v>
      </c>
      <c r="J170" s="309"/>
      <c r="K170" s="311">
        <f>Media8!AW$86</f>
        <v>0</v>
      </c>
      <c r="L170" s="312" t="e">
        <f t="shared" si="88"/>
        <v>#DIV/0!</v>
      </c>
      <c r="M170" s="313"/>
      <c r="N170" s="309"/>
      <c r="O170" s="309"/>
      <c r="P170" s="313"/>
      <c r="Q170" s="57" t="e">
        <f t="shared" si="70"/>
        <v>#DIV/0!</v>
      </c>
      <c r="R170" s="314" t="e">
        <f t="shared" si="86"/>
        <v>#DIV/0!</v>
      </c>
      <c r="S170" s="508" t="e">
        <f t="shared" si="87"/>
        <v>#DIV/0!</v>
      </c>
      <c r="T170" s="511"/>
      <c r="U170" s="529">
        <f t="shared" si="80"/>
        <v>0</v>
      </c>
      <c r="V170" s="550" t="e">
        <f t="shared" si="71"/>
        <v>#DIV/0!</v>
      </c>
    </row>
    <row r="171" spans="2:22" ht="13.75" hidden="1" customHeight="1">
      <c r="B171" s="637"/>
      <c r="C171" s="197" t="s">
        <v>113</v>
      </c>
      <c r="D171" s="199"/>
      <c r="E171" s="615"/>
      <c r="F171" s="200"/>
      <c r="G171" s="309">
        <f>Media8!AZ$86</f>
        <v>0</v>
      </c>
      <c r="H171" s="309"/>
      <c r="I171" s="315" t="e">
        <f>Media8!BB$86</f>
        <v>#DIV/0!</v>
      </c>
      <c r="J171" s="309"/>
      <c r="K171" s="311">
        <f>Media8!BA$86</f>
        <v>0</v>
      </c>
      <c r="L171" s="312" t="e">
        <f t="shared" si="88"/>
        <v>#DIV/0!</v>
      </c>
      <c r="M171" s="313"/>
      <c r="N171" s="309"/>
      <c r="O171" s="309"/>
      <c r="P171" s="313"/>
      <c r="Q171" s="57" t="e">
        <f t="shared" si="70"/>
        <v>#DIV/0!</v>
      </c>
      <c r="R171" s="314" t="e">
        <f t="shared" si="86"/>
        <v>#DIV/0!</v>
      </c>
      <c r="S171" s="508" t="e">
        <f t="shared" si="87"/>
        <v>#DIV/0!</v>
      </c>
      <c r="T171" s="511"/>
      <c r="U171" s="529">
        <f t="shared" si="80"/>
        <v>0</v>
      </c>
      <c r="V171" s="550" t="e">
        <f t="shared" si="71"/>
        <v>#DIV/0!</v>
      </c>
    </row>
    <row r="172" spans="2:22" ht="13.75" hidden="1" customHeight="1">
      <c r="B172" s="637"/>
      <c r="C172" s="197" t="s">
        <v>114</v>
      </c>
      <c r="D172" s="199"/>
      <c r="E172" s="615"/>
      <c r="F172" s="200"/>
      <c r="G172" s="309">
        <f>Media8!BD$86</f>
        <v>0</v>
      </c>
      <c r="H172" s="309"/>
      <c r="I172" s="315" t="e">
        <f>Media8!BF$86</f>
        <v>#DIV/0!</v>
      </c>
      <c r="J172" s="309"/>
      <c r="K172" s="311">
        <f>Media8!BE$86</f>
        <v>0</v>
      </c>
      <c r="L172" s="312" t="e">
        <f t="shared" si="88"/>
        <v>#DIV/0!</v>
      </c>
      <c r="M172" s="313"/>
      <c r="N172" s="309"/>
      <c r="O172" s="309"/>
      <c r="P172" s="313"/>
      <c r="Q172" s="57" t="e">
        <f t="shared" si="70"/>
        <v>#DIV/0!</v>
      </c>
      <c r="R172" s="314" t="e">
        <f t="shared" si="86"/>
        <v>#DIV/0!</v>
      </c>
      <c r="S172" s="508" t="e">
        <f t="shared" si="87"/>
        <v>#DIV/0!</v>
      </c>
      <c r="T172" s="511"/>
      <c r="U172" s="529">
        <f t="shared" si="80"/>
        <v>0</v>
      </c>
      <c r="V172" s="550" t="e">
        <f t="shared" si="71"/>
        <v>#DIV/0!</v>
      </c>
    </row>
    <row r="173" spans="2:22" ht="13.75" hidden="1" customHeight="1">
      <c r="B173" s="637"/>
      <c r="C173" s="197" t="s">
        <v>115</v>
      </c>
      <c r="D173" s="199"/>
      <c r="E173" s="615"/>
      <c r="F173" s="200"/>
      <c r="G173" s="309">
        <f>Media8!BH$86</f>
        <v>0</v>
      </c>
      <c r="H173" s="309"/>
      <c r="I173" s="315" t="e">
        <f>Media8!BJ$86</f>
        <v>#DIV/0!</v>
      </c>
      <c r="J173" s="309"/>
      <c r="K173" s="311">
        <f>Media8!BI$86</f>
        <v>0</v>
      </c>
      <c r="L173" s="312" t="e">
        <f t="shared" si="88"/>
        <v>#DIV/0!</v>
      </c>
      <c r="M173" s="313"/>
      <c r="N173" s="309"/>
      <c r="O173" s="309"/>
      <c r="P173" s="313"/>
      <c r="Q173" s="57" t="e">
        <f t="shared" si="70"/>
        <v>#DIV/0!</v>
      </c>
      <c r="R173" s="314" t="e">
        <f t="shared" si="86"/>
        <v>#DIV/0!</v>
      </c>
      <c r="S173" s="508" t="e">
        <f t="shared" si="87"/>
        <v>#DIV/0!</v>
      </c>
      <c r="T173" s="511"/>
      <c r="U173" s="529">
        <f t="shared" si="80"/>
        <v>0</v>
      </c>
      <c r="V173" s="550" t="e">
        <f t="shared" si="71"/>
        <v>#DIV/0!</v>
      </c>
    </row>
    <row r="174" spans="2:22" ht="13.75" hidden="1" customHeight="1" thickBot="1">
      <c r="B174" s="638"/>
      <c r="C174" s="224" t="s">
        <v>36</v>
      </c>
      <c r="D174" s="224"/>
      <c r="E174" s="225"/>
      <c r="F174" s="223"/>
      <c r="G174" s="316">
        <f t="shared" ref="G174" si="89">SUM(G164:G173)</f>
        <v>0</v>
      </c>
      <c r="H174" s="316"/>
      <c r="I174" s="323"/>
      <c r="J174" s="316">
        <f t="shared" ref="J174:K174" si="90">SUM(J164:J173)</f>
        <v>0</v>
      </c>
      <c r="K174" s="318">
        <f t="shared" si="90"/>
        <v>0</v>
      </c>
      <c r="L174" s="319" t="e">
        <f t="shared" si="88"/>
        <v>#DIV/0!</v>
      </c>
      <c r="M174" s="320">
        <f t="shared" ref="M174:P174" si="91">SUM(M164:M173)</f>
        <v>0</v>
      </c>
      <c r="N174" s="320">
        <f t="shared" si="91"/>
        <v>0</v>
      </c>
      <c r="O174" s="320">
        <f t="shared" si="91"/>
        <v>0</v>
      </c>
      <c r="P174" s="320">
        <f t="shared" si="91"/>
        <v>0</v>
      </c>
      <c r="Q174" s="269" t="e">
        <f t="shared" si="70"/>
        <v>#DIV/0!</v>
      </c>
      <c r="R174" s="321" t="e">
        <f t="shared" ref="R174" si="92">SUM(K174/J174)</f>
        <v>#DIV/0!</v>
      </c>
      <c r="S174" s="509" t="e">
        <f t="shared" ref="S174" si="93">SUM(K174/G174)</f>
        <v>#DIV/0!</v>
      </c>
      <c r="T174" s="511"/>
      <c r="U174" s="529">
        <f t="shared" si="80"/>
        <v>0</v>
      </c>
      <c r="V174" s="550" t="e">
        <f t="shared" si="71"/>
        <v>#DIV/0!</v>
      </c>
    </row>
    <row r="175" spans="2:22" ht="13.75" hidden="1" customHeight="1">
      <c r="B175" s="639" t="s">
        <v>100</v>
      </c>
      <c r="C175" s="219" t="s">
        <v>106</v>
      </c>
      <c r="D175" s="220"/>
      <c r="E175" s="636" t="s">
        <v>116</v>
      </c>
      <c r="F175" s="221"/>
      <c r="G175" s="303">
        <f>Media9!X$86</f>
        <v>0</v>
      </c>
      <c r="H175" s="303"/>
      <c r="I175" s="304" t="e">
        <f>Media9!Z$86</f>
        <v>#DIV/0!</v>
      </c>
      <c r="J175" s="303"/>
      <c r="K175" s="305">
        <f>Media9!Y$86</f>
        <v>0</v>
      </c>
      <c r="L175" s="306" t="e">
        <f t="shared" si="88"/>
        <v>#DIV/0!</v>
      </c>
      <c r="M175" s="307"/>
      <c r="N175" s="303"/>
      <c r="O175" s="303"/>
      <c r="P175" s="307"/>
      <c r="Q175" s="222" t="e">
        <f t="shared" si="70"/>
        <v>#DIV/0!</v>
      </c>
      <c r="R175" s="308" t="e">
        <f t="shared" ref="R175:R184" si="94">K175/J175</f>
        <v>#DIV/0!</v>
      </c>
      <c r="S175" s="510" t="e">
        <f t="shared" ref="S175:S184" si="95">K175/G175</f>
        <v>#DIV/0!</v>
      </c>
      <c r="T175" s="511"/>
      <c r="U175" s="529">
        <f t="shared" si="80"/>
        <v>0</v>
      </c>
      <c r="V175" s="550" t="e">
        <f t="shared" si="71"/>
        <v>#DIV/0!</v>
      </c>
    </row>
    <row r="176" spans="2:22" ht="13.75" hidden="1" customHeight="1">
      <c r="B176" s="640"/>
      <c r="C176" s="197" t="s">
        <v>107</v>
      </c>
      <c r="D176" s="199"/>
      <c r="E176" s="615"/>
      <c r="F176" s="200"/>
      <c r="G176" s="309">
        <f>Media9!AB$86</f>
        <v>0</v>
      </c>
      <c r="H176" s="309"/>
      <c r="I176" s="315" t="e">
        <f>Media9!AD$86</f>
        <v>#DIV/0!</v>
      </c>
      <c r="J176" s="310"/>
      <c r="K176" s="311">
        <f>Media9!AC$86</f>
        <v>0</v>
      </c>
      <c r="L176" s="312" t="e">
        <f t="shared" si="88"/>
        <v>#DIV/0!</v>
      </c>
      <c r="M176" s="313"/>
      <c r="N176" s="309"/>
      <c r="O176" s="309"/>
      <c r="P176" s="313"/>
      <c r="Q176" s="57" t="e">
        <f t="shared" si="70"/>
        <v>#DIV/0!</v>
      </c>
      <c r="R176" s="314" t="e">
        <f t="shared" si="94"/>
        <v>#DIV/0!</v>
      </c>
      <c r="S176" s="508" t="e">
        <f t="shared" si="95"/>
        <v>#DIV/0!</v>
      </c>
      <c r="T176" s="511"/>
      <c r="U176" s="529">
        <f t="shared" si="80"/>
        <v>0</v>
      </c>
      <c r="V176" s="550" t="e">
        <f t="shared" si="71"/>
        <v>#DIV/0!</v>
      </c>
    </row>
    <row r="177" spans="2:22" ht="13.75" hidden="1" customHeight="1">
      <c r="B177" s="640"/>
      <c r="C177" s="197" t="s">
        <v>108</v>
      </c>
      <c r="D177" s="199"/>
      <c r="E177" s="615"/>
      <c r="F177" s="200"/>
      <c r="G177" s="309">
        <f>Media9!AF$86</f>
        <v>0</v>
      </c>
      <c r="H177" s="309"/>
      <c r="I177" s="315" t="e">
        <f>Media9!AH$86</f>
        <v>#DIV/0!</v>
      </c>
      <c r="J177" s="310"/>
      <c r="K177" s="311">
        <f>Media9!AG$86</f>
        <v>0</v>
      </c>
      <c r="L177" s="312" t="e">
        <f t="shared" si="88"/>
        <v>#DIV/0!</v>
      </c>
      <c r="M177" s="313"/>
      <c r="N177" s="309"/>
      <c r="O177" s="309"/>
      <c r="P177" s="313"/>
      <c r="Q177" s="57" t="e">
        <f t="shared" si="70"/>
        <v>#DIV/0!</v>
      </c>
      <c r="R177" s="314" t="e">
        <f t="shared" si="94"/>
        <v>#DIV/0!</v>
      </c>
      <c r="S177" s="508" t="e">
        <f t="shared" si="95"/>
        <v>#DIV/0!</v>
      </c>
      <c r="T177" s="511"/>
      <c r="U177" s="529">
        <f t="shared" si="80"/>
        <v>0</v>
      </c>
      <c r="V177" s="550" t="e">
        <f t="shared" si="71"/>
        <v>#DIV/0!</v>
      </c>
    </row>
    <row r="178" spans="2:22" ht="13.75" hidden="1" customHeight="1">
      <c r="B178" s="640"/>
      <c r="C178" s="197" t="s">
        <v>109</v>
      </c>
      <c r="D178" s="199"/>
      <c r="E178" s="615"/>
      <c r="F178" s="200"/>
      <c r="G178" s="309">
        <f>Media9!AJ$86</f>
        <v>0</v>
      </c>
      <c r="H178" s="309"/>
      <c r="I178" s="315" t="e">
        <f>Media9!AL$86</f>
        <v>#DIV/0!</v>
      </c>
      <c r="J178" s="309"/>
      <c r="K178" s="311">
        <f>Media9!AK$86</f>
        <v>0</v>
      </c>
      <c r="L178" s="312" t="e">
        <f t="shared" si="88"/>
        <v>#DIV/0!</v>
      </c>
      <c r="M178" s="313"/>
      <c r="N178" s="309"/>
      <c r="O178" s="309"/>
      <c r="P178" s="313"/>
      <c r="Q178" s="57" t="e">
        <f t="shared" si="70"/>
        <v>#DIV/0!</v>
      </c>
      <c r="R178" s="314" t="e">
        <f t="shared" si="94"/>
        <v>#DIV/0!</v>
      </c>
      <c r="S178" s="508" t="e">
        <f t="shared" si="95"/>
        <v>#DIV/0!</v>
      </c>
      <c r="T178" s="511"/>
      <c r="U178" s="529">
        <f t="shared" si="80"/>
        <v>0</v>
      </c>
      <c r="V178" s="550" t="e">
        <f t="shared" si="71"/>
        <v>#DIV/0!</v>
      </c>
    </row>
    <row r="179" spans="2:22" ht="13.75" hidden="1" customHeight="1">
      <c r="B179" s="640"/>
      <c r="C179" s="197" t="s">
        <v>110</v>
      </c>
      <c r="D179" s="199"/>
      <c r="E179" s="615"/>
      <c r="F179" s="200"/>
      <c r="G179" s="309">
        <f>Media9!AN$86</f>
        <v>0</v>
      </c>
      <c r="H179" s="309"/>
      <c r="I179" s="315" t="e">
        <f>Media9!AP$86</f>
        <v>#DIV/0!</v>
      </c>
      <c r="J179" s="309"/>
      <c r="K179" s="311">
        <f>Media9!AO$86</f>
        <v>0</v>
      </c>
      <c r="L179" s="312" t="e">
        <f t="shared" si="88"/>
        <v>#DIV/0!</v>
      </c>
      <c r="M179" s="313"/>
      <c r="N179" s="309"/>
      <c r="O179" s="309"/>
      <c r="P179" s="313"/>
      <c r="Q179" s="57" t="e">
        <f t="shared" si="70"/>
        <v>#DIV/0!</v>
      </c>
      <c r="R179" s="314" t="e">
        <f t="shared" si="94"/>
        <v>#DIV/0!</v>
      </c>
      <c r="S179" s="508" t="e">
        <f t="shared" si="95"/>
        <v>#DIV/0!</v>
      </c>
      <c r="T179" s="511"/>
      <c r="U179" s="529">
        <f t="shared" si="80"/>
        <v>0</v>
      </c>
      <c r="V179" s="550" t="e">
        <f t="shared" si="71"/>
        <v>#DIV/0!</v>
      </c>
    </row>
    <row r="180" spans="2:22" ht="13.75" hidden="1" customHeight="1">
      <c r="B180" s="640"/>
      <c r="C180" s="197" t="s">
        <v>111</v>
      </c>
      <c r="D180" s="199"/>
      <c r="E180" s="615"/>
      <c r="F180" s="200"/>
      <c r="G180" s="309">
        <f>Media9!AR$86</f>
        <v>0</v>
      </c>
      <c r="H180" s="309"/>
      <c r="I180" s="315" t="e">
        <f>Media9!AT$86</f>
        <v>#DIV/0!</v>
      </c>
      <c r="J180" s="309"/>
      <c r="K180" s="311">
        <f>Media9!AS$86</f>
        <v>0</v>
      </c>
      <c r="L180" s="312" t="e">
        <f t="shared" si="88"/>
        <v>#DIV/0!</v>
      </c>
      <c r="M180" s="313"/>
      <c r="N180" s="309"/>
      <c r="O180" s="309"/>
      <c r="P180" s="313"/>
      <c r="Q180" s="57" t="e">
        <f t="shared" si="70"/>
        <v>#DIV/0!</v>
      </c>
      <c r="R180" s="314" t="e">
        <f t="shared" si="94"/>
        <v>#DIV/0!</v>
      </c>
      <c r="S180" s="508" t="e">
        <f t="shared" si="95"/>
        <v>#DIV/0!</v>
      </c>
      <c r="T180" s="511"/>
      <c r="U180" s="529">
        <f t="shared" si="80"/>
        <v>0</v>
      </c>
      <c r="V180" s="550" t="e">
        <f t="shared" si="71"/>
        <v>#DIV/0!</v>
      </c>
    </row>
    <row r="181" spans="2:22" ht="13.75" hidden="1" customHeight="1">
      <c r="B181" s="640"/>
      <c r="C181" s="197" t="s">
        <v>112</v>
      </c>
      <c r="D181" s="199"/>
      <c r="E181" s="615"/>
      <c r="F181" s="200"/>
      <c r="G181" s="309">
        <f>Media9!AV$86</f>
        <v>0</v>
      </c>
      <c r="H181" s="309"/>
      <c r="I181" s="315" t="e">
        <f>Media9!AX$86</f>
        <v>#DIV/0!</v>
      </c>
      <c r="J181" s="309"/>
      <c r="K181" s="311">
        <f>Media9!AW$86</f>
        <v>0</v>
      </c>
      <c r="L181" s="312" t="e">
        <f t="shared" si="88"/>
        <v>#DIV/0!</v>
      </c>
      <c r="M181" s="313"/>
      <c r="N181" s="309"/>
      <c r="O181" s="309"/>
      <c r="P181" s="313"/>
      <c r="Q181" s="57" t="e">
        <f t="shared" si="70"/>
        <v>#DIV/0!</v>
      </c>
      <c r="R181" s="314" t="e">
        <f t="shared" si="94"/>
        <v>#DIV/0!</v>
      </c>
      <c r="S181" s="508" t="e">
        <f t="shared" si="95"/>
        <v>#DIV/0!</v>
      </c>
      <c r="T181" s="511"/>
      <c r="U181" s="529">
        <f t="shared" si="80"/>
        <v>0</v>
      </c>
      <c r="V181" s="550" t="e">
        <f t="shared" si="71"/>
        <v>#DIV/0!</v>
      </c>
    </row>
    <row r="182" spans="2:22" ht="13.75" hidden="1" customHeight="1">
      <c r="B182" s="640"/>
      <c r="C182" s="197" t="s">
        <v>113</v>
      </c>
      <c r="D182" s="199"/>
      <c r="E182" s="615"/>
      <c r="F182" s="200"/>
      <c r="G182" s="309">
        <f>Media9!AZ$86</f>
        <v>0</v>
      </c>
      <c r="H182" s="309"/>
      <c r="I182" s="315" t="e">
        <f>Media9!BB$86</f>
        <v>#DIV/0!</v>
      </c>
      <c r="J182" s="309"/>
      <c r="K182" s="311">
        <f>Media9!BA$86</f>
        <v>0</v>
      </c>
      <c r="L182" s="312" t="e">
        <f t="shared" si="88"/>
        <v>#DIV/0!</v>
      </c>
      <c r="M182" s="313"/>
      <c r="N182" s="309"/>
      <c r="O182" s="309"/>
      <c r="P182" s="313"/>
      <c r="Q182" s="57" t="e">
        <f t="shared" si="70"/>
        <v>#DIV/0!</v>
      </c>
      <c r="R182" s="314" t="e">
        <f t="shared" si="94"/>
        <v>#DIV/0!</v>
      </c>
      <c r="S182" s="508" t="e">
        <f t="shared" si="95"/>
        <v>#DIV/0!</v>
      </c>
      <c r="T182" s="511"/>
      <c r="U182" s="529">
        <f t="shared" si="80"/>
        <v>0</v>
      </c>
      <c r="V182" s="550" t="e">
        <f t="shared" si="71"/>
        <v>#DIV/0!</v>
      </c>
    </row>
    <row r="183" spans="2:22" ht="13.75" hidden="1" customHeight="1">
      <c r="B183" s="640"/>
      <c r="C183" s="197" t="s">
        <v>114</v>
      </c>
      <c r="D183" s="199"/>
      <c r="E183" s="615"/>
      <c r="F183" s="200"/>
      <c r="G183" s="309">
        <f>Media9!BD$86</f>
        <v>0</v>
      </c>
      <c r="H183" s="309"/>
      <c r="I183" s="315" t="e">
        <f>Media9!BF$86</f>
        <v>#DIV/0!</v>
      </c>
      <c r="J183" s="309"/>
      <c r="K183" s="311">
        <f>Media9!BE$86</f>
        <v>0</v>
      </c>
      <c r="L183" s="312" t="e">
        <f t="shared" si="88"/>
        <v>#DIV/0!</v>
      </c>
      <c r="M183" s="313"/>
      <c r="N183" s="309"/>
      <c r="O183" s="309"/>
      <c r="P183" s="313"/>
      <c r="Q183" s="57" t="e">
        <f t="shared" si="70"/>
        <v>#DIV/0!</v>
      </c>
      <c r="R183" s="314" t="e">
        <f t="shared" si="94"/>
        <v>#DIV/0!</v>
      </c>
      <c r="S183" s="508" t="e">
        <f t="shared" si="95"/>
        <v>#DIV/0!</v>
      </c>
      <c r="T183" s="511"/>
      <c r="U183" s="529">
        <f t="shared" si="80"/>
        <v>0</v>
      </c>
      <c r="V183" s="550" t="e">
        <f t="shared" si="71"/>
        <v>#DIV/0!</v>
      </c>
    </row>
    <row r="184" spans="2:22" ht="13.75" hidden="1" customHeight="1">
      <c r="B184" s="640"/>
      <c r="C184" s="197" t="s">
        <v>115</v>
      </c>
      <c r="D184" s="199"/>
      <c r="E184" s="615"/>
      <c r="F184" s="200"/>
      <c r="G184" s="309">
        <f>Media9!BH$86</f>
        <v>0</v>
      </c>
      <c r="H184" s="309"/>
      <c r="I184" s="315" t="e">
        <f>Media9!BJ$86</f>
        <v>#DIV/0!</v>
      </c>
      <c r="J184" s="309"/>
      <c r="K184" s="311">
        <f>Media9!BI$86</f>
        <v>0</v>
      </c>
      <c r="L184" s="312" t="e">
        <f t="shared" si="88"/>
        <v>#DIV/0!</v>
      </c>
      <c r="M184" s="313"/>
      <c r="N184" s="309"/>
      <c r="O184" s="309"/>
      <c r="P184" s="313"/>
      <c r="Q184" s="57" t="e">
        <f t="shared" si="70"/>
        <v>#DIV/0!</v>
      </c>
      <c r="R184" s="314" t="e">
        <f t="shared" si="94"/>
        <v>#DIV/0!</v>
      </c>
      <c r="S184" s="508" t="e">
        <f t="shared" si="95"/>
        <v>#DIV/0!</v>
      </c>
      <c r="T184" s="511"/>
      <c r="U184" s="529">
        <f t="shared" si="80"/>
        <v>0</v>
      </c>
      <c r="V184" s="550" t="e">
        <f t="shared" si="71"/>
        <v>#DIV/0!</v>
      </c>
    </row>
    <row r="185" spans="2:22" ht="13.75" hidden="1" customHeight="1" thickBot="1">
      <c r="B185" s="620"/>
      <c r="C185" s="226" t="s">
        <v>36</v>
      </c>
      <c r="D185" s="226"/>
      <c r="E185" s="227"/>
      <c r="F185" s="223"/>
      <c r="G185" s="316">
        <f t="shared" ref="G185" si="96">SUM(G175:G184)</f>
        <v>0</v>
      </c>
      <c r="H185" s="316"/>
      <c r="I185" s="323"/>
      <c r="J185" s="316">
        <f t="shared" ref="J185:K185" si="97">SUM(J175:J184)</f>
        <v>0</v>
      </c>
      <c r="K185" s="318">
        <f t="shared" si="97"/>
        <v>0</v>
      </c>
      <c r="L185" s="319" t="e">
        <f t="shared" si="88"/>
        <v>#DIV/0!</v>
      </c>
      <c r="M185" s="320">
        <f t="shared" ref="M185:P185" si="98">SUM(M175:M184)</f>
        <v>0</v>
      </c>
      <c r="N185" s="320">
        <f t="shared" si="98"/>
        <v>0</v>
      </c>
      <c r="O185" s="320">
        <f t="shared" si="98"/>
        <v>0</v>
      </c>
      <c r="P185" s="320">
        <f t="shared" si="98"/>
        <v>0</v>
      </c>
      <c r="Q185" s="269" t="e">
        <f t="shared" si="70"/>
        <v>#DIV/0!</v>
      </c>
      <c r="R185" s="321" t="e">
        <f t="shared" ref="R185" si="99">SUM(K185/J185)</f>
        <v>#DIV/0!</v>
      </c>
      <c r="S185" s="509" t="e">
        <f t="shared" ref="S185" si="100">SUM(K185/G185)</f>
        <v>#DIV/0!</v>
      </c>
      <c r="T185" s="511"/>
      <c r="U185" s="529">
        <f t="shared" si="80"/>
        <v>0</v>
      </c>
      <c r="V185" s="550" t="e">
        <f t="shared" si="71"/>
        <v>#DIV/0!</v>
      </c>
    </row>
    <row r="186" spans="2:22" ht="13.75" hidden="1" customHeight="1">
      <c r="B186" s="612" t="s">
        <v>101</v>
      </c>
      <c r="C186" s="202" t="s">
        <v>106</v>
      </c>
      <c r="D186" s="216"/>
      <c r="E186" s="615" t="s">
        <v>116</v>
      </c>
      <c r="F186" s="221"/>
      <c r="G186" s="303">
        <f>Media10!X$86</f>
        <v>0</v>
      </c>
      <c r="H186" s="303"/>
      <c r="I186" s="304" t="e">
        <f>Media10!Z$86</f>
        <v>#DIV/0!</v>
      </c>
      <c r="J186" s="303"/>
      <c r="K186" s="305">
        <f>Media10!Y$86</f>
        <v>0</v>
      </c>
      <c r="L186" s="306" t="e">
        <f>K186/$M$18</f>
        <v>#DIV/0!</v>
      </c>
      <c r="M186" s="307"/>
      <c r="N186" s="303"/>
      <c r="O186" s="303"/>
      <c r="P186" s="307"/>
      <c r="Q186" s="222" t="e">
        <f t="shared" si="70"/>
        <v>#DIV/0!</v>
      </c>
      <c r="R186" s="308" t="e">
        <f t="shared" ref="R186:R195" si="101">K186/J186</f>
        <v>#DIV/0!</v>
      </c>
      <c r="S186" s="510" t="e">
        <f t="shared" ref="S186:S195" si="102">K186/G186</f>
        <v>#DIV/0!</v>
      </c>
      <c r="T186" s="511"/>
      <c r="U186" s="529">
        <f t="shared" si="80"/>
        <v>0</v>
      </c>
      <c r="V186" s="550" t="e">
        <f t="shared" si="71"/>
        <v>#DIV/0!</v>
      </c>
    </row>
    <row r="187" spans="2:22" ht="13.75" hidden="1" customHeight="1">
      <c r="B187" s="613"/>
      <c r="C187" s="197" t="s">
        <v>107</v>
      </c>
      <c r="D187" s="199"/>
      <c r="E187" s="615"/>
      <c r="F187" s="200"/>
      <c r="G187" s="309">
        <f>Media10!AB$86</f>
        <v>0</v>
      </c>
      <c r="H187" s="309"/>
      <c r="I187" s="315" t="e">
        <f>Media10!AD$86</f>
        <v>#DIV/0!</v>
      </c>
      <c r="J187" s="310"/>
      <c r="K187" s="311">
        <f>Media10!AC$86</f>
        <v>0</v>
      </c>
      <c r="L187" s="312" t="e">
        <f t="shared" ref="L187:L196" si="103">K187/$M$18</f>
        <v>#DIV/0!</v>
      </c>
      <c r="M187" s="313"/>
      <c r="N187" s="309"/>
      <c r="O187" s="309"/>
      <c r="P187" s="313"/>
      <c r="Q187" s="57" t="e">
        <f t="shared" si="70"/>
        <v>#DIV/0!</v>
      </c>
      <c r="R187" s="314" t="e">
        <f t="shared" si="101"/>
        <v>#DIV/0!</v>
      </c>
      <c r="S187" s="508" t="e">
        <f t="shared" si="102"/>
        <v>#DIV/0!</v>
      </c>
      <c r="T187" s="511"/>
      <c r="U187" s="529">
        <f t="shared" si="80"/>
        <v>0</v>
      </c>
      <c r="V187" s="550" t="e">
        <f t="shared" si="71"/>
        <v>#DIV/0!</v>
      </c>
    </row>
    <row r="188" spans="2:22" ht="13.75" hidden="1" customHeight="1">
      <c r="B188" s="613"/>
      <c r="C188" s="197" t="s">
        <v>108</v>
      </c>
      <c r="D188" s="199"/>
      <c r="E188" s="615"/>
      <c r="F188" s="200"/>
      <c r="G188" s="309">
        <f>Media10!AF$86</f>
        <v>0</v>
      </c>
      <c r="H188" s="309"/>
      <c r="I188" s="315" t="e">
        <f>Media10!AH$86</f>
        <v>#DIV/0!</v>
      </c>
      <c r="J188" s="310"/>
      <c r="K188" s="311">
        <f>Media10!AG$86</f>
        <v>0</v>
      </c>
      <c r="L188" s="312" t="e">
        <f t="shared" si="103"/>
        <v>#DIV/0!</v>
      </c>
      <c r="M188" s="313"/>
      <c r="N188" s="309"/>
      <c r="O188" s="309"/>
      <c r="P188" s="313"/>
      <c r="Q188" s="57" t="e">
        <f t="shared" si="70"/>
        <v>#DIV/0!</v>
      </c>
      <c r="R188" s="314" t="e">
        <f t="shared" si="101"/>
        <v>#DIV/0!</v>
      </c>
      <c r="S188" s="508" t="e">
        <f t="shared" si="102"/>
        <v>#DIV/0!</v>
      </c>
      <c r="T188" s="511"/>
      <c r="U188" s="529">
        <f t="shared" si="80"/>
        <v>0</v>
      </c>
      <c r="V188" s="550" t="e">
        <f t="shared" si="71"/>
        <v>#DIV/0!</v>
      </c>
    </row>
    <row r="189" spans="2:22" ht="13.75" hidden="1" customHeight="1">
      <c r="B189" s="613"/>
      <c r="C189" s="197" t="s">
        <v>109</v>
      </c>
      <c r="D189" s="199"/>
      <c r="E189" s="615"/>
      <c r="F189" s="200"/>
      <c r="G189" s="309">
        <f>Media10!AJ$86</f>
        <v>0</v>
      </c>
      <c r="H189" s="309"/>
      <c r="I189" s="315" t="e">
        <f>Media10!AL$86</f>
        <v>#DIV/0!</v>
      </c>
      <c r="J189" s="309"/>
      <c r="K189" s="311">
        <f>Media10!AK$86</f>
        <v>0</v>
      </c>
      <c r="L189" s="312" t="e">
        <f t="shared" si="103"/>
        <v>#DIV/0!</v>
      </c>
      <c r="M189" s="313"/>
      <c r="N189" s="309"/>
      <c r="O189" s="309"/>
      <c r="P189" s="313"/>
      <c r="Q189" s="57" t="e">
        <f t="shared" si="70"/>
        <v>#DIV/0!</v>
      </c>
      <c r="R189" s="314" t="e">
        <f t="shared" si="101"/>
        <v>#DIV/0!</v>
      </c>
      <c r="S189" s="508" t="e">
        <f t="shared" si="102"/>
        <v>#DIV/0!</v>
      </c>
      <c r="T189" s="511"/>
      <c r="U189" s="529">
        <f t="shared" si="80"/>
        <v>0</v>
      </c>
      <c r="V189" s="550" t="e">
        <f t="shared" si="71"/>
        <v>#DIV/0!</v>
      </c>
    </row>
    <row r="190" spans="2:22" ht="13.75" hidden="1" customHeight="1">
      <c r="B190" s="613"/>
      <c r="C190" s="197" t="s">
        <v>110</v>
      </c>
      <c r="D190" s="199"/>
      <c r="E190" s="615"/>
      <c r="F190" s="200"/>
      <c r="G190" s="309">
        <f>Media10!AN$86</f>
        <v>0</v>
      </c>
      <c r="H190" s="309"/>
      <c r="I190" s="315" t="e">
        <f>Media10!AP$86</f>
        <v>#DIV/0!</v>
      </c>
      <c r="J190" s="309"/>
      <c r="K190" s="311">
        <f>Media10!AO$86</f>
        <v>0</v>
      </c>
      <c r="L190" s="312" t="e">
        <f t="shared" si="103"/>
        <v>#DIV/0!</v>
      </c>
      <c r="M190" s="313"/>
      <c r="N190" s="309"/>
      <c r="O190" s="309"/>
      <c r="P190" s="313"/>
      <c r="Q190" s="57" t="e">
        <f t="shared" si="70"/>
        <v>#DIV/0!</v>
      </c>
      <c r="R190" s="314" t="e">
        <f t="shared" si="101"/>
        <v>#DIV/0!</v>
      </c>
      <c r="S190" s="508" t="e">
        <f t="shared" si="102"/>
        <v>#DIV/0!</v>
      </c>
      <c r="T190" s="511"/>
      <c r="U190" s="529">
        <f t="shared" si="80"/>
        <v>0</v>
      </c>
      <c r="V190" s="550" t="e">
        <f t="shared" si="71"/>
        <v>#DIV/0!</v>
      </c>
    </row>
    <row r="191" spans="2:22" ht="13.75" hidden="1" customHeight="1">
      <c r="B191" s="613"/>
      <c r="C191" s="197" t="s">
        <v>111</v>
      </c>
      <c r="D191" s="199"/>
      <c r="E191" s="615"/>
      <c r="F191" s="200"/>
      <c r="G191" s="309">
        <f>Media10!AR$86</f>
        <v>0</v>
      </c>
      <c r="H191" s="309"/>
      <c r="I191" s="315" t="e">
        <f>Media10!AT$86</f>
        <v>#DIV/0!</v>
      </c>
      <c r="J191" s="309"/>
      <c r="K191" s="311">
        <f>Media10!AS$86</f>
        <v>0</v>
      </c>
      <c r="L191" s="312" t="e">
        <f t="shared" si="103"/>
        <v>#DIV/0!</v>
      </c>
      <c r="M191" s="313"/>
      <c r="N191" s="309"/>
      <c r="O191" s="309"/>
      <c r="P191" s="313"/>
      <c r="Q191" s="57" t="e">
        <f t="shared" si="70"/>
        <v>#DIV/0!</v>
      </c>
      <c r="R191" s="314" t="e">
        <f t="shared" si="101"/>
        <v>#DIV/0!</v>
      </c>
      <c r="S191" s="508" t="e">
        <f t="shared" si="102"/>
        <v>#DIV/0!</v>
      </c>
      <c r="T191" s="511"/>
      <c r="U191" s="529">
        <f t="shared" si="80"/>
        <v>0</v>
      </c>
      <c r="V191" s="550" t="e">
        <f t="shared" si="71"/>
        <v>#DIV/0!</v>
      </c>
    </row>
    <row r="192" spans="2:22" ht="13.75" hidden="1" customHeight="1">
      <c r="B192" s="613"/>
      <c r="C192" s="197" t="s">
        <v>112</v>
      </c>
      <c r="D192" s="199"/>
      <c r="E192" s="615"/>
      <c r="F192" s="200"/>
      <c r="G192" s="309">
        <f>Media10!AV$86</f>
        <v>0</v>
      </c>
      <c r="H192" s="309"/>
      <c r="I192" s="315" t="e">
        <f>Media10!AX$86</f>
        <v>#DIV/0!</v>
      </c>
      <c r="J192" s="309"/>
      <c r="K192" s="311">
        <f>Media10!AW$86</f>
        <v>0</v>
      </c>
      <c r="L192" s="312" t="e">
        <f t="shared" si="103"/>
        <v>#DIV/0!</v>
      </c>
      <c r="M192" s="313"/>
      <c r="N192" s="309"/>
      <c r="O192" s="309"/>
      <c r="P192" s="313"/>
      <c r="Q192" s="57" t="e">
        <f t="shared" si="70"/>
        <v>#DIV/0!</v>
      </c>
      <c r="R192" s="314" t="e">
        <f t="shared" si="101"/>
        <v>#DIV/0!</v>
      </c>
      <c r="S192" s="508" t="e">
        <f t="shared" si="102"/>
        <v>#DIV/0!</v>
      </c>
      <c r="T192" s="511"/>
      <c r="U192" s="529">
        <f t="shared" si="80"/>
        <v>0</v>
      </c>
      <c r="V192" s="550" t="e">
        <f t="shared" si="71"/>
        <v>#DIV/0!</v>
      </c>
    </row>
    <row r="193" spans="1:22" ht="13.75" hidden="1" customHeight="1">
      <c r="B193" s="613"/>
      <c r="C193" s="197" t="s">
        <v>113</v>
      </c>
      <c r="D193" s="199"/>
      <c r="E193" s="615"/>
      <c r="F193" s="200"/>
      <c r="G193" s="309">
        <f>Media10!AZ$86</f>
        <v>0</v>
      </c>
      <c r="H193" s="309"/>
      <c r="I193" s="315" t="e">
        <f>Media10!BB$86</f>
        <v>#DIV/0!</v>
      </c>
      <c r="J193" s="309"/>
      <c r="K193" s="311">
        <f>Media10!BA$86</f>
        <v>0</v>
      </c>
      <c r="L193" s="312" t="e">
        <f t="shared" si="103"/>
        <v>#DIV/0!</v>
      </c>
      <c r="M193" s="313"/>
      <c r="N193" s="309"/>
      <c r="O193" s="309"/>
      <c r="P193" s="313"/>
      <c r="Q193" s="57" t="e">
        <f t="shared" si="70"/>
        <v>#DIV/0!</v>
      </c>
      <c r="R193" s="314" t="e">
        <f t="shared" si="101"/>
        <v>#DIV/0!</v>
      </c>
      <c r="S193" s="508" t="e">
        <f t="shared" si="102"/>
        <v>#DIV/0!</v>
      </c>
      <c r="T193" s="511"/>
      <c r="U193" s="529">
        <f t="shared" si="80"/>
        <v>0</v>
      </c>
      <c r="V193" s="550" t="e">
        <f t="shared" si="71"/>
        <v>#DIV/0!</v>
      </c>
    </row>
    <row r="194" spans="1:22" ht="13.75" hidden="1" customHeight="1">
      <c r="B194" s="613"/>
      <c r="C194" s="197" t="s">
        <v>114</v>
      </c>
      <c r="D194" s="199"/>
      <c r="E194" s="615"/>
      <c r="F194" s="200"/>
      <c r="G194" s="309">
        <f>Media10!BD$86</f>
        <v>0</v>
      </c>
      <c r="H194" s="309"/>
      <c r="I194" s="315" t="e">
        <f>Media10!BF$86</f>
        <v>#DIV/0!</v>
      </c>
      <c r="J194" s="309"/>
      <c r="K194" s="311">
        <f>Media10!BE$86</f>
        <v>0</v>
      </c>
      <c r="L194" s="312" t="e">
        <f t="shared" si="103"/>
        <v>#DIV/0!</v>
      </c>
      <c r="M194" s="313"/>
      <c r="N194" s="309"/>
      <c r="O194" s="309"/>
      <c r="P194" s="313"/>
      <c r="Q194" s="57" t="e">
        <f t="shared" si="70"/>
        <v>#DIV/0!</v>
      </c>
      <c r="R194" s="314" t="e">
        <f t="shared" si="101"/>
        <v>#DIV/0!</v>
      </c>
      <c r="S194" s="508" t="e">
        <f t="shared" si="102"/>
        <v>#DIV/0!</v>
      </c>
      <c r="T194" s="511"/>
      <c r="U194" s="529">
        <f t="shared" si="80"/>
        <v>0</v>
      </c>
      <c r="V194" s="550" t="e">
        <f t="shared" si="71"/>
        <v>#DIV/0!</v>
      </c>
    </row>
    <row r="195" spans="1:22" ht="13.75" hidden="1" customHeight="1">
      <c r="B195" s="613"/>
      <c r="C195" s="197" t="s">
        <v>115</v>
      </c>
      <c r="D195" s="199"/>
      <c r="E195" s="615"/>
      <c r="F195" s="200"/>
      <c r="G195" s="309">
        <f>Media10!BH$86</f>
        <v>0</v>
      </c>
      <c r="H195" s="309"/>
      <c r="I195" s="315" t="e">
        <f>Media10!BJ$86</f>
        <v>#DIV/0!</v>
      </c>
      <c r="J195" s="309"/>
      <c r="K195" s="311">
        <f>Media10!BI$86</f>
        <v>0</v>
      </c>
      <c r="L195" s="312" t="e">
        <f t="shared" si="103"/>
        <v>#DIV/0!</v>
      </c>
      <c r="M195" s="313"/>
      <c r="N195" s="309"/>
      <c r="O195" s="309"/>
      <c r="P195" s="313"/>
      <c r="Q195" s="57" t="e">
        <f t="shared" si="70"/>
        <v>#DIV/0!</v>
      </c>
      <c r="R195" s="314" t="e">
        <f t="shared" si="101"/>
        <v>#DIV/0!</v>
      </c>
      <c r="S195" s="508" t="e">
        <f t="shared" si="102"/>
        <v>#DIV/0!</v>
      </c>
      <c r="T195" s="511"/>
      <c r="U195" s="529">
        <f t="shared" si="80"/>
        <v>0</v>
      </c>
      <c r="V195" s="550" t="e">
        <f t="shared" si="71"/>
        <v>#DIV/0!</v>
      </c>
    </row>
    <row r="196" spans="1:22" ht="13.75" hidden="1" customHeight="1" thickBot="1">
      <c r="B196" s="614"/>
      <c r="C196" s="224" t="s">
        <v>36</v>
      </c>
      <c r="D196" s="224"/>
      <c r="E196" s="225"/>
      <c r="F196" s="223"/>
      <c r="G196" s="316">
        <f t="shared" ref="G196" si="104">SUM(G186:G195)</f>
        <v>0</v>
      </c>
      <c r="H196" s="316"/>
      <c r="I196" s="323"/>
      <c r="J196" s="316">
        <f t="shared" ref="J196:K196" si="105">SUM(J186:J195)</f>
        <v>0</v>
      </c>
      <c r="K196" s="318">
        <f t="shared" si="105"/>
        <v>0</v>
      </c>
      <c r="L196" s="319" t="e">
        <f t="shared" si="103"/>
        <v>#DIV/0!</v>
      </c>
      <c r="M196" s="320">
        <f t="shared" ref="M196:P196" si="106">SUM(M186:M195)</f>
        <v>0</v>
      </c>
      <c r="N196" s="320">
        <f t="shared" si="106"/>
        <v>0</v>
      </c>
      <c r="O196" s="320">
        <f t="shared" si="106"/>
        <v>0</v>
      </c>
      <c r="P196" s="320">
        <f t="shared" si="106"/>
        <v>0</v>
      </c>
      <c r="Q196" s="269" t="e">
        <f t="shared" si="70"/>
        <v>#DIV/0!</v>
      </c>
      <c r="R196" s="321" t="e">
        <f t="shared" ref="R196" si="107">SUM(K196/J196)</f>
        <v>#DIV/0!</v>
      </c>
      <c r="S196" s="509" t="e">
        <f t="shared" ref="S196" si="108">SUM(K196/G196)</f>
        <v>#DIV/0!</v>
      </c>
      <c r="T196" s="511"/>
      <c r="U196" s="529">
        <f t="shared" si="80"/>
        <v>0</v>
      </c>
      <c r="V196" s="550" t="e">
        <f t="shared" si="71"/>
        <v>#DIV/0!</v>
      </c>
    </row>
    <row r="197" spans="1:22" ht="21.65" customHeight="1" thickBot="1">
      <c r="B197" s="633" t="s">
        <v>36</v>
      </c>
      <c r="C197" s="634"/>
      <c r="D197" s="634"/>
      <c r="E197" s="634"/>
      <c r="F197" s="635"/>
      <c r="G197" s="324">
        <f>SUM(G48,G72,G119,G130,G141,G152,G163,G174,G185,G196)</f>
        <v>242354</v>
      </c>
      <c r="H197" s="324"/>
      <c r="I197" s="325">
        <f>I20</f>
        <v>3.6502821151817494E-2</v>
      </c>
      <c r="J197" s="324">
        <f>SUM(J48,J72,J119,J130,J141,J152,J163,J174,J185,J196)</f>
        <v>21763</v>
      </c>
      <c r="K197" s="424">
        <f>SUM(K48,K72,K119,K130,K141,K152,K163,K174,K185,K196)</f>
        <v>5775.73</v>
      </c>
      <c r="L197" s="214">
        <f>K197/$M$20</f>
        <v>0.1727476626681011</v>
      </c>
      <c r="M197" s="324">
        <f>SUM(M48,M72,M119,M130,M141,M152,M163,M174,M185,M196)</f>
        <v>355648.78980000003</v>
      </c>
      <c r="N197" s="324">
        <f>SUM(N48,N72,N119,N130,N141,N152,N163,N174,N185,N196)</f>
        <v>170114.78349999999</v>
      </c>
      <c r="O197" s="324">
        <f>SUM(O48,O72,O119,O130,O141,O152,O163,O174,O185,O196)</f>
        <v>118160.8746</v>
      </c>
      <c r="P197" s="324">
        <f>SUM(P48,P72,P119,P130,P141,P152,P163,P174,P185,P196)</f>
        <v>66449.692500000005</v>
      </c>
      <c r="Q197" s="348">
        <f t="shared" si="70"/>
        <v>8.979839408468604E-2</v>
      </c>
      <c r="R197" s="326">
        <f t="shared" ref="R197" si="109">SUM(K197/J197)</f>
        <v>0.26539217938703302</v>
      </c>
      <c r="S197" s="512">
        <f t="shared" ref="S197" si="110">SUM(K197/G197)</f>
        <v>2.3831791511590483E-2</v>
      </c>
      <c r="T197" s="538">
        <f>R20</f>
        <v>0.72118443300000001</v>
      </c>
      <c r="U197" s="539">
        <f>SUM(U48,U72,U119)</f>
        <v>5199.8600000000006</v>
      </c>
      <c r="V197" s="554">
        <f>K197/U197</f>
        <v>1.1107472124249498</v>
      </c>
    </row>
    <row r="198" spans="1:22">
      <c r="B198" s="36"/>
      <c r="C198" s="21"/>
      <c r="D198" s="21"/>
      <c r="E198" s="21"/>
      <c r="F198" s="37"/>
      <c r="G198" s="38"/>
      <c r="H198" s="38"/>
      <c r="I198" s="39"/>
      <c r="L198" s="34"/>
    </row>
    <row r="199" spans="1:22" ht="13.5" thickBot="1">
      <c r="B199" s="36"/>
      <c r="C199" s="21"/>
      <c r="D199" s="21"/>
      <c r="E199" s="21"/>
      <c r="F199" s="37"/>
      <c r="G199" s="38"/>
      <c r="H199" s="38"/>
      <c r="I199" s="39"/>
      <c r="J199" s="571"/>
      <c r="L199" s="34"/>
    </row>
    <row r="200" spans="1:22" ht="23.4" hidden="1" customHeight="1">
      <c r="B200" s="655" t="s">
        <v>63</v>
      </c>
      <c r="C200" s="655"/>
      <c r="D200" s="655"/>
      <c r="E200" s="655"/>
      <c r="F200" s="655"/>
      <c r="G200" s="655"/>
      <c r="H200" s="448"/>
      <c r="I200" s="45"/>
      <c r="J200" s="571"/>
      <c r="L200" s="34"/>
    </row>
    <row r="201" spans="1:22" s="27" customFormat="1" ht="30" hidden="1" customHeight="1">
      <c r="A201" s="21"/>
      <c r="B201" s="654"/>
      <c r="C201" s="654"/>
      <c r="D201" s="654"/>
      <c r="E201" s="654"/>
      <c r="F201" s="654"/>
      <c r="G201" s="654"/>
      <c r="H201" s="36"/>
      <c r="I201" s="46"/>
      <c r="J201" s="571"/>
      <c r="K201" s="23"/>
      <c r="L201" s="34"/>
      <c r="M201" s="35"/>
      <c r="N201" s="35"/>
      <c r="O201" s="23"/>
      <c r="P201" s="23"/>
      <c r="Q201" s="23"/>
      <c r="R201" s="23"/>
      <c r="S201" s="23"/>
    </row>
    <row r="202" spans="1:22" ht="13.5" hidden="1" thickBot="1">
      <c r="B202" s="654"/>
      <c r="C202" s="654"/>
      <c r="D202" s="654"/>
      <c r="E202" s="654"/>
      <c r="F202" s="654"/>
      <c r="G202" s="654"/>
      <c r="H202" s="36"/>
      <c r="J202" s="571"/>
      <c r="L202" s="34"/>
    </row>
    <row r="203" spans="1:22" ht="13.5" hidden="1" thickBot="1">
      <c r="B203" s="654"/>
      <c r="C203" s="654"/>
      <c r="D203" s="654"/>
      <c r="E203" s="654"/>
      <c r="F203" s="654"/>
      <c r="G203" s="654"/>
      <c r="H203" s="36"/>
      <c r="J203" s="571"/>
      <c r="L203" s="34"/>
    </row>
    <row r="204" spans="1:22" ht="14.4" hidden="1" customHeight="1">
      <c r="B204" s="654"/>
      <c r="C204" s="654"/>
      <c r="D204" s="654"/>
      <c r="E204" s="654"/>
      <c r="F204" s="654"/>
      <c r="G204" s="654"/>
      <c r="H204" s="36"/>
      <c r="J204" s="571"/>
      <c r="L204" s="34"/>
    </row>
    <row r="205" spans="1:22" ht="14.4" hidden="1" customHeight="1">
      <c r="B205" s="654"/>
      <c r="C205" s="654"/>
      <c r="D205" s="654"/>
      <c r="E205" s="654"/>
      <c r="F205" s="654"/>
      <c r="G205" s="654"/>
      <c r="H205" s="36"/>
      <c r="J205" s="571"/>
      <c r="L205" s="34"/>
    </row>
    <row r="206" spans="1:22" ht="14.4" hidden="1" customHeight="1">
      <c r="B206" s="654"/>
      <c r="C206" s="654"/>
      <c r="D206" s="654"/>
      <c r="E206" s="654"/>
      <c r="F206" s="654"/>
      <c r="G206" s="654"/>
      <c r="H206" s="36"/>
      <c r="J206" s="571"/>
      <c r="L206" s="34"/>
    </row>
    <row r="207" spans="1:22" ht="14.4" hidden="1" customHeight="1">
      <c r="B207" s="654"/>
      <c r="C207" s="654"/>
      <c r="D207" s="654"/>
      <c r="E207" s="654"/>
      <c r="F207" s="654"/>
      <c r="G207" s="654"/>
      <c r="H207" s="36"/>
      <c r="J207" s="571"/>
      <c r="L207" s="34"/>
    </row>
    <row r="208" spans="1:22" ht="14.4" hidden="1" customHeight="1">
      <c r="B208" s="654"/>
      <c r="C208" s="654"/>
      <c r="D208" s="654"/>
      <c r="E208" s="654"/>
      <c r="F208" s="654"/>
      <c r="G208" s="654"/>
      <c r="H208" s="36"/>
      <c r="J208" s="571"/>
    </row>
    <row r="209" spans="2:10" ht="14.4" hidden="1" customHeight="1">
      <c r="B209" s="654"/>
      <c r="C209" s="654"/>
      <c r="D209" s="654"/>
      <c r="E209" s="654"/>
      <c r="F209" s="654"/>
      <c r="G209" s="654"/>
      <c r="H209" s="36"/>
      <c r="J209" s="571"/>
    </row>
    <row r="210" spans="2:10" ht="14.4" hidden="1" customHeight="1">
      <c r="B210" s="654"/>
      <c r="C210" s="654"/>
      <c r="D210" s="654"/>
      <c r="E210" s="654"/>
      <c r="F210" s="654"/>
      <c r="G210" s="654"/>
      <c r="H210" s="36"/>
      <c r="J210" s="571"/>
    </row>
    <row r="211" spans="2:10" ht="14.4" hidden="1" customHeight="1">
      <c r="B211" s="654"/>
      <c r="C211" s="654"/>
      <c r="D211" s="654"/>
      <c r="E211" s="654"/>
      <c r="F211" s="654"/>
      <c r="G211" s="654"/>
      <c r="H211" s="36"/>
      <c r="J211" s="571"/>
    </row>
    <row r="212" spans="2:10" ht="14.4" hidden="1" customHeight="1">
      <c r="B212" s="654"/>
      <c r="C212" s="654"/>
      <c r="D212" s="654"/>
      <c r="E212" s="654"/>
      <c r="F212" s="654"/>
      <c r="G212" s="654"/>
      <c r="H212" s="36"/>
      <c r="J212" s="571"/>
    </row>
    <row r="213" spans="2:10" ht="14.4" hidden="1" customHeight="1">
      <c r="B213" s="654"/>
      <c r="C213" s="654"/>
      <c r="D213" s="654"/>
      <c r="E213" s="654"/>
      <c r="F213" s="654"/>
      <c r="G213" s="654"/>
      <c r="H213" s="36"/>
      <c r="J213" s="571"/>
    </row>
    <row r="214" spans="2:10" ht="14.4" hidden="1" customHeight="1">
      <c r="B214" s="654"/>
      <c r="C214" s="654"/>
      <c r="D214" s="654"/>
      <c r="E214" s="654"/>
      <c r="F214" s="654"/>
      <c r="G214" s="654"/>
      <c r="H214" s="36"/>
      <c r="J214" s="571"/>
    </row>
    <row r="215" spans="2:10" ht="14.4" hidden="1" customHeight="1">
      <c r="B215" s="654"/>
      <c r="C215" s="654"/>
      <c r="D215" s="654"/>
      <c r="E215" s="654"/>
      <c r="F215" s="654"/>
      <c r="G215" s="654"/>
      <c r="H215" s="36"/>
      <c r="J215" s="571"/>
    </row>
    <row r="216" spans="2:10" ht="14.4" hidden="1" customHeight="1">
      <c r="B216" s="654"/>
      <c r="C216" s="654"/>
      <c r="D216" s="654"/>
      <c r="E216" s="654"/>
      <c r="F216" s="654"/>
      <c r="G216" s="654"/>
      <c r="H216" s="36"/>
      <c r="J216" s="571"/>
    </row>
    <row r="217" spans="2:10" ht="14.4" hidden="1" customHeight="1">
      <c r="B217" s="654"/>
      <c r="C217" s="654"/>
      <c r="D217" s="654"/>
      <c r="E217" s="654"/>
      <c r="F217" s="654"/>
      <c r="G217" s="654"/>
      <c r="H217" s="36"/>
      <c r="J217" s="571"/>
    </row>
    <row r="218" spans="2:10" ht="14.4" hidden="1" customHeight="1">
      <c r="B218" s="654"/>
      <c r="C218" s="654"/>
      <c r="D218" s="654"/>
      <c r="E218" s="654"/>
      <c r="F218" s="654"/>
      <c r="G218" s="654"/>
      <c r="H218" s="36"/>
      <c r="J218" s="571"/>
    </row>
    <row r="219" spans="2:10" ht="14.4" hidden="1" customHeight="1">
      <c r="B219" s="654"/>
      <c r="C219" s="654"/>
      <c r="D219" s="654"/>
      <c r="E219" s="654"/>
      <c r="F219" s="654"/>
      <c r="G219" s="654"/>
      <c r="H219" s="36"/>
      <c r="J219" s="571"/>
    </row>
    <row r="220" spans="2:10" ht="14.4" hidden="1" customHeight="1">
      <c r="B220" s="654"/>
      <c r="C220" s="654"/>
      <c r="D220" s="654"/>
      <c r="E220" s="654"/>
      <c r="F220" s="654"/>
      <c r="G220" s="654"/>
      <c r="H220" s="36"/>
      <c r="J220" s="571"/>
    </row>
    <row r="221" spans="2:10" ht="14.4" hidden="1" customHeight="1">
      <c r="B221" s="654"/>
      <c r="C221" s="654"/>
      <c r="D221" s="654"/>
      <c r="E221" s="654"/>
      <c r="F221" s="654"/>
      <c r="G221" s="654"/>
      <c r="H221" s="36"/>
      <c r="J221" s="571"/>
    </row>
    <row r="222" spans="2:10" ht="14.4" hidden="1" customHeight="1">
      <c r="B222" s="654"/>
      <c r="C222" s="654"/>
      <c r="D222" s="654"/>
      <c r="E222" s="654"/>
      <c r="F222" s="654"/>
      <c r="G222" s="654"/>
      <c r="H222" s="36"/>
      <c r="J222" s="571"/>
    </row>
    <row r="223" spans="2:10" ht="14.4" hidden="1" customHeight="1">
      <c r="B223" s="654"/>
      <c r="C223" s="654"/>
      <c r="D223" s="654"/>
      <c r="E223" s="654"/>
      <c r="F223" s="654"/>
      <c r="G223" s="654"/>
      <c r="H223" s="36"/>
      <c r="J223" s="571"/>
    </row>
    <row r="224" spans="2:10" ht="14.4" hidden="1" customHeight="1">
      <c r="B224" s="654"/>
      <c r="C224" s="654"/>
      <c r="D224" s="654"/>
      <c r="E224" s="654"/>
      <c r="F224" s="654"/>
      <c r="G224" s="654"/>
      <c r="H224" s="36"/>
      <c r="J224" s="571"/>
    </row>
    <row r="225" spans="2:21" ht="14.4" hidden="1" customHeight="1">
      <c r="B225" s="654"/>
      <c r="C225" s="654"/>
      <c r="D225" s="654"/>
      <c r="E225" s="654"/>
      <c r="F225" s="654"/>
      <c r="G225" s="654"/>
      <c r="H225" s="36"/>
      <c r="J225" s="571"/>
    </row>
    <row r="226" spans="2:21" ht="14.4" hidden="1" customHeight="1">
      <c r="B226" s="654"/>
      <c r="C226" s="654"/>
      <c r="D226" s="654"/>
      <c r="E226" s="654"/>
      <c r="F226" s="654"/>
      <c r="G226" s="654"/>
      <c r="H226" s="36"/>
      <c r="J226" s="571"/>
    </row>
    <row r="227" spans="2:21" ht="14.4" hidden="1" customHeight="1">
      <c r="B227" s="654"/>
      <c r="C227" s="654"/>
      <c r="D227" s="654"/>
      <c r="E227" s="654"/>
      <c r="F227" s="654"/>
      <c r="G227" s="654"/>
      <c r="H227" s="36"/>
      <c r="J227" s="571"/>
    </row>
    <row r="228" spans="2:21" ht="14.4" hidden="1" customHeight="1">
      <c r="B228" s="654"/>
      <c r="C228" s="654"/>
      <c r="D228" s="654"/>
      <c r="E228" s="654"/>
      <c r="F228" s="654"/>
      <c r="G228" s="654"/>
      <c r="H228" s="36"/>
      <c r="J228" s="571"/>
    </row>
    <row r="229" spans="2:21" ht="15.65" hidden="1" customHeight="1">
      <c r="B229" s="654"/>
      <c r="C229" s="654"/>
      <c r="D229" s="654"/>
      <c r="E229" s="654"/>
      <c r="F229" s="654"/>
      <c r="G229" s="654"/>
      <c r="H229" s="36"/>
      <c r="J229" s="571"/>
    </row>
    <row r="230" spans="2:21" ht="14.4" hidden="1" customHeight="1">
      <c r="B230" s="654"/>
      <c r="C230" s="654"/>
      <c r="D230" s="654"/>
      <c r="E230" s="654"/>
      <c r="F230" s="654"/>
      <c r="G230" s="654"/>
      <c r="H230" s="36"/>
      <c r="J230" s="571"/>
    </row>
    <row r="231" spans="2:21" ht="14.4" hidden="1" customHeight="1">
      <c r="B231" s="654"/>
      <c r="C231" s="654"/>
      <c r="D231" s="654"/>
      <c r="E231" s="654"/>
      <c r="F231" s="654"/>
      <c r="G231" s="654"/>
      <c r="H231" s="36"/>
      <c r="J231" s="571"/>
    </row>
    <row r="232" spans="2:21" ht="14.4" hidden="1" customHeight="1">
      <c r="B232" s="654"/>
      <c r="C232" s="654"/>
      <c r="D232" s="654"/>
      <c r="E232" s="654"/>
      <c r="F232" s="654"/>
      <c r="G232" s="654"/>
      <c r="H232" s="36"/>
      <c r="J232" s="571"/>
    </row>
    <row r="233" spans="2:21" ht="14.4" hidden="1" customHeight="1">
      <c r="B233" s="654"/>
      <c r="C233" s="654"/>
      <c r="D233" s="654"/>
      <c r="E233" s="654"/>
      <c r="F233" s="654"/>
      <c r="G233" s="654"/>
      <c r="H233" s="36"/>
      <c r="J233" s="571"/>
    </row>
    <row r="234" spans="2:21" ht="12" hidden="1" customHeight="1">
      <c r="B234" s="654"/>
      <c r="C234" s="654"/>
      <c r="D234" s="654"/>
      <c r="E234" s="654"/>
      <c r="F234" s="654"/>
      <c r="G234" s="654"/>
      <c r="H234" s="36"/>
      <c r="J234" s="571"/>
    </row>
    <row r="235" spans="2:21" ht="14.4" hidden="1" customHeight="1">
      <c r="B235" s="654"/>
      <c r="C235" s="654"/>
      <c r="D235" s="654"/>
      <c r="E235" s="654"/>
      <c r="F235" s="654"/>
      <c r="G235" s="654"/>
      <c r="H235" s="36"/>
      <c r="J235" s="571"/>
    </row>
    <row r="236" spans="2:21" ht="14.4" hidden="1" customHeight="1">
      <c r="B236" s="654"/>
      <c r="C236" s="654"/>
      <c r="D236" s="654"/>
      <c r="E236" s="654"/>
      <c r="F236" s="654"/>
      <c r="G236" s="654"/>
      <c r="H236" s="36"/>
      <c r="J236" s="571"/>
    </row>
    <row r="237" spans="2:21" ht="14.4" hidden="1" customHeight="1">
      <c r="J237" s="571"/>
    </row>
    <row r="238" spans="2:21" ht="14.4" hidden="1" customHeight="1">
      <c r="J238" s="571"/>
    </row>
    <row r="239" spans="2:21" ht="14.4" customHeight="1">
      <c r="B239" s="748" t="s">
        <v>179</v>
      </c>
      <c r="C239" s="749"/>
      <c r="D239" s="749"/>
      <c r="E239" s="750"/>
      <c r="J239" s="571"/>
      <c r="U239" s="541"/>
    </row>
    <row r="240" spans="2:21">
      <c r="B240" s="504" t="s">
        <v>176</v>
      </c>
      <c r="C240" s="503" t="s">
        <v>177</v>
      </c>
      <c r="D240" s="503"/>
      <c r="E240" s="505" t="s">
        <v>178</v>
      </c>
      <c r="J240" s="571"/>
      <c r="O240" s="35"/>
      <c r="P240" s="35"/>
    </row>
    <row r="241" spans="2:10">
      <c r="B241" s="506" t="s">
        <v>144</v>
      </c>
      <c r="C241" s="502"/>
      <c r="D241" s="501"/>
      <c r="E241" s="507"/>
      <c r="J241" s="571"/>
    </row>
    <row r="242" spans="2:10">
      <c r="B242" s="506" t="s">
        <v>145</v>
      </c>
      <c r="C242" s="502"/>
      <c r="D242" s="501"/>
      <c r="E242" s="507"/>
      <c r="J242" s="571"/>
    </row>
    <row r="243" spans="2:10">
      <c r="B243" s="506" t="s">
        <v>146</v>
      </c>
      <c r="C243" s="502"/>
      <c r="D243" s="501"/>
      <c r="E243" s="507"/>
      <c r="J243" s="571"/>
    </row>
    <row r="244" spans="2:10">
      <c r="B244" s="506" t="s">
        <v>156</v>
      </c>
      <c r="C244" s="502"/>
      <c r="D244" s="501"/>
      <c r="E244" s="507"/>
      <c r="J244" s="571"/>
    </row>
    <row r="245" spans="2:10">
      <c r="B245" s="506" t="s">
        <v>157</v>
      </c>
      <c r="C245" s="502"/>
      <c r="D245" s="501"/>
      <c r="E245" s="507"/>
      <c r="J245" s="571"/>
    </row>
    <row r="246" spans="2:10">
      <c r="B246" s="506" t="s">
        <v>149</v>
      </c>
      <c r="C246" s="502"/>
      <c r="D246" s="501"/>
      <c r="E246" s="507"/>
      <c r="J246" s="571"/>
    </row>
    <row r="247" spans="2:10">
      <c r="B247" s="506" t="s">
        <v>150</v>
      </c>
      <c r="C247" s="502"/>
      <c r="D247" s="501"/>
      <c r="E247" s="507"/>
    </row>
    <row r="248" spans="2:10">
      <c r="B248" s="506" t="s">
        <v>151</v>
      </c>
      <c r="C248" s="502"/>
      <c r="D248" s="501"/>
      <c r="E248" s="507"/>
    </row>
    <row r="249" spans="2:10">
      <c r="B249" s="506" t="s">
        <v>158</v>
      </c>
      <c r="C249" s="502"/>
      <c r="D249" s="501"/>
      <c r="E249" s="507"/>
    </row>
    <row r="250" spans="2:10" ht="13.5" thickBot="1">
      <c r="B250" s="506" t="s">
        <v>153</v>
      </c>
      <c r="C250" s="502"/>
      <c r="D250" s="501"/>
      <c r="E250" s="507"/>
    </row>
    <row r="251" spans="2:10" ht="13.5" thickBot="1">
      <c r="B251" s="633"/>
      <c r="C251" s="634"/>
      <c r="D251" s="634"/>
      <c r="E251" s="751"/>
    </row>
  </sheetData>
  <mergeCells count="77">
    <mergeCell ref="V23:V24"/>
    <mergeCell ref="C119:F119"/>
    <mergeCell ref="B22:V22"/>
    <mergeCell ref="B239:E239"/>
    <mergeCell ref="B251:E251"/>
    <mergeCell ref="T23:T24"/>
    <mergeCell ref="U23:U24"/>
    <mergeCell ref="B23:B24"/>
    <mergeCell ref="C23:E23"/>
    <mergeCell ref="F23:F24"/>
    <mergeCell ref="G23:G24"/>
    <mergeCell ref="I23:I24"/>
    <mergeCell ref="J23:J24"/>
    <mergeCell ref="K23:K24"/>
    <mergeCell ref="L23:L24"/>
    <mergeCell ref="M23:P23"/>
    <mergeCell ref="R8:R9"/>
    <mergeCell ref="B2:E2"/>
    <mergeCell ref="C3:E3"/>
    <mergeCell ref="C4:E4"/>
    <mergeCell ref="C5:E5"/>
    <mergeCell ref="B7:V7"/>
    <mergeCell ref="B8:B9"/>
    <mergeCell ref="C8:E9"/>
    <mergeCell ref="F8:F9"/>
    <mergeCell ref="G8:I8"/>
    <mergeCell ref="J8:L8"/>
    <mergeCell ref="B20:E20"/>
    <mergeCell ref="S8:S9"/>
    <mergeCell ref="T8:T9"/>
    <mergeCell ref="U8:U9"/>
    <mergeCell ref="V8:V9"/>
    <mergeCell ref="B10:B19"/>
    <mergeCell ref="C10:E10"/>
    <mergeCell ref="C11:E11"/>
    <mergeCell ref="C12:E12"/>
    <mergeCell ref="C13:E13"/>
    <mergeCell ref="C14:E14"/>
    <mergeCell ref="M8:M9"/>
    <mergeCell ref="N8:N9"/>
    <mergeCell ref="O8:O9"/>
    <mergeCell ref="P8:P9"/>
    <mergeCell ref="Q8:Q9"/>
    <mergeCell ref="C15:E15"/>
    <mergeCell ref="C16:E16"/>
    <mergeCell ref="C17:E17"/>
    <mergeCell ref="C18:E18"/>
    <mergeCell ref="C19:E19"/>
    <mergeCell ref="B120:B130"/>
    <mergeCell ref="E120:E129"/>
    <mergeCell ref="Q23:Q24"/>
    <mergeCell ref="R23:R24"/>
    <mergeCell ref="S23:S24"/>
    <mergeCell ref="B25:B48"/>
    <mergeCell ref="E25:E47"/>
    <mergeCell ref="C48:F48"/>
    <mergeCell ref="B49:B72"/>
    <mergeCell ref="E49:E59"/>
    <mergeCell ref="C72:F72"/>
    <mergeCell ref="B73:B119"/>
    <mergeCell ref="H23:H24"/>
    <mergeCell ref="E73:E116"/>
    <mergeCell ref="B131:B141"/>
    <mergeCell ref="E131:E140"/>
    <mergeCell ref="B142:B152"/>
    <mergeCell ref="E142:E151"/>
    <mergeCell ref="B153:B163"/>
    <mergeCell ref="E153:E162"/>
    <mergeCell ref="B197:F197"/>
    <mergeCell ref="B200:G200"/>
    <mergeCell ref="B201:G236"/>
    <mergeCell ref="B164:B174"/>
    <mergeCell ref="E164:E173"/>
    <mergeCell ref="B175:B185"/>
    <mergeCell ref="E175:E184"/>
    <mergeCell ref="B186:B196"/>
    <mergeCell ref="E186:E195"/>
  </mergeCells>
  <printOptions horizontalCentered="1" verticalCentered="1"/>
  <pageMargins left="0" right="0" top="0" bottom="0" header="0" footer="0"/>
  <pageSetup paperSize="9" scale="28" orientation="landscape" r:id="rId1"/>
  <headerFooter alignWithMargins="0"/>
  <colBreaks count="1" manualBreakCount="1">
    <brk id="14"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C1D85-D83E-4F94-8F12-DCFD734A0235}">
  <sheetPr>
    <tabColor theme="0"/>
    <pageSetUpPr autoPageBreaks="0"/>
  </sheetPr>
  <dimension ref="A1:Y90"/>
  <sheetViews>
    <sheetView showGridLines="0" zoomScale="70" zoomScaleNormal="70" workbookViewId="0">
      <selection activeCell="H91" sqref="H91"/>
    </sheetView>
  </sheetViews>
  <sheetFormatPr defaultColWidth="8.9140625" defaultRowHeight="16"/>
  <cols>
    <col min="1" max="1" width="37.1640625" style="2" customWidth="1"/>
    <col min="2" max="2" width="17.1640625" style="2" customWidth="1"/>
    <col min="3" max="10" width="13.6640625" style="2"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5" width="13.6640625" style="2" hidden="1" customWidth="1"/>
    <col min="26" max="35" width="13.6640625" style="2" customWidth="1"/>
    <col min="36" max="16384" width="8.9140625" style="2"/>
  </cols>
  <sheetData>
    <row r="1" spans="1:25" s="1" customFormat="1" ht="16.5" thickBot="1">
      <c r="B1" s="5"/>
      <c r="C1" s="5"/>
      <c r="D1" s="5"/>
      <c r="E1" s="3"/>
      <c r="F1" s="3"/>
      <c r="G1" s="3"/>
      <c r="H1" s="3"/>
      <c r="I1" s="3"/>
      <c r="J1" s="3"/>
      <c r="K1" s="6"/>
      <c r="M1" s="47"/>
      <c r="N1" s="47"/>
    </row>
    <row r="2" spans="1:25" s="1" customFormat="1">
      <c r="B2" s="693" t="s">
        <v>24</v>
      </c>
      <c r="C2" s="694"/>
      <c r="D2" s="695"/>
      <c r="E2" s="125"/>
      <c r="F2" s="125"/>
      <c r="G2" s="125"/>
      <c r="H2" s="125"/>
      <c r="I2" s="125"/>
      <c r="J2" s="3"/>
      <c r="K2" s="6"/>
      <c r="M2" s="47"/>
      <c r="N2" s="47"/>
    </row>
    <row r="3" spans="1:25" s="1" customFormat="1" ht="16.5" thickBot="1">
      <c r="B3" s="87" t="s">
        <v>25</v>
      </c>
      <c r="C3" s="696">
        <f>'Summary P2'!C5</f>
        <v>33434.49</v>
      </c>
      <c r="D3" s="697"/>
      <c r="E3" s="18"/>
      <c r="F3" s="18"/>
      <c r="G3" s="18"/>
      <c r="H3" s="18"/>
      <c r="I3" s="18"/>
      <c r="J3" s="3"/>
      <c r="K3" s="6"/>
      <c r="M3" s="47"/>
      <c r="N3" s="47"/>
    </row>
    <row r="4" spans="1:25" s="1" customFormat="1" ht="16.5" thickBot="1">
      <c r="B4" s="5"/>
      <c r="C4" s="5"/>
      <c r="D4" s="5"/>
      <c r="E4" s="3"/>
      <c r="F4" s="3"/>
      <c r="G4" s="3"/>
      <c r="H4" s="3"/>
      <c r="I4" s="3"/>
      <c r="J4" s="3"/>
      <c r="K4" s="6"/>
      <c r="M4" s="47"/>
      <c r="N4" s="47"/>
    </row>
    <row r="5" spans="1:25" s="1" customFormat="1">
      <c r="B5" s="693" t="s">
        <v>64</v>
      </c>
      <c r="C5" s="694"/>
      <c r="D5" s="695"/>
      <c r="E5" s="125"/>
      <c r="F5" s="125"/>
      <c r="G5" s="125"/>
      <c r="H5" s="125"/>
      <c r="I5" s="125"/>
      <c r="J5" s="3"/>
      <c r="K5" s="6"/>
      <c r="M5" s="47"/>
      <c r="N5" s="47"/>
    </row>
    <row r="6" spans="1:25" s="1" customFormat="1" ht="29.5" customHeight="1">
      <c r="B6" s="84" t="s">
        <v>12</v>
      </c>
      <c r="C6" s="85" t="s">
        <v>44</v>
      </c>
      <c r="D6" s="86" t="s">
        <v>35</v>
      </c>
      <c r="E6" s="126"/>
      <c r="F6" s="126"/>
      <c r="G6" s="126"/>
      <c r="H6" s="126"/>
      <c r="I6" s="126"/>
      <c r="J6" s="3"/>
      <c r="K6" s="6"/>
      <c r="M6" s="47"/>
      <c r="N6" s="47"/>
    </row>
    <row r="7" spans="1:25" s="1" customFormat="1" ht="23.5" customHeight="1" thickBot="1">
      <c r="B7" s="52">
        <f>O86</f>
        <v>21763</v>
      </c>
      <c r="C7" s="489">
        <f>'Summary P2'!K20</f>
        <v>428647.30769230763</v>
      </c>
      <c r="D7" s="490">
        <f>B7/C7</f>
        <v>5.0771344201750952E-2</v>
      </c>
      <c r="E7" s="19"/>
      <c r="F7" s="19"/>
      <c r="G7" s="267"/>
      <c r="H7" s="19"/>
      <c r="I7" s="19"/>
      <c r="J7" s="3"/>
      <c r="K7" s="6"/>
      <c r="M7" s="47"/>
      <c r="N7" s="47"/>
    </row>
    <row r="8" spans="1:25" s="1" customFormat="1" ht="20.399999999999999" customHeight="1">
      <c r="B8" s="9"/>
      <c r="C8" s="9"/>
      <c r="D8" s="9"/>
      <c r="E8" s="9"/>
      <c r="F8" s="9"/>
      <c r="G8" s="9"/>
      <c r="H8" s="9"/>
      <c r="I8" s="9"/>
      <c r="K8" s="6"/>
      <c r="M8" s="47"/>
      <c r="N8" s="47"/>
    </row>
    <row r="9" spans="1:25" customFormat="1" ht="23">
      <c r="B9" s="10"/>
      <c r="C9" s="11"/>
      <c r="D9" s="11"/>
      <c r="E9" s="11"/>
      <c r="F9" s="11"/>
      <c r="G9" s="11"/>
      <c r="H9" s="11"/>
      <c r="I9" s="361" t="s">
        <v>136</v>
      </c>
      <c r="J9" s="12"/>
      <c r="K9" s="13"/>
      <c r="L9" s="8"/>
      <c r="M9" s="49"/>
      <c r="N9" s="49"/>
      <c r="O9" s="11"/>
      <c r="P9" s="11"/>
      <c r="Q9" s="14"/>
      <c r="R9" s="15"/>
      <c r="S9" s="16"/>
      <c r="T9" s="17"/>
      <c r="U9" s="17"/>
      <c r="V9" s="14"/>
      <c r="W9" s="3"/>
    </row>
    <row r="10" spans="1:25" s="71" customFormat="1" ht="16.5" thickBot="1">
      <c r="A10" s="69"/>
      <c r="B10" s="64"/>
      <c r="C10" s="69"/>
      <c r="D10" s="69"/>
      <c r="E10" s="69"/>
      <c r="F10" s="69"/>
      <c r="G10" s="69"/>
      <c r="H10" s="69"/>
      <c r="I10" s="362">
        <f>I86/E86</f>
        <v>0.1558052495709181</v>
      </c>
      <c r="J10" s="69"/>
      <c r="K10" s="65"/>
      <c r="L10" s="64"/>
      <c r="M10" s="64"/>
      <c r="N10" s="64"/>
      <c r="O10" s="66"/>
      <c r="P10" s="67"/>
      <c r="Q10" s="67"/>
      <c r="R10" s="64"/>
      <c r="S10" s="64"/>
      <c r="T10" s="70"/>
      <c r="U10" s="68"/>
      <c r="V10" s="70"/>
      <c r="W10" s="70"/>
      <c r="X10" s="64"/>
    </row>
    <row r="11" spans="1:25" ht="25.25" customHeight="1">
      <c r="A11" s="701" t="s">
        <v>36</v>
      </c>
      <c r="B11" s="702"/>
      <c r="C11" s="702"/>
      <c r="D11" s="702"/>
      <c r="E11" s="702"/>
      <c r="F11" s="702"/>
      <c r="G11" s="702"/>
      <c r="H11" s="702"/>
      <c r="I11" s="702"/>
      <c r="J11" s="702"/>
      <c r="K11" s="702"/>
      <c r="L11" s="702"/>
      <c r="M11" s="702"/>
      <c r="N11" s="702"/>
      <c r="O11" s="702"/>
      <c r="P11" s="702"/>
      <c r="Q11" s="702"/>
      <c r="R11" s="702"/>
      <c r="S11" s="702"/>
      <c r="T11" s="702"/>
      <c r="U11" s="702"/>
      <c r="V11" s="702"/>
      <c r="W11" s="702"/>
      <c r="X11" s="702"/>
      <c r="Y11" s="703"/>
    </row>
    <row r="12" spans="1:25">
      <c r="A12" s="280"/>
      <c r="B12" s="124"/>
      <c r="C12" s="698" t="s">
        <v>4</v>
      </c>
      <c r="D12" s="699"/>
      <c r="E12" s="699"/>
      <c r="F12" s="699"/>
      <c r="G12" s="699"/>
      <c r="H12" s="699"/>
      <c r="I12" s="699"/>
      <c r="J12" s="699"/>
      <c r="K12" s="699"/>
      <c r="L12" s="699"/>
      <c r="M12" s="699"/>
      <c r="N12" s="700"/>
      <c r="O12" s="704" t="s">
        <v>26</v>
      </c>
      <c r="P12" s="705"/>
      <c r="Q12" s="705"/>
      <c r="R12" s="705"/>
      <c r="S12" s="705"/>
      <c r="T12" s="705"/>
      <c r="U12" s="705"/>
      <c r="V12" s="705"/>
      <c r="W12" s="705"/>
      <c r="X12" s="705"/>
      <c r="Y12" s="706"/>
    </row>
    <row r="13" spans="1:25" ht="26.5" thickBot="1">
      <c r="A13" s="281" t="s">
        <v>48</v>
      </c>
      <c r="B13" s="115" t="s">
        <v>27</v>
      </c>
      <c r="C13" s="116" t="s">
        <v>28</v>
      </c>
      <c r="D13" s="117" t="s">
        <v>68</v>
      </c>
      <c r="E13" s="198" t="s">
        <v>34</v>
      </c>
      <c r="F13" s="198" t="s">
        <v>80</v>
      </c>
      <c r="G13" s="198" t="s">
        <v>81</v>
      </c>
      <c r="H13" s="198" t="s">
        <v>82</v>
      </c>
      <c r="I13" s="198" t="s">
        <v>83</v>
      </c>
      <c r="J13" s="117" t="s">
        <v>30</v>
      </c>
      <c r="K13" s="118" t="s">
        <v>31</v>
      </c>
      <c r="L13" s="117" t="s">
        <v>32</v>
      </c>
      <c r="M13" s="117" t="s">
        <v>9</v>
      </c>
      <c r="N13" s="119" t="s">
        <v>79</v>
      </c>
      <c r="O13" s="120" t="s">
        <v>60</v>
      </c>
      <c r="P13" s="121" t="s">
        <v>37</v>
      </c>
      <c r="Q13" s="122" t="s">
        <v>38</v>
      </c>
      <c r="R13" s="121" t="s">
        <v>7</v>
      </c>
      <c r="S13" s="121" t="s">
        <v>33</v>
      </c>
      <c r="T13" s="122" t="s">
        <v>39</v>
      </c>
      <c r="U13" s="122" t="s">
        <v>57</v>
      </c>
      <c r="V13" s="296" t="s">
        <v>8</v>
      </c>
      <c r="W13" s="270" t="s">
        <v>130</v>
      </c>
      <c r="X13" s="270" t="s">
        <v>131</v>
      </c>
      <c r="Y13" s="271" t="s">
        <v>132</v>
      </c>
    </row>
    <row r="14" spans="1:25" s="475" customFormat="1" ht="16.25" customHeight="1">
      <c r="A14" s="471"/>
      <c r="B14" s="472">
        <v>45186</v>
      </c>
      <c r="C14" s="456"/>
      <c r="D14" s="465"/>
      <c r="E14" s="465">
        <f>SUMIF('Facebook P2'!$B$14:$B$155,'Daily_Total  P2'!$B14,'Facebook P2'!E$14:E$155)+SUMIF('YouTube P2'!$B$14:$B$125,'Daily_Total  P2'!$B14,'YouTube P2'!E$14:E$125)+SUMIF('GDN P2'!$B$14:$B$123,'Daily_Total  P2'!$B14,'GDN P2'!E$14:E$123)+SUMIF(Media4!$B$14:$B$122,'Daily_Total  P2'!$B14,Media4!E$14:E$122)+SUMIF(Media5!$B$14:$B$129,'Daily_Total  P2'!$B14,Media5!E$14:E$129)+SUMIF(Media6!$B$14:$B$129,'Daily_Total  P2'!$B14,Media6!E$14:E$129)+SUMIF(Media7!$B$14:$B$129,'Daily_Total  P2'!$B14,Media7!E$14:E$129)+SUMIF(Media8!$B$14:$B$129,'Daily_Total  P2'!$B14,Media8!E$14:E$129)+SUMIF(Media9!$B$14:$B$129,'Daily_Total  P2'!$B14,Media9!E$14:E$129)+SUMIF(Media10!$B$14:$B$129,'Daily_Total  P2'!$B14,Media10!E$14:E$129)</f>
        <v>0</v>
      </c>
      <c r="F14" s="465"/>
      <c r="G14" s="465"/>
      <c r="H14" s="465"/>
      <c r="I14" s="465"/>
      <c r="J14" s="467"/>
      <c r="K14" s="106"/>
      <c r="L14" s="107"/>
      <c r="M14" s="108"/>
      <c r="N14" s="109"/>
      <c r="O14" s="456"/>
      <c r="P14" s="456"/>
      <c r="Q14" s="106"/>
      <c r="R14" s="461"/>
      <c r="S14" s="106"/>
      <c r="T14" s="104"/>
      <c r="U14" s="460"/>
      <c r="V14" s="59"/>
      <c r="W14" s="473"/>
      <c r="X14" s="473"/>
      <c r="Y14" s="474"/>
    </row>
    <row r="15" spans="1:25" s="475" customFormat="1" ht="16.25" customHeight="1">
      <c r="A15" s="471"/>
      <c r="B15" s="472">
        <f>B$14+1</f>
        <v>45187</v>
      </c>
      <c r="C15" s="456"/>
      <c r="D15" s="465"/>
      <c r="E15" s="465">
        <f>SUMIF('Facebook P2'!$B$14:$B$155,'Daily_Total  P2'!$B15,'Facebook P2'!E$14:E$155)+SUMIF('YouTube P2'!$B$14:$B$125,'Daily_Total  P2'!$B15,'YouTube P2'!E$14:E$125)+SUMIF('GDN P2'!$B$14:$B$123,'Daily_Total  P2'!$B15,'GDN P2'!E$14:E$123)+SUMIF(Media4!$B$14:$B$122,'Daily_Total  P2'!$B15,Media4!E$14:E$122)+SUMIF(Media5!$B$14:$B$129,'Daily_Total  P2'!$B15,Media5!E$14:E$129)+SUMIF(Media6!$B$14:$B$129,'Daily_Total  P2'!$B15,Media6!E$14:E$129)+SUMIF(Media7!$B$14:$B$129,'Daily_Total  P2'!$B15,Media7!E$14:E$129)+SUMIF(Media8!$B$14:$B$129,'Daily_Total  P2'!$B15,Media8!E$14:E$129)+SUMIF(Media9!$B$14:$B$129,'Daily_Total  P2'!$B15,Media9!E$14:E$129)+SUMIF(Media10!$B$14:$B$129,'Daily_Total  P2'!$B15,Media10!E$14:E$129)</f>
        <v>0</v>
      </c>
      <c r="F15" s="465"/>
      <c r="G15" s="465"/>
      <c r="H15" s="465"/>
      <c r="I15" s="465"/>
      <c r="J15" s="467"/>
      <c r="K15" s="106"/>
      <c r="L15" s="107"/>
      <c r="M15" s="108"/>
      <c r="N15" s="109"/>
      <c r="O15" s="456"/>
      <c r="P15" s="456"/>
      <c r="Q15" s="106"/>
      <c r="R15" s="461"/>
      <c r="S15" s="106"/>
      <c r="T15" s="104"/>
      <c r="U15" s="460"/>
      <c r="V15" s="59"/>
      <c r="W15" s="473"/>
      <c r="X15" s="473"/>
      <c r="Y15" s="474"/>
    </row>
    <row r="16" spans="1:25" s="475" customFormat="1" ht="16.25" customHeight="1">
      <c r="A16" s="471"/>
      <c r="B16" s="472">
        <f>B$14+2</f>
        <v>45188</v>
      </c>
      <c r="C16" s="456"/>
      <c r="D16" s="465"/>
      <c r="E16" s="465">
        <f>SUMIF('Facebook P2'!$B$14:$B$155,'Daily_Total  P2'!$B16,'Facebook P2'!E$14:E$155)+SUMIF('YouTube P2'!$B$14:$B$125,'Daily_Total  P2'!$B16,'YouTube P2'!E$14:E$125)+SUMIF('GDN P2'!$B$14:$B$123,'Daily_Total  P2'!$B16,'GDN P2'!E$14:E$123)+SUMIF(Media4!$B$14:$B$122,'Daily_Total  P2'!$B16,Media4!E$14:E$122)+SUMIF(Media5!$B$14:$B$129,'Daily_Total  P2'!$B16,Media5!E$14:E$129)+SUMIF(Media6!$B$14:$B$129,'Daily_Total  P2'!$B16,Media6!E$14:E$129)+SUMIF(Media7!$B$14:$B$129,'Daily_Total  P2'!$B16,Media7!E$14:E$129)+SUMIF(Media8!$B$14:$B$129,'Daily_Total  P2'!$B16,Media8!E$14:E$129)+SUMIF(Media9!$B$14:$B$129,'Daily_Total  P2'!$B16,Media9!E$14:E$129)+SUMIF(Media10!$B$14:$B$129,'Daily_Total  P2'!$B16,Media10!E$14:E$129)</f>
        <v>0</v>
      </c>
      <c r="F16" s="465"/>
      <c r="G16" s="465"/>
      <c r="H16" s="465"/>
      <c r="I16" s="465"/>
      <c r="J16" s="467"/>
      <c r="K16" s="106"/>
      <c r="L16" s="107"/>
      <c r="M16" s="108"/>
      <c r="N16" s="109"/>
      <c r="O16" s="456"/>
      <c r="P16" s="456"/>
      <c r="Q16" s="106"/>
      <c r="R16" s="461"/>
      <c r="S16" s="106"/>
      <c r="T16" s="104"/>
      <c r="U16" s="460"/>
      <c r="V16" s="59"/>
      <c r="W16" s="473"/>
      <c r="X16" s="473"/>
      <c r="Y16" s="474"/>
    </row>
    <row r="17" spans="1:25" s="479" customFormat="1">
      <c r="A17" s="476"/>
      <c r="B17" s="472">
        <f>B$14+3</f>
        <v>45189</v>
      </c>
      <c r="C17" s="456">
        <f>SUMIF('Facebook P2'!$B$14:$B$155,'Daily_Total  P2'!$B17,'Facebook P2'!C$14:C$155)+SUMIF('YouTube P2'!$B$14:$B$125,'Daily_Total  P2'!$B17,'YouTube P2'!C$14:C$125)+SUMIF('GDN P2'!$B$14:$B$123,'Daily_Total  P2'!$B17,'GDN P2'!C$14:C$123)+SUMIF(Media4!$B$14:$B$122,'Daily_Total  P2'!$B17,Media4!C$14:C$122)+SUMIF(Media5!$B$14:$B$129,'Daily_Total  P2'!$B17,Media5!C$14:C$129)+SUMIF(Media6!$B$14:$B$129,'Daily_Total  P2'!$B17,Media6!C$14:C$129)+SUMIF(Media7!$B$14:$B$129,'Daily_Total  P2'!$B17,Media7!C$14:C$129)+SUMIF(Media8!$B$14:$B$129,'Daily_Total  P2'!$B17,Media8!C$14:C$129)+SUMIF(Media9!$B$14:$B$129,'Daily_Total  P2'!$B17,Media9!C$14:C$129)+SUMIF(Media10!$B$14:$B$129,'Daily_Total  P2'!$B17,Media10!C$14:C$129)</f>
        <v>150939</v>
      </c>
      <c r="D17" s="465">
        <f>SUMIF('Facebook P2'!$B$14:$B$155,'Daily_Total  P2'!$B17,'Facebook P2'!D$14:D$155)+SUMIF('YouTube P2'!$B$14:$B$125,'Daily_Total  P2'!$B17,'YouTube P2'!D$14:D$125)+SUMIF('GDN P2'!$B$14:$B$123,'Daily_Total  P2'!$B17,'GDN P2'!D$14:D$123)+SUMIF(Media4!$B$14:$B$122,'Daily_Total  P2'!$B17,Media4!D$14:D$122)+SUMIF(Media5!$B$14:$B$129,'Daily_Total  P2'!$B17,Media5!D$14:D$129)+SUMIF(Media6!$B$14:$B$129,'Daily_Total  P2'!$B17,Media6!D$14:D$129)+SUMIF(Media7!$B$14:$B$129,'Daily_Total  P2'!$B17,Media7!D$14:D$129)+SUMIF(Media8!$B$14:$B$129,'Daily_Total  P2'!$B17,Media8!D$14:D$129)+SUMIF(Media9!$B$14:$B$129,'Daily_Total  P2'!$B17,Media9!D$14:D$129)+SUMIF(Media10!$B$14:$B$129,'Daily_Total  P2'!$B17,Media10!D$14:D$129)</f>
        <v>5003</v>
      </c>
      <c r="E17" s="465">
        <f>SUMIF('Facebook P2'!$B$14:$B$155,'Daily_Total  P2'!$B17,'Facebook P2'!E$14:E$155)+SUMIF('YouTube P2'!$B$14:$B$125,'Daily_Total  P2'!$B17,'YouTube P2'!E$14:E$125)+SUMIF('GDN P2'!$B$14:$B$123,'Daily_Total  P2'!$B17,'GDN P2'!E$14:E$123)+SUMIF(Media4!$B$14:$B$122,'Daily_Total  P2'!$B17,Media4!E$14:E$122)+SUMIF(Media5!$B$14:$B$129,'Daily_Total  P2'!$B17,Media5!E$14:E$129)+SUMIF(Media6!$B$14:$B$129,'Daily_Total  P2'!$B17,Media6!E$14:E$129)+SUMIF(Media7!$B$14:$B$129,'Daily_Total  P2'!$B17,Media7!E$14:E$129)+SUMIF(Media8!$B$14:$B$129,'Daily_Total  P2'!$B17,Media8!E$14:E$129)+SUMIF(Media9!$B$14:$B$129,'Daily_Total  P2'!$B17,Media9!E$14:E$129)+SUMIF(Media10!$B$14:$B$129,'Daily_Total  P2'!$B17,Media10!E$14:E$129)</f>
        <v>15103</v>
      </c>
      <c r="F17" s="465">
        <f>SUMIF('Facebook P2'!$B$14:$B$155,'Daily_Total  P2'!$B17,'Facebook P2'!F$14:F$155)+SUMIF('YouTube P2'!$B$14:$B$125,'Daily_Total  P2'!$B17,'YouTube P2'!F$14:F$125)+SUMIF('GDN P2'!$B$14:$B$123,'Daily_Total  P2'!$B17,'GDN P2'!F$14:F$123)+SUMIF(Media4!$B$14:$B$122,'Daily_Total  P2'!$B17,Media4!F$14:F$122)+SUMIF(Media5!$B$14:$B$129,'Daily_Total  P2'!$B17,Media5!F$14:F$129)+SUMIF(Media6!$B$14:$B$129,'Daily_Total  P2'!$B17,Media6!F$14:F$129)+SUMIF(Media7!$B$14:$B$129,'Daily_Total  P2'!$B17,Media7!F$14:F$129)+SUMIF(Media8!$B$14:$B$129,'Daily_Total  P2'!$B17,Media8!F$14:F$129)+SUMIF(Media9!$B$14:$B$129,'Daily_Total  P2'!$B17,Media9!F$14:F$129)+SUMIF(Media10!$B$14:$B$129,'Daily_Total  P2'!$B17,Media10!F$14:F$129)</f>
        <v>14111</v>
      </c>
      <c r="G17" s="465">
        <f>SUMIF('Facebook P2'!$B$14:$B$155,'Daily_Total  P2'!$B17,'Facebook P2'!G$14:G$155)+SUMIF('YouTube P2'!$B$14:$B$125,'Daily_Total  P2'!$B17,'YouTube P2'!G$14:G$125)+SUMIF('GDN P2'!$B$14:$B$123,'Daily_Total  P2'!$B17,'GDN P2'!G$14:G$123)+SUMIF(Media4!$B$14:$B$122,'Daily_Total  P2'!$B17,Media4!G$14:G$122)+SUMIF(Media5!$B$14:$B$129,'Daily_Total  P2'!$B17,Media5!G$14:G$129)+SUMIF(Media6!$B$14:$B$129,'Daily_Total  P2'!$B17,Media6!G$14:G$129)+SUMIF(Media7!$B$14:$B$129,'Daily_Total  P2'!$B17,Media7!G$14:G$129)+SUMIF(Media8!$B$14:$B$129,'Daily_Total  P2'!$B17,Media8!G$14:G$129)+SUMIF(Media9!$B$14:$B$129,'Daily_Total  P2'!$B17,Media9!G$14:G$129)+SUMIF(Media10!$B$14:$B$129,'Daily_Total  P2'!$B17,Media10!G$14:G$129)</f>
        <v>6354</v>
      </c>
      <c r="H17" s="465">
        <f>SUMIF('Facebook P2'!$B$14:$B$155,'Daily_Total  P2'!$B17,'Facebook P2'!H$14:H$155)+SUMIF('YouTube P2'!$B$14:$B$125,'Daily_Total  P2'!$B17,'YouTube P2'!H$14:H$125)+SUMIF('GDN P2'!$B$14:$B$123,'Daily_Total  P2'!$B17,'GDN P2'!H$14:H$123)+SUMIF(Media4!$B$14:$B$122,'Daily_Total  P2'!$B17,Media4!H$14:H$122)+SUMIF(Media5!$B$14:$B$129,'Daily_Total  P2'!$B17,Media5!H$14:H$129)+SUMIF(Media6!$B$14:$B$129,'Daily_Total  P2'!$B17,Media6!H$14:H$129)+SUMIF(Media7!$B$14:$B$129,'Daily_Total  P2'!$B17,Media7!H$14:H$129)+SUMIF(Media8!$B$14:$B$129,'Daily_Total  P2'!$B17,Media8!H$14:H$129)+SUMIF(Media9!$B$14:$B$129,'Daily_Total  P2'!$B17,Media9!H$14:H$129)+SUMIF(Media10!$B$14:$B$129,'Daily_Total  P2'!$B17,Media10!H$14:H$129)</f>
        <v>4313</v>
      </c>
      <c r="I17" s="465">
        <f>SUMIF('Facebook P2'!$B$14:$B$155,'Daily_Total  P2'!$B17,'Facebook P2'!I$14:I$155)+SUMIF('YouTube P2'!$B$14:$B$125,'Daily_Total  P2'!$B17,'YouTube P2'!I$14:I$125)+SUMIF('GDN P2'!$B$14:$B$123,'Daily_Total  P2'!$B17,'GDN P2'!I$14:I$123)+SUMIF(Media4!$B$14:$B$122,'Daily_Total  P2'!$B17,Media4!I$14:I$122)+SUMIF(Media5!$B$14:$B$129,'Daily_Total  P2'!$B17,Media5!I$14:I$129)+SUMIF(Media6!$B$14:$B$129,'Daily_Total  P2'!$B17,Media6!I$14:I$129)+SUMIF(Media7!$B$14:$B$129,'Daily_Total  P2'!$B17,Media7!I$14:I$129)+SUMIF(Media8!$B$14:$B$129,'Daily_Total  P2'!$B17,Media8!I$14:I$129)+SUMIF(Media9!$B$14:$B$129,'Daily_Total  P2'!$B17,Media9!I$14:I$129)+SUMIF(Media10!$B$14:$B$129,'Daily_Total  P2'!$B17,Media10!I$14:I$129)</f>
        <v>2014</v>
      </c>
      <c r="J17" s="467">
        <f>SUMIF('Facebook P2'!$B$14:$B$155,'Daily_Total  P2'!$B17,'Facebook P2'!J$14:J$155)+SUMIF('YouTube P2'!$B$14:$B$125,'Daily_Total  P2'!$B17,'YouTube P2'!J$14:J$125)+SUMIF('GDN P2'!$B$14:$B$123,'Daily_Total  P2'!$B17,'GDN P2'!J$14:J$123)+SUMIF(Media4!$B$14:$B$122,'Daily_Total  P2'!$B17,Media4!J$14:J$122)+SUMIF(Media5!$B$14:$B$129,'Daily_Total  P2'!$B17,Media5!J$14:J$129)+SUMIF(Media6!$B$14:$B$129,'Daily_Total  P2'!$B17,Media6!J$14:J$129)+SUMIF(Media7!$B$14:$B$129,'Daily_Total  P2'!$B17,Media7!J$14:J$129)+SUMIF(Media8!$B$14:$B$129,'Daily_Total  P2'!$B17,Media8!J$14:J$129)+SUMIF(Media9!$B$14:$B$129,'Daily_Total  P2'!$B17,Media9!J$14:J$129)+SUMIF(Media10!$B$14:$B$129,'Daily_Total  P2'!$B17,Media10!J$14:J$129)</f>
        <v>59.209999999999994</v>
      </c>
      <c r="K17" s="106">
        <f>SUM($J$14:J17)/$C$3</f>
        <v>1.7709257715610436E-3</v>
      </c>
      <c r="L17" s="60">
        <f t="shared" ref="L17:L77" si="0">D17/C17</f>
        <v>3.3145840372600849E-2</v>
      </c>
      <c r="M17" s="73">
        <f t="shared" ref="M17:M77" si="1">J17/D17</f>
        <v>1.1834899060563661E-2</v>
      </c>
      <c r="N17" s="100">
        <f t="shared" ref="N17:N78" si="2">J17/E17</f>
        <v>3.9204131629477579E-3</v>
      </c>
      <c r="O17" s="456">
        <f>SUMIF('Facebook P2'!$B$14:$B$155,'Daily_Total  P2'!$B17,'Facebook P2'!O$14:O$155)+SUMIF('YouTube P2'!$B$14:$B$125,'Daily_Total  P2'!$B17,'YouTube P2'!O$14:O$125)+SUMIF('GDN P2'!$B$14:$B$123,'Daily_Total  P2'!$B17,'GDN P2'!O$14:O$123)+SUMIF(Media4!$B$14:$B$122,'Daily_Total  P2'!$B17,Media4!O$14:O$122)+SUMIF(Media5!$B$14:$B$129,'Daily_Total  P2'!$B17,Media5!O$14:O$129)+SUMIF(Media6!$B$14:$B$129,'Daily_Total  P2'!$B17,Media6!O$14:O$129)+SUMIF(Media7!$B$14:$B$129,'Daily_Total  P2'!$B17,Media7!O$14:O$129)+SUMIF(Media8!$B$14:$B$129,'Daily_Total  P2'!$B17,Media8!O$14:O$129)+SUMIF(Media9!$B$14:$B$129,'Daily_Total  P2'!$B17,Media9!O$14:O$129)+SUMIF(Media10!$B$14:$B$129,'Daily_Total  P2'!$B17,Media10!O$14:O$129)</f>
        <v>913</v>
      </c>
      <c r="P17" s="456">
        <f>SUMIF('Facebook P2'!$B$14:$B$155,'Daily_Total  P2'!$B17,'Facebook P2'!P$14:P$155)+SUMIF('YouTube P2'!$B$14:$B$125,'Daily_Total  P2'!$B17,'YouTube P2'!P$14:P$125)+SUMIF('GDN P2'!$B$14:$B$123,'Daily_Total  P2'!$B17,'GDN P2'!P$14:P$123)+SUMIF(Media4!$B$14:$B$122,'Daily_Total  P2'!$B17,Media4!P$14:P$122)+SUMIF(Media5!$B$14:$B$129,'Daily_Total  P2'!$B17,Media5!P$14:P$129)+SUMIF(Media6!$B$14:$B$129,'Daily_Total  P2'!$B17,Media6!P$14:P$129)+SUMIF(Media7!$B$14:$B$129,'Daily_Total  P2'!$B17,Media7!P$14:P$129)+SUMIF(Media8!$B$14:$B$129,'Daily_Total  P2'!$B17,Media8!P$14:P$129)+SUMIF(Media9!$B$14:$B$129,'Daily_Total  P2'!$B17,Media9!P$14:P$129)+SUMIF(Media10!$B$14:$B$129,'Daily_Total  P2'!$B17,Media10!P$14:P$129)</f>
        <v>19711.128205128203</v>
      </c>
      <c r="Q17" s="59">
        <f t="shared" ref="Q17:Q77" si="3">O17/P17</f>
        <v>4.6319012818478181E-2</v>
      </c>
      <c r="R17" s="469">
        <f t="shared" ref="R17:R60" si="4">J17/O17</f>
        <v>6.4852135815991224E-2</v>
      </c>
      <c r="S17" s="59">
        <f t="shared" ref="S17:S77" si="5">O17/D17</f>
        <v>0.18249050569658204</v>
      </c>
      <c r="T17" s="104">
        <f>AVERAGE('Facebook P2'!T17,'YouTube P2'!T17,'GDN P2'!T17,Media4!T15,Media5!T15,Media6!T15,Media7!T15,Media8!T15,Media9!T15,Media10!T15)</f>
        <v>60.563888752312991</v>
      </c>
      <c r="U17" s="460">
        <f>SUMIF(Facebook!$B$14:$B$155,'Daily_Total  P2'!$B17,Facebook!U$14:U$155)+SUMIF(YouTube!$B$14:$B$125,'Daily_Total  P2'!$B17,YouTube!N$14:N$125)+SUMIF(Snapchat!$B$14:$B$123,'Daily_Total  P2'!$B17,Snapchat!N$14:N$123)+SUMIF(Media4!$B$14:$B$122,'Daily_Total  P2'!$B17,Media4!N$14:N$122)+SUMIF(Media5!$B$14:$B$129,'Daily_Total  P2'!$B17,Media5!N$14:N$129)+SUMIF(Media6!$B$14:$B$129,'Daily_Total  P2'!$B17,Media6!N$14:N$129)+SUMIF(Media7!$B$14:$B$129,'Daily_Total  P2'!$B17,Media7!N$14:N$129)+SUMIF(Media8!$B$14:$B$129,'Daily_Total  P2'!$B17,Media8!N$14:N$129)+SUMIF(Media9!$B$14:$B$129,'Daily_Total  P2'!$B17,Media9!N$14:N$129)+SUMIF(Media10!$B$14:$B$129,'Daily_Total  P2'!$B17,Media10!N$14:N$129)</f>
        <v>0</v>
      </c>
      <c r="V17" s="59">
        <v>0.66469163577109591</v>
      </c>
      <c r="W17" s="477"/>
      <c r="X17" s="477"/>
      <c r="Y17" s="478"/>
    </row>
    <row r="18" spans="1:25" s="479" customFormat="1">
      <c r="A18" s="476"/>
      <c r="B18" s="472">
        <f>B$14+4</f>
        <v>45190</v>
      </c>
      <c r="C18" s="456">
        <f>SUMIF('Facebook P2'!$B$14:$B$155,'Daily_Total  P2'!$B18,'Facebook P2'!C$14:C$155)+SUMIF('YouTube P2'!$B$14:$B$125,'Daily_Total  P2'!$B18,'YouTube P2'!C$14:C$125)+SUMIF('GDN P2'!$B$14:$B$123,'Daily_Total  P2'!$B18,'GDN P2'!C$14:C$123)+SUMIF(Media4!$B$14:$B$122,'Daily_Total  P2'!$B18,Media4!C$14:C$122)+SUMIF(Media5!$B$14:$B$129,'Daily_Total  P2'!$B18,Media5!C$14:C$129)+SUMIF(Media6!$B$14:$B$129,'Daily_Total  P2'!$B18,Media6!C$14:C$129)+SUMIF(Media7!$B$14:$B$129,'Daily_Total  P2'!$B18,Media7!C$14:C$129)+SUMIF(Media8!$B$14:$B$129,'Daily_Total  P2'!$B18,Media8!C$14:C$129)+SUMIF(Media9!$B$14:$B$129,'Daily_Total  P2'!$B18,Media9!C$14:C$129)+SUMIF(Media10!$B$14:$B$129,'Daily_Total  P2'!$B18,Media10!C$14:C$129)</f>
        <v>242923</v>
      </c>
      <c r="D18" s="465">
        <f>SUMIF('Facebook P2'!$B$14:$B$155,'Daily_Total  P2'!$B18,'Facebook P2'!D$14:D$155)+SUMIF('YouTube P2'!$B$14:$B$125,'Daily_Total  P2'!$B18,'YouTube P2'!D$14:D$125)+SUMIF('GDN P2'!$B$14:$B$123,'Daily_Total  P2'!$B18,'GDN P2'!D$14:D$123)+SUMIF(Media4!$B$14:$B$122,'Daily_Total  P2'!$B18,Media4!D$14:D$122)+SUMIF(Media5!$B$14:$B$129,'Daily_Total  P2'!$B18,Media5!D$14:D$129)+SUMIF(Media6!$B$14:$B$129,'Daily_Total  P2'!$B18,Media6!D$14:D$129)+SUMIF(Media7!$B$14:$B$129,'Daily_Total  P2'!$B18,Media7!D$14:D$129)+SUMIF(Media8!$B$14:$B$129,'Daily_Total  P2'!$B18,Media8!D$14:D$129)+SUMIF(Media9!$B$14:$B$129,'Daily_Total  P2'!$B18,Media9!D$14:D$129)+SUMIF(Media10!$B$14:$B$129,'Daily_Total  P2'!$B18,Media10!D$14:D$129)</f>
        <v>6706</v>
      </c>
      <c r="E18" s="465">
        <f>SUMIF('Facebook P2'!$B$14:$B$155,'Daily_Total  P2'!$B18,'Facebook P2'!E$14:E$155)+SUMIF('YouTube P2'!$B$14:$B$125,'Daily_Total  P2'!$B18,'YouTube P2'!E$14:E$125)+SUMIF('GDN P2'!$B$14:$B$123,'Daily_Total  P2'!$B18,'GDN P2'!E$14:E$123)+SUMIF(Media4!$B$14:$B$122,'Daily_Total  P2'!$B18,Media4!E$14:E$122)+SUMIF(Media5!$B$14:$B$129,'Daily_Total  P2'!$B18,Media5!E$14:E$129)+SUMIF(Media6!$B$14:$B$129,'Daily_Total  P2'!$B18,Media6!E$14:E$129)+SUMIF(Media7!$B$14:$B$129,'Daily_Total  P2'!$B18,Media7!E$14:E$129)+SUMIF(Media8!$B$14:$B$129,'Daily_Total  P2'!$B18,Media8!E$14:E$129)+SUMIF(Media9!$B$14:$B$129,'Daily_Total  P2'!$B18,Media9!E$14:E$129)+SUMIF(Media10!$B$14:$B$129,'Daily_Total  P2'!$B18,Media10!E$14:E$129)</f>
        <v>18132</v>
      </c>
      <c r="F18" s="465">
        <f>SUMIF('Facebook P2'!$B$14:$B$155,'Daily_Total  P2'!$B18,'Facebook P2'!F$14:F$155)+SUMIF('YouTube P2'!$B$14:$B$125,'Daily_Total  P2'!$B18,'YouTube P2'!F$14:F$125)+SUMIF('GDN P2'!$B$14:$B$123,'Daily_Total  P2'!$B18,'GDN P2'!F$14:F$123)+SUMIF(Media4!$B$14:$B$122,'Daily_Total  P2'!$B18,Media4!F$14:F$122)+SUMIF(Media5!$B$14:$B$129,'Daily_Total  P2'!$B18,Media5!F$14:F$129)+SUMIF(Media6!$B$14:$B$129,'Daily_Total  P2'!$B18,Media6!F$14:F$129)+SUMIF(Media7!$B$14:$B$129,'Daily_Total  P2'!$B18,Media7!F$14:F$129)+SUMIF(Media8!$B$14:$B$129,'Daily_Total  P2'!$B18,Media8!F$14:F$129)+SUMIF(Media9!$B$14:$B$129,'Daily_Total  P2'!$B18,Media9!F$14:F$129)+SUMIF(Media10!$B$14:$B$129,'Daily_Total  P2'!$B18,Media10!F$14:F$129)</f>
        <v>15352.6435</v>
      </c>
      <c r="G18" s="465">
        <f>SUMIF('Facebook P2'!$B$14:$B$155,'Daily_Total  P2'!$B18,'Facebook P2'!G$14:G$155)+SUMIF('YouTube P2'!$B$14:$B$125,'Daily_Total  P2'!$B18,'YouTube P2'!G$14:G$125)+SUMIF('GDN P2'!$B$14:$B$123,'Daily_Total  P2'!$B18,'GDN P2'!G$14:G$123)+SUMIF(Media4!$B$14:$B$122,'Daily_Total  P2'!$B18,Media4!G$14:G$122)+SUMIF(Media5!$B$14:$B$129,'Daily_Total  P2'!$B18,Media5!G$14:G$129)+SUMIF(Media6!$B$14:$B$129,'Daily_Total  P2'!$B18,Media6!G$14:G$129)+SUMIF(Media7!$B$14:$B$129,'Daily_Total  P2'!$B18,Media7!G$14:G$129)+SUMIF(Media8!$B$14:$B$129,'Daily_Total  P2'!$B18,Media8!G$14:G$129)+SUMIF(Media9!$B$14:$B$129,'Daily_Total  P2'!$B18,Media9!G$14:G$129)+SUMIF(Media10!$B$14:$B$129,'Daily_Total  P2'!$B18,Media10!G$14:G$129)</f>
        <v>7642.9521999999997</v>
      </c>
      <c r="H18" s="465">
        <f>SUMIF('Facebook P2'!$B$14:$B$155,'Daily_Total  P2'!$B18,'Facebook P2'!H$14:H$155)+SUMIF('YouTube P2'!$B$14:$B$125,'Daily_Total  P2'!$B18,'YouTube P2'!H$14:H$125)+SUMIF('GDN P2'!$B$14:$B$123,'Daily_Total  P2'!$B18,'GDN P2'!H$14:H$123)+SUMIF(Media4!$B$14:$B$122,'Daily_Total  P2'!$B18,Media4!H$14:H$122)+SUMIF(Media5!$B$14:$B$129,'Daily_Total  P2'!$B18,Media5!H$14:H$129)+SUMIF(Media6!$B$14:$B$129,'Daily_Total  P2'!$B18,Media6!H$14:H$129)+SUMIF(Media7!$B$14:$B$129,'Daily_Total  P2'!$B18,Media7!H$14:H$129)+SUMIF(Media8!$B$14:$B$129,'Daily_Total  P2'!$B18,Media8!H$14:H$129)+SUMIF(Media9!$B$14:$B$129,'Daily_Total  P2'!$B18,Media9!H$14:H$129)+SUMIF(Media10!$B$14:$B$129,'Daily_Total  P2'!$B18,Media10!H$14:H$129)</f>
        <v>5519.3182999999999</v>
      </c>
      <c r="I18" s="465">
        <f>SUMIF('Facebook P2'!$B$14:$B$155,'Daily_Total  P2'!$B18,'Facebook P2'!I$14:I$155)+SUMIF('YouTube P2'!$B$14:$B$125,'Daily_Total  P2'!$B18,'YouTube P2'!I$14:I$125)+SUMIF('GDN P2'!$B$14:$B$123,'Daily_Total  P2'!$B18,'GDN P2'!I$14:I$123)+SUMIF(Media4!$B$14:$B$122,'Daily_Total  P2'!$B18,Media4!I$14:I$122)+SUMIF(Media5!$B$14:$B$129,'Daily_Total  P2'!$B18,Media5!I$14:I$129)+SUMIF(Media6!$B$14:$B$129,'Daily_Total  P2'!$B18,Media6!I$14:I$129)+SUMIF(Media7!$B$14:$B$129,'Daily_Total  P2'!$B18,Media7!I$14:I$129)+SUMIF(Media8!$B$14:$B$129,'Daily_Total  P2'!$B18,Media8!I$14:I$129)+SUMIF(Media9!$B$14:$B$129,'Daily_Total  P2'!$B18,Media9!I$14:I$129)+SUMIF(Media10!$B$14:$B$129,'Daily_Total  P2'!$B18,Media10!I$14:I$129)</f>
        <v>2773.7981</v>
      </c>
      <c r="J18" s="467">
        <f>SUMIF('Facebook P2'!$B$14:$B$155,'Daily_Total  P2'!$B18,'Facebook P2'!J$14:J$155)+SUMIF('YouTube P2'!$B$14:$B$125,'Daily_Total  P2'!$B18,'YouTube P2'!J$14:J$125)+SUMIF('GDN P2'!$B$14:$B$123,'Daily_Total  P2'!$B18,'GDN P2'!J$14:J$123)+SUMIF(Media4!$B$14:$B$122,'Daily_Total  P2'!$B18,Media4!J$14:J$122)+SUMIF(Media5!$B$14:$B$129,'Daily_Total  P2'!$B18,Media5!J$14:J$129)+SUMIF(Media6!$B$14:$B$129,'Daily_Total  P2'!$B18,Media6!J$14:J$129)+SUMIF(Media7!$B$14:$B$129,'Daily_Total  P2'!$B18,Media7!J$14:J$129)+SUMIF(Media8!$B$14:$B$129,'Daily_Total  P2'!$B18,Media8!J$14:J$129)+SUMIF(Media9!$B$14:$B$129,'Daily_Total  P2'!$B18,Media9!J$14:J$129)+SUMIF(Media10!$B$14:$B$129,'Daily_Total  P2'!$B18,Media10!J$14:J$129)</f>
        <v>99.97</v>
      </c>
      <c r="K18" s="106">
        <f>SUM($J$14:J18)/$C$3</f>
        <v>4.7609519391502613E-3</v>
      </c>
      <c r="L18" s="60">
        <f t="shared" si="0"/>
        <v>2.760545522655327E-2</v>
      </c>
      <c r="M18" s="73">
        <f t="shared" si="1"/>
        <v>1.4907545481658216E-2</v>
      </c>
      <c r="N18" s="100">
        <f t="shared" si="2"/>
        <v>5.5134568718288104E-3</v>
      </c>
      <c r="O18" s="456">
        <f>SUMIF('Facebook P2'!$B$14:$B$155,'Daily_Total  P2'!$B18,'Facebook P2'!O$14:O$155)+SUMIF('YouTube P2'!$B$14:$B$125,'Daily_Total  P2'!$B18,'YouTube P2'!O$14:O$125)+SUMIF('GDN P2'!$B$14:$B$123,'Daily_Total  P2'!$B18,'GDN P2'!O$14:O$123)+SUMIF(Media4!$B$14:$B$122,'Daily_Total  P2'!$B18,Media4!O$14:O$122)+SUMIF(Media5!$B$14:$B$129,'Daily_Total  P2'!$B18,Media5!O$14:O$129)+SUMIF(Media6!$B$14:$B$129,'Daily_Total  P2'!$B18,Media6!O$14:O$129)+SUMIF(Media7!$B$14:$B$129,'Daily_Total  P2'!$B18,Media7!O$14:O$129)+SUMIF(Media8!$B$14:$B$129,'Daily_Total  P2'!$B18,Media8!O$14:O$129)+SUMIF(Media9!$B$14:$B$129,'Daily_Total  P2'!$B18,Media9!O$14:O$129)+SUMIF(Media10!$B$14:$B$129,'Daily_Total  P2'!$B18,Media10!O$14:O$129)</f>
        <v>982</v>
      </c>
      <c r="P18" s="456">
        <f>SUMIF('Facebook P2'!$B$14:$B$155,'Daily_Total  P2'!$B18,'Facebook P2'!P$14:P$155)+SUMIF('YouTube P2'!$B$14:$B$125,'Daily_Total  P2'!$B18,'YouTube P2'!P$14:P$125)+SUMIF('GDN P2'!$B$14:$B$123,'Daily_Total  P2'!$B18,'GDN P2'!P$14:P$123)+SUMIF(Media4!$B$14:$B$122,'Daily_Total  P2'!$B18,Media4!P$14:P$122)+SUMIF(Media5!$B$14:$B$129,'Daily_Total  P2'!$B18,Media5!P$14:P$129)+SUMIF(Media6!$B$14:$B$129,'Daily_Total  P2'!$B18,Media6!P$14:P$129)+SUMIF(Media7!$B$14:$B$129,'Daily_Total  P2'!$B18,Media7!P$14:P$129)+SUMIF(Media8!$B$14:$B$129,'Daily_Total  P2'!$B18,Media8!P$14:P$129)+SUMIF(Media9!$B$14:$B$129,'Daily_Total  P2'!$B18,Media9!P$14:P$129)+SUMIF(Media10!$B$14:$B$129,'Daily_Total  P2'!$B18,Media10!P$14:P$129)</f>
        <v>29209.727106227103</v>
      </c>
      <c r="Q18" s="59">
        <f t="shared" si="3"/>
        <v>3.3618937843162916E-2</v>
      </c>
      <c r="R18" s="469">
        <f t="shared" si="4"/>
        <v>0.10180244399185336</v>
      </c>
      <c r="S18" s="59">
        <f t="shared" si="5"/>
        <v>0.14643602743811512</v>
      </c>
      <c r="T18" s="104">
        <f>AVERAGE('Facebook P2'!T18,'YouTube P2'!T18,'GDN P2'!T18,Media4!T16,Media5!T16,Media6!T16,Media7!T16,Media8!T16,Media9!T16,Media10!T16)</f>
        <v>404.50668094133647</v>
      </c>
      <c r="U18" s="460">
        <f>SUMIF(Facebook!$B$14:$B$155,'Daily_Total  P2'!$B18,Facebook!U$14:U$155)+SUMIF(YouTube!$B$14:$B$125,'Daily_Total  P2'!$B18,YouTube!N$14:N$125)+SUMIF(Snapchat!$B$14:$B$123,'Daily_Total  P2'!$B18,Snapchat!N$14:N$123)+SUMIF(Media4!$B$14:$B$122,'Daily_Total  P2'!$B18,Media4!N$14:N$122)+SUMIF(Media5!$B$14:$B$129,'Daily_Total  P2'!$B18,Media5!N$14:N$129)+SUMIF(Media6!$B$14:$B$129,'Daily_Total  P2'!$B18,Media6!N$14:N$129)+SUMIF(Media7!$B$14:$B$129,'Daily_Total  P2'!$B18,Media7!N$14:N$129)+SUMIF(Media8!$B$14:$B$129,'Daily_Total  P2'!$B18,Media8!N$14:N$129)+SUMIF(Media9!$B$14:$B$129,'Daily_Total  P2'!$B18,Media9!N$14:N$129)+SUMIF(Media10!$B$14:$B$129,'Daily_Total  P2'!$B18,Media10!N$14:N$129)</f>
        <v>0</v>
      </c>
      <c r="V18" s="59">
        <v>0.79883819310515003</v>
      </c>
      <c r="W18" s="477"/>
      <c r="X18" s="477"/>
      <c r="Y18" s="478"/>
    </row>
    <row r="19" spans="1:25">
      <c r="A19" s="284"/>
      <c r="B19" s="472">
        <f>B$14+5</f>
        <v>45191</v>
      </c>
      <c r="C19" s="456">
        <f>SUMIF('Facebook P2'!$B$14:$B$155,'Daily_Total  P2'!$B19,'Facebook P2'!C$14:C$155)+SUMIF('YouTube P2'!$B$14:$B$125,'Daily_Total  P2'!$B19,'YouTube P2'!C$14:C$125)+SUMIF('GDN P2'!$B$14:$B$123,'Daily_Total  P2'!$B19,'GDN P2'!C$14:C$123)+SUMIF(Media4!$B$14:$B$122,'Daily_Total  P2'!$B19,Media4!C$14:C$122)+SUMIF(Media5!$B$14:$B$129,'Daily_Total  P2'!$B19,Media5!C$14:C$129)+SUMIF(Media6!$B$14:$B$129,'Daily_Total  P2'!$B19,Media6!C$14:C$129)+SUMIF(Media7!$B$14:$B$129,'Daily_Total  P2'!$B19,Media7!C$14:C$129)+SUMIF(Media8!$B$14:$B$129,'Daily_Total  P2'!$B19,Media8!C$14:C$129)+SUMIF(Media9!$B$14:$B$129,'Daily_Total  P2'!$B19,Media9!C$14:C$129)+SUMIF(Media10!$B$14:$B$129,'Daily_Total  P2'!$B19,Media10!C$14:C$129)</f>
        <v>248276</v>
      </c>
      <c r="D19" s="465">
        <f>SUMIF('Facebook P2'!$B$14:$B$155,'Daily_Total  P2'!$B19,'Facebook P2'!D$14:D$155)+SUMIF('YouTube P2'!$B$14:$B$125,'Daily_Total  P2'!$B19,'YouTube P2'!D$14:D$125)+SUMIF('GDN P2'!$B$14:$B$123,'Daily_Total  P2'!$B19,'GDN P2'!D$14:D$123)+SUMIF(Media4!$B$14:$B$122,'Daily_Total  P2'!$B19,Media4!D$14:D$122)+SUMIF(Media5!$B$14:$B$129,'Daily_Total  P2'!$B19,Media5!D$14:D$129)+SUMIF(Media6!$B$14:$B$129,'Daily_Total  P2'!$B19,Media6!D$14:D$129)+SUMIF(Media7!$B$14:$B$129,'Daily_Total  P2'!$B19,Media7!D$14:D$129)+SUMIF(Media8!$B$14:$B$129,'Daily_Total  P2'!$B19,Media8!D$14:D$129)+SUMIF(Media9!$B$14:$B$129,'Daily_Total  P2'!$B19,Media9!D$14:D$129)+SUMIF(Media10!$B$14:$B$129,'Daily_Total  P2'!$B19,Media10!D$14:D$129)</f>
        <v>9129</v>
      </c>
      <c r="E19" s="465">
        <f>SUMIF('Facebook P2'!$B$14:$B$155,'Daily_Total  P2'!$B19,'Facebook P2'!E$14:E$155)+SUMIF('YouTube P2'!$B$14:$B$125,'Daily_Total  P2'!$B19,'YouTube P2'!E$14:E$125)+SUMIF('GDN P2'!$B$14:$B$123,'Daily_Total  P2'!$B19,'GDN P2'!E$14:E$123)+SUMIF(Media4!$B$14:$B$122,'Daily_Total  P2'!$B19,Media4!E$14:E$122)+SUMIF(Media5!$B$14:$B$129,'Daily_Total  P2'!$B19,Media5!E$14:E$129)+SUMIF(Media6!$B$14:$B$129,'Daily_Total  P2'!$B19,Media6!E$14:E$129)+SUMIF(Media7!$B$14:$B$129,'Daily_Total  P2'!$B19,Media7!E$14:E$129)+SUMIF(Media8!$B$14:$B$129,'Daily_Total  P2'!$B19,Media8!E$14:E$129)+SUMIF(Media9!$B$14:$B$129,'Daily_Total  P2'!$B19,Media9!E$14:E$129)+SUMIF(Media10!$B$14:$B$129,'Daily_Total  P2'!$B19,Media10!E$14:E$129)</f>
        <v>26956</v>
      </c>
      <c r="F19" s="465">
        <f>SUMIF('Facebook P2'!$B$14:$B$155,'Daily_Total  P2'!$B19,'Facebook P2'!F$14:F$155)+SUMIF('YouTube P2'!$B$14:$B$125,'Daily_Total  P2'!$B19,'YouTube P2'!F$14:F$125)+SUMIF('GDN P2'!$B$14:$B$123,'Daily_Total  P2'!$B19,'GDN P2'!F$14:F$123)+SUMIF(Media4!$B$14:$B$122,'Daily_Total  P2'!$B19,Media4!F$14:F$122)+SUMIF(Media5!$B$14:$B$129,'Daily_Total  P2'!$B19,Media5!F$14:F$129)+SUMIF(Media6!$B$14:$B$129,'Daily_Total  P2'!$B19,Media6!F$14:F$129)+SUMIF(Media7!$B$14:$B$129,'Daily_Total  P2'!$B19,Media7!F$14:F$129)+SUMIF(Media8!$B$14:$B$129,'Daily_Total  P2'!$B19,Media8!F$14:F$129)+SUMIF(Media9!$B$14:$B$129,'Daily_Total  P2'!$B19,Media9!F$14:F$129)+SUMIF(Media10!$B$14:$B$129,'Daily_Total  P2'!$B19,Media10!F$14:F$129)</f>
        <v>21928.8177</v>
      </c>
      <c r="G19" s="465">
        <f>SUMIF('Facebook P2'!$B$14:$B$155,'Daily_Total  P2'!$B19,'Facebook P2'!G$14:G$155)+SUMIF('YouTube P2'!$B$14:$B$125,'Daily_Total  P2'!$B19,'YouTube P2'!G$14:G$125)+SUMIF('GDN P2'!$B$14:$B$123,'Daily_Total  P2'!$B19,'GDN P2'!G$14:G$123)+SUMIF(Media4!$B$14:$B$122,'Daily_Total  P2'!$B19,Media4!G$14:G$122)+SUMIF(Media5!$B$14:$B$129,'Daily_Total  P2'!$B19,Media5!G$14:G$129)+SUMIF(Media6!$B$14:$B$129,'Daily_Total  P2'!$B19,Media6!G$14:G$129)+SUMIF(Media7!$B$14:$B$129,'Daily_Total  P2'!$B19,Media7!G$14:G$129)+SUMIF(Media8!$B$14:$B$129,'Daily_Total  P2'!$B19,Media8!G$14:G$129)+SUMIF(Media9!$B$14:$B$129,'Daily_Total  P2'!$B19,Media9!G$14:G$129)+SUMIF(Media10!$B$14:$B$129,'Daily_Total  P2'!$B19,Media10!G$14:G$129)</f>
        <v>12152.2292</v>
      </c>
      <c r="H19" s="465">
        <f>SUMIF('Facebook P2'!$B$14:$B$155,'Daily_Total  P2'!$B19,'Facebook P2'!H$14:H$155)+SUMIF('YouTube P2'!$B$14:$B$125,'Daily_Total  P2'!$B19,'YouTube P2'!H$14:H$125)+SUMIF('GDN P2'!$B$14:$B$123,'Daily_Total  P2'!$B19,'GDN P2'!H$14:H$123)+SUMIF(Media4!$B$14:$B$122,'Daily_Total  P2'!$B19,Media4!H$14:H$122)+SUMIF(Media5!$B$14:$B$129,'Daily_Total  P2'!$B19,Media5!H$14:H$129)+SUMIF(Media6!$B$14:$B$129,'Daily_Total  P2'!$B19,Media6!H$14:H$129)+SUMIF(Media7!$B$14:$B$129,'Daily_Total  P2'!$B19,Media7!H$14:H$129)+SUMIF(Media8!$B$14:$B$129,'Daily_Total  P2'!$B19,Media8!H$14:H$129)+SUMIF(Media9!$B$14:$B$129,'Daily_Total  P2'!$B19,Media9!H$14:H$129)+SUMIF(Media10!$B$14:$B$129,'Daily_Total  P2'!$B19,Media10!H$14:H$129)</f>
        <v>8899.7324000000008</v>
      </c>
      <c r="I19" s="465">
        <f>SUMIF('Facebook P2'!$B$14:$B$155,'Daily_Total  P2'!$B19,'Facebook P2'!I$14:I$155)+SUMIF('YouTube P2'!$B$14:$B$125,'Daily_Total  P2'!$B19,'YouTube P2'!I$14:I$125)+SUMIF('GDN P2'!$B$14:$B$123,'Daily_Total  P2'!$B19,'GDN P2'!I$14:I$123)+SUMIF(Media4!$B$14:$B$122,'Daily_Total  P2'!$B19,Media4!I$14:I$122)+SUMIF(Media5!$B$14:$B$129,'Daily_Total  P2'!$B19,Media5!I$14:I$129)+SUMIF(Media6!$B$14:$B$129,'Daily_Total  P2'!$B19,Media6!I$14:I$129)+SUMIF(Media7!$B$14:$B$129,'Daily_Total  P2'!$B19,Media7!I$14:I$129)+SUMIF(Media8!$B$14:$B$129,'Daily_Total  P2'!$B19,Media8!I$14:I$129)+SUMIF(Media9!$B$14:$B$129,'Daily_Total  P2'!$B19,Media9!I$14:I$129)+SUMIF(Media10!$B$14:$B$129,'Daily_Total  P2'!$B19,Media10!I$14:I$129)</f>
        <v>5679.6630000000005</v>
      </c>
      <c r="J19" s="467">
        <f>SUMIF('Facebook P2'!$B$14:$B$155,'Daily_Total  P2'!$B19,'Facebook P2'!J$14:J$155)+SUMIF('YouTube P2'!$B$14:$B$125,'Daily_Total  P2'!$B19,'YouTube P2'!J$14:J$125)+SUMIF('GDN P2'!$B$14:$B$123,'Daily_Total  P2'!$B19,'GDN P2'!J$14:J$123)+SUMIF(Media4!$B$14:$B$122,'Daily_Total  P2'!$B19,Media4!J$14:J$122)+SUMIF(Media5!$B$14:$B$129,'Daily_Total  P2'!$B19,Media5!J$14:J$129)+SUMIF(Media6!$B$14:$B$129,'Daily_Total  P2'!$B19,Media6!J$14:J$129)+SUMIF(Media7!$B$14:$B$129,'Daily_Total  P2'!$B19,Media7!J$14:J$129)+SUMIF(Media8!$B$14:$B$129,'Daily_Total  P2'!$B19,Media8!J$14:J$129)+SUMIF(Media9!$B$14:$B$129,'Daily_Total  P2'!$B19,Media9!J$14:J$129)+SUMIF(Media10!$B$14:$B$129,'Daily_Total  P2'!$B19,Media10!J$14:J$129)</f>
        <v>292.70000000000005</v>
      </c>
      <c r="K19" s="106">
        <f>SUM($J$14:J19)/$C$3</f>
        <v>1.3515384861560625E-2</v>
      </c>
      <c r="L19" s="60">
        <f t="shared" si="0"/>
        <v>3.6769562905798386E-2</v>
      </c>
      <c r="M19" s="73">
        <f t="shared" si="1"/>
        <v>3.2062657465220731E-2</v>
      </c>
      <c r="N19" s="356">
        <f t="shared" si="2"/>
        <v>1.0858435969728448E-2</v>
      </c>
      <c r="O19" s="456">
        <f>SUMIF('Facebook P2'!$B$14:$B$155,'Daily_Total  P2'!$B19,'Facebook P2'!O$14:O$155)+SUMIF('YouTube P2'!$B$14:$B$125,'Daily_Total  P2'!$B19,'YouTube P2'!O$14:O$125)+SUMIF('GDN P2'!$B$14:$B$123,'Daily_Total  P2'!$B19,'GDN P2'!O$14:O$123)+SUMIF(Media4!$B$14:$B$122,'Daily_Total  P2'!$B19,Media4!O$14:O$122)+SUMIF(Media5!$B$14:$B$129,'Daily_Total  P2'!$B19,Media5!O$14:O$129)+SUMIF(Media6!$B$14:$B$129,'Daily_Total  P2'!$B19,Media6!O$14:O$129)+SUMIF(Media7!$B$14:$B$129,'Daily_Total  P2'!$B19,Media7!O$14:O$129)+SUMIF(Media8!$B$14:$B$129,'Daily_Total  P2'!$B19,Media8!O$14:O$129)+SUMIF(Media9!$B$14:$B$129,'Daily_Total  P2'!$B19,Media9!O$14:O$129)+SUMIF(Media10!$B$14:$B$129,'Daily_Total  P2'!$B19,Media10!O$14:O$129)</f>
        <v>1732</v>
      </c>
      <c r="P19" s="456">
        <f>SUMIF('Facebook P2'!$B$14:$B$155,'Daily_Total  P2'!$B19,'Facebook P2'!P$14:P$155)+SUMIF('YouTube P2'!$B$14:$B$125,'Daily_Total  P2'!$B19,'YouTube P2'!P$14:P$125)+SUMIF('GDN P2'!$B$14:$B$123,'Daily_Total  P2'!$B19,'GDN P2'!P$14:P$123)+SUMIF(Media4!$B$14:$B$122,'Daily_Total  P2'!$B19,Media4!P$14:P$122)+SUMIF(Media5!$B$14:$B$129,'Daily_Total  P2'!$B19,Media5!P$14:P$129)+SUMIF(Media6!$B$14:$B$129,'Daily_Total  P2'!$B19,Media6!P$14:P$129)+SUMIF(Media7!$B$14:$B$129,'Daily_Total  P2'!$B19,Media7!P$14:P$129)+SUMIF(Media8!$B$14:$B$129,'Daily_Total  P2'!$B19,Media8!P$14:P$129)+SUMIF(Media9!$B$14:$B$129,'Daily_Total  P2'!$B19,Media9!P$14:P$129)+SUMIF(Media10!$B$14:$B$129,'Daily_Total  P2'!$B19,Media10!P$14:P$129)</f>
        <v>29209.727106227103</v>
      </c>
      <c r="Q19" s="74">
        <f t="shared" si="3"/>
        <v>5.9295316032951295E-2</v>
      </c>
      <c r="R19" s="75">
        <f t="shared" si="4"/>
        <v>0.16899538106235568</v>
      </c>
      <c r="S19" s="59">
        <f t="shared" si="5"/>
        <v>0.18972505203198597</v>
      </c>
      <c r="T19" s="104">
        <f>AVERAGE('Facebook P2'!T19,'YouTube P2'!T19,'GDN P2'!T19,Media4!T17,Media5!T17,Media6!T17,Media7!T17,Media8!T17,Media9!T17,Media10!T17)</f>
        <v>81.056431090919332</v>
      </c>
      <c r="U19" s="110">
        <f>SUMIF(Facebook!$B$14:$B$155,'Daily_Total  P2'!$B19,Facebook!U$14:U$155)+SUMIF(YouTube!$B$14:$B$125,'Daily_Total  P2'!$B19,YouTube!N$14:N$125)+SUMIF(Snapchat!$B$14:$B$123,'Daily_Total  P2'!$B19,Snapchat!N$14:N$123)+SUMIF(Media4!$B$14:$B$122,'Daily_Total  P2'!$B19,Media4!N$14:N$122)+SUMIF(Media5!$B$14:$B$129,'Daily_Total  P2'!$B19,Media5!N$14:N$129)+SUMIF(Media6!$B$14:$B$129,'Daily_Total  P2'!$B19,Media6!N$14:N$129)+SUMIF(Media7!$B$14:$B$129,'Daily_Total  P2'!$B19,Media7!N$14:N$129)+SUMIF(Media8!$B$14:$B$129,'Daily_Total  P2'!$B19,Media8!N$14:N$129)+SUMIF(Media9!$B$14:$B$129,'Daily_Total  P2'!$B19,Media9!N$14:N$129)+SUMIF(Media10!$B$14:$B$129,'Daily_Total  P2'!$B19,Media10!N$14:N$129)</f>
        <v>0</v>
      </c>
      <c r="V19" s="59">
        <v>0.78463917652360782</v>
      </c>
      <c r="W19" s="274"/>
      <c r="X19" s="274"/>
      <c r="Y19" s="275"/>
    </row>
    <row r="20" spans="1:25">
      <c r="A20" s="285"/>
      <c r="B20" s="472">
        <f>B$14+6</f>
        <v>45192</v>
      </c>
      <c r="C20" s="456">
        <f>SUMIF('Facebook P2'!$B$14:$B$155,'Daily_Total  P2'!$B20,'Facebook P2'!C$14:C$155)+SUMIF('YouTube P2'!$B$14:$B$125,'Daily_Total  P2'!$B20,'YouTube P2'!C$14:C$125)+SUMIF('GDN P2'!$B$14:$B$123,'Daily_Total  P2'!$B20,'GDN P2'!C$14:C$123)+SUMIF(Media4!$B$14:$B$122,'Daily_Total  P2'!$B20,Media4!C$14:C$122)+SUMIF(Media5!$B$14:$B$129,'Daily_Total  P2'!$B20,Media5!C$14:C$129)+SUMIF(Media6!$B$14:$B$129,'Daily_Total  P2'!$B20,Media6!C$14:C$129)+SUMIF(Media7!$B$14:$B$129,'Daily_Total  P2'!$B20,Media7!C$14:C$129)+SUMIF(Media8!$B$14:$B$129,'Daily_Total  P2'!$B20,Media8!C$14:C$129)+SUMIF(Media9!$B$14:$B$129,'Daily_Total  P2'!$B20,Media9!C$14:C$129)+SUMIF(Media10!$B$14:$B$129,'Daily_Total  P2'!$B20,Media10!C$14:C$129)</f>
        <v>225275</v>
      </c>
      <c r="D20" s="465">
        <f>SUMIF('Facebook P2'!$B$14:$B$155,'Daily_Total  P2'!$B20,'Facebook P2'!D$14:D$155)+SUMIF('YouTube P2'!$B$14:$B$125,'Daily_Total  P2'!$B20,'YouTube P2'!D$14:D$125)+SUMIF('GDN P2'!$B$14:$B$123,'Daily_Total  P2'!$B20,'GDN P2'!D$14:D$123)+SUMIF(Media4!$B$14:$B$122,'Daily_Total  P2'!$B20,Media4!D$14:D$122)+SUMIF(Media5!$B$14:$B$129,'Daily_Total  P2'!$B20,Media5!D$14:D$129)+SUMIF(Media6!$B$14:$B$129,'Daily_Total  P2'!$B20,Media6!D$14:D$129)+SUMIF(Media7!$B$14:$B$129,'Daily_Total  P2'!$B20,Media7!D$14:D$129)+SUMIF(Media8!$B$14:$B$129,'Daily_Total  P2'!$B20,Media8!D$14:D$129)+SUMIF(Media9!$B$14:$B$129,'Daily_Total  P2'!$B20,Media9!D$14:D$129)+SUMIF(Media10!$B$14:$B$129,'Daily_Total  P2'!$B20,Media10!D$14:D$129)</f>
        <v>9218</v>
      </c>
      <c r="E20" s="465">
        <f>SUMIF('Facebook P2'!$B$14:$B$155,'Daily_Total  P2'!$B20,'Facebook P2'!E$14:E$155)+SUMIF('YouTube P2'!$B$14:$B$125,'Daily_Total  P2'!$B20,'YouTube P2'!E$14:E$125)+SUMIF('GDN P2'!$B$14:$B$123,'Daily_Total  P2'!$B20,'GDN P2'!E$14:E$123)+SUMIF(Media4!$B$14:$B$122,'Daily_Total  P2'!$B20,Media4!E$14:E$122)+SUMIF(Media5!$B$14:$B$129,'Daily_Total  P2'!$B20,Media5!E$14:E$129)+SUMIF(Media6!$B$14:$B$129,'Daily_Total  P2'!$B20,Media6!E$14:E$129)+SUMIF(Media7!$B$14:$B$129,'Daily_Total  P2'!$B20,Media7!E$14:E$129)+SUMIF(Media8!$B$14:$B$129,'Daily_Total  P2'!$B20,Media8!E$14:E$129)+SUMIF(Media9!$B$14:$B$129,'Daily_Total  P2'!$B20,Media9!E$14:E$129)+SUMIF(Media10!$B$14:$B$129,'Daily_Total  P2'!$B20,Media10!E$14:E$129)</f>
        <v>28395</v>
      </c>
      <c r="F20" s="465">
        <f>SUMIF('Facebook P2'!$B$14:$B$155,'Daily_Total  P2'!$B20,'Facebook P2'!F$14:F$155)+SUMIF('YouTube P2'!$B$14:$B$125,'Daily_Total  P2'!$B20,'YouTube P2'!F$14:F$125)+SUMIF('GDN P2'!$B$14:$B$123,'Daily_Total  P2'!$B20,'GDN P2'!F$14:F$123)+SUMIF(Media4!$B$14:$B$122,'Daily_Total  P2'!$B20,Media4!F$14:F$122)+SUMIF(Media5!$B$14:$B$129,'Daily_Total  P2'!$B20,Media5!F$14:F$129)+SUMIF(Media6!$B$14:$B$129,'Daily_Total  P2'!$B20,Media6!F$14:F$129)+SUMIF(Media7!$B$14:$B$129,'Daily_Total  P2'!$B20,Media7!F$14:F$129)+SUMIF(Media8!$B$14:$B$129,'Daily_Total  P2'!$B20,Media8!F$14:F$129)+SUMIF(Media9!$B$14:$B$129,'Daily_Total  P2'!$B20,Media9!F$14:F$129)+SUMIF(Media10!$B$14:$B$129,'Daily_Total  P2'!$B20,Media10!F$14:F$129)</f>
        <v>22487.7899</v>
      </c>
      <c r="G20" s="465">
        <f>SUMIF('Facebook P2'!$B$14:$B$155,'Daily_Total  P2'!$B20,'Facebook P2'!G$14:G$155)+SUMIF('YouTube P2'!$B$14:$B$125,'Daily_Total  P2'!$B20,'YouTube P2'!G$14:G$125)+SUMIF('GDN P2'!$B$14:$B$123,'Daily_Total  P2'!$B20,'GDN P2'!G$14:G$123)+SUMIF(Media4!$B$14:$B$122,'Daily_Total  P2'!$B20,Media4!G$14:G$122)+SUMIF(Media5!$B$14:$B$129,'Daily_Total  P2'!$B20,Media5!G$14:G$129)+SUMIF(Media6!$B$14:$B$129,'Daily_Total  P2'!$B20,Media6!G$14:G$129)+SUMIF(Media7!$B$14:$B$129,'Daily_Total  P2'!$B20,Media7!G$14:G$129)+SUMIF(Media8!$B$14:$B$129,'Daily_Total  P2'!$B20,Media8!G$14:G$129)+SUMIF(Media9!$B$14:$B$129,'Daily_Total  P2'!$B20,Media9!G$14:G$129)+SUMIF(Media10!$B$14:$B$129,'Daily_Total  P2'!$B20,Media10!G$14:G$129)</f>
        <v>11684.5342</v>
      </c>
      <c r="H20" s="465">
        <f>SUMIF('Facebook P2'!$B$14:$B$155,'Daily_Total  P2'!$B20,'Facebook P2'!H$14:H$155)+SUMIF('YouTube P2'!$B$14:$B$125,'Daily_Total  P2'!$B20,'YouTube P2'!H$14:H$125)+SUMIF('GDN P2'!$B$14:$B$123,'Daily_Total  P2'!$B20,'GDN P2'!H$14:H$123)+SUMIF(Media4!$B$14:$B$122,'Daily_Total  P2'!$B20,Media4!H$14:H$122)+SUMIF(Media5!$B$14:$B$129,'Daily_Total  P2'!$B20,Media5!H$14:H$129)+SUMIF(Media6!$B$14:$B$129,'Daily_Total  P2'!$B20,Media6!H$14:H$129)+SUMIF(Media7!$B$14:$B$129,'Daily_Total  P2'!$B20,Media7!H$14:H$129)+SUMIF(Media8!$B$14:$B$129,'Daily_Total  P2'!$B20,Media8!H$14:H$129)+SUMIF(Media9!$B$14:$B$129,'Daily_Total  P2'!$B20,Media9!H$14:H$129)+SUMIF(Media10!$B$14:$B$129,'Daily_Total  P2'!$B20,Media10!H$14:H$129)</f>
        <v>8249.2482</v>
      </c>
      <c r="I20" s="465">
        <f>SUMIF('Facebook P2'!$B$14:$B$155,'Daily_Total  P2'!$B20,'Facebook P2'!I$14:I$155)+SUMIF('YouTube P2'!$B$14:$B$125,'Daily_Total  P2'!$B20,'YouTube P2'!I$14:I$125)+SUMIF('GDN P2'!$B$14:$B$123,'Daily_Total  P2'!$B20,'GDN P2'!I$14:I$123)+SUMIF(Media4!$B$14:$B$122,'Daily_Total  P2'!$B20,Media4!I$14:I$122)+SUMIF(Media5!$B$14:$B$129,'Daily_Total  P2'!$B20,Media5!I$14:I$129)+SUMIF(Media6!$B$14:$B$129,'Daily_Total  P2'!$B20,Media6!I$14:I$129)+SUMIF(Media7!$B$14:$B$129,'Daily_Total  P2'!$B20,Media7!I$14:I$129)+SUMIF(Media8!$B$14:$B$129,'Daily_Total  P2'!$B20,Media8!I$14:I$129)+SUMIF(Media9!$B$14:$B$129,'Daily_Total  P2'!$B20,Media9!I$14:I$129)+SUMIF(Media10!$B$14:$B$129,'Daily_Total  P2'!$B20,Media10!I$14:I$129)</f>
        <v>5015.5595999999996</v>
      </c>
      <c r="J20" s="467">
        <f>SUMIF('Facebook P2'!$B$14:$B$155,'Daily_Total  P2'!$B20,'Facebook P2'!J$14:J$155)+SUMIF('YouTube P2'!$B$14:$B$125,'Daily_Total  P2'!$B20,'YouTube P2'!J$14:J$125)+SUMIF('GDN P2'!$B$14:$B$123,'Daily_Total  P2'!$B20,'GDN P2'!J$14:J$123)+SUMIF(Media4!$B$14:$B$122,'Daily_Total  P2'!$B20,Media4!J$14:J$122)+SUMIF(Media5!$B$14:$B$129,'Daily_Total  P2'!$B20,Media5!J$14:J$129)+SUMIF(Media6!$B$14:$B$129,'Daily_Total  P2'!$B20,Media6!J$14:J$129)+SUMIF(Media7!$B$14:$B$129,'Daily_Total  P2'!$B20,Media7!J$14:J$129)+SUMIF(Media8!$B$14:$B$129,'Daily_Total  P2'!$B20,Media8!J$14:J$129)+SUMIF(Media9!$B$14:$B$129,'Daily_Total  P2'!$B20,Media9!J$14:J$129)+SUMIF(Media10!$B$14:$B$129,'Daily_Total  P2'!$B20,Media10!J$14:J$129)</f>
        <v>123.06000000000002</v>
      </c>
      <c r="K20" s="106">
        <f>SUM($J$14:J20)/$C$3</f>
        <v>1.71960152525132E-2</v>
      </c>
      <c r="L20" s="60">
        <f t="shared" si="0"/>
        <v>4.0918876928198865E-2</v>
      </c>
      <c r="M20" s="73">
        <f t="shared" si="1"/>
        <v>1.334996745497939E-2</v>
      </c>
      <c r="N20" s="356">
        <f t="shared" si="2"/>
        <v>4.3338615953512948E-3</v>
      </c>
      <c r="O20" s="456">
        <f>SUMIF('Facebook P2'!$B$14:$B$155,'Daily_Total  P2'!$B20,'Facebook P2'!O$14:O$155)+SUMIF('YouTube P2'!$B$14:$B$125,'Daily_Total  P2'!$B20,'YouTube P2'!O$14:O$125)+SUMIF('GDN P2'!$B$14:$B$123,'Daily_Total  P2'!$B20,'GDN P2'!O$14:O$123)+SUMIF(Media4!$B$14:$B$122,'Daily_Total  P2'!$B20,Media4!O$14:O$122)+SUMIF(Media5!$B$14:$B$129,'Daily_Total  P2'!$B20,Media5!O$14:O$129)+SUMIF(Media6!$B$14:$B$129,'Daily_Total  P2'!$B20,Media6!O$14:O$129)+SUMIF(Media7!$B$14:$B$129,'Daily_Total  P2'!$B20,Media7!O$14:O$129)+SUMIF(Media8!$B$14:$B$129,'Daily_Total  P2'!$B20,Media8!O$14:O$129)+SUMIF(Media9!$B$14:$B$129,'Daily_Total  P2'!$B20,Media9!O$14:O$129)+SUMIF(Media10!$B$14:$B$129,'Daily_Total  P2'!$B20,Media10!O$14:O$129)</f>
        <v>1300</v>
      </c>
      <c r="P20" s="456">
        <f>SUMIF('Facebook P2'!$B$14:$B$155,'Daily_Total  P2'!$B20,'Facebook P2'!P$14:P$155)+SUMIF('YouTube P2'!$B$14:$B$125,'Daily_Total  P2'!$B20,'YouTube P2'!P$14:P$125)+SUMIF('GDN P2'!$B$14:$B$123,'Daily_Total  P2'!$B20,'GDN P2'!P$14:P$123)+SUMIF(Media4!$B$14:$B$122,'Daily_Total  P2'!$B20,Media4!P$14:P$122)+SUMIF(Media5!$B$14:$B$129,'Daily_Total  P2'!$B20,Media5!P$14:P$129)+SUMIF(Media6!$B$14:$B$129,'Daily_Total  P2'!$B20,Media6!P$14:P$129)+SUMIF(Media7!$B$14:$B$129,'Daily_Total  P2'!$B20,Media7!P$14:P$129)+SUMIF(Media8!$B$14:$B$129,'Daily_Total  P2'!$B20,Media8!P$14:P$129)+SUMIF(Media9!$B$14:$B$129,'Daily_Total  P2'!$B20,Media9!P$14:P$129)+SUMIF(Media10!$B$14:$B$129,'Daily_Total  P2'!$B20,Media10!P$14:P$129)</f>
        <v>29209.727106227103</v>
      </c>
      <c r="Q20" s="74">
        <f t="shared" si="3"/>
        <v>4.4505722195633188E-2</v>
      </c>
      <c r="R20" s="75">
        <f t="shared" si="4"/>
        <v>9.4661538461538478E-2</v>
      </c>
      <c r="S20" s="59">
        <f t="shared" si="5"/>
        <v>0.14102842265133433</v>
      </c>
      <c r="T20" s="104">
        <f>AVERAGE('Facebook P2'!T20,'YouTube P2'!T20,'GDN P2'!T20,Media4!T18,Media5!T18,Media6!T18,Media7!T18,Media8!T18,Media9!T18,Media10!T18)</f>
        <v>44.669637275714074</v>
      </c>
      <c r="U20" s="110">
        <f>SUMIF(Facebook!$B$14:$B$155,'Daily_Total  P2'!$B20,Facebook!U$14:U$155)+SUMIF(YouTube!$B$14:$B$125,'Daily_Total  P2'!$B20,YouTube!N$14:N$125)+SUMIF(Snapchat!$B$14:$B$123,'Daily_Total  P2'!$B20,Snapchat!N$14:N$123)+SUMIF(Media4!$B$14:$B$122,'Daily_Total  P2'!$B20,Media4!N$14:N$122)+SUMIF(Media5!$B$14:$B$129,'Daily_Total  P2'!$B20,Media5!N$14:N$129)+SUMIF(Media6!$B$14:$B$129,'Daily_Total  P2'!$B20,Media6!N$14:N$129)+SUMIF(Media7!$B$14:$B$129,'Daily_Total  P2'!$B20,Media7!N$14:N$129)+SUMIF(Media8!$B$14:$B$129,'Daily_Total  P2'!$B20,Media8!N$14:N$129)+SUMIF(Media9!$B$14:$B$129,'Daily_Total  P2'!$B20,Media9!N$14:N$129)+SUMIF(Media10!$B$14:$B$129,'Daily_Total  P2'!$B20,Media10!N$14:N$129)</f>
        <v>0</v>
      </c>
      <c r="V20" s="59">
        <v>0.78567882997223493</v>
      </c>
      <c r="W20" s="274"/>
      <c r="X20" s="274"/>
      <c r="Y20" s="275"/>
    </row>
    <row r="21" spans="1:25">
      <c r="A21" s="286"/>
      <c r="B21" s="96" t="s">
        <v>49</v>
      </c>
      <c r="C21" s="91">
        <f t="shared" ref="C21:J21" si="6">SUM(C14:C20)</f>
        <v>867413</v>
      </c>
      <c r="D21" s="76">
        <f t="shared" si="6"/>
        <v>30056</v>
      </c>
      <c r="E21" s="76">
        <f t="shared" si="6"/>
        <v>88586</v>
      </c>
      <c r="F21" s="76">
        <f>SUM(F14:F20)</f>
        <v>73880.251099999994</v>
      </c>
      <c r="G21" s="76">
        <f t="shared" si="6"/>
        <v>37833.715600000003</v>
      </c>
      <c r="H21" s="76">
        <f t="shared" si="6"/>
        <v>26981.298900000002</v>
      </c>
      <c r="I21" s="76">
        <f t="shared" si="6"/>
        <v>15483.020700000001</v>
      </c>
      <c r="J21" s="77">
        <f t="shared" si="6"/>
        <v>574.94000000000005</v>
      </c>
      <c r="K21" s="78">
        <f>SUM($J$21:J21)/$C$3</f>
        <v>1.71960152525132E-2</v>
      </c>
      <c r="L21" s="79">
        <f t="shared" si="0"/>
        <v>3.4650160880687744E-2</v>
      </c>
      <c r="M21" s="80">
        <f t="shared" si="1"/>
        <v>1.9128959276018102E-2</v>
      </c>
      <c r="N21" s="357">
        <f t="shared" si="2"/>
        <v>6.49019032352742E-3</v>
      </c>
      <c r="O21" s="91">
        <f>SUM(O14:O20)</f>
        <v>4927</v>
      </c>
      <c r="P21" s="91">
        <f>SUM(P14:P20)</f>
        <v>107340.30952380951</v>
      </c>
      <c r="Q21" s="78">
        <f t="shared" si="3"/>
        <v>4.5900743363397195E-2</v>
      </c>
      <c r="R21" s="82">
        <f t="shared" si="4"/>
        <v>0.11669169880251676</v>
      </c>
      <c r="S21" s="78">
        <f t="shared" si="5"/>
        <v>0.16392733564013842</v>
      </c>
      <c r="T21" s="83">
        <f>AVERAGE(T14:T20)</f>
        <v>147.69915951507073</v>
      </c>
      <c r="U21" s="76">
        <f>SUM(U14:U20)</f>
        <v>0</v>
      </c>
      <c r="V21" s="78">
        <f>AVERAGE(V15:V20)</f>
        <v>0.75846195884302214</v>
      </c>
      <c r="W21" s="276">
        <f>SUM(W14:W20)</f>
        <v>0</v>
      </c>
      <c r="X21" s="276">
        <f>SUM(X14:X20)</f>
        <v>0</v>
      </c>
      <c r="Y21" s="277">
        <f>SUM(Y14:Y20)</f>
        <v>0</v>
      </c>
    </row>
    <row r="22" spans="1:25">
      <c r="A22" s="284"/>
      <c r="B22" s="472">
        <f>B$14+7</f>
        <v>45193</v>
      </c>
      <c r="C22" s="456">
        <f>SUMIF('Facebook P2'!$B$14:$B$155,'Daily_Total  P2'!$B22,'Facebook P2'!C$14:C$155)+SUMIF('YouTube P2'!$B$14:$B$125,'Daily_Total  P2'!$B22,'YouTube P2'!C$14:C$125)+SUMIF('GDN P2'!$B$14:$B$123,'Daily_Total  P2'!$B22,'GDN P2'!C$14:C$123)+SUMIF(Media4!$B$14:$B$122,'Daily_Total  P2'!$B22,Media4!C$14:C$122)+SUMIF(Media5!$B$14:$B$129,'Daily_Total  P2'!$B22,Media5!C$14:C$129)+SUMIF(Media6!$B$14:$B$129,'Daily_Total  P2'!$B22,Media6!C$14:C$129)+SUMIF(Media7!$B$14:$B$129,'Daily_Total  P2'!$B22,Media7!C$14:C$129)+SUMIF(Media8!$B$14:$B$129,'Daily_Total  P2'!$B22,Media8!C$14:C$129)+SUMIF(Media9!$B$14:$B$129,'Daily_Total  P2'!$B22,Media9!C$14:C$129)+SUMIF(Media10!$B$14:$B$129,'Daily_Total  P2'!$B22,Media10!C$14:C$129)</f>
        <v>193438</v>
      </c>
      <c r="D22" s="465">
        <f>SUMIF('Facebook P2'!$B$14:$B$155,'Daily_Total  P2'!$B22,'Facebook P2'!D$14:D$155)+SUMIF('YouTube P2'!$B$14:$B$125,'Daily_Total  P2'!$B22,'YouTube P2'!D$14:D$125)+SUMIF('GDN P2'!$B$14:$B$123,'Daily_Total  P2'!$B22,'GDN P2'!D$14:D$123)+SUMIF(Media4!$B$14:$B$122,'Daily_Total  P2'!$B22,Media4!D$14:D$122)+SUMIF(Media5!$B$14:$B$129,'Daily_Total  P2'!$B22,Media5!D$14:D$129)+SUMIF(Media6!$B$14:$B$129,'Daily_Total  P2'!$B22,Media6!D$14:D$129)+SUMIF(Media7!$B$14:$B$129,'Daily_Total  P2'!$B22,Media7!D$14:D$129)+SUMIF(Media8!$B$14:$B$129,'Daily_Total  P2'!$B22,Media8!D$14:D$129)+SUMIF(Media9!$B$14:$B$129,'Daily_Total  P2'!$B22,Media9!D$14:D$129)+SUMIF(Media10!$B$14:$B$129,'Daily_Total  P2'!$B22,Media10!D$14:D$129)</f>
        <v>8121</v>
      </c>
      <c r="E22" s="465">
        <f>SUMIF('Facebook P2'!$B$14:$B$155,'Daily_Total  P2'!$B22,'Facebook P2'!E$14:E$155)+SUMIF('YouTube P2'!$B$14:$B$125,'Daily_Total  P2'!$B22,'YouTube P2'!E$14:E$125)+SUMIF('GDN P2'!$B$14:$B$123,'Daily_Total  P2'!$B22,'GDN P2'!E$14:E$123)+SUMIF(Media4!$B$14:$B$122,'Daily_Total  P2'!$B22,Media4!E$14:E$122)+SUMIF(Media5!$B$14:$B$129,'Daily_Total  P2'!$B22,Media5!E$14:E$129)+SUMIF(Media6!$B$14:$B$129,'Daily_Total  P2'!$B22,Media6!E$14:E$129)+SUMIF(Media7!$B$14:$B$129,'Daily_Total  P2'!$B22,Media7!E$14:E$129)+SUMIF(Media8!$B$14:$B$129,'Daily_Total  P2'!$B22,Media8!E$14:E$129)+SUMIF(Media9!$B$14:$B$129,'Daily_Total  P2'!$B22,Media9!E$14:E$129)+SUMIF(Media10!$B$14:$B$129,'Daily_Total  P2'!$B22,Media10!E$14:E$129)</f>
        <v>27673</v>
      </c>
      <c r="F22" s="465">
        <f>SUMIF('Facebook P2'!$B$14:$B$155,'Daily_Total  P2'!$B22,'Facebook P2'!F$14:F$155)+SUMIF('YouTube P2'!$B$14:$B$125,'Daily_Total  P2'!$B22,'YouTube P2'!F$14:F$125)+SUMIF('GDN P2'!$B$14:$B$123,'Daily_Total  P2'!$B22,'GDN P2'!F$14:F$123)+SUMIF(Media4!$B$14:$B$122,'Daily_Total  P2'!$B22,Media4!F$14:F$122)+SUMIF(Media5!$B$14:$B$129,'Daily_Total  P2'!$B22,Media5!F$14:F$129)+SUMIF(Media6!$B$14:$B$129,'Daily_Total  P2'!$B22,Media6!F$14:F$129)+SUMIF(Media7!$B$14:$B$129,'Daily_Total  P2'!$B22,Media7!F$14:F$129)+SUMIF(Media8!$B$14:$B$129,'Daily_Total  P2'!$B22,Media8!F$14:F$129)+SUMIF(Media9!$B$14:$B$129,'Daily_Total  P2'!$B22,Media9!F$14:F$129)+SUMIF(Media10!$B$14:$B$129,'Daily_Total  P2'!$B22,Media10!F$14:F$129)</f>
        <v>21686.8894</v>
      </c>
      <c r="G22" s="465">
        <f>SUMIF('Facebook P2'!$B$14:$B$155,'Daily_Total  P2'!$B22,'Facebook P2'!G$14:G$155)+SUMIF('YouTube P2'!$B$14:$B$125,'Daily_Total  P2'!$B22,'YouTube P2'!G$14:G$125)+SUMIF('GDN P2'!$B$14:$B$123,'Daily_Total  P2'!$B22,'GDN P2'!G$14:G$123)+SUMIF(Media4!$B$14:$B$122,'Daily_Total  P2'!$B22,Media4!G$14:G$122)+SUMIF(Media5!$B$14:$B$129,'Daily_Total  P2'!$B22,Media5!G$14:G$129)+SUMIF(Media6!$B$14:$B$129,'Daily_Total  P2'!$B22,Media6!G$14:G$129)+SUMIF(Media7!$B$14:$B$129,'Daily_Total  P2'!$B22,Media7!G$14:G$129)+SUMIF(Media8!$B$14:$B$129,'Daily_Total  P2'!$B22,Media8!G$14:G$129)+SUMIF(Media9!$B$14:$B$129,'Daily_Total  P2'!$B22,Media9!G$14:G$129)+SUMIF(Media10!$B$14:$B$129,'Daily_Total  P2'!$B22,Media10!G$14:G$129)</f>
        <v>10733.3207</v>
      </c>
      <c r="H22" s="465">
        <f>SUMIF('Facebook P2'!$B$14:$B$155,'Daily_Total  P2'!$B22,'Facebook P2'!H$14:H$155)+SUMIF('YouTube P2'!$B$14:$B$125,'Daily_Total  P2'!$B22,'YouTube P2'!H$14:H$125)+SUMIF('GDN P2'!$B$14:$B$123,'Daily_Total  P2'!$B22,'GDN P2'!H$14:H$123)+SUMIF(Media4!$B$14:$B$122,'Daily_Total  P2'!$B22,Media4!H$14:H$122)+SUMIF(Media5!$B$14:$B$129,'Daily_Total  P2'!$B22,Media5!H$14:H$129)+SUMIF(Media6!$B$14:$B$129,'Daily_Total  P2'!$B22,Media6!H$14:H$129)+SUMIF(Media7!$B$14:$B$129,'Daily_Total  P2'!$B22,Media7!H$14:H$129)+SUMIF(Media8!$B$14:$B$129,'Daily_Total  P2'!$B22,Media8!H$14:H$129)+SUMIF(Media9!$B$14:$B$129,'Daily_Total  P2'!$B22,Media9!H$14:H$129)+SUMIF(Media10!$B$14:$B$129,'Daily_Total  P2'!$B22,Media10!H$14:H$129)</f>
        <v>7439.1947</v>
      </c>
      <c r="I22" s="465">
        <f>SUMIF('Facebook P2'!$B$14:$B$155,'Daily_Total  P2'!$B22,'Facebook P2'!I$14:I$155)+SUMIF('YouTube P2'!$B$14:$B$125,'Daily_Total  P2'!$B22,'YouTube P2'!I$14:I$125)+SUMIF('GDN P2'!$B$14:$B$123,'Daily_Total  P2'!$B22,'GDN P2'!I$14:I$123)+SUMIF(Media4!$B$14:$B$122,'Daily_Total  P2'!$B22,Media4!I$14:I$122)+SUMIF(Media5!$B$14:$B$129,'Daily_Total  P2'!$B22,Media5!I$14:I$129)+SUMIF(Media6!$B$14:$B$129,'Daily_Total  P2'!$B22,Media6!I$14:I$129)+SUMIF(Media7!$B$14:$B$129,'Daily_Total  P2'!$B22,Media7!I$14:I$129)+SUMIF(Media8!$B$14:$B$129,'Daily_Total  P2'!$B22,Media8!I$14:I$129)+SUMIF(Media9!$B$14:$B$129,'Daily_Total  P2'!$B22,Media9!I$14:I$129)+SUMIF(Media10!$B$14:$B$129,'Daily_Total  P2'!$B22,Media10!I$14:I$129)</f>
        <v>4289.6337000000003</v>
      </c>
      <c r="J22" s="467">
        <f>SUMIF('Facebook P2'!$B$14:$B$155,'Daily_Total  P2'!$B22,'Facebook P2'!J$14:J$155)+SUMIF('YouTube P2'!$B$14:$B$125,'Daily_Total  P2'!$B22,'YouTube P2'!J$14:J$125)+SUMIF('GDN P2'!$B$14:$B$123,'Daily_Total  P2'!$B22,'GDN P2'!J$14:J$123)+SUMIF(Media4!$B$14:$B$122,'Daily_Total  P2'!$B22,Media4!J$14:J$122)+SUMIF(Media5!$B$14:$B$129,'Daily_Total  P2'!$B22,Media5!J$14:J$129)+SUMIF(Media6!$B$14:$B$129,'Daily_Total  P2'!$B22,Media6!J$14:J$129)+SUMIF(Media7!$B$14:$B$129,'Daily_Total  P2'!$B22,Media7!J$14:J$129)+SUMIF(Media8!$B$14:$B$129,'Daily_Total  P2'!$B22,Media8!J$14:J$129)+SUMIF(Media9!$B$14:$B$129,'Daily_Total  P2'!$B22,Media9!J$14:J$129)+SUMIF(Media10!$B$14:$B$129,'Daily_Total  P2'!$B22,Media10!J$14:J$129)</f>
        <v>109.85</v>
      </c>
      <c r="K22" s="106">
        <f>SUM($J$14:J22)/$C$3</f>
        <v>3.7677559908944329E-2</v>
      </c>
      <c r="L22" s="60">
        <f t="shared" ref="L22:L23" si="7">D22/C22</f>
        <v>4.1982443987220709E-2</v>
      </c>
      <c r="M22" s="73">
        <f t="shared" ref="M22:M23" si="8">J22/D22</f>
        <v>1.3526659278413988E-2</v>
      </c>
      <c r="N22" s="356">
        <f t="shared" ref="N22:N23" si="9">J22/E22</f>
        <v>3.9695732302244061E-3</v>
      </c>
      <c r="O22" s="456">
        <f>SUMIF('Facebook P2'!$B$14:$B$155,'Daily_Total  P2'!$B22,'Facebook P2'!O$14:O$155)+SUMIF('YouTube P2'!$B$14:$B$125,'Daily_Total  P2'!$B22,'YouTube P2'!O$14:O$125)+SUMIF('GDN P2'!$B$14:$B$123,'Daily_Total  P2'!$B22,'GDN P2'!O$14:O$123)+SUMIF(Media4!$B$14:$B$122,'Daily_Total  P2'!$B22,Media4!O$14:O$122)+SUMIF(Media5!$B$14:$B$129,'Daily_Total  P2'!$B22,Media5!O$14:O$129)+SUMIF(Media6!$B$14:$B$129,'Daily_Total  P2'!$B22,Media6!O$14:O$129)+SUMIF(Media7!$B$14:$B$129,'Daily_Total  P2'!$B22,Media7!O$14:O$129)+SUMIF(Media8!$B$14:$B$129,'Daily_Total  P2'!$B22,Media8!O$14:O$129)+SUMIF(Media9!$B$14:$B$129,'Daily_Total  P2'!$B22,Media9!O$14:O$129)+SUMIF(Media10!$B$14:$B$129,'Daily_Total  P2'!$B22,Media10!O$14:O$129)</f>
        <v>1266</v>
      </c>
      <c r="P22" s="456">
        <f>SUMIF('Facebook P2'!$B$14:$B$155,'Daily_Total  P2'!$B22,'Facebook P2'!P$14:P$155)+SUMIF('YouTube P2'!$B$14:$B$125,'Daily_Total  P2'!$B22,'YouTube P2'!P$14:P$125)+SUMIF('GDN P2'!$B$14:$B$123,'Daily_Total  P2'!$B22,'GDN P2'!P$14:P$123)+SUMIF(Media4!$B$14:$B$122,'Daily_Total  P2'!$B22,Media4!P$14:P$122)+SUMIF(Media5!$B$14:$B$129,'Daily_Total  P2'!$B22,Media5!P$14:P$129)+SUMIF(Media6!$B$14:$B$129,'Daily_Total  P2'!$B22,Media6!P$14:P$129)+SUMIF(Media7!$B$14:$B$129,'Daily_Total  P2'!$B22,Media7!P$14:P$129)+SUMIF(Media8!$B$14:$B$129,'Daily_Total  P2'!$B22,Media8!P$14:P$129)+SUMIF(Media9!$B$14:$B$129,'Daily_Total  P2'!$B22,Media9!P$14:P$129)+SUMIF(Media10!$B$14:$B$129,'Daily_Total  P2'!$B22,Media10!P$14:P$129)</f>
        <v>29209.727106227103</v>
      </c>
      <c r="Q22" s="74">
        <f>O22/P22</f>
        <v>4.3341726384362782E-2</v>
      </c>
      <c r="R22" s="75">
        <f t="shared" ref="R22:R23" si="10">J22/O22</f>
        <v>8.6769352290679294E-2</v>
      </c>
      <c r="S22" s="59">
        <f t="shared" ref="S22:S23" si="11">O22/D22</f>
        <v>0.15589213151089767</v>
      </c>
      <c r="T22" s="104">
        <f>AVERAGE('Facebook P2'!T22,'YouTube P2'!T22,'GDN P2'!T22,Media4!T20,Media5!T20,Media6!T20,Media7!T20,Media8!T20,Media9!T20,Media10!T20)</f>
        <v>20.259796069811312</v>
      </c>
      <c r="U22" s="110">
        <f>SUMIF(Facebook!$B$14:$B$155,'Daily_Total  P2'!$B22,Facebook!U$14:U$155)+SUMIF(YouTube!$B$14:$B$125,'Daily_Total  P2'!$B22,YouTube!N$14:N$125)+SUMIF(Snapchat!$B$14:$B$123,'Daily_Total  P2'!$B22,Snapchat!N$14:N$123)+SUMIF(Media4!$B$14:$B$122,'Daily_Total  P2'!$B22,Media4!N$14:N$122)+SUMIF(Media5!$B$14:$B$129,'Daily_Total  P2'!$B22,Media5!N$14:N$129)+SUMIF(Media6!$B$14:$B$129,'Daily_Total  P2'!$B22,Media6!N$14:N$129)+SUMIF(Media7!$B$14:$B$129,'Daily_Total  P2'!$B22,Media7!N$14:N$129)+SUMIF(Media8!$B$14:$B$129,'Daily_Total  P2'!$B22,Media8!N$14:N$129)+SUMIF(Media9!$B$14:$B$129,'Daily_Total  P2'!$B22,Media9!N$14:N$129)+SUMIF(Media10!$B$14:$B$129,'Daily_Total  P2'!$B22,Media10!N$14:N$129)</f>
        <v>0</v>
      </c>
      <c r="V22" s="74">
        <v>0.81686696278631077</v>
      </c>
      <c r="W22" s="274"/>
      <c r="X22" s="274"/>
      <c r="Y22" s="275"/>
    </row>
    <row r="23" spans="1:25" ht="15.65" customHeight="1">
      <c r="A23" s="284"/>
      <c r="B23" s="472">
        <f>B$14+8</f>
        <v>45194</v>
      </c>
      <c r="C23" s="456">
        <f>SUMIF('Facebook P2'!$B$14:$B$155,'Daily_Total  P2'!$B23,'Facebook P2'!C$14:C$155)+SUMIF('YouTube P2'!$B$14:$B$125,'Daily_Total  P2'!$B23,'YouTube P2'!C$14:C$125)+SUMIF('GDN P2'!$B$14:$B$123,'Daily_Total  P2'!$B23,'GDN P2'!C$14:C$123)+SUMIF(Media4!$B$14:$B$122,'Daily_Total  P2'!$B23,Media4!C$14:C$122)+SUMIF(Media5!$B$14:$B$129,'Daily_Total  P2'!$B23,Media5!C$14:C$129)+SUMIF(Media6!$B$14:$B$129,'Daily_Total  P2'!$B23,Media6!C$14:C$129)+SUMIF(Media7!$B$14:$B$129,'Daily_Total  P2'!$B23,Media7!C$14:C$129)+SUMIF(Media8!$B$14:$B$129,'Daily_Total  P2'!$B23,Media8!C$14:C$129)+SUMIF(Media9!$B$14:$B$129,'Daily_Total  P2'!$B23,Media9!C$14:C$129)+SUMIF(Media10!$B$14:$B$129,'Daily_Total  P2'!$B23,Media10!C$14:C$129)</f>
        <v>285630</v>
      </c>
      <c r="D23" s="465">
        <f>SUMIF('Facebook P2'!$B$14:$B$155,'Daily_Total  P2'!$B23,'Facebook P2'!D$14:D$155)+SUMIF('YouTube P2'!$B$14:$B$125,'Daily_Total  P2'!$B23,'YouTube P2'!D$14:D$125)+SUMIF('GDN P2'!$B$14:$B$123,'Daily_Total  P2'!$B23,'GDN P2'!D$14:D$123)+SUMIF(Media4!$B$14:$B$122,'Daily_Total  P2'!$B23,Media4!D$14:D$122)+SUMIF(Media5!$B$14:$B$129,'Daily_Total  P2'!$B23,Media5!D$14:D$129)+SUMIF(Media6!$B$14:$B$129,'Daily_Total  P2'!$B23,Media6!D$14:D$129)+SUMIF(Media7!$B$14:$B$129,'Daily_Total  P2'!$B23,Media7!D$14:D$129)+SUMIF(Media8!$B$14:$B$129,'Daily_Total  P2'!$B23,Media8!D$14:D$129)+SUMIF(Media9!$B$14:$B$129,'Daily_Total  P2'!$B23,Media9!D$14:D$129)+SUMIF(Media10!$B$14:$B$129,'Daily_Total  P2'!$B23,Media10!D$14:D$129)</f>
        <v>10433</v>
      </c>
      <c r="E23" s="465">
        <f>SUMIF('Facebook P2'!$B$14:$B$155,'Daily_Total  P2'!$B23,'Facebook P2'!E$14:E$155)+SUMIF('YouTube P2'!$B$14:$B$125,'Daily_Total  P2'!$B23,'YouTube P2'!E$14:E$125)+SUMIF('GDN P2'!$B$14:$B$123,'Daily_Total  P2'!$B23,'GDN P2'!E$14:E$123)+SUMIF(Media4!$B$14:$B$122,'Daily_Total  P2'!$B23,Media4!E$14:E$122)+SUMIF(Media5!$B$14:$B$129,'Daily_Total  P2'!$B23,Media5!E$14:E$129)+SUMIF(Media6!$B$14:$B$129,'Daily_Total  P2'!$B23,Media6!E$14:E$129)+SUMIF(Media7!$B$14:$B$129,'Daily_Total  P2'!$B23,Media7!E$14:E$129)+SUMIF(Media8!$B$14:$B$129,'Daily_Total  P2'!$B23,Media8!E$14:E$129)+SUMIF(Media9!$B$14:$B$129,'Daily_Total  P2'!$B23,Media9!E$14:E$129)+SUMIF(Media10!$B$14:$B$129,'Daily_Total  P2'!$B23,Media10!E$14:E$129)</f>
        <v>28224</v>
      </c>
      <c r="F23" s="465">
        <f>SUMIF('Facebook P2'!$B$14:$B$155,'Daily_Total  P2'!$B23,'Facebook P2'!F$14:F$155)+SUMIF('YouTube P2'!$B$14:$B$125,'Daily_Total  P2'!$B23,'YouTube P2'!F$14:F$125)+SUMIF('GDN P2'!$B$14:$B$123,'Daily_Total  P2'!$B23,'GDN P2'!F$14:F$123)+SUMIF(Media4!$B$14:$B$122,'Daily_Total  P2'!$B23,Media4!F$14:F$122)+SUMIF(Media5!$B$14:$B$129,'Daily_Total  P2'!$B23,Media5!F$14:F$129)+SUMIF(Media6!$B$14:$B$129,'Daily_Total  P2'!$B23,Media6!F$14:F$129)+SUMIF(Media7!$B$14:$B$129,'Daily_Total  P2'!$B23,Media7!F$14:F$129)+SUMIF(Media8!$B$14:$B$129,'Daily_Total  P2'!$B23,Media8!F$14:F$129)+SUMIF(Media9!$B$14:$B$129,'Daily_Total  P2'!$B23,Media9!F$14:F$129)+SUMIF(Media10!$B$14:$B$129,'Daily_Total  P2'!$B23,Media10!F$14:F$129)</f>
        <v>23727.824700000001</v>
      </c>
      <c r="G23" s="465">
        <f>SUMIF('Facebook P2'!$B$14:$B$155,'Daily_Total  P2'!$B23,'Facebook P2'!G$14:G$155)+SUMIF('YouTube P2'!$B$14:$B$125,'Daily_Total  P2'!$B23,'YouTube P2'!G$14:G$125)+SUMIF('GDN P2'!$B$14:$B$123,'Daily_Total  P2'!$B23,'GDN P2'!G$14:G$123)+SUMIF(Media4!$B$14:$B$122,'Daily_Total  P2'!$B23,Media4!G$14:G$122)+SUMIF(Media5!$B$14:$B$129,'Daily_Total  P2'!$B23,Media5!G$14:G$129)+SUMIF(Media6!$B$14:$B$129,'Daily_Total  P2'!$B23,Media6!G$14:G$129)+SUMIF(Media7!$B$14:$B$129,'Daily_Total  P2'!$B23,Media7!G$14:G$129)+SUMIF(Media8!$B$14:$B$129,'Daily_Total  P2'!$B23,Media8!G$14:G$129)+SUMIF(Media9!$B$14:$B$129,'Daily_Total  P2'!$B23,Media9!G$14:G$129)+SUMIF(Media10!$B$14:$B$129,'Daily_Total  P2'!$B23,Media10!G$14:G$129)</f>
        <v>10718.584500000001</v>
      </c>
      <c r="H23" s="465">
        <f>SUMIF('Facebook P2'!$B$14:$B$155,'Daily_Total  P2'!$B23,'Facebook P2'!H$14:H$155)+SUMIF('YouTube P2'!$B$14:$B$125,'Daily_Total  P2'!$B23,'YouTube P2'!H$14:H$125)+SUMIF('GDN P2'!$B$14:$B$123,'Daily_Total  P2'!$B23,'GDN P2'!H$14:H$123)+SUMIF(Media4!$B$14:$B$122,'Daily_Total  P2'!$B23,Media4!H$14:H$122)+SUMIF(Media5!$B$14:$B$129,'Daily_Total  P2'!$B23,Media5!H$14:H$129)+SUMIF(Media6!$B$14:$B$129,'Daily_Total  P2'!$B23,Media6!H$14:H$129)+SUMIF(Media7!$B$14:$B$129,'Daily_Total  P2'!$B23,Media7!H$14:H$129)+SUMIF(Media8!$B$14:$B$129,'Daily_Total  P2'!$B23,Media8!H$14:H$129)+SUMIF(Media9!$B$14:$B$129,'Daily_Total  P2'!$B23,Media9!H$14:H$129)+SUMIF(Media10!$B$14:$B$129,'Daily_Total  P2'!$B23,Media10!H$14:H$129)</f>
        <v>7331.5528000000004</v>
      </c>
      <c r="I23" s="465">
        <f>SUMIF('Facebook P2'!$B$14:$B$155,'Daily_Total  P2'!$B23,'Facebook P2'!I$14:I$155)+SUMIF('YouTube P2'!$B$14:$B$125,'Daily_Total  P2'!$B23,'YouTube P2'!I$14:I$125)+SUMIF('GDN P2'!$B$14:$B$123,'Daily_Total  P2'!$B23,'GDN P2'!I$14:I$123)+SUMIF(Media4!$B$14:$B$122,'Daily_Total  P2'!$B23,Media4!I$14:I$122)+SUMIF(Media5!$B$14:$B$129,'Daily_Total  P2'!$B23,Media5!I$14:I$129)+SUMIF(Media6!$B$14:$B$129,'Daily_Total  P2'!$B23,Media6!I$14:I$129)+SUMIF(Media7!$B$14:$B$129,'Daily_Total  P2'!$B23,Media7!I$14:I$129)+SUMIF(Media8!$B$14:$B$129,'Daily_Total  P2'!$B23,Media8!I$14:I$129)+SUMIF(Media9!$B$14:$B$129,'Daily_Total  P2'!$B23,Media9!I$14:I$129)+SUMIF(Media10!$B$14:$B$129,'Daily_Total  P2'!$B23,Media10!I$14:I$129)</f>
        <v>4213.2011000000002</v>
      </c>
      <c r="J23" s="467">
        <f>SUMIF('Facebook P2'!$B$14:$B$155,'Daily_Total  P2'!$B23,'Facebook P2'!J$14:J$155)+SUMIF('YouTube P2'!$B$14:$B$125,'Daily_Total  P2'!$B23,'YouTube P2'!J$14:J$125)+SUMIF('GDN P2'!$B$14:$B$123,'Daily_Total  P2'!$B23,'GDN P2'!J$14:J$123)+SUMIF(Media4!$B$14:$B$122,'Daily_Total  P2'!$B23,Media4!J$14:J$122)+SUMIF(Media5!$B$14:$B$129,'Daily_Total  P2'!$B23,Media5!J$14:J$129)+SUMIF(Media6!$B$14:$B$129,'Daily_Total  P2'!$B23,Media6!J$14:J$129)+SUMIF(Media7!$B$14:$B$129,'Daily_Total  P2'!$B23,Media7!J$14:J$129)+SUMIF(Media8!$B$14:$B$129,'Daily_Total  P2'!$B23,Media8!J$14:J$129)+SUMIF(Media9!$B$14:$B$129,'Daily_Total  P2'!$B23,Media9!J$14:J$129)+SUMIF(Media10!$B$14:$B$129,'Daily_Total  P2'!$B23,Media10!J$14:J$129)</f>
        <v>156.27000000000004</v>
      </c>
      <c r="K23" s="106">
        <f>SUM($J$14:J23)/$C$3</f>
        <v>4.2351475975856069E-2</v>
      </c>
      <c r="L23" s="60">
        <f t="shared" si="7"/>
        <v>3.6526275251199107E-2</v>
      </c>
      <c r="M23" s="73">
        <f t="shared" si="8"/>
        <v>1.4978433815776866E-2</v>
      </c>
      <c r="N23" s="356">
        <f t="shared" si="9"/>
        <v>5.5367772108843548E-3</v>
      </c>
      <c r="O23" s="456">
        <f>SUMIF('Facebook P2'!$B$14:$B$155,'Daily_Total  P2'!$B23,'Facebook P2'!O$14:O$155)+SUMIF('YouTube P2'!$B$14:$B$125,'Daily_Total  P2'!$B23,'YouTube P2'!O$14:O$125)+SUMIF('GDN P2'!$B$14:$B$123,'Daily_Total  P2'!$B23,'GDN P2'!O$14:O$123)+SUMIF(Media4!$B$14:$B$122,'Daily_Total  P2'!$B23,Media4!O$14:O$122)+SUMIF(Media5!$B$14:$B$129,'Daily_Total  P2'!$B23,Media5!O$14:O$129)+SUMIF(Media6!$B$14:$B$129,'Daily_Total  P2'!$B23,Media6!O$14:O$129)+SUMIF(Media7!$B$14:$B$129,'Daily_Total  P2'!$B23,Media7!O$14:O$129)+SUMIF(Media8!$B$14:$B$129,'Daily_Total  P2'!$B23,Media8!O$14:O$129)+SUMIF(Media9!$B$14:$B$129,'Daily_Total  P2'!$B23,Media9!O$14:O$129)+SUMIF(Media10!$B$14:$B$129,'Daily_Total  P2'!$B23,Media10!O$14:O$129)</f>
        <v>1134</v>
      </c>
      <c r="P23" s="456">
        <f>SUMIF('Facebook P2'!$B$14:$B$155,'Daily_Total  P2'!$B23,'Facebook P2'!P$14:P$155)+SUMIF('YouTube P2'!$B$14:$B$125,'Daily_Total  P2'!$B23,'YouTube P2'!P$14:P$125)+SUMIF('GDN P2'!$B$14:$B$123,'Daily_Total  P2'!$B23,'GDN P2'!P$14:P$123)+SUMIF(Media4!$B$14:$B$122,'Daily_Total  P2'!$B23,Media4!P$14:P$122)+SUMIF(Media5!$B$14:$B$129,'Daily_Total  P2'!$B23,Media5!P$14:P$129)+SUMIF(Media6!$B$14:$B$129,'Daily_Total  P2'!$B23,Media6!P$14:P$129)+SUMIF(Media7!$B$14:$B$129,'Daily_Total  P2'!$B23,Media7!P$14:P$129)+SUMIF(Media8!$B$14:$B$129,'Daily_Total  P2'!$B23,Media8!P$14:P$129)+SUMIF(Media9!$B$14:$B$129,'Daily_Total  P2'!$B23,Media9!P$14:P$129)+SUMIF(Media10!$B$14:$B$129,'Daily_Total  P2'!$B23,Media10!P$14:P$129)</f>
        <v>29209.727106227103</v>
      </c>
      <c r="Q23" s="74">
        <f t="shared" ref="Q23" si="12">O23/P23</f>
        <v>3.882268382296003E-2</v>
      </c>
      <c r="R23" s="75">
        <f t="shared" si="10"/>
        <v>0.13780423280423285</v>
      </c>
      <c r="S23" s="59">
        <f t="shared" si="11"/>
        <v>0.10869356848461612</v>
      </c>
      <c r="T23" s="457">
        <f>AVERAGE('Facebook P2'!T23,'YouTube P2'!T23,'GDN P2'!T23)</f>
        <v>58.922291308133296</v>
      </c>
      <c r="U23" s="110">
        <f>SUMIF(Facebook!$B$14:$B$155,'Daily_Total  P2'!$B23,Facebook!U$14:U$155)+SUMIF(YouTube!$B$14:$B$125,'Daily_Total  P2'!$B23,YouTube!N$14:N$125)+SUMIF(Snapchat!$B$14:$B$123,'Daily_Total  P2'!$B23,Snapchat!N$14:N$123)+SUMIF(Media4!$B$14:$B$122,'Daily_Total  P2'!$B23,Media4!N$14:N$122)+SUMIF(Media5!$B$14:$B$129,'Daily_Total  P2'!$B23,Media5!N$14:N$129)+SUMIF(Media6!$B$14:$B$129,'Daily_Total  P2'!$B23,Media6!N$14:N$129)+SUMIF(Media7!$B$14:$B$129,'Daily_Total  P2'!$B23,Media7!N$14:N$129)+SUMIF(Media8!$B$14:$B$129,'Daily_Total  P2'!$B23,Media8!N$14:N$129)+SUMIF(Media9!$B$14:$B$129,'Daily_Total  P2'!$B23,Media9!N$14:N$129)+SUMIF(Media10!$B$14:$B$129,'Daily_Total  P2'!$B23,Media10!N$14:N$129)</f>
        <v>0</v>
      </c>
      <c r="V23" s="426">
        <v>0.78893980449602008</v>
      </c>
      <c r="W23" s="274"/>
      <c r="X23" s="274"/>
      <c r="Y23" s="275"/>
    </row>
    <row r="24" spans="1:25" ht="15.65" customHeight="1">
      <c r="A24" s="284"/>
      <c r="B24" s="472">
        <f>B$14+9</f>
        <v>45195</v>
      </c>
      <c r="C24" s="456">
        <f>SUMIF('Facebook P2'!$B$14:$B$155,'Daily_Total  P2'!$B24,'Facebook P2'!C$14:C$155)+SUMIF('YouTube P2'!$B$14:$B$125,'Daily_Total  P2'!$B24,'YouTube P2'!C$14:C$125)+SUMIF('GDN P2'!$B$14:$B$123,'Daily_Total  P2'!$B24,'GDN P2'!C$14:C$123)+SUMIF(Media4!$B$14:$B$122,'Daily_Total  P2'!$B24,Media4!C$14:C$122)+SUMIF(Media5!$B$14:$B$129,'Daily_Total  P2'!$B24,Media5!C$14:C$129)+SUMIF(Media6!$B$14:$B$129,'Daily_Total  P2'!$B24,Media6!C$14:C$129)+SUMIF(Media7!$B$14:$B$129,'Daily_Total  P2'!$B24,Media7!C$14:C$129)+SUMIF(Media8!$B$14:$B$129,'Daily_Total  P2'!$B24,Media8!C$14:C$129)+SUMIF(Media9!$B$14:$B$129,'Daily_Total  P2'!$B24,Media9!C$14:C$129)+SUMIF(Media10!$B$14:$B$129,'Daily_Total  P2'!$B24,Media10!C$14:C$129)</f>
        <v>299035</v>
      </c>
      <c r="D24" s="465">
        <f>SUMIF('Facebook P2'!$B$14:$B$155,'Daily_Total  P2'!$B24,'Facebook P2'!D$14:D$155)+SUMIF('YouTube P2'!$B$14:$B$125,'Daily_Total  P2'!$B24,'YouTube P2'!D$14:D$125)+SUMIF('GDN P2'!$B$14:$B$123,'Daily_Total  P2'!$B24,'GDN P2'!D$14:D$123)+SUMIF(Media4!$B$14:$B$122,'Daily_Total  P2'!$B24,Media4!D$14:D$122)+SUMIF(Media5!$B$14:$B$129,'Daily_Total  P2'!$B24,Media5!D$14:D$129)+SUMIF(Media6!$B$14:$B$129,'Daily_Total  P2'!$B24,Media6!D$14:D$129)+SUMIF(Media7!$B$14:$B$129,'Daily_Total  P2'!$B24,Media7!D$14:D$129)+SUMIF(Media8!$B$14:$B$129,'Daily_Total  P2'!$B24,Media8!D$14:D$129)+SUMIF(Media9!$B$14:$B$129,'Daily_Total  P2'!$B24,Media9!D$14:D$129)+SUMIF(Media10!$B$14:$B$129,'Daily_Total  P2'!$B24,Media10!D$14:D$129)</f>
        <v>10794</v>
      </c>
      <c r="E24" s="465">
        <f>SUMIF('Facebook P2'!$B$14:$B$155,'Daily_Total  P2'!$B24,'Facebook P2'!E$14:E$155)+SUMIF('YouTube P2'!$B$14:$B$125,'Daily_Total  P2'!$B24,'YouTube P2'!E$14:E$125)+SUMIF('GDN P2'!$B$14:$B$123,'Daily_Total  P2'!$B24,'GDN P2'!E$14:E$123)+SUMIF(Media4!$B$14:$B$122,'Daily_Total  P2'!$B24,Media4!E$14:E$122)+SUMIF(Media5!$B$14:$B$129,'Daily_Total  P2'!$B24,Media5!E$14:E$129)+SUMIF(Media6!$B$14:$B$129,'Daily_Total  P2'!$B24,Media6!E$14:E$129)+SUMIF(Media7!$B$14:$B$129,'Daily_Total  P2'!$B24,Media7!E$14:E$129)+SUMIF(Media8!$B$14:$B$129,'Daily_Total  P2'!$B24,Media8!E$14:E$129)+SUMIF(Media9!$B$14:$B$129,'Daily_Total  P2'!$B24,Media9!E$14:E$129)+SUMIF(Media10!$B$14:$B$129,'Daily_Total  P2'!$B24,Media10!E$14:E$129)</f>
        <v>26814</v>
      </c>
      <c r="F24" s="465">
        <f>SUMIF('Facebook P2'!$B$14:$B$155,'Daily_Total  P2'!$B24,'Facebook P2'!F$14:F$155)+SUMIF('YouTube P2'!$B$14:$B$125,'Daily_Total  P2'!$B24,'YouTube P2'!F$14:F$125)+SUMIF('GDN P2'!$B$14:$B$123,'Daily_Total  P2'!$B24,'GDN P2'!F$14:F$123)+SUMIF(Media4!$B$14:$B$122,'Daily_Total  P2'!$B24,Media4!F$14:F$122)+SUMIF(Media5!$B$14:$B$129,'Daily_Total  P2'!$B24,Media5!F$14:F$129)+SUMIF(Media6!$B$14:$B$129,'Daily_Total  P2'!$B24,Media6!F$14:F$129)+SUMIF(Media7!$B$14:$B$129,'Daily_Total  P2'!$B24,Media7!F$14:F$129)+SUMIF(Media8!$B$14:$B$129,'Daily_Total  P2'!$B24,Media8!F$14:F$129)+SUMIF(Media9!$B$14:$B$129,'Daily_Total  P2'!$B24,Media9!F$14:F$129)+SUMIF(Media10!$B$14:$B$129,'Daily_Total  P2'!$B24,Media10!F$14:F$129)</f>
        <v>20682.734499999999</v>
      </c>
      <c r="G24" s="465">
        <f>SUMIF('Facebook P2'!$B$14:$B$155,'Daily_Total  P2'!$B24,'Facebook P2'!G$14:G$155)+SUMIF('YouTube P2'!$B$14:$B$125,'Daily_Total  P2'!$B24,'YouTube P2'!G$14:G$125)+SUMIF('GDN P2'!$B$14:$B$123,'Daily_Total  P2'!$B24,'GDN P2'!G$14:G$123)+SUMIF(Media4!$B$14:$B$122,'Daily_Total  P2'!$B24,Media4!G$14:G$122)+SUMIF(Media5!$B$14:$B$129,'Daily_Total  P2'!$B24,Media5!G$14:G$129)+SUMIF(Media6!$B$14:$B$129,'Daily_Total  P2'!$B24,Media6!G$14:G$129)+SUMIF(Media7!$B$14:$B$129,'Daily_Total  P2'!$B24,Media7!G$14:G$129)+SUMIF(Media8!$B$14:$B$129,'Daily_Total  P2'!$B24,Media8!G$14:G$129)+SUMIF(Media9!$B$14:$B$129,'Daily_Total  P2'!$B24,Media9!G$14:G$129)+SUMIF(Media10!$B$14:$B$129,'Daily_Total  P2'!$B24,Media10!G$14:G$129)</f>
        <v>9983.9009000000005</v>
      </c>
      <c r="H24" s="465">
        <f>SUMIF('Facebook P2'!$B$14:$B$155,'Daily_Total  P2'!$B24,'Facebook P2'!H$14:H$155)+SUMIF('YouTube P2'!$B$14:$B$125,'Daily_Total  P2'!$B24,'YouTube P2'!H$14:H$125)+SUMIF('GDN P2'!$B$14:$B$123,'Daily_Total  P2'!$B24,'GDN P2'!H$14:H$123)+SUMIF(Media4!$B$14:$B$122,'Daily_Total  P2'!$B24,Media4!H$14:H$122)+SUMIF(Media5!$B$14:$B$129,'Daily_Total  P2'!$B24,Media5!H$14:H$129)+SUMIF(Media6!$B$14:$B$129,'Daily_Total  P2'!$B24,Media6!H$14:H$129)+SUMIF(Media7!$B$14:$B$129,'Daily_Total  P2'!$B24,Media7!H$14:H$129)+SUMIF(Media8!$B$14:$B$129,'Daily_Total  P2'!$B24,Media8!H$14:H$129)+SUMIF(Media9!$B$14:$B$129,'Daily_Total  P2'!$B24,Media9!H$14:H$129)+SUMIF(Media10!$B$14:$B$129,'Daily_Total  P2'!$B24,Media10!H$14:H$129)</f>
        <v>6709.5418</v>
      </c>
      <c r="I24" s="465">
        <f>SUMIF('Facebook P2'!$B$14:$B$155,'Daily_Total  P2'!$B24,'Facebook P2'!I$14:I$155)+SUMIF('YouTube P2'!$B$14:$B$125,'Daily_Total  P2'!$B24,'YouTube P2'!I$14:I$125)+SUMIF('GDN P2'!$B$14:$B$123,'Daily_Total  P2'!$B24,'GDN P2'!I$14:I$123)+SUMIF(Media4!$B$14:$B$122,'Daily_Total  P2'!$B24,Media4!I$14:I$122)+SUMIF(Media5!$B$14:$B$129,'Daily_Total  P2'!$B24,Media5!I$14:I$129)+SUMIF(Media6!$B$14:$B$129,'Daily_Total  P2'!$B24,Media6!I$14:I$129)+SUMIF(Media7!$B$14:$B$129,'Daily_Total  P2'!$B24,Media7!I$14:I$129)+SUMIF(Media8!$B$14:$B$129,'Daily_Total  P2'!$B24,Media8!I$14:I$129)+SUMIF(Media9!$B$14:$B$129,'Daily_Total  P2'!$B24,Media9!I$14:I$129)+SUMIF(Media10!$B$14:$B$129,'Daily_Total  P2'!$B24,Media10!I$14:I$129)</f>
        <v>3898.1331999999998</v>
      </c>
      <c r="J24" s="467">
        <f>SUMIF('Facebook P2'!$B$14:$B$155,'Daily_Total  P2'!$B24,'Facebook P2'!J$14:J$155)+SUMIF('YouTube P2'!$B$14:$B$125,'Daily_Total  P2'!$B24,'YouTube P2'!J$14:J$125)+SUMIF('GDN P2'!$B$14:$B$123,'Daily_Total  P2'!$B24,'GDN P2'!J$14:J$123)+SUMIF(Media4!$B$14:$B$122,'Daily_Total  P2'!$B24,Media4!J$14:J$122)+SUMIF(Media5!$B$14:$B$129,'Daily_Total  P2'!$B24,Media5!J$14:J$129)+SUMIF(Media6!$B$14:$B$129,'Daily_Total  P2'!$B24,Media6!J$14:J$129)+SUMIF(Media7!$B$14:$B$129,'Daily_Total  P2'!$B24,Media7!J$14:J$129)+SUMIF(Media8!$B$14:$B$129,'Daily_Total  P2'!$B24,Media8!J$14:J$129)+SUMIF(Media9!$B$14:$B$129,'Daily_Total  P2'!$B24,Media9!J$14:J$129)+SUMIF(Media10!$B$14:$B$129,'Daily_Total  P2'!$B24,Media10!J$14:J$129)</f>
        <v>151.45999999999998</v>
      </c>
      <c r="K24" s="59">
        <f>SUM($J$21:J24)/$C$3</f>
        <v>2.9685513372568275E-2</v>
      </c>
      <c r="L24" s="60">
        <f t="shared" si="0"/>
        <v>3.6096109151102715E-2</v>
      </c>
      <c r="M24" s="73">
        <f t="shared" si="1"/>
        <v>1.4031869557161384E-2</v>
      </c>
      <c r="N24" s="356">
        <f t="shared" si="2"/>
        <v>5.6485418065189818E-3</v>
      </c>
      <c r="O24" s="456">
        <f>SUMIF('Facebook P2'!$B$14:$B$155,'Daily_Total  P2'!$B24,'Facebook P2'!O$14:O$155)+SUMIF('YouTube P2'!$B$14:$B$125,'Daily_Total  P2'!$B24,'YouTube P2'!O$14:O$125)+SUMIF('GDN P2'!$B$14:$B$123,'Daily_Total  P2'!$B24,'GDN P2'!O$14:O$123)+SUMIF(Media4!$B$14:$B$122,'Daily_Total  P2'!$B24,Media4!O$14:O$122)+SUMIF(Media5!$B$14:$B$129,'Daily_Total  P2'!$B24,Media5!O$14:O$129)+SUMIF(Media6!$B$14:$B$129,'Daily_Total  P2'!$B24,Media6!O$14:O$129)+SUMIF(Media7!$B$14:$B$129,'Daily_Total  P2'!$B24,Media7!O$14:O$129)+SUMIF(Media8!$B$14:$B$129,'Daily_Total  P2'!$B24,Media8!O$14:O$129)+SUMIF(Media9!$B$14:$B$129,'Daily_Total  P2'!$B24,Media9!O$14:O$129)+SUMIF(Media10!$B$14:$B$129,'Daily_Total  P2'!$B24,Media10!O$14:O$129)</f>
        <v>1299</v>
      </c>
      <c r="P24" s="456">
        <f>SUMIF('Facebook P2'!$B$14:$B$155,'Daily_Total  P2'!$B24,'Facebook P2'!P$14:P$155)+SUMIF('YouTube P2'!$B$14:$B$125,'Daily_Total  P2'!$B24,'YouTube P2'!P$14:P$125)+SUMIF('GDN P2'!$B$14:$B$123,'Daily_Total  P2'!$B24,'GDN P2'!P$14:P$123)+SUMIF(Media4!$B$14:$B$122,'Daily_Total  P2'!$B24,Media4!P$14:P$122)+SUMIF(Media5!$B$14:$B$129,'Daily_Total  P2'!$B24,Media5!P$14:P$129)+SUMIF(Media6!$B$14:$B$129,'Daily_Total  P2'!$B24,Media6!P$14:P$129)+SUMIF(Media7!$B$14:$B$129,'Daily_Total  P2'!$B24,Media7!P$14:P$129)+SUMIF(Media8!$B$14:$B$129,'Daily_Total  P2'!$B24,Media8!P$14:P$129)+SUMIF(Media9!$B$14:$B$129,'Daily_Total  P2'!$B24,Media9!P$14:P$129)+SUMIF(Media10!$B$14:$B$129,'Daily_Total  P2'!$B24,Media10!P$14:P$129)</f>
        <v>29209.727106227103</v>
      </c>
      <c r="Q24" s="74">
        <f t="shared" si="3"/>
        <v>4.4471487024713471E-2</v>
      </c>
      <c r="R24" s="75">
        <f t="shared" si="4"/>
        <v>0.11659738260200152</v>
      </c>
      <c r="S24" s="59">
        <f t="shared" si="5"/>
        <v>0.12034463590883825</v>
      </c>
      <c r="T24" s="104">
        <f>AVERAGE('Facebook P2'!T24,'YouTube P2'!T24,'GDN P2'!T24,Media4!T22,Media5!T22,Media6!T22,Media7!T22,Media8!T22,Media9!T22,Media10!T22)</f>
        <v>206.48348756215773</v>
      </c>
      <c r="U24" s="110">
        <f>SUMIF(Facebook!$B$14:$B$155,'Daily_Total  P2'!$B24,Facebook!U$14:U$155)+SUMIF(YouTube!$B$14:$B$125,'Daily_Total  P2'!$B24,YouTube!N$14:N$125)+SUMIF(Snapchat!$B$14:$B$123,'Daily_Total  P2'!$B24,Snapchat!N$14:N$123)+SUMIF(Media4!$B$14:$B$122,'Daily_Total  P2'!$B24,Media4!N$14:N$122)+SUMIF(Media5!$B$14:$B$129,'Daily_Total  P2'!$B24,Media5!N$14:N$129)+SUMIF(Media6!$B$14:$B$129,'Daily_Total  P2'!$B24,Media6!N$14:N$129)+SUMIF(Media7!$B$14:$B$129,'Daily_Total  P2'!$B24,Media7!N$14:N$129)+SUMIF(Media8!$B$14:$B$129,'Daily_Total  P2'!$B24,Media8!N$14:N$129)+SUMIF(Media9!$B$14:$B$129,'Daily_Total  P2'!$B24,Media9!N$14:N$129)+SUMIF(Media10!$B$14:$B$129,'Daily_Total  P2'!$B24,Media10!N$14:N$129)</f>
        <v>0</v>
      </c>
      <c r="V24" s="426">
        <v>0.72220576662742486</v>
      </c>
      <c r="W24" s="274"/>
      <c r="X24" s="274"/>
      <c r="Y24" s="275"/>
    </row>
    <row r="25" spans="1:25" ht="15.65" customHeight="1">
      <c r="A25" s="284"/>
      <c r="B25" s="472">
        <f>B$14+10</f>
        <v>45196</v>
      </c>
      <c r="C25" s="456">
        <f>SUMIF('Facebook P2'!$B$14:$B$155,'Daily_Total  P2'!$B25,'Facebook P2'!C$14:C$155)+SUMIF('YouTube P2'!$B$14:$B$125,'Daily_Total  P2'!$B25,'YouTube P2'!C$14:C$125)+SUMIF('GDN P2'!$B$14:$B$123,'Daily_Total  P2'!$B25,'GDN P2'!C$14:C$123)+SUMIF(Media4!$B$14:$B$122,'Daily_Total  P2'!$B25,Media4!C$14:C$122)+SUMIF(Media5!$B$14:$B$129,'Daily_Total  P2'!$B25,Media5!C$14:C$129)+SUMIF(Media6!$B$14:$B$129,'Daily_Total  P2'!$B25,Media6!C$14:C$129)+SUMIF(Media7!$B$14:$B$129,'Daily_Total  P2'!$B25,Media7!C$14:C$129)+SUMIF(Media8!$B$14:$B$129,'Daily_Total  P2'!$B25,Media8!C$14:C$129)+SUMIF(Media9!$B$14:$B$129,'Daily_Total  P2'!$B25,Media9!C$14:C$129)+SUMIF(Media10!$B$14:$B$129,'Daily_Total  P2'!$B25,Media10!C$14:C$129)</f>
        <v>332954</v>
      </c>
      <c r="D25" s="465">
        <f>SUMIF('Facebook P2'!$B$14:$B$155,'Daily_Total  P2'!$B25,'Facebook P2'!D$14:D$155)+SUMIF('YouTube P2'!$B$14:$B$125,'Daily_Total  P2'!$B25,'YouTube P2'!D$14:D$125)+SUMIF('GDN P2'!$B$14:$B$123,'Daily_Total  P2'!$B25,'GDN P2'!D$14:D$123)+SUMIF(Media4!$B$14:$B$122,'Daily_Total  P2'!$B25,Media4!D$14:D$122)+SUMIF(Media5!$B$14:$B$129,'Daily_Total  P2'!$B25,Media5!D$14:D$129)+SUMIF(Media6!$B$14:$B$129,'Daily_Total  P2'!$B25,Media6!D$14:D$129)+SUMIF(Media7!$B$14:$B$129,'Daily_Total  P2'!$B25,Media7!D$14:D$129)+SUMIF(Media8!$B$14:$B$129,'Daily_Total  P2'!$B25,Media8!D$14:D$129)+SUMIF(Media9!$B$14:$B$129,'Daily_Total  P2'!$B25,Media9!D$14:D$129)+SUMIF(Media10!$B$14:$B$129,'Daily_Total  P2'!$B25,Media10!D$14:D$129)</f>
        <v>11237</v>
      </c>
      <c r="E25" s="465">
        <f>SUMIF('Facebook P2'!$B$14:$B$155,'Daily_Total  P2'!$B25,'Facebook P2'!E$14:E$155)+SUMIF('YouTube P2'!$B$14:$B$125,'Daily_Total  P2'!$B25,'YouTube P2'!E$14:E$125)+SUMIF('GDN P2'!$B$14:$B$123,'Daily_Total  P2'!$B25,'GDN P2'!E$14:E$123)+SUMIF(Media4!$B$14:$B$122,'Daily_Total  P2'!$B25,Media4!E$14:E$122)+SUMIF(Media5!$B$14:$B$129,'Daily_Total  P2'!$B25,Media5!E$14:E$129)+SUMIF(Media6!$B$14:$B$129,'Daily_Total  P2'!$B25,Media6!E$14:E$129)+SUMIF(Media7!$B$14:$B$129,'Daily_Total  P2'!$B25,Media7!E$14:E$129)+SUMIF(Media8!$B$14:$B$129,'Daily_Total  P2'!$B25,Media8!E$14:E$129)+SUMIF(Media9!$B$14:$B$129,'Daily_Total  P2'!$B25,Media9!E$14:E$129)+SUMIF(Media10!$B$14:$B$129,'Daily_Total  P2'!$B25,Media10!E$14:E$129)</f>
        <v>28141</v>
      </c>
      <c r="F25" s="465">
        <f>SUMIF('Facebook P2'!$B$14:$B$155,'Daily_Total  P2'!$B25,'Facebook P2'!F$14:F$155)+SUMIF('YouTube P2'!$B$14:$B$125,'Daily_Total  P2'!$B25,'YouTube P2'!F$14:F$125)+SUMIF('GDN P2'!$B$14:$B$123,'Daily_Total  P2'!$B25,'GDN P2'!F$14:F$123)+SUMIF(Media4!$B$14:$B$122,'Daily_Total  P2'!$B25,Media4!F$14:F$122)+SUMIF(Media5!$B$14:$B$129,'Daily_Total  P2'!$B25,Media5!F$14:F$129)+SUMIF(Media6!$B$14:$B$129,'Daily_Total  P2'!$B25,Media6!F$14:F$129)+SUMIF(Media7!$B$14:$B$129,'Daily_Total  P2'!$B25,Media7!F$14:F$129)+SUMIF(Media8!$B$14:$B$129,'Daily_Total  P2'!$B25,Media8!F$14:F$129)+SUMIF(Media9!$B$14:$B$129,'Daily_Total  P2'!$B25,Media9!F$14:F$129)+SUMIF(Media10!$B$14:$B$129,'Daily_Total  P2'!$B25,Media10!F$14:F$129)</f>
        <v>28665.087599999999</v>
      </c>
      <c r="G25" s="465">
        <f>SUMIF('Facebook P2'!$B$14:$B$155,'Daily_Total  P2'!$B25,'Facebook P2'!G$14:G$155)+SUMIF('YouTube P2'!$B$14:$B$125,'Daily_Total  P2'!$B25,'YouTube P2'!G$14:G$125)+SUMIF('GDN P2'!$B$14:$B$123,'Daily_Total  P2'!$B25,'GDN P2'!G$14:G$123)+SUMIF(Media4!$B$14:$B$122,'Daily_Total  P2'!$B25,Media4!G$14:G$122)+SUMIF(Media5!$B$14:$B$129,'Daily_Total  P2'!$B25,Media5!G$14:G$129)+SUMIF(Media6!$B$14:$B$129,'Daily_Total  P2'!$B25,Media6!G$14:G$129)+SUMIF(Media7!$B$14:$B$129,'Daily_Total  P2'!$B25,Media7!G$14:G$129)+SUMIF(Media8!$B$14:$B$129,'Daily_Total  P2'!$B25,Media8!G$14:G$129)+SUMIF(Media9!$B$14:$B$129,'Daily_Total  P2'!$B25,Media9!G$14:G$129)+SUMIF(Media10!$B$14:$B$129,'Daily_Total  P2'!$B25,Media10!G$14:G$129)</f>
        <v>10446.859</v>
      </c>
      <c r="H25" s="465">
        <f>SUMIF('Facebook P2'!$B$14:$B$155,'Daily_Total  P2'!$B25,'Facebook P2'!H$14:H$155)+SUMIF('YouTube P2'!$B$14:$B$125,'Daily_Total  P2'!$B25,'YouTube P2'!H$14:H$125)+SUMIF('GDN P2'!$B$14:$B$123,'Daily_Total  P2'!$B25,'GDN P2'!H$14:H$123)+SUMIF(Media4!$B$14:$B$122,'Daily_Total  P2'!$B25,Media4!H$14:H$122)+SUMIF(Media5!$B$14:$B$129,'Daily_Total  P2'!$B25,Media5!H$14:H$129)+SUMIF(Media6!$B$14:$B$129,'Daily_Total  P2'!$B25,Media6!H$14:H$129)+SUMIF(Media7!$B$14:$B$129,'Daily_Total  P2'!$B25,Media7!H$14:H$129)+SUMIF(Media8!$B$14:$B$129,'Daily_Total  P2'!$B25,Media8!H$14:H$129)+SUMIF(Media9!$B$14:$B$129,'Daily_Total  P2'!$B25,Media9!H$14:H$129)+SUMIF(Media10!$B$14:$B$129,'Daily_Total  P2'!$B25,Media10!H$14:H$129)</f>
        <v>7104.8539000000001</v>
      </c>
      <c r="I25" s="465">
        <f>SUMIF('Facebook P2'!$B$14:$B$155,'Daily_Total  P2'!$B25,'Facebook P2'!I$14:I$155)+SUMIF('YouTube P2'!$B$14:$B$125,'Daily_Total  P2'!$B25,'YouTube P2'!I$14:I$125)+SUMIF('GDN P2'!$B$14:$B$123,'Daily_Total  P2'!$B25,'GDN P2'!I$14:I$123)+SUMIF(Media4!$B$14:$B$122,'Daily_Total  P2'!$B25,Media4!I$14:I$122)+SUMIF(Media5!$B$14:$B$129,'Daily_Total  P2'!$B25,Media5!I$14:I$129)+SUMIF(Media6!$B$14:$B$129,'Daily_Total  P2'!$B25,Media6!I$14:I$129)+SUMIF(Media7!$B$14:$B$129,'Daily_Total  P2'!$B25,Media7!I$14:I$129)+SUMIF(Media8!$B$14:$B$129,'Daily_Total  P2'!$B25,Media8!I$14:I$129)+SUMIF(Media9!$B$14:$B$129,'Daily_Total  P2'!$B25,Media9!I$14:I$129)+SUMIF(Media10!$B$14:$B$129,'Daily_Total  P2'!$B25,Media10!I$14:I$129)</f>
        <v>4156.7281000000003</v>
      </c>
      <c r="J25" s="467">
        <f>SUMIF('Facebook P2'!$B$14:$B$155,'Daily_Total  P2'!$B25,'Facebook P2'!J$14:J$155)+SUMIF('YouTube P2'!$B$14:$B$125,'Daily_Total  P2'!$B25,'YouTube P2'!J$14:J$125)+SUMIF('GDN P2'!$B$14:$B$123,'Daily_Total  P2'!$B25,'GDN P2'!J$14:J$123)+SUMIF(Media4!$B$14:$B$122,'Daily_Total  P2'!$B25,Media4!J$14:J$122)+SUMIF(Media5!$B$14:$B$129,'Daily_Total  P2'!$B25,Media5!J$14:J$129)+SUMIF(Media6!$B$14:$B$129,'Daily_Total  P2'!$B25,Media6!J$14:J$129)+SUMIF(Media7!$B$14:$B$129,'Daily_Total  P2'!$B25,Media7!J$14:J$129)+SUMIF(Media8!$B$14:$B$129,'Daily_Total  P2'!$B25,Media8!J$14:J$129)+SUMIF(Media9!$B$14:$B$129,'Daily_Total  P2'!$B25,Media9!J$14:J$129)+SUMIF(Media10!$B$14:$B$129,'Daily_Total  P2'!$B25,Media10!J$14:J$129)</f>
        <v>251.17</v>
      </c>
      <c r="K25" s="59">
        <f>SUM($J$21:J25)/$C$3</f>
        <v>3.7197815788426875E-2</v>
      </c>
      <c r="L25" s="60">
        <f t="shared" si="0"/>
        <v>3.3749406824966813E-2</v>
      </c>
      <c r="M25" s="73">
        <f t="shared" si="1"/>
        <v>2.235205125923289E-2</v>
      </c>
      <c r="N25" s="356">
        <f t="shared" si="2"/>
        <v>8.9254113215592908E-3</v>
      </c>
      <c r="O25" s="456">
        <f>SUMIF('Facebook P2'!$B$14:$B$155,'Daily_Total  P2'!$B25,'Facebook P2'!O$14:O$155)+SUMIF('YouTube P2'!$B$14:$B$125,'Daily_Total  P2'!$B25,'YouTube P2'!O$14:O$125)+SUMIF('GDN P2'!$B$14:$B$123,'Daily_Total  P2'!$B25,'GDN P2'!O$14:O$123)+SUMIF(Media4!$B$14:$B$122,'Daily_Total  P2'!$B25,Media4!O$14:O$122)+SUMIF(Media5!$B$14:$B$129,'Daily_Total  P2'!$B25,Media5!O$14:O$129)+SUMIF(Media6!$B$14:$B$129,'Daily_Total  P2'!$B25,Media6!O$14:O$129)+SUMIF(Media7!$B$14:$B$129,'Daily_Total  P2'!$B25,Media7!O$14:O$129)+SUMIF(Media8!$B$14:$B$129,'Daily_Total  P2'!$B25,Media8!O$14:O$129)+SUMIF(Media9!$B$14:$B$129,'Daily_Total  P2'!$B25,Media9!O$14:O$129)+SUMIF(Media10!$B$14:$B$129,'Daily_Total  P2'!$B25,Media10!O$14:O$129)</f>
        <v>1413</v>
      </c>
      <c r="P25" s="456">
        <f>SUMIF('Facebook P2'!$B$14:$B$155,'Daily_Total  P2'!$B25,'Facebook P2'!P$14:P$155)+SUMIF('YouTube P2'!$B$14:$B$125,'Daily_Total  P2'!$B25,'YouTube P2'!P$14:P$125)+SUMIF('GDN P2'!$B$14:$B$123,'Daily_Total  P2'!$B25,'GDN P2'!P$14:P$123)+SUMIF(Media4!$B$14:$B$122,'Daily_Total  P2'!$B25,Media4!P$14:P$122)+SUMIF(Media5!$B$14:$B$129,'Daily_Total  P2'!$B25,Media5!P$14:P$129)+SUMIF(Media6!$B$14:$B$129,'Daily_Total  P2'!$B25,Media6!P$14:P$129)+SUMIF(Media7!$B$14:$B$129,'Daily_Total  P2'!$B25,Media7!P$14:P$129)+SUMIF(Media8!$B$14:$B$129,'Daily_Total  P2'!$B25,Media8!P$14:P$129)+SUMIF(Media9!$B$14:$B$129,'Daily_Total  P2'!$B25,Media9!P$14:P$129)+SUMIF(Media10!$B$14:$B$129,'Daily_Total  P2'!$B25,Media10!P$14:P$129)</f>
        <v>29209.727106227103</v>
      </c>
      <c r="Q25" s="74">
        <f t="shared" si="3"/>
        <v>4.8374296509561307E-2</v>
      </c>
      <c r="R25" s="75">
        <f t="shared" si="4"/>
        <v>0.17775654635527247</v>
      </c>
      <c r="S25" s="59">
        <f t="shared" si="5"/>
        <v>0.12574530568657116</v>
      </c>
      <c r="T25" s="104">
        <f>AVERAGE('Facebook P2'!T25,'YouTube P2'!T25,'GDN P2'!T25,Media4!T23,Media5!T23,Media6!T23,Media7!T23,Media8!T23,Media9!T23,Media10!T23)</f>
        <v>46.230861758505469</v>
      </c>
      <c r="U25" s="110">
        <f>SUMIF(Facebook!$B$14:$B$155,'Daily_Total  P2'!$B25,Facebook!U$14:U$155)+SUMIF(YouTube!$B$14:$B$125,'Daily_Total  P2'!$B25,YouTube!N$14:N$125)+SUMIF(Snapchat!$B$14:$B$123,'Daily_Total  P2'!$B25,Snapchat!N$14:N$123)+SUMIF(Media4!$B$14:$B$122,'Daily_Total  P2'!$B25,Media4!N$14:N$122)+SUMIF(Media5!$B$14:$B$129,'Daily_Total  P2'!$B25,Media5!N$14:N$129)+SUMIF(Media6!$B$14:$B$129,'Daily_Total  P2'!$B25,Media6!N$14:N$129)+SUMIF(Media7!$B$14:$B$129,'Daily_Total  P2'!$B25,Media7!N$14:N$129)+SUMIF(Media8!$B$14:$B$129,'Daily_Total  P2'!$B25,Media8!N$14:N$129)+SUMIF(Media9!$B$14:$B$129,'Daily_Total  P2'!$B25,Media9!N$14:N$129)+SUMIF(Media10!$B$14:$B$129,'Daily_Total  P2'!$B25,Media10!N$14:N$129)</f>
        <v>0</v>
      </c>
      <c r="V25" s="426">
        <v>0.72669795526529868</v>
      </c>
      <c r="W25" s="274"/>
      <c r="X25" s="274"/>
      <c r="Y25" s="275"/>
    </row>
    <row r="26" spans="1:25" ht="15.65" customHeight="1">
      <c r="A26" s="284"/>
      <c r="B26" s="472">
        <f>B$14+11</f>
        <v>45197</v>
      </c>
      <c r="C26" s="456">
        <f>SUMIF('Facebook P2'!$B$14:$B$155,'Daily_Total  P2'!$B26,'Facebook P2'!C$14:C$155)+SUMIF('YouTube P2'!$B$14:$B$125,'Daily_Total  P2'!$B26,'YouTube P2'!C$14:C$125)+SUMIF('GDN P2'!$B$14:$B$123,'Daily_Total  P2'!$B26,'GDN P2'!C$14:C$123)+SUMIF(Media4!$B$14:$B$122,'Daily_Total  P2'!$B26,Media4!C$14:C$122)+SUMIF(Media5!$B$14:$B$129,'Daily_Total  P2'!$B26,Media5!C$14:C$129)+SUMIF(Media6!$B$14:$B$129,'Daily_Total  P2'!$B26,Media6!C$14:C$129)+SUMIF(Media7!$B$14:$B$129,'Daily_Total  P2'!$B26,Media7!C$14:C$129)+SUMIF(Media8!$B$14:$B$129,'Daily_Total  P2'!$B26,Media8!C$14:C$129)+SUMIF(Media9!$B$14:$B$129,'Daily_Total  P2'!$B26,Media9!C$14:C$129)+SUMIF(Media10!$B$14:$B$129,'Daily_Total  P2'!$B26,Media10!C$14:C$129)</f>
        <v>293024</v>
      </c>
      <c r="D26" s="465">
        <f>SUMIF('Facebook P2'!$B$14:$B$155,'Daily_Total  P2'!$B26,'Facebook P2'!D$14:D$155)+SUMIF('YouTube P2'!$B$14:$B$125,'Daily_Total  P2'!$B26,'YouTube P2'!D$14:D$125)+SUMIF('GDN P2'!$B$14:$B$123,'Daily_Total  P2'!$B26,'GDN P2'!D$14:D$123)+SUMIF(Media4!$B$14:$B$122,'Daily_Total  P2'!$B26,Media4!D$14:D$122)+SUMIF(Media5!$B$14:$B$129,'Daily_Total  P2'!$B26,Media5!D$14:D$129)+SUMIF(Media6!$B$14:$B$129,'Daily_Total  P2'!$B26,Media6!D$14:D$129)+SUMIF(Media7!$B$14:$B$129,'Daily_Total  P2'!$B26,Media7!D$14:D$129)+SUMIF(Media8!$B$14:$B$129,'Daily_Total  P2'!$B26,Media8!D$14:D$129)+SUMIF(Media9!$B$14:$B$129,'Daily_Total  P2'!$B26,Media9!D$14:D$129)+SUMIF(Media10!$B$14:$B$129,'Daily_Total  P2'!$B26,Media10!D$14:D$129)</f>
        <v>11192</v>
      </c>
      <c r="E26" s="465">
        <f>SUMIF('Facebook P2'!$B$14:$B$155,'Daily_Total  P2'!$B26,'Facebook P2'!E$14:E$155)+SUMIF('YouTube P2'!$B$14:$B$125,'Daily_Total  P2'!$B26,'YouTube P2'!E$14:E$125)+SUMIF('GDN P2'!$B$14:$B$123,'Daily_Total  P2'!$B26,'GDN P2'!E$14:E$123)+SUMIF(Media4!$B$14:$B$122,'Daily_Total  P2'!$B26,Media4!E$14:E$122)+SUMIF(Media5!$B$14:$B$129,'Daily_Total  P2'!$B26,Media5!E$14:E$129)+SUMIF(Media6!$B$14:$B$129,'Daily_Total  P2'!$B26,Media6!E$14:E$129)+SUMIF(Media7!$B$14:$B$129,'Daily_Total  P2'!$B26,Media7!E$14:E$129)+SUMIF(Media8!$B$14:$B$129,'Daily_Total  P2'!$B26,Media8!E$14:E$129)+SUMIF(Media9!$B$14:$B$129,'Daily_Total  P2'!$B26,Media9!E$14:E$129)+SUMIF(Media10!$B$14:$B$129,'Daily_Total  P2'!$B26,Media10!E$14:E$129)</f>
        <v>28219</v>
      </c>
      <c r="F26" s="465">
        <f>SUMIF('Facebook P2'!$B$14:$B$155,'Daily_Total  P2'!$B26,'Facebook P2'!F$14:F$155)+SUMIF('YouTube P2'!$B$14:$B$125,'Daily_Total  P2'!$B26,'YouTube P2'!F$14:F$125)+SUMIF('GDN P2'!$B$14:$B$123,'Daily_Total  P2'!$B26,'GDN P2'!F$14:F$123)+SUMIF(Media4!$B$14:$B$122,'Daily_Total  P2'!$B26,Media4!F$14:F$122)+SUMIF(Media5!$B$14:$B$129,'Daily_Total  P2'!$B26,Media5!F$14:F$129)+SUMIF(Media6!$B$14:$B$129,'Daily_Total  P2'!$B26,Media6!F$14:F$129)+SUMIF(Media7!$B$14:$B$129,'Daily_Total  P2'!$B26,Media7!F$14:F$129)+SUMIF(Media8!$B$14:$B$129,'Daily_Total  P2'!$B26,Media8!F$14:F$129)+SUMIF(Media9!$B$14:$B$129,'Daily_Total  P2'!$B26,Media9!F$14:F$129)+SUMIF(Media10!$B$14:$B$129,'Daily_Total  P2'!$B26,Media10!F$14:F$129)</f>
        <v>21617.851999999999</v>
      </c>
      <c r="G26" s="465">
        <f>SUMIF('Facebook P2'!$B$14:$B$155,'Daily_Total  P2'!$B26,'Facebook P2'!G$14:G$155)+SUMIF('YouTube P2'!$B$14:$B$125,'Daily_Total  P2'!$B26,'YouTube P2'!G$14:G$125)+SUMIF('GDN P2'!$B$14:$B$123,'Daily_Total  P2'!$B26,'GDN P2'!G$14:G$123)+SUMIF(Media4!$B$14:$B$122,'Daily_Total  P2'!$B26,Media4!G$14:G$122)+SUMIF(Media5!$B$14:$B$129,'Daily_Total  P2'!$B26,Media5!G$14:G$129)+SUMIF(Media6!$B$14:$B$129,'Daily_Total  P2'!$B26,Media6!G$14:G$129)+SUMIF(Media7!$B$14:$B$129,'Daily_Total  P2'!$B26,Media7!G$14:G$129)+SUMIF(Media8!$B$14:$B$129,'Daily_Total  P2'!$B26,Media8!G$14:G$129)+SUMIF(Media9!$B$14:$B$129,'Daily_Total  P2'!$B26,Media9!G$14:G$129)+SUMIF(Media10!$B$14:$B$129,'Daily_Total  P2'!$B26,Media10!G$14:G$129)</f>
        <v>10240.2286</v>
      </c>
      <c r="H26" s="465">
        <f>SUMIF('Facebook P2'!$B$14:$B$155,'Daily_Total  P2'!$B26,'Facebook P2'!H$14:H$155)+SUMIF('YouTube P2'!$B$14:$B$125,'Daily_Total  P2'!$B26,'YouTube P2'!H$14:H$125)+SUMIF('GDN P2'!$B$14:$B$123,'Daily_Total  P2'!$B26,'GDN P2'!H$14:H$123)+SUMIF(Media4!$B$14:$B$122,'Daily_Total  P2'!$B26,Media4!H$14:H$122)+SUMIF(Media5!$B$14:$B$129,'Daily_Total  P2'!$B26,Media5!H$14:H$129)+SUMIF(Media6!$B$14:$B$129,'Daily_Total  P2'!$B26,Media6!H$14:H$129)+SUMIF(Media7!$B$14:$B$129,'Daily_Total  P2'!$B26,Media7!H$14:H$129)+SUMIF(Media8!$B$14:$B$129,'Daily_Total  P2'!$B26,Media8!H$14:H$129)+SUMIF(Media9!$B$14:$B$129,'Daily_Total  P2'!$B26,Media9!H$14:H$129)+SUMIF(Media10!$B$14:$B$129,'Daily_Total  P2'!$B26,Media10!H$14:H$129)</f>
        <v>6942.2210999999998</v>
      </c>
      <c r="I26" s="465">
        <f>SUMIF('Facebook P2'!$B$14:$B$155,'Daily_Total  P2'!$B26,'Facebook P2'!I$14:I$155)+SUMIF('YouTube P2'!$B$14:$B$125,'Daily_Total  P2'!$B26,'YouTube P2'!I$14:I$125)+SUMIF('GDN P2'!$B$14:$B$123,'Daily_Total  P2'!$B26,'GDN P2'!I$14:I$123)+SUMIF(Media4!$B$14:$B$122,'Daily_Total  P2'!$B26,Media4!I$14:I$122)+SUMIF(Media5!$B$14:$B$129,'Daily_Total  P2'!$B26,Media5!I$14:I$129)+SUMIF(Media6!$B$14:$B$129,'Daily_Total  P2'!$B26,Media6!I$14:I$129)+SUMIF(Media7!$B$14:$B$129,'Daily_Total  P2'!$B26,Media7!I$14:I$129)+SUMIF(Media8!$B$14:$B$129,'Daily_Total  P2'!$B26,Media8!I$14:I$129)+SUMIF(Media9!$B$14:$B$129,'Daily_Total  P2'!$B26,Media9!I$14:I$129)+SUMIF(Media10!$B$14:$B$129,'Daily_Total  P2'!$B26,Media10!I$14:I$129)</f>
        <v>4031.5722999999998</v>
      </c>
      <c r="J26" s="467">
        <f>SUMIF('Facebook P2'!$B$14:$B$155,'Daily_Total  P2'!$B26,'Facebook P2'!J$14:J$155)+SUMIF('YouTube P2'!$B$14:$B$125,'Daily_Total  P2'!$B26,'YouTube P2'!J$14:J$125)+SUMIF('GDN P2'!$B$14:$B$123,'Daily_Total  P2'!$B26,'GDN P2'!J$14:J$123)+SUMIF(Media4!$B$14:$B$122,'Daily_Total  P2'!$B26,Media4!J$14:J$122)+SUMIF(Media5!$B$14:$B$129,'Daily_Total  P2'!$B26,Media5!J$14:J$129)+SUMIF(Media6!$B$14:$B$129,'Daily_Total  P2'!$B26,Media6!J$14:J$129)+SUMIF(Media7!$B$14:$B$129,'Daily_Total  P2'!$B26,Media7!J$14:J$129)+SUMIF(Media8!$B$14:$B$129,'Daily_Total  P2'!$B26,Media8!J$14:J$129)+SUMIF(Media9!$B$14:$B$129,'Daily_Total  P2'!$B26,Media9!J$14:J$129)+SUMIF(Media10!$B$14:$B$129,'Daily_Total  P2'!$B26,Media10!J$14:J$129)</f>
        <v>224.85</v>
      </c>
      <c r="K26" s="59">
        <f>SUM($J$21:J26)/$C$3</f>
        <v>4.3922907153660797E-2</v>
      </c>
      <c r="L26" s="60">
        <f t="shared" si="0"/>
        <v>3.8194823632193953E-2</v>
      </c>
      <c r="M26" s="73">
        <f t="shared" si="1"/>
        <v>2.0090243030736241E-2</v>
      </c>
      <c r="N26" s="356">
        <f t="shared" si="2"/>
        <v>7.9680357206137701E-3</v>
      </c>
      <c r="O26" s="456">
        <f>SUMIF('Facebook P2'!$B$14:$B$155,'Daily_Total  P2'!$B26,'Facebook P2'!O$14:O$155)+SUMIF('YouTube P2'!$B$14:$B$125,'Daily_Total  P2'!$B26,'YouTube P2'!O$14:O$125)+SUMIF('GDN P2'!$B$14:$B$123,'Daily_Total  P2'!$B26,'GDN P2'!O$14:O$123)+SUMIF(Media4!$B$14:$B$122,'Daily_Total  P2'!$B26,Media4!O$14:O$122)+SUMIF(Media5!$B$14:$B$129,'Daily_Total  P2'!$B26,Media5!O$14:O$129)+SUMIF(Media6!$B$14:$B$129,'Daily_Total  P2'!$B26,Media6!O$14:O$129)+SUMIF(Media7!$B$14:$B$129,'Daily_Total  P2'!$B26,Media7!O$14:O$129)+SUMIF(Media8!$B$14:$B$129,'Daily_Total  P2'!$B26,Media8!O$14:O$129)+SUMIF(Media9!$B$14:$B$129,'Daily_Total  P2'!$B26,Media9!O$14:O$129)+SUMIF(Media10!$B$14:$B$129,'Daily_Total  P2'!$B26,Media10!O$14:O$129)</f>
        <v>1178</v>
      </c>
      <c r="P26" s="456">
        <f>SUMIF('Facebook P2'!$B$14:$B$155,'Daily_Total  P2'!$B26,'Facebook P2'!P$14:P$155)+SUMIF('YouTube P2'!$B$14:$B$125,'Daily_Total  P2'!$B26,'YouTube P2'!P$14:P$125)+SUMIF('GDN P2'!$B$14:$B$123,'Daily_Total  P2'!$B26,'GDN P2'!P$14:P$123)+SUMIF(Media4!$B$14:$B$122,'Daily_Total  P2'!$B26,Media4!P$14:P$122)+SUMIF(Media5!$B$14:$B$129,'Daily_Total  P2'!$B26,Media5!P$14:P$129)+SUMIF(Media6!$B$14:$B$129,'Daily_Total  P2'!$B26,Media6!P$14:P$129)+SUMIF(Media7!$B$14:$B$129,'Daily_Total  P2'!$B26,Media7!P$14:P$129)+SUMIF(Media8!$B$14:$B$129,'Daily_Total  P2'!$B26,Media8!P$14:P$129)+SUMIF(Media9!$B$14:$B$129,'Daily_Total  P2'!$B26,Media9!P$14:P$129)+SUMIF(Media10!$B$14:$B$129,'Daily_Total  P2'!$B26,Media10!P$14:P$129)</f>
        <v>29209.727106227103</v>
      </c>
      <c r="Q26" s="74">
        <f t="shared" si="3"/>
        <v>4.0329031343427614E-2</v>
      </c>
      <c r="R26" s="75">
        <f t="shared" si="4"/>
        <v>0.19087436332767402</v>
      </c>
      <c r="S26" s="59">
        <f t="shared" si="5"/>
        <v>0.10525375268048606</v>
      </c>
      <c r="T26" s="104">
        <f>AVERAGE('Facebook P2'!T26,'YouTube P2'!T26,'GDN P2'!T26,Media4!T24,Media5!T24,Media6!T24,Media7!T24,Media8!T24,Media9!T24,Media10!T24)</f>
        <v>55.330064512336861</v>
      </c>
      <c r="U26" s="110">
        <f>SUMIF(Facebook!$B$14:$B$155,'Daily_Total  P2'!$B26,Facebook!U$14:U$155)+SUMIF(YouTube!$B$14:$B$125,'Daily_Total  P2'!$B26,YouTube!N$14:N$125)+SUMIF(Snapchat!$B$14:$B$123,'Daily_Total  P2'!$B26,Snapchat!N$14:N$123)+SUMIF(Media4!$B$14:$B$122,'Daily_Total  P2'!$B26,Media4!N$14:N$122)+SUMIF(Media5!$B$14:$B$129,'Daily_Total  P2'!$B26,Media5!N$14:N$129)+SUMIF(Media6!$B$14:$B$129,'Daily_Total  P2'!$B26,Media6!N$14:N$129)+SUMIF(Media7!$B$14:$B$129,'Daily_Total  P2'!$B26,Media7!N$14:N$129)+SUMIF(Media8!$B$14:$B$129,'Daily_Total  P2'!$B26,Media8!N$14:N$129)+SUMIF(Media9!$B$14:$B$129,'Daily_Total  P2'!$B26,Media9!N$14:N$129)+SUMIF(Media10!$B$14:$B$129,'Daily_Total  P2'!$B26,Media10!N$14:N$129)</f>
        <v>0</v>
      </c>
      <c r="V26" s="426">
        <v>0.73538410207433114</v>
      </c>
      <c r="W26" s="274"/>
      <c r="X26" s="274"/>
      <c r="Y26" s="275"/>
    </row>
    <row r="27" spans="1:25" ht="15.65" customHeight="1">
      <c r="A27" s="284"/>
      <c r="B27" s="472">
        <f>B$14+12</f>
        <v>45198</v>
      </c>
      <c r="C27" s="456">
        <f>SUMIF('Facebook P2'!$B$14:$B$155,'Daily_Total  P2'!$B27,'Facebook P2'!C$14:C$155)+SUMIF('YouTube P2'!$B$14:$B$125,'Daily_Total  P2'!$B27,'YouTube P2'!C$14:C$125)+SUMIF('GDN P2'!$B$14:$B$123,'Daily_Total  P2'!$B27,'GDN P2'!C$14:C$123)+SUMIF(Media4!$B$14:$B$122,'Daily_Total  P2'!$B27,Media4!C$14:C$122)+SUMIF(Media5!$B$14:$B$129,'Daily_Total  P2'!$B27,Media5!C$14:C$129)+SUMIF(Media6!$B$14:$B$129,'Daily_Total  P2'!$B27,Media6!C$14:C$129)+SUMIF(Media7!$B$14:$B$129,'Daily_Total  P2'!$B27,Media7!C$14:C$129)+SUMIF(Media8!$B$14:$B$129,'Daily_Total  P2'!$B27,Media8!C$14:C$129)+SUMIF(Media9!$B$14:$B$129,'Daily_Total  P2'!$B27,Media9!C$14:C$129)+SUMIF(Media10!$B$14:$B$129,'Daily_Total  P2'!$B27,Media10!C$14:C$129)</f>
        <v>283356</v>
      </c>
      <c r="D27" s="465">
        <f>SUMIF('Facebook P2'!$B$14:$B$155,'Daily_Total  P2'!$B27,'Facebook P2'!D$14:D$155)+SUMIF('YouTube P2'!$B$14:$B$125,'Daily_Total  P2'!$B27,'YouTube P2'!D$14:D$125)+SUMIF('GDN P2'!$B$14:$B$123,'Daily_Total  P2'!$B27,'GDN P2'!D$14:D$123)+SUMIF(Media4!$B$14:$B$122,'Daily_Total  P2'!$B27,Media4!D$14:D$122)+SUMIF(Media5!$B$14:$B$129,'Daily_Total  P2'!$B27,Media5!D$14:D$129)+SUMIF(Media6!$B$14:$B$129,'Daily_Total  P2'!$B27,Media6!D$14:D$129)+SUMIF(Media7!$B$14:$B$129,'Daily_Total  P2'!$B27,Media7!D$14:D$129)+SUMIF(Media8!$B$14:$B$129,'Daily_Total  P2'!$B27,Media8!D$14:D$129)+SUMIF(Media9!$B$14:$B$129,'Daily_Total  P2'!$B27,Media9!D$14:D$129)+SUMIF(Media10!$B$14:$B$129,'Daily_Total  P2'!$B27,Media10!D$14:D$129)</f>
        <v>10762</v>
      </c>
      <c r="E27" s="465">
        <f>SUMIF('Facebook P2'!$B$14:$B$155,'Daily_Total  P2'!$B27,'Facebook P2'!E$14:E$155)+SUMIF('YouTube P2'!$B$14:$B$125,'Daily_Total  P2'!$B27,'YouTube P2'!E$14:E$125)+SUMIF('GDN P2'!$B$14:$B$123,'Daily_Total  P2'!$B27,'GDN P2'!E$14:E$123)+SUMIF(Media4!$B$14:$B$122,'Daily_Total  P2'!$B27,Media4!E$14:E$122)+SUMIF(Media5!$B$14:$B$129,'Daily_Total  P2'!$B27,Media5!E$14:E$129)+SUMIF(Media6!$B$14:$B$129,'Daily_Total  P2'!$B27,Media6!E$14:E$129)+SUMIF(Media7!$B$14:$B$129,'Daily_Total  P2'!$B27,Media7!E$14:E$129)+SUMIF(Media8!$B$14:$B$129,'Daily_Total  P2'!$B27,Media8!E$14:E$129)+SUMIF(Media9!$B$14:$B$129,'Daily_Total  P2'!$B27,Media9!E$14:E$129)+SUMIF(Media10!$B$14:$B$129,'Daily_Total  P2'!$B27,Media10!E$14:E$129)</f>
        <v>30358</v>
      </c>
      <c r="F27" s="465">
        <f>SUMIF('Facebook P2'!$B$14:$B$155,'Daily_Total  P2'!$B27,'Facebook P2'!F$14:F$155)+SUMIF('YouTube P2'!$B$14:$B$125,'Daily_Total  P2'!$B27,'YouTube P2'!F$14:F$125)+SUMIF('GDN P2'!$B$14:$B$123,'Daily_Total  P2'!$B27,'GDN P2'!F$14:F$123)+SUMIF(Media4!$B$14:$B$122,'Daily_Total  P2'!$B27,Media4!F$14:F$122)+SUMIF(Media5!$B$14:$B$129,'Daily_Total  P2'!$B27,Media5!F$14:F$129)+SUMIF(Media6!$B$14:$B$129,'Daily_Total  P2'!$B27,Media6!F$14:F$129)+SUMIF(Media7!$B$14:$B$129,'Daily_Total  P2'!$B27,Media7!F$14:F$129)+SUMIF(Media8!$B$14:$B$129,'Daily_Total  P2'!$B27,Media8!F$14:F$129)+SUMIF(Media9!$B$14:$B$129,'Daily_Total  P2'!$B27,Media9!F$14:F$129)+SUMIF(Media10!$B$14:$B$129,'Daily_Total  P2'!$B27,Media10!F$14:F$129)</f>
        <v>23321.546999999999</v>
      </c>
      <c r="G27" s="465">
        <f>SUMIF('Facebook P2'!$B$14:$B$155,'Daily_Total  P2'!$B27,'Facebook P2'!G$14:G$155)+SUMIF('YouTube P2'!$B$14:$B$125,'Daily_Total  P2'!$B27,'YouTube P2'!G$14:G$125)+SUMIF('GDN P2'!$B$14:$B$123,'Daily_Total  P2'!$B27,'GDN P2'!G$14:G$123)+SUMIF(Media4!$B$14:$B$122,'Daily_Total  P2'!$B27,Media4!G$14:G$122)+SUMIF(Media5!$B$14:$B$129,'Daily_Total  P2'!$B27,Media5!G$14:G$129)+SUMIF(Media6!$B$14:$B$129,'Daily_Total  P2'!$B27,Media6!G$14:G$129)+SUMIF(Media7!$B$14:$B$129,'Daily_Total  P2'!$B27,Media7!G$14:G$129)+SUMIF(Media8!$B$14:$B$129,'Daily_Total  P2'!$B27,Media8!G$14:G$129)+SUMIF(Media9!$B$14:$B$129,'Daily_Total  P2'!$B27,Media9!G$14:G$129)+SUMIF(Media10!$B$14:$B$129,'Daily_Total  P2'!$B27,Media10!G$14:G$129)</f>
        <v>11155.1448</v>
      </c>
      <c r="H27" s="465">
        <f>SUMIF('Facebook P2'!$B$14:$B$155,'Daily_Total  P2'!$B27,'Facebook P2'!H$14:H$155)+SUMIF('YouTube P2'!$B$14:$B$125,'Daily_Total  P2'!$B27,'YouTube P2'!H$14:H$125)+SUMIF('GDN P2'!$B$14:$B$123,'Daily_Total  P2'!$B27,'GDN P2'!H$14:H$123)+SUMIF(Media4!$B$14:$B$122,'Daily_Total  P2'!$B27,Media4!H$14:H$122)+SUMIF(Media5!$B$14:$B$129,'Daily_Total  P2'!$B27,Media5!H$14:H$129)+SUMIF(Media6!$B$14:$B$129,'Daily_Total  P2'!$B27,Media6!H$14:H$129)+SUMIF(Media7!$B$14:$B$129,'Daily_Total  P2'!$B27,Media7!H$14:H$129)+SUMIF(Media8!$B$14:$B$129,'Daily_Total  P2'!$B27,Media8!H$14:H$129)+SUMIF(Media9!$B$14:$B$129,'Daily_Total  P2'!$B27,Media9!H$14:H$129)+SUMIF(Media10!$B$14:$B$129,'Daily_Total  P2'!$B27,Media10!H$14:H$129)</f>
        <v>7444.0416000000005</v>
      </c>
      <c r="I27" s="465">
        <f>SUMIF('Facebook P2'!$B$14:$B$155,'Daily_Total  P2'!$B27,'Facebook P2'!I$14:I$155)+SUMIF('YouTube P2'!$B$14:$B$125,'Daily_Total  P2'!$B27,'YouTube P2'!I$14:I$125)+SUMIF('GDN P2'!$B$14:$B$123,'Daily_Total  P2'!$B27,'GDN P2'!I$14:I$123)+SUMIF(Media4!$B$14:$B$122,'Daily_Total  P2'!$B27,Media4!I$14:I$122)+SUMIF(Media5!$B$14:$B$129,'Daily_Total  P2'!$B27,Media5!I$14:I$129)+SUMIF(Media6!$B$14:$B$129,'Daily_Total  P2'!$B27,Media6!I$14:I$129)+SUMIF(Media7!$B$14:$B$129,'Daily_Total  P2'!$B27,Media7!I$14:I$129)+SUMIF(Media8!$B$14:$B$129,'Daily_Total  P2'!$B27,Media8!I$14:I$129)+SUMIF(Media9!$B$14:$B$129,'Daily_Total  P2'!$B27,Media9!I$14:I$129)+SUMIF(Media10!$B$14:$B$129,'Daily_Total  P2'!$B27,Media10!I$14:I$129)</f>
        <v>4204.3096999999998</v>
      </c>
      <c r="J27" s="467">
        <f>SUMIF('Facebook P2'!$B$14:$B$155,'Daily_Total  P2'!$B27,'Facebook P2'!J$14:J$155)+SUMIF('YouTube P2'!$B$14:$B$125,'Daily_Total  P2'!$B27,'YouTube P2'!J$14:J$125)+SUMIF('GDN P2'!$B$14:$B$123,'Daily_Total  P2'!$B27,'GDN P2'!J$14:J$123)+SUMIF(Media4!$B$14:$B$122,'Daily_Total  P2'!$B27,Media4!J$14:J$122)+SUMIF(Media5!$B$14:$B$129,'Daily_Total  P2'!$B27,Media5!J$14:J$129)+SUMIF(Media6!$B$14:$B$129,'Daily_Total  P2'!$B27,Media6!J$14:J$129)+SUMIF(Media7!$B$14:$B$129,'Daily_Total  P2'!$B27,Media7!J$14:J$129)+SUMIF(Media8!$B$14:$B$129,'Daily_Total  P2'!$B27,Media8!J$14:J$129)+SUMIF(Media9!$B$14:$B$129,'Daily_Total  P2'!$B27,Media9!J$14:J$129)+SUMIF(Media10!$B$14:$B$129,'Daily_Total  P2'!$B27,Media10!J$14:J$129)</f>
        <v>224.98</v>
      </c>
      <c r="K27" s="59">
        <f>SUM($J$21:J27)/$C$3</f>
        <v>5.0651886719372728E-2</v>
      </c>
      <c r="L27" s="60">
        <f t="shared" si="0"/>
        <v>3.7980490972486909E-2</v>
      </c>
      <c r="M27" s="73">
        <f t="shared" si="1"/>
        <v>2.0905036238617357E-2</v>
      </c>
      <c r="N27" s="356">
        <f t="shared" si="2"/>
        <v>7.4108966335068183E-3</v>
      </c>
      <c r="O27" s="456">
        <f>SUMIF('Facebook P2'!$B$14:$B$155,'Daily_Total  P2'!$B27,'Facebook P2'!O$14:O$155)+SUMIF('YouTube P2'!$B$14:$B$125,'Daily_Total  P2'!$B27,'YouTube P2'!O$14:O$125)+SUMIF('GDN P2'!$B$14:$B$123,'Daily_Total  P2'!$B27,'GDN P2'!O$14:O$123)+SUMIF(Media4!$B$14:$B$122,'Daily_Total  P2'!$B27,Media4!O$14:O$122)+SUMIF(Media5!$B$14:$B$129,'Daily_Total  P2'!$B27,Media5!O$14:O$129)+SUMIF(Media6!$B$14:$B$129,'Daily_Total  P2'!$B27,Media6!O$14:O$129)+SUMIF(Media7!$B$14:$B$129,'Daily_Total  P2'!$B27,Media7!O$14:O$129)+SUMIF(Media8!$B$14:$B$129,'Daily_Total  P2'!$B27,Media8!O$14:O$129)+SUMIF(Media9!$B$14:$B$129,'Daily_Total  P2'!$B27,Media9!O$14:O$129)+SUMIF(Media10!$B$14:$B$129,'Daily_Total  P2'!$B27,Media10!O$14:O$129)</f>
        <v>1143</v>
      </c>
      <c r="P27" s="456">
        <f>SUMIF('Facebook P2'!$B$14:$B$155,'Daily_Total  P2'!$B27,'Facebook P2'!P$14:P$155)+SUMIF('YouTube P2'!$B$14:$B$125,'Daily_Total  P2'!$B27,'YouTube P2'!P$14:P$125)+SUMIF('GDN P2'!$B$14:$B$123,'Daily_Total  P2'!$B27,'GDN P2'!P$14:P$123)+SUMIF(Media4!$B$14:$B$122,'Daily_Total  P2'!$B27,Media4!P$14:P$122)+SUMIF(Media5!$B$14:$B$129,'Daily_Total  P2'!$B27,Media5!P$14:P$129)+SUMIF(Media6!$B$14:$B$129,'Daily_Total  P2'!$B27,Media6!P$14:P$129)+SUMIF(Media7!$B$14:$B$129,'Daily_Total  P2'!$B27,Media7!P$14:P$129)+SUMIF(Media8!$B$14:$B$129,'Daily_Total  P2'!$B27,Media8!P$14:P$129)+SUMIF(Media9!$B$14:$B$129,'Daily_Total  P2'!$B27,Media9!P$14:P$129)+SUMIF(Media10!$B$14:$B$129,'Daily_Total  P2'!$B27,Media10!P$14:P$129)</f>
        <v>29209.727106227103</v>
      </c>
      <c r="Q27" s="74">
        <f t="shared" si="3"/>
        <v>3.9130800361237492E-2</v>
      </c>
      <c r="R27" s="75">
        <f t="shared" si="4"/>
        <v>0.19683289588801398</v>
      </c>
      <c r="S27" s="59">
        <f t="shared" si="5"/>
        <v>0.10620702471659543</v>
      </c>
      <c r="T27" s="104">
        <f>AVERAGE('Facebook P2'!T27,'YouTube P2'!T27,'GDN P2'!T27,Media4!T25,Media5!T25,Media6!T25,Media7!T25,Media8!T25,Media9!T25,Media10!T25)</f>
        <v>52.972571194223711</v>
      </c>
      <c r="U27" s="110">
        <f>SUMIF(Facebook!$B$14:$B$155,'Daily_Total  P2'!$B27,Facebook!U$14:U$155)+SUMIF(YouTube!$B$14:$B$125,'Daily_Total  P2'!$B27,YouTube!N$14:N$125)+SUMIF(Snapchat!$B$14:$B$123,'Daily_Total  P2'!$B27,Snapchat!N$14:N$123)+SUMIF(Media4!$B$14:$B$122,'Daily_Total  P2'!$B27,Media4!N$14:N$122)+SUMIF(Media5!$B$14:$B$129,'Daily_Total  P2'!$B27,Media5!N$14:N$129)+SUMIF(Media6!$B$14:$B$129,'Daily_Total  P2'!$B27,Media6!N$14:N$129)+SUMIF(Media7!$B$14:$B$129,'Daily_Total  P2'!$B27,Media7!N$14:N$129)+SUMIF(Media8!$B$14:$B$129,'Daily_Total  P2'!$B27,Media8!N$14:N$129)+SUMIF(Media9!$B$14:$B$129,'Daily_Total  P2'!$B27,Media9!N$14:N$129)+SUMIF(Media10!$B$14:$B$129,'Daily_Total  P2'!$B27,Media10!N$14:N$129)</f>
        <v>0</v>
      </c>
      <c r="V27" s="426">
        <v>0.72998733606778654</v>
      </c>
      <c r="W27" s="274"/>
      <c r="X27" s="274"/>
      <c r="Y27" s="275"/>
    </row>
    <row r="28" spans="1:25" ht="15.65" customHeight="1">
      <c r="A28" s="284"/>
      <c r="B28" s="472">
        <f>B$14+13</f>
        <v>45199</v>
      </c>
      <c r="C28" s="456">
        <f>SUMIF('Facebook P2'!$B$14:$B$155,'Daily_Total  P2'!$B28,'Facebook P2'!C$14:C$155)+SUMIF('YouTube P2'!$B$14:$B$125,'Daily_Total  P2'!$B28,'YouTube P2'!C$14:C$125)+SUMIF('GDN P2'!$B$14:$B$123,'Daily_Total  P2'!$B28,'GDN P2'!C$14:C$123)+SUMIF(Media4!$B$14:$B$122,'Daily_Total  P2'!$B28,Media4!C$14:C$122)+SUMIF(Media5!$B$14:$B$129,'Daily_Total  P2'!$B28,Media5!C$14:C$129)+SUMIF(Media6!$B$14:$B$129,'Daily_Total  P2'!$B28,Media6!C$14:C$129)+SUMIF(Media7!$B$14:$B$129,'Daily_Total  P2'!$B28,Media7!C$14:C$129)+SUMIF(Media8!$B$14:$B$129,'Daily_Total  P2'!$B28,Media8!C$14:C$129)+SUMIF(Media9!$B$14:$B$129,'Daily_Total  P2'!$B28,Media9!C$14:C$129)+SUMIF(Media10!$B$14:$B$129,'Daily_Total  P2'!$B28,Media10!C$14:C$129)</f>
        <v>225910</v>
      </c>
      <c r="D28" s="465">
        <f>SUMIF('Facebook P2'!$B$14:$B$155,'Daily_Total  P2'!$B28,'Facebook P2'!D$14:D$155)+SUMIF('YouTube P2'!$B$14:$B$125,'Daily_Total  P2'!$B28,'YouTube P2'!D$14:D$125)+SUMIF('GDN P2'!$B$14:$B$123,'Daily_Total  P2'!$B28,'GDN P2'!D$14:D$123)+SUMIF(Media4!$B$14:$B$122,'Daily_Total  P2'!$B28,Media4!D$14:D$122)+SUMIF(Media5!$B$14:$B$129,'Daily_Total  P2'!$B28,Media5!D$14:D$129)+SUMIF(Media6!$B$14:$B$129,'Daily_Total  P2'!$B28,Media6!D$14:D$129)+SUMIF(Media7!$B$14:$B$129,'Daily_Total  P2'!$B28,Media7!D$14:D$129)+SUMIF(Media8!$B$14:$B$129,'Daily_Total  P2'!$B28,Media8!D$14:D$129)+SUMIF(Media9!$B$14:$B$129,'Daily_Total  P2'!$B28,Media9!D$14:D$129)+SUMIF(Media10!$B$14:$B$129,'Daily_Total  P2'!$B28,Media10!D$14:D$129)</f>
        <v>8265</v>
      </c>
      <c r="E28" s="465">
        <f>SUMIF('Facebook P2'!$B$14:$B$155,'Daily_Total  P2'!$B28,'Facebook P2'!E$14:E$155)+SUMIF('YouTube P2'!$B$14:$B$125,'Daily_Total  P2'!$B28,'YouTube P2'!E$14:E$125)+SUMIF('GDN P2'!$B$14:$B$123,'Daily_Total  P2'!$B28,'GDN P2'!E$14:E$123)+SUMIF(Media4!$B$14:$B$122,'Daily_Total  P2'!$B28,Media4!E$14:E$122)+SUMIF(Media5!$B$14:$B$129,'Daily_Total  P2'!$B28,Media5!E$14:E$129)+SUMIF(Media6!$B$14:$B$129,'Daily_Total  P2'!$B28,Media6!E$14:E$129)+SUMIF(Media7!$B$14:$B$129,'Daily_Total  P2'!$B28,Media7!E$14:E$129)+SUMIF(Media8!$B$14:$B$129,'Daily_Total  P2'!$B28,Media8!E$14:E$129)+SUMIF(Media9!$B$14:$B$129,'Daily_Total  P2'!$B28,Media9!E$14:E$129)+SUMIF(Media10!$B$14:$B$129,'Daily_Total  P2'!$B28,Media10!E$14:E$129)</f>
        <v>19461</v>
      </c>
      <c r="F28" s="465">
        <f>SUMIF('Facebook P2'!$B$14:$B$155,'Daily_Total  P2'!$B28,'Facebook P2'!F$14:F$155)+SUMIF('YouTube P2'!$B$14:$B$125,'Daily_Total  P2'!$B28,'YouTube P2'!F$14:F$125)+SUMIF('GDN P2'!$B$14:$B$123,'Daily_Total  P2'!$B28,'GDN P2'!F$14:F$123)+SUMIF(Media4!$B$14:$B$122,'Daily_Total  P2'!$B28,Media4!F$14:F$122)+SUMIF(Media5!$B$14:$B$129,'Daily_Total  P2'!$B28,Media5!F$14:F$129)+SUMIF(Media6!$B$14:$B$129,'Daily_Total  P2'!$B28,Media6!F$14:F$129)+SUMIF(Media7!$B$14:$B$129,'Daily_Total  P2'!$B28,Media7!F$14:F$129)+SUMIF(Media8!$B$14:$B$129,'Daily_Total  P2'!$B28,Media8!F$14:F$129)+SUMIF(Media9!$B$14:$B$129,'Daily_Total  P2'!$B28,Media9!F$14:F$129)+SUMIF(Media10!$B$14:$B$129,'Daily_Total  P2'!$B28,Media10!F$14:F$129)</f>
        <v>14931.5604</v>
      </c>
      <c r="G28" s="465">
        <f>SUMIF('Facebook P2'!$B$14:$B$155,'Daily_Total  P2'!$B28,'Facebook P2'!G$14:G$155)+SUMIF('YouTube P2'!$B$14:$B$125,'Daily_Total  P2'!$B28,'YouTube P2'!G$14:G$125)+SUMIF('GDN P2'!$B$14:$B$123,'Daily_Total  P2'!$B28,'GDN P2'!G$14:G$123)+SUMIF(Media4!$B$14:$B$122,'Daily_Total  P2'!$B28,Media4!G$14:G$122)+SUMIF(Media5!$B$14:$B$129,'Daily_Total  P2'!$B28,Media5!G$14:G$129)+SUMIF(Media6!$B$14:$B$129,'Daily_Total  P2'!$B28,Media6!G$14:G$129)+SUMIF(Media7!$B$14:$B$129,'Daily_Total  P2'!$B28,Media7!G$14:G$129)+SUMIF(Media8!$B$14:$B$129,'Daily_Total  P2'!$B28,Media8!G$14:G$129)+SUMIF(Media9!$B$14:$B$129,'Daily_Total  P2'!$B28,Media9!G$14:G$129)+SUMIF(Media10!$B$14:$B$129,'Daily_Total  P2'!$B28,Media10!G$14:G$129)</f>
        <v>7440.4310999999998</v>
      </c>
      <c r="H28" s="465">
        <f>SUMIF('Facebook P2'!$B$14:$B$155,'Daily_Total  P2'!$B28,'Facebook P2'!H$14:H$155)+SUMIF('YouTube P2'!$B$14:$B$125,'Daily_Total  P2'!$B28,'YouTube P2'!H$14:H$125)+SUMIF('GDN P2'!$B$14:$B$123,'Daily_Total  P2'!$B28,'GDN P2'!H$14:H$123)+SUMIF(Media4!$B$14:$B$122,'Daily_Total  P2'!$B28,Media4!H$14:H$122)+SUMIF(Media5!$B$14:$B$129,'Daily_Total  P2'!$B28,Media5!H$14:H$129)+SUMIF(Media6!$B$14:$B$129,'Daily_Total  P2'!$B28,Media6!H$14:H$129)+SUMIF(Media7!$B$14:$B$129,'Daily_Total  P2'!$B28,Media7!H$14:H$129)+SUMIF(Media8!$B$14:$B$129,'Daily_Total  P2'!$B28,Media8!H$14:H$129)+SUMIF(Media9!$B$14:$B$129,'Daily_Total  P2'!$B28,Media9!H$14:H$129)+SUMIF(Media10!$B$14:$B$129,'Daily_Total  P2'!$B28,Media10!H$14:H$129)</f>
        <v>4996.7028</v>
      </c>
      <c r="I28" s="465">
        <f>SUMIF('Facebook P2'!$B$14:$B$155,'Daily_Total  P2'!$B28,'Facebook P2'!I$14:I$155)+SUMIF('YouTube P2'!$B$14:$B$125,'Daily_Total  P2'!$B28,'YouTube P2'!I$14:I$125)+SUMIF('GDN P2'!$B$14:$B$123,'Daily_Total  P2'!$B28,'GDN P2'!I$14:I$123)+SUMIF(Media4!$B$14:$B$122,'Daily_Total  P2'!$B28,Media4!I$14:I$122)+SUMIF(Media5!$B$14:$B$129,'Daily_Total  P2'!$B28,Media5!I$14:I$129)+SUMIF(Media6!$B$14:$B$129,'Daily_Total  P2'!$B28,Media6!I$14:I$129)+SUMIF(Media7!$B$14:$B$129,'Daily_Total  P2'!$B28,Media7!I$14:I$129)+SUMIF(Media8!$B$14:$B$129,'Daily_Total  P2'!$B28,Media8!I$14:I$129)+SUMIF(Media9!$B$14:$B$129,'Daily_Total  P2'!$B28,Media9!I$14:I$129)+SUMIF(Media10!$B$14:$B$129,'Daily_Total  P2'!$B28,Media10!I$14:I$129)</f>
        <v>2972.1806999999999</v>
      </c>
      <c r="J28" s="467">
        <f>SUMIF('Facebook P2'!$B$14:$B$155,'Daily_Total  P2'!$B28,'Facebook P2'!J$14:J$155)+SUMIF('YouTube P2'!$B$14:$B$125,'Daily_Total  P2'!$B28,'YouTube P2'!J$14:J$125)+SUMIF('GDN P2'!$B$14:$B$123,'Daily_Total  P2'!$B28,'GDN P2'!J$14:J$123)+SUMIF(Media4!$B$14:$B$122,'Daily_Total  P2'!$B28,Media4!J$14:J$122)+SUMIF(Media5!$B$14:$B$129,'Daily_Total  P2'!$B28,Media5!J$14:J$129)+SUMIF(Media6!$B$14:$B$129,'Daily_Total  P2'!$B28,Media6!J$14:J$129)+SUMIF(Media7!$B$14:$B$129,'Daily_Total  P2'!$B28,Media7!J$14:J$129)+SUMIF(Media8!$B$14:$B$129,'Daily_Total  P2'!$B28,Media8!J$14:J$129)+SUMIF(Media9!$B$14:$B$129,'Daily_Total  P2'!$B28,Media9!J$14:J$129)+SUMIF(Media10!$B$14:$B$129,'Daily_Total  P2'!$B28,Media10!J$14:J$129)</f>
        <v>159.91000000000003</v>
      </c>
      <c r="K28" s="59">
        <f>SUM($J$21:J28)/$C$3</f>
        <v>5.543467239966874E-2</v>
      </c>
      <c r="L28" s="60">
        <f t="shared" si="0"/>
        <v>3.6585365853658534E-2</v>
      </c>
      <c r="M28" s="73">
        <f t="shared" si="1"/>
        <v>1.9347852389594678E-2</v>
      </c>
      <c r="N28" s="356">
        <f t="shared" si="2"/>
        <v>8.2169467139407027E-3</v>
      </c>
      <c r="O28" s="456">
        <f>SUMIF('Facebook P2'!$B$14:$B$155,'Daily_Total  P2'!$B28,'Facebook P2'!O$14:O$155)+SUMIF('YouTube P2'!$B$14:$B$125,'Daily_Total  P2'!$B28,'YouTube P2'!O$14:O$125)+SUMIF('GDN P2'!$B$14:$B$123,'Daily_Total  P2'!$B28,'GDN P2'!O$14:O$123)+SUMIF(Media4!$B$14:$B$122,'Daily_Total  P2'!$B28,Media4!O$14:O$122)+SUMIF(Media5!$B$14:$B$129,'Daily_Total  P2'!$B28,Media5!O$14:O$129)+SUMIF(Media6!$B$14:$B$129,'Daily_Total  P2'!$B28,Media6!O$14:O$129)+SUMIF(Media7!$B$14:$B$129,'Daily_Total  P2'!$B28,Media7!O$14:O$129)+SUMIF(Media8!$B$14:$B$129,'Daily_Total  P2'!$B28,Media8!O$14:O$129)+SUMIF(Media9!$B$14:$B$129,'Daily_Total  P2'!$B28,Media9!O$14:O$129)+SUMIF(Media10!$B$14:$B$129,'Daily_Total  P2'!$B28,Media10!O$14:O$129)</f>
        <v>930</v>
      </c>
      <c r="P28" s="456">
        <f>SUMIF('Facebook P2'!$B$14:$B$155,'Daily_Total  P2'!$B28,'Facebook P2'!P$14:P$155)+SUMIF('YouTube P2'!$B$14:$B$125,'Daily_Total  P2'!$B28,'YouTube P2'!P$14:P$125)+SUMIF('GDN P2'!$B$14:$B$123,'Daily_Total  P2'!$B28,'GDN P2'!P$14:P$123)+SUMIF(Media4!$B$14:$B$122,'Daily_Total  P2'!$B28,Media4!P$14:P$122)+SUMIF(Media5!$B$14:$B$129,'Daily_Total  P2'!$B28,Media5!P$14:P$129)+SUMIF(Media6!$B$14:$B$129,'Daily_Total  P2'!$B28,Media6!P$14:P$129)+SUMIF(Media7!$B$14:$B$129,'Daily_Total  P2'!$B28,Media7!P$14:P$129)+SUMIF(Media8!$B$14:$B$129,'Daily_Total  P2'!$B28,Media8!P$14:P$129)+SUMIF(Media9!$B$14:$B$129,'Daily_Total  P2'!$B28,Media9!P$14:P$129)+SUMIF(Media10!$B$14:$B$129,'Daily_Total  P2'!$B28,Media10!P$14:P$129)</f>
        <v>29209.727106227103</v>
      </c>
      <c r="Q28" s="74">
        <f t="shared" si="3"/>
        <v>3.1838708955337587E-2</v>
      </c>
      <c r="R28" s="75">
        <f t="shared" si="4"/>
        <v>0.17194623655913982</v>
      </c>
      <c r="S28" s="59">
        <f t="shared" si="5"/>
        <v>0.11252268602540835</v>
      </c>
      <c r="T28" s="104">
        <f>AVERAGE('Facebook P2'!T28,'YouTube P2'!T28,'GDN P2'!T28,Media4!T26,Media5!T26,Media6!T26,Media7!T26,Media8!T26,Media9!T26,Media10!T26)</f>
        <v>34.190254411605778</v>
      </c>
      <c r="U28" s="110">
        <f>SUMIF(Facebook!$B$14:$B$155,'Daily_Total  P2'!$B28,Facebook!U$14:U$155)+SUMIF(YouTube!$B$14:$B$125,'Daily_Total  P2'!$B28,YouTube!N$14:N$125)+SUMIF(Snapchat!$B$14:$B$123,'Daily_Total  P2'!$B28,Snapchat!N$14:N$123)+SUMIF(Media4!$B$14:$B$122,'Daily_Total  P2'!$B28,Media4!N$14:N$122)+SUMIF(Media5!$B$14:$B$129,'Daily_Total  P2'!$B28,Media5!N$14:N$129)+SUMIF(Media6!$B$14:$B$129,'Daily_Total  P2'!$B28,Media6!N$14:N$129)+SUMIF(Media7!$B$14:$B$129,'Daily_Total  P2'!$B28,Media7!N$14:N$129)+SUMIF(Media8!$B$14:$B$129,'Daily_Total  P2'!$B28,Media8!N$14:N$129)+SUMIF(Media9!$B$14:$B$129,'Daily_Total  P2'!$B28,Media9!N$14:N$129)+SUMIF(Media10!$B$14:$B$129,'Daily_Total  P2'!$B28,Media10!N$14:N$129)</f>
        <v>0</v>
      </c>
      <c r="V28" s="426">
        <v>0.7535419717479539</v>
      </c>
      <c r="W28" s="274" t="e">
        <f>SUMIF([4]Facebook!$B$14:$B$155,'[4]Daily_Total '!$B28,[4]Facebook!W$14:W$155)+SUMIF([4]Instagram!$B$14:$B$125,'[4]Daily_Total '!$B28,[4]Instagram!W$14:W$125)+SUMIF([4]YouTube!$B$14:$B$123,'[4]Daily_Total '!$B28,[4]YouTube!W$14:W$123)+SUMIF([4]Media4!$B$14:$B$122,'[4]Daily_Total '!$B28,[4]Media4!W$14:W$122)+SUMIF([4]Media5!$B$14:$B$129,'[4]Daily_Total '!$B28,[4]Media5!W$14:W$129)+SUMIF([4]Media6!$B$14:$B$129,'[4]Daily_Total '!$B28,[4]Media6!W$14:W$129)+SUMIF([4]Media7!$B$14:$B$129,'[4]Daily_Total '!$B28,[4]Media7!W$14:W$129)+SUMIF([4]Media8!$B$14:$B$129,'[4]Daily_Total '!$B28,[4]Media8!W$14:W$129)+SUMIF([4]Media9!$B$14:$B$129,'[4]Daily_Total '!$B28,[4]Media9!W$14:W$129)+SUMIF([4]Media10!$B$14:$B$129,'[4]Daily_Total '!$B28,[4]Media10!W$14:W$129)</f>
        <v>#VALUE!</v>
      </c>
      <c r="X28" s="274" t="e">
        <f>SUMIF([4]Facebook!$B$14:$B$155,'[4]Daily_Total '!$B28,[4]Facebook!X$14:X$155)+SUMIF([4]Instagram!$B$14:$B$125,'[4]Daily_Total '!$B28,[4]Instagram!X$14:X$125)+SUMIF([4]YouTube!$B$14:$B$123,'[4]Daily_Total '!$B28,[4]YouTube!X$14:X$123)+SUMIF([4]Media4!$B$14:$B$122,'[4]Daily_Total '!$B28,[4]Media4!X$14:X$122)+SUMIF([4]Media5!$B$14:$B$129,'[4]Daily_Total '!$B28,[4]Media5!X$14:X$129)+SUMIF([4]Media6!$B$14:$B$129,'[4]Daily_Total '!$B28,[4]Media6!X$14:X$129)+SUMIF([4]Media7!$B$14:$B$129,'[4]Daily_Total '!$B28,[4]Media7!X$14:X$129)+SUMIF([4]Media8!$B$14:$B$129,'[4]Daily_Total '!$B28,[4]Media8!X$14:X$129)+SUMIF([4]Media9!$B$14:$B$129,'[4]Daily_Total '!$B28,[4]Media9!X$14:X$129)+SUMIF([4]Media10!$B$14:$B$129,'[4]Daily_Total '!$B28,[4]Media10!X$14:X$129)</f>
        <v>#VALUE!</v>
      </c>
      <c r="Y28" s="275" t="e">
        <f>SUMIF([4]Facebook!$B$14:$B$155,'[4]Daily_Total '!$B28,[4]Facebook!Y$14:Y$155)+SUMIF([4]Instagram!$B$14:$B$125,'[4]Daily_Total '!$B28,[4]Instagram!Y$14:Y$125)+SUMIF([4]YouTube!$B$14:$B$123,'[4]Daily_Total '!$B28,[4]YouTube!Y$14:Y$123)+SUMIF([4]Media4!$B$14:$B$122,'[4]Daily_Total '!$B28,[4]Media4!Y$14:Y$122)+SUMIF([4]Media5!$B$14:$B$129,'[4]Daily_Total '!$B28,[4]Media5!Y$14:Y$129)+SUMIF([4]Media6!$B$14:$B$129,'[4]Daily_Total '!$B28,[4]Media6!Y$14:Y$129)+SUMIF([4]Media7!$B$14:$B$129,'[4]Daily_Total '!$B28,[4]Media7!Y$14:Y$129)+SUMIF([4]Media8!$B$14:$B$129,'[4]Daily_Total '!$B28,[4]Media8!Y$14:Y$129)+SUMIF([4]Media9!$B$14:$B$129,'[4]Daily_Total '!$B28,[4]Media9!Y$14:Y$129)+SUMIF([4]Media10!$B$14:$B$129,'[4]Daily_Total '!$B28,[4]Media10!Y$14:Y$129)</f>
        <v>#VALUE!</v>
      </c>
    </row>
    <row r="29" spans="1:25">
      <c r="A29" s="286"/>
      <c r="B29" s="96" t="s">
        <v>50</v>
      </c>
      <c r="C29" s="91">
        <f t="shared" ref="C29:I29" si="13">SUM(C22:C28)</f>
        <v>1913347</v>
      </c>
      <c r="D29" s="76">
        <f t="shared" si="13"/>
        <v>70804</v>
      </c>
      <c r="E29" s="76">
        <f t="shared" si="13"/>
        <v>188890</v>
      </c>
      <c r="F29" s="76">
        <f>SUM(F22:F28)</f>
        <v>154633.49559999999</v>
      </c>
      <c r="G29" s="76">
        <f t="shared" si="13"/>
        <v>70718.469599999997</v>
      </c>
      <c r="H29" s="76">
        <f t="shared" si="13"/>
        <v>47968.108699999997</v>
      </c>
      <c r="I29" s="76">
        <f t="shared" si="13"/>
        <v>27765.7588</v>
      </c>
      <c r="J29" s="77">
        <f>SUM(J22:J28)</f>
        <v>1278.49</v>
      </c>
      <c r="K29" s="78">
        <f>SUM($J$29,J21)/$C$3</f>
        <v>5.5434672399668733E-2</v>
      </c>
      <c r="L29" s="79">
        <f t="shared" si="0"/>
        <v>3.7005310589244923E-2</v>
      </c>
      <c r="M29" s="80">
        <f t="shared" si="1"/>
        <v>1.8056748206316028E-2</v>
      </c>
      <c r="N29" s="357">
        <f t="shared" si="2"/>
        <v>6.7684366562549636E-3</v>
      </c>
      <c r="O29" s="91">
        <f>SUM(O22:O28)</f>
        <v>8363</v>
      </c>
      <c r="P29" s="91">
        <f>SUM(P22:P28)</f>
        <v>204468.08974358972</v>
      </c>
      <c r="Q29" s="78">
        <f t="shared" si="3"/>
        <v>4.0901247771657184E-2</v>
      </c>
      <c r="R29" s="82">
        <f t="shared" si="4"/>
        <v>0.15287456654310655</v>
      </c>
      <c r="S29" s="78">
        <f t="shared" si="5"/>
        <v>0.11811479577425005</v>
      </c>
      <c r="T29" s="83">
        <f>AVERAGE(T22:T28)</f>
        <v>67.769903830967735</v>
      </c>
      <c r="U29" s="76">
        <f>SUM(U22:U28)</f>
        <v>0</v>
      </c>
      <c r="V29" s="78">
        <f>AVERAGE(V22)</f>
        <v>0.81686696278631077</v>
      </c>
      <c r="W29" s="276" t="e">
        <f>SUM(W22:W28)</f>
        <v>#VALUE!</v>
      </c>
      <c r="X29" s="276" t="e">
        <f>SUM(X22:X28)</f>
        <v>#VALUE!</v>
      </c>
      <c r="Y29" s="277" t="e">
        <f>SUM(Y22:Y28)</f>
        <v>#VALUE!</v>
      </c>
    </row>
    <row r="30" spans="1:25" ht="15.65" customHeight="1">
      <c r="A30" s="284"/>
      <c r="B30" s="472">
        <f>B$14+14</f>
        <v>45200</v>
      </c>
      <c r="C30" s="456">
        <f>SUMIF('Facebook P2'!$B$14:$B$155,'Daily_Total  P2'!$B30,'Facebook P2'!C$14:C$155)+SUMIF('YouTube P2'!$B$14:$B$125,'Daily_Total  P2'!$B30,'YouTube P2'!C$14:C$125)+SUMIF('GDN P2'!$B$14:$B$123,'Daily_Total  P2'!$B30,'GDN P2'!C$14:C$123)+SUMIF(Media4!$B$14:$B$122,'Daily_Total  P2'!$B30,Media4!C$14:C$122)+SUMIF(Media5!$B$14:$B$129,'Daily_Total  P2'!$B30,Media5!C$14:C$129)+SUMIF(Media6!$B$14:$B$129,'Daily_Total  P2'!$B30,Media6!C$14:C$129)+SUMIF(Media7!$B$14:$B$129,'Daily_Total  P2'!$B30,Media7!C$14:C$129)+SUMIF(Media8!$B$14:$B$129,'Daily_Total  P2'!$B30,Media8!C$14:C$129)+SUMIF(Media9!$B$14:$B$129,'Daily_Total  P2'!$B30,Media9!C$14:C$129)+SUMIF(Media10!$B$14:$B$129,'Daily_Total  P2'!$B30,Media10!C$14:C$129)</f>
        <v>0</v>
      </c>
      <c r="D30" s="465">
        <f>SUMIF('Facebook P2'!$B$14:$B$155,'Daily_Total  P2'!$B30,'Facebook P2'!D$14:D$155)+SUMIF('YouTube P2'!$B$14:$B$125,'Daily_Total  P2'!$B30,'YouTube P2'!D$14:D$125)+SUMIF('GDN P2'!$B$14:$B$123,'Daily_Total  P2'!$B30,'GDN P2'!D$14:D$123)+SUMIF(Media4!$B$14:$B$122,'Daily_Total  P2'!$B30,Media4!D$14:D$122)+SUMIF(Media5!$B$14:$B$129,'Daily_Total  P2'!$B30,Media5!D$14:D$129)+SUMIF(Media6!$B$14:$B$129,'Daily_Total  P2'!$B30,Media6!D$14:D$129)+SUMIF(Media7!$B$14:$B$129,'Daily_Total  P2'!$B30,Media7!D$14:D$129)+SUMIF(Media8!$B$14:$B$129,'Daily_Total  P2'!$B30,Media8!D$14:D$129)+SUMIF(Media9!$B$14:$B$129,'Daily_Total  P2'!$B30,Media9!D$14:D$129)+SUMIF(Media10!$B$14:$B$129,'Daily_Total  P2'!$B30,Media10!D$14:D$129)</f>
        <v>0</v>
      </c>
      <c r="E30" s="465">
        <f>SUMIF('Facebook P2'!$B$14:$B$155,'Daily_Total  P2'!$B30,'Facebook P2'!E$14:E$155)+SUMIF('YouTube P2'!$B$14:$B$125,'Daily_Total  P2'!$B30,'YouTube P2'!E$14:E$125)+SUMIF('GDN P2'!$B$14:$B$123,'Daily_Total  P2'!$B30,'GDN P2'!E$14:E$123)+SUMIF(Media4!$B$14:$B$122,'Daily_Total  P2'!$B30,Media4!E$14:E$122)+SUMIF(Media5!$B$14:$B$129,'Daily_Total  P2'!$B30,Media5!E$14:E$129)+SUMIF(Media6!$B$14:$B$129,'Daily_Total  P2'!$B30,Media6!E$14:E$129)+SUMIF(Media7!$B$14:$B$129,'Daily_Total  P2'!$B30,Media7!E$14:E$129)+SUMIF(Media8!$B$14:$B$129,'Daily_Total  P2'!$B30,Media8!E$14:E$129)+SUMIF(Media9!$B$14:$B$129,'Daily_Total  P2'!$B30,Media9!E$14:E$129)+SUMIF(Media10!$B$14:$B$129,'Daily_Total  P2'!$B30,Media10!E$14:E$129)</f>
        <v>0</v>
      </c>
      <c r="F30" s="465">
        <f>SUMIF('Facebook P2'!$B$14:$B$155,'Daily_Total  P2'!$B30,'Facebook P2'!F$14:F$155)+SUMIF('YouTube P2'!$B$14:$B$125,'Daily_Total  P2'!$B30,'YouTube P2'!F$14:F$125)+SUMIF('GDN P2'!$B$14:$B$123,'Daily_Total  P2'!$B30,'GDN P2'!F$14:F$123)+SUMIF(Media4!$B$14:$B$122,'Daily_Total  P2'!$B30,Media4!F$14:F$122)+SUMIF(Media5!$B$14:$B$129,'Daily_Total  P2'!$B30,Media5!F$14:F$129)+SUMIF(Media6!$B$14:$B$129,'Daily_Total  P2'!$B30,Media6!F$14:F$129)+SUMIF(Media7!$B$14:$B$129,'Daily_Total  P2'!$B30,Media7!F$14:F$129)+SUMIF(Media8!$B$14:$B$129,'Daily_Total  P2'!$B30,Media8!F$14:F$129)+SUMIF(Media9!$B$14:$B$129,'Daily_Total  P2'!$B30,Media9!F$14:F$129)+SUMIF(Media10!$B$14:$B$129,'Daily_Total  P2'!$B30,Media10!F$14:F$129)</f>
        <v>0</v>
      </c>
      <c r="G30" s="465">
        <f>SUMIF('Facebook P2'!$B$14:$B$155,'Daily_Total  P2'!$B30,'Facebook P2'!G$14:G$155)+SUMIF('YouTube P2'!$B$14:$B$125,'Daily_Total  P2'!$B30,'YouTube P2'!G$14:G$125)+SUMIF('GDN P2'!$B$14:$B$123,'Daily_Total  P2'!$B30,'GDN P2'!G$14:G$123)+SUMIF(Media4!$B$14:$B$122,'Daily_Total  P2'!$B30,Media4!G$14:G$122)+SUMIF(Media5!$B$14:$B$129,'Daily_Total  P2'!$B30,Media5!G$14:G$129)+SUMIF(Media6!$B$14:$B$129,'Daily_Total  P2'!$B30,Media6!G$14:G$129)+SUMIF(Media7!$B$14:$B$129,'Daily_Total  P2'!$B30,Media7!G$14:G$129)+SUMIF(Media8!$B$14:$B$129,'Daily_Total  P2'!$B30,Media8!G$14:G$129)+SUMIF(Media9!$B$14:$B$129,'Daily_Total  P2'!$B30,Media9!G$14:G$129)+SUMIF(Media10!$B$14:$B$129,'Daily_Total  P2'!$B30,Media10!G$14:G$129)</f>
        <v>0</v>
      </c>
      <c r="H30" s="465">
        <f>SUMIF('Facebook P2'!$B$14:$B$155,'Daily_Total  P2'!$B30,'Facebook P2'!H$14:H$155)+SUMIF('YouTube P2'!$B$14:$B$125,'Daily_Total  P2'!$B30,'YouTube P2'!H$14:H$125)+SUMIF('GDN P2'!$B$14:$B$123,'Daily_Total  P2'!$B30,'GDN P2'!H$14:H$123)+SUMIF(Media4!$B$14:$B$122,'Daily_Total  P2'!$B30,Media4!H$14:H$122)+SUMIF(Media5!$B$14:$B$129,'Daily_Total  P2'!$B30,Media5!H$14:H$129)+SUMIF(Media6!$B$14:$B$129,'Daily_Total  P2'!$B30,Media6!H$14:H$129)+SUMIF(Media7!$B$14:$B$129,'Daily_Total  P2'!$B30,Media7!H$14:H$129)+SUMIF(Media8!$B$14:$B$129,'Daily_Total  P2'!$B30,Media8!H$14:H$129)+SUMIF(Media9!$B$14:$B$129,'Daily_Total  P2'!$B30,Media9!H$14:H$129)+SUMIF(Media10!$B$14:$B$129,'Daily_Total  P2'!$B30,Media10!H$14:H$129)</f>
        <v>0</v>
      </c>
      <c r="I30" s="465">
        <f>SUMIF('Facebook P2'!$B$14:$B$155,'Daily_Total  P2'!$B30,'Facebook P2'!I$14:I$155)+SUMIF('YouTube P2'!$B$14:$B$125,'Daily_Total  P2'!$B30,'YouTube P2'!I$14:I$125)+SUMIF('GDN P2'!$B$14:$B$123,'Daily_Total  P2'!$B30,'GDN P2'!I$14:I$123)+SUMIF(Media4!$B$14:$B$122,'Daily_Total  P2'!$B30,Media4!I$14:I$122)+SUMIF(Media5!$B$14:$B$129,'Daily_Total  P2'!$B30,Media5!I$14:I$129)+SUMIF(Media6!$B$14:$B$129,'Daily_Total  P2'!$B30,Media6!I$14:I$129)+SUMIF(Media7!$B$14:$B$129,'Daily_Total  P2'!$B30,Media7!I$14:I$129)+SUMIF(Media8!$B$14:$B$129,'Daily_Total  P2'!$B30,Media8!I$14:I$129)+SUMIF(Media9!$B$14:$B$129,'Daily_Total  P2'!$B30,Media9!I$14:I$129)+SUMIF(Media10!$B$14:$B$129,'Daily_Total  P2'!$B30,Media10!I$14:I$129)</f>
        <v>0</v>
      </c>
      <c r="J30" s="467">
        <f>SUMIF('Facebook P2'!$B$14:$B$155,'Daily_Total  P2'!$B30,'Facebook P2'!J$14:J$155)+SUMIF('YouTube P2'!$B$14:$B$125,'Daily_Total  P2'!$B30,'YouTube P2'!J$14:J$125)+SUMIF('GDN P2'!$B$14:$B$123,'Daily_Total  P2'!$B30,'GDN P2'!J$14:J$123)+SUMIF(Media4!$B$14:$B$122,'Daily_Total  P2'!$B30,Media4!J$14:J$122)+SUMIF(Media5!$B$14:$B$129,'Daily_Total  P2'!$B30,Media5!J$14:J$129)+SUMIF(Media6!$B$14:$B$129,'Daily_Total  P2'!$B30,Media6!J$14:J$129)+SUMIF(Media7!$B$14:$B$129,'Daily_Total  P2'!$B30,Media7!J$14:J$129)+SUMIF(Media8!$B$14:$B$129,'Daily_Total  P2'!$B30,Media8!J$14:J$129)+SUMIF(Media9!$B$14:$B$129,'Daily_Total  P2'!$B30,Media9!J$14:J$129)+SUMIF(Media10!$B$14:$B$129,'Daily_Total  P2'!$B30,Media10!J$14:J$129)</f>
        <v>0</v>
      </c>
      <c r="K30" s="59">
        <f>SUM($J$21,$J$29:J30)/$C$3</f>
        <v>5.5434672399668733E-2</v>
      </c>
      <c r="L30" s="60" t="e">
        <f t="shared" si="0"/>
        <v>#DIV/0!</v>
      </c>
      <c r="M30" s="73" t="e">
        <f t="shared" si="1"/>
        <v>#DIV/0!</v>
      </c>
      <c r="N30" s="356" t="e">
        <f t="shared" si="2"/>
        <v>#DIV/0!</v>
      </c>
      <c r="O30" s="456">
        <f>SUMIF('Facebook P2'!$B$14:$B$155,'Daily_Total  P2'!$B30,'Facebook P2'!O$14:O$155)+SUMIF('YouTube P2'!$B$14:$B$125,'Daily_Total  P2'!$B30,'YouTube P2'!O$14:O$125)+SUMIF('GDN P2'!$B$14:$B$123,'Daily_Total  P2'!$B30,'GDN P2'!O$14:O$123)+SUMIF(Media4!$B$14:$B$122,'Daily_Total  P2'!$B30,Media4!O$14:O$122)+SUMIF(Media5!$B$14:$B$129,'Daily_Total  P2'!$B30,Media5!O$14:O$129)+SUMIF(Media6!$B$14:$B$129,'Daily_Total  P2'!$B30,Media6!O$14:O$129)+SUMIF(Media7!$B$14:$B$129,'Daily_Total  P2'!$B30,Media7!O$14:O$129)+SUMIF(Media8!$B$14:$B$129,'Daily_Total  P2'!$B30,Media8!O$14:O$129)+SUMIF(Media9!$B$14:$B$129,'Daily_Total  P2'!$B30,Media9!O$14:O$129)+SUMIF(Media10!$B$14:$B$129,'Daily_Total  P2'!$B30,Media10!O$14:O$129)</f>
        <v>63</v>
      </c>
      <c r="P30" s="456">
        <f>SUMIF('Facebook P2'!$B$14:$B$155,'Daily_Total  P2'!$B30,'Facebook P2'!P$14:P$155)+SUMIF('YouTube P2'!$B$14:$B$125,'Daily_Total  P2'!$B30,'YouTube P2'!P$14:P$125)+SUMIF('GDN P2'!$B$14:$B$123,'Daily_Total  P2'!$B30,'GDN P2'!P$14:P$123)+SUMIF(Media4!$B$14:$B$122,'Daily_Total  P2'!$B30,Media4!P$14:P$122)+SUMIF(Media5!$B$14:$B$129,'Daily_Total  P2'!$B30,Media5!P$14:P$129)+SUMIF(Media6!$B$14:$B$129,'Daily_Total  P2'!$B30,Media6!P$14:P$129)+SUMIF(Media7!$B$14:$B$129,'Daily_Total  P2'!$B30,Media7!P$14:P$129)+SUMIF(Media8!$B$14:$B$129,'Daily_Total  P2'!$B30,Media8!P$14:P$129)+SUMIF(Media9!$B$14:$B$129,'Daily_Total  P2'!$B30,Media9!P$14:P$129)+SUMIF(Media10!$B$14:$B$129,'Daily_Total  P2'!$B30,Media10!P$14:P$129)</f>
        <v>29209.727106227103</v>
      </c>
      <c r="Q30" s="74">
        <f t="shared" si="3"/>
        <v>2.156815767942224E-3</v>
      </c>
      <c r="R30" s="75">
        <f t="shared" si="4"/>
        <v>0</v>
      </c>
      <c r="S30" s="59" t="e">
        <f t="shared" si="5"/>
        <v>#DIV/0!</v>
      </c>
      <c r="T30" s="104">
        <f>AVERAGE('Facebook P2'!T30,'YouTube P2'!T30,'GDN P2'!T30,Media4!T28,Media5!T28,Media6!T28,Media7!T28,Media8!T28,Media9!T28,Media10!T28)</f>
        <v>15.573321604838711</v>
      </c>
      <c r="U30" s="110">
        <f>SUMIF(Facebook!$B$14:$B$155,'Daily_Total  P2'!$B30,Facebook!U$14:U$155)+SUMIF(YouTube!$B$14:$B$125,'Daily_Total  P2'!$B30,YouTube!N$14:N$125)+SUMIF(Snapchat!$B$14:$B$123,'Daily_Total  P2'!$B30,Snapchat!N$14:N$123)+SUMIF(Media4!$B$14:$B$122,'Daily_Total  P2'!$B30,Media4!N$14:N$122)+SUMIF(Media5!$B$14:$B$129,'Daily_Total  P2'!$B30,Media5!N$14:N$129)+SUMIF(Media6!$B$14:$B$129,'Daily_Total  P2'!$B30,Media6!N$14:N$129)+SUMIF(Media7!$B$14:$B$129,'Daily_Total  P2'!$B30,Media7!N$14:N$129)+SUMIF(Media8!$B$14:$B$129,'Daily_Total  P2'!$B30,Media8!N$14:N$129)+SUMIF(Media9!$B$14:$B$129,'Daily_Total  P2'!$B30,Media9!N$14:N$129)+SUMIF(Media10!$B$14:$B$129,'Daily_Total  P2'!$B30,Media10!N$14:N$129)</f>
        <v>0</v>
      </c>
      <c r="V30" s="426">
        <v>0.84999999999999987</v>
      </c>
      <c r="W30" s="274" t="e">
        <f>SUMIF([4]Facebook!$B$14:$B$155,'[4]Daily_Total '!$B30,[4]Facebook!W$14:W$155)+SUMIF([4]Instagram!$B$14:$B$125,'[4]Daily_Total '!$B30,[4]Instagram!W$14:W$125)+SUMIF([4]YouTube!$B$14:$B$123,'[4]Daily_Total '!$B30,[4]YouTube!W$14:W$123)+SUMIF([4]Media4!$B$14:$B$122,'[4]Daily_Total '!$B30,[4]Media4!W$14:W$122)+SUMIF([4]Media5!$B$14:$B$129,'[4]Daily_Total '!$B30,[4]Media5!W$14:W$129)+SUMIF([4]Media6!$B$14:$B$129,'[4]Daily_Total '!$B30,[4]Media6!W$14:W$129)+SUMIF([4]Media7!$B$14:$B$129,'[4]Daily_Total '!$B30,[4]Media7!W$14:W$129)+SUMIF([4]Media8!$B$14:$B$129,'[4]Daily_Total '!$B30,[4]Media8!W$14:W$129)+SUMIF([4]Media9!$B$14:$B$129,'[4]Daily_Total '!$B30,[4]Media9!W$14:W$129)+SUMIF([4]Media10!$B$14:$B$129,'[4]Daily_Total '!$B30,[4]Media10!W$14:W$129)</f>
        <v>#VALUE!</v>
      </c>
      <c r="X30" s="274" t="e">
        <f>SUMIF([4]Facebook!$B$14:$B$155,'[4]Daily_Total '!$B30,[4]Facebook!X$14:X$155)+SUMIF([4]Instagram!$B$14:$B$125,'[4]Daily_Total '!$B30,[4]Instagram!X$14:X$125)+SUMIF([4]YouTube!$B$14:$B$123,'[4]Daily_Total '!$B30,[4]YouTube!X$14:X$123)+SUMIF([4]Media4!$B$14:$B$122,'[4]Daily_Total '!$B30,[4]Media4!X$14:X$122)+SUMIF([4]Media5!$B$14:$B$129,'[4]Daily_Total '!$B30,[4]Media5!X$14:X$129)+SUMIF([4]Media6!$B$14:$B$129,'[4]Daily_Total '!$B30,[4]Media6!X$14:X$129)+SUMIF([4]Media7!$B$14:$B$129,'[4]Daily_Total '!$B30,[4]Media7!X$14:X$129)+SUMIF([4]Media8!$B$14:$B$129,'[4]Daily_Total '!$B30,[4]Media8!X$14:X$129)+SUMIF([4]Media9!$B$14:$B$129,'[4]Daily_Total '!$B30,[4]Media9!X$14:X$129)+SUMIF([4]Media10!$B$14:$B$129,'[4]Daily_Total '!$B30,[4]Media10!X$14:X$129)</f>
        <v>#VALUE!</v>
      </c>
      <c r="Y30" s="275" t="e">
        <f>SUMIF([4]Facebook!$B$14:$B$155,'[4]Daily_Total '!$B30,[4]Facebook!Y$14:Y$155)+SUMIF([4]Instagram!$B$14:$B$125,'[4]Daily_Total '!$B30,[4]Instagram!Y$14:Y$125)+SUMIF([4]YouTube!$B$14:$B$123,'[4]Daily_Total '!$B30,[4]YouTube!Y$14:Y$123)+SUMIF([4]Media4!$B$14:$B$122,'[4]Daily_Total '!$B30,[4]Media4!Y$14:Y$122)+SUMIF([4]Media5!$B$14:$B$129,'[4]Daily_Total '!$B30,[4]Media5!Y$14:Y$129)+SUMIF([4]Media6!$B$14:$B$129,'[4]Daily_Total '!$B30,[4]Media6!Y$14:Y$129)+SUMIF([4]Media7!$B$14:$B$129,'[4]Daily_Total '!$B30,[4]Media7!Y$14:Y$129)+SUMIF([4]Media8!$B$14:$B$129,'[4]Daily_Total '!$B30,[4]Media8!Y$14:Y$129)+SUMIF([4]Media9!$B$14:$B$129,'[4]Daily_Total '!$B30,[4]Media9!Y$14:Y$129)+SUMIF([4]Media10!$B$14:$B$129,'[4]Daily_Total '!$B30,[4]Media10!Y$14:Y$129)</f>
        <v>#VALUE!</v>
      </c>
    </row>
    <row r="31" spans="1:25" ht="15.65" customHeight="1">
      <c r="A31" s="284"/>
      <c r="B31" s="472">
        <f>B$14+15</f>
        <v>45201</v>
      </c>
      <c r="C31" s="456">
        <f>SUMIF('Facebook P2'!$B$14:$B$155,'Daily_Total  P2'!$B31,'Facebook P2'!C$14:C$155)+SUMIF('YouTube P2'!$B$14:$B$125,'Daily_Total  P2'!$B31,'YouTube P2'!C$14:C$125)+SUMIF('GDN P2'!$B$14:$B$123,'Daily_Total  P2'!$B31,'GDN P2'!C$14:C$123)+SUMIF(Media4!$B$14:$B$122,'Daily_Total  P2'!$B31,Media4!C$14:C$122)+SUMIF(Media5!$B$14:$B$129,'Daily_Total  P2'!$B31,Media5!C$14:C$129)+SUMIF(Media6!$B$14:$B$129,'Daily_Total  P2'!$B31,Media6!C$14:C$129)+SUMIF(Media7!$B$14:$B$129,'Daily_Total  P2'!$B31,Media7!C$14:C$129)+SUMIF(Media8!$B$14:$B$129,'Daily_Total  P2'!$B31,Media8!C$14:C$129)+SUMIF(Media9!$B$14:$B$129,'Daily_Total  P2'!$B31,Media9!C$14:C$129)+SUMIF(Media10!$B$14:$B$129,'Daily_Total  P2'!$B31,Media10!C$14:C$129)</f>
        <v>118003</v>
      </c>
      <c r="D31" s="465">
        <f>SUMIF('Facebook P2'!$B$14:$B$155,'Daily_Total  P2'!$B31,'Facebook P2'!D$14:D$155)+SUMIF('YouTube P2'!$B$14:$B$125,'Daily_Total  P2'!$B31,'YouTube P2'!D$14:D$125)+SUMIF('GDN P2'!$B$14:$B$123,'Daily_Total  P2'!$B31,'GDN P2'!D$14:D$123)+SUMIF(Media4!$B$14:$B$122,'Daily_Total  P2'!$B31,Media4!D$14:D$122)+SUMIF(Media5!$B$14:$B$129,'Daily_Total  P2'!$B31,Media5!D$14:D$129)+SUMIF(Media6!$B$14:$B$129,'Daily_Total  P2'!$B31,Media6!D$14:D$129)+SUMIF(Media7!$B$14:$B$129,'Daily_Total  P2'!$B31,Media7!D$14:D$129)+SUMIF(Media8!$B$14:$B$129,'Daily_Total  P2'!$B31,Media8!D$14:D$129)+SUMIF(Media9!$B$14:$B$129,'Daily_Total  P2'!$B31,Media9!D$14:D$129)+SUMIF(Media10!$B$14:$B$129,'Daily_Total  P2'!$B31,Media10!D$14:D$129)</f>
        <v>4097</v>
      </c>
      <c r="E31" s="465">
        <f>SUMIF('Facebook P2'!$B$14:$B$155,'Daily_Total  P2'!$B31,'Facebook P2'!E$14:E$155)+SUMIF('YouTube P2'!$B$14:$B$125,'Daily_Total  P2'!$B31,'YouTube P2'!E$14:E$125)+SUMIF('GDN P2'!$B$14:$B$123,'Daily_Total  P2'!$B31,'GDN P2'!E$14:E$123)+SUMIF(Media4!$B$14:$B$122,'Daily_Total  P2'!$B31,Media4!E$14:E$122)+SUMIF(Media5!$B$14:$B$129,'Daily_Total  P2'!$B31,Media5!E$14:E$129)+SUMIF(Media6!$B$14:$B$129,'Daily_Total  P2'!$B31,Media6!E$14:E$129)+SUMIF(Media7!$B$14:$B$129,'Daily_Total  P2'!$B31,Media7!E$14:E$129)+SUMIF(Media8!$B$14:$B$129,'Daily_Total  P2'!$B31,Media8!E$14:E$129)+SUMIF(Media9!$B$14:$B$129,'Daily_Total  P2'!$B31,Media9!E$14:E$129)+SUMIF(Media10!$B$14:$B$129,'Daily_Total  P2'!$B31,Media10!E$14:E$129)</f>
        <v>0</v>
      </c>
      <c r="F31" s="465">
        <f>SUMIF('Facebook P2'!$B$14:$B$155,'Daily_Total  P2'!$B31,'Facebook P2'!F$14:F$155)+SUMIF('YouTube P2'!$B$14:$B$125,'Daily_Total  P2'!$B31,'YouTube P2'!F$14:F$125)+SUMIF('GDN P2'!$B$14:$B$123,'Daily_Total  P2'!$B31,'GDN P2'!F$14:F$123)+SUMIF(Media4!$B$14:$B$122,'Daily_Total  P2'!$B31,Media4!F$14:F$122)+SUMIF(Media5!$B$14:$B$129,'Daily_Total  P2'!$B31,Media5!F$14:F$129)+SUMIF(Media6!$B$14:$B$129,'Daily_Total  P2'!$B31,Media6!F$14:F$129)+SUMIF(Media7!$B$14:$B$129,'Daily_Total  P2'!$B31,Media7!F$14:F$129)+SUMIF(Media8!$B$14:$B$129,'Daily_Total  P2'!$B31,Media8!F$14:F$129)+SUMIF(Media9!$B$14:$B$129,'Daily_Total  P2'!$B31,Media9!F$14:F$129)+SUMIF(Media10!$B$14:$B$129,'Daily_Total  P2'!$B31,Media10!F$14:F$129)</f>
        <v>0</v>
      </c>
      <c r="G31" s="465">
        <f>SUMIF('Facebook P2'!$B$14:$B$155,'Daily_Total  P2'!$B31,'Facebook P2'!G$14:G$155)+SUMIF('YouTube P2'!$B$14:$B$125,'Daily_Total  P2'!$B31,'YouTube P2'!G$14:G$125)+SUMIF('GDN P2'!$B$14:$B$123,'Daily_Total  P2'!$B31,'GDN P2'!G$14:G$123)+SUMIF(Media4!$B$14:$B$122,'Daily_Total  P2'!$B31,Media4!G$14:G$122)+SUMIF(Media5!$B$14:$B$129,'Daily_Total  P2'!$B31,Media5!G$14:G$129)+SUMIF(Media6!$B$14:$B$129,'Daily_Total  P2'!$B31,Media6!G$14:G$129)+SUMIF(Media7!$B$14:$B$129,'Daily_Total  P2'!$B31,Media7!G$14:G$129)+SUMIF(Media8!$B$14:$B$129,'Daily_Total  P2'!$B31,Media8!G$14:G$129)+SUMIF(Media9!$B$14:$B$129,'Daily_Total  P2'!$B31,Media9!G$14:G$129)+SUMIF(Media10!$B$14:$B$129,'Daily_Total  P2'!$B31,Media10!G$14:G$129)</f>
        <v>0</v>
      </c>
      <c r="H31" s="465">
        <f>SUMIF('Facebook P2'!$B$14:$B$155,'Daily_Total  P2'!$B31,'Facebook P2'!H$14:H$155)+SUMIF('YouTube P2'!$B$14:$B$125,'Daily_Total  P2'!$B31,'YouTube P2'!H$14:H$125)+SUMIF('GDN P2'!$B$14:$B$123,'Daily_Total  P2'!$B31,'GDN P2'!H$14:H$123)+SUMIF(Media4!$B$14:$B$122,'Daily_Total  P2'!$B31,Media4!H$14:H$122)+SUMIF(Media5!$B$14:$B$129,'Daily_Total  P2'!$B31,Media5!H$14:H$129)+SUMIF(Media6!$B$14:$B$129,'Daily_Total  P2'!$B31,Media6!H$14:H$129)+SUMIF(Media7!$B$14:$B$129,'Daily_Total  P2'!$B31,Media7!H$14:H$129)+SUMIF(Media8!$B$14:$B$129,'Daily_Total  P2'!$B31,Media8!H$14:H$129)+SUMIF(Media9!$B$14:$B$129,'Daily_Total  P2'!$B31,Media9!H$14:H$129)+SUMIF(Media10!$B$14:$B$129,'Daily_Total  P2'!$B31,Media10!H$14:H$129)</f>
        <v>0</v>
      </c>
      <c r="I31" s="465">
        <f>SUMIF('Facebook P2'!$B$14:$B$155,'Daily_Total  P2'!$B31,'Facebook P2'!I$14:I$155)+SUMIF('YouTube P2'!$B$14:$B$125,'Daily_Total  P2'!$B31,'YouTube P2'!I$14:I$125)+SUMIF('GDN P2'!$B$14:$B$123,'Daily_Total  P2'!$B31,'GDN P2'!I$14:I$123)+SUMIF(Media4!$B$14:$B$122,'Daily_Total  P2'!$B31,Media4!I$14:I$122)+SUMIF(Media5!$B$14:$B$129,'Daily_Total  P2'!$B31,Media5!I$14:I$129)+SUMIF(Media6!$B$14:$B$129,'Daily_Total  P2'!$B31,Media6!I$14:I$129)+SUMIF(Media7!$B$14:$B$129,'Daily_Total  P2'!$B31,Media7!I$14:I$129)+SUMIF(Media8!$B$14:$B$129,'Daily_Total  P2'!$B31,Media8!I$14:I$129)+SUMIF(Media9!$B$14:$B$129,'Daily_Total  P2'!$B31,Media9!I$14:I$129)+SUMIF(Media10!$B$14:$B$129,'Daily_Total  P2'!$B31,Media10!I$14:I$129)</f>
        <v>0</v>
      </c>
      <c r="J31" s="467">
        <f>SUMIF('Facebook P2'!$B$14:$B$155,'Daily_Total  P2'!$B31,'Facebook P2'!J$14:J$155)+SUMIF('YouTube P2'!$B$14:$B$125,'Daily_Total  P2'!$B31,'YouTube P2'!J$14:J$125)+SUMIF('GDN P2'!$B$14:$B$123,'Daily_Total  P2'!$B31,'GDN P2'!J$14:J$123)+SUMIF(Media4!$B$14:$B$122,'Daily_Total  P2'!$B31,Media4!J$14:J$122)+SUMIF(Media5!$B$14:$B$129,'Daily_Total  P2'!$B31,Media5!J$14:J$129)+SUMIF(Media6!$B$14:$B$129,'Daily_Total  P2'!$B31,Media6!J$14:J$129)+SUMIF(Media7!$B$14:$B$129,'Daily_Total  P2'!$B31,Media7!J$14:J$129)+SUMIF(Media8!$B$14:$B$129,'Daily_Total  P2'!$B31,Media8!J$14:J$129)+SUMIF(Media9!$B$14:$B$129,'Daily_Total  P2'!$B31,Media9!J$14:J$129)+SUMIF(Media10!$B$14:$B$129,'Daily_Total  P2'!$B31,Media10!J$14:J$129)</f>
        <v>40.97</v>
      </c>
      <c r="K31" s="59">
        <f>SUM($J$21,$J$29:J31)/$C$3</f>
        <v>5.6660053734930611E-2</v>
      </c>
      <c r="L31" s="60">
        <f t="shared" si="0"/>
        <v>3.4719456285009706E-2</v>
      </c>
      <c r="M31" s="73">
        <f t="shared" si="1"/>
        <v>0.01</v>
      </c>
      <c r="N31" s="356" t="e">
        <f t="shared" si="2"/>
        <v>#DIV/0!</v>
      </c>
      <c r="O31" s="456">
        <f>SUMIF('Facebook P2'!$B$14:$B$155,'Daily_Total  P2'!$B31,'Facebook P2'!O$14:O$155)+SUMIF('YouTube P2'!$B$14:$B$125,'Daily_Total  P2'!$B31,'YouTube P2'!O$14:O$125)+SUMIF('GDN P2'!$B$14:$B$123,'Daily_Total  P2'!$B31,'GDN P2'!O$14:O$123)+SUMIF(Media4!$B$14:$B$122,'Daily_Total  P2'!$B31,Media4!O$14:O$122)+SUMIF(Media5!$B$14:$B$129,'Daily_Total  P2'!$B31,Media5!O$14:O$129)+SUMIF(Media6!$B$14:$B$129,'Daily_Total  P2'!$B31,Media6!O$14:O$129)+SUMIF(Media7!$B$14:$B$129,'Daily_Total  P2'!$B31,Media7!O$14:O$129)+SUMIF(Media8!$B$14:$B$129,'Daily_Total  P2'!$B31,Media8!O$14:O$129)+SUMIF(Media9!$B$14:$B$129,'Daily_Total  P2'!$B31,Media9!O$14:O$129)+SUMIF(Media10!$B$14:$B$129,'Daily_Total  P2'!$B31,Media10!O$14:O$129)</f>
        <v>261</v>
      </c>
      <c r="P31" s="456">
        <f>SUMIF('Facebook P2'!$B$14:$B$155,'Daily_Total  P2'!$B31,'Facebook P2'!P$14:P$155)+SUMIF('YouTube P2'!$B$14:$B$125,'Daily_Total  P2'!$B31,'YouTube P2'!P$14:P$125)+SUMIF('GDN P2'!$B$14:$B$123,'Daily_Total  P2'!$B31,'GDN P2'!P$14:P$123)+SUMIF(Media4!$B$14:$B$122,'Daily_Total  P2'!$B31,Media4!P$14:P$122)+SUMIF(Media5!$B$14:$B$129,'Daily_Total  P2'!$B31,Media5!P$14:P$129)+SUMIF(Media6!$B$14:$B$129,'Daily_Total  P2'!$B31,Media6!P$14:P$129)+SUMIF(Media7!$B$14:$B$129,'Daily_Total  P2'!$B31,Media7!P$14:P$129)+SUMIF(Media8!$B$14:$B$129,'Daily_Total  P2'!$B31,Media8!P$14:P$129)+SUMIF(Media9!$B$14:$B$129,'Daily_Total  P2'!$B31,Media9!P$14:P$129)+SUMIF(Media10!$B$14:$B$129,'Daily_Total  P2'!$B31,Media10!P$14:P$129)</f>
        <v>29209.727106227103</v>
      </c>
      <c r="Q31" s="74">
        <f t="shared" si="3"/>
        <v>8.9353796100463557E-3</v>
      </c>
      <c r="R31" s="75">
        <f t="shared" si="4"/>
        <v>0.15697318007662836</v>
      </c>
      <c r="S31" s="59">
        <f t="shared" si="5"/>
        <v>6.3705150109836461E-2</v>
      </c>
      <c r="T31" s="104">
        <f>AVERAGE('Facebook P2'!T31,'YouTube P2'!T31,'GDN P2'!T31)</f>
        <v>39.648925239319105</v>
      </c>
      <c r="U31" s="110">
        <f>SUMIF(Facebook!$B$14:$B$155,'Daily_Total  P2'!$B31,Facebook!U$14:U$155)+SUMIF(YouTube!$B$14:$B$125,'Daily_Total  P2'!$B31,YouTube!N$14:N$125)+SUMIF(Snapchat!$B$14:$B$123,'Daily_Total  P2'!$B31,Snapchat!N$14:N$123)+SUMIF(Media4!$B$14:$B$122,'Daily_Total  P2'!$B31,Media4!N$14:N$122)+SUMIF(Media5!$B$14:$B$129,'Daily_Total  P2'!$B31,Media5!N$14:N$129)+SUMIF(Media6!$B$14:$B$129,'Daily_Total  P2'!$B31,Media6!N$14:N$129)+SUMIF(Media7!$B$14:$B$129,'Daily_Total  P2'!$B31,Media7!N$14:N$129)+SUMIF(Media8!$B$14:$B$129,'Daily_Total  P2'!$B31,Media8!N$14:N$129)+SUMIF(Media9!$B$14:$B$129,'Daily_Total  P2'!$B31,Media9!N$14:N$129)+SUMIF(Media10!$B$14:$B$129,'Daily_Total  P2'!$B31,Media10!N$14:N$129)</f>
        <v>0</v>
      </c>
      <c r="V31" s="426">
        <v>0.56842617550164731</v>
      </c>
      <c r="W31" s="274" t="e">
        <f>SUMIF([4]Facebook!$B$14:$B$155,'[4]Daily_Total '!$B31,[4]Facebook!W$14:W$155)+SUMIF([4]Instagram!$B$14:$B$125,'[4]Daily_Total '!$B31,[4]Instagram!W$14:W$125)+SUMIF([4]YouTube!$B$14:$B$123,'[4]Daily_Total '!$B31,[4]YouTube!W$14:W$123)+SUMIF([4]Media4!$B$14:$B$122,'[4]Daily_Total '!$B31,[4]Media4!W$14:W$122)+SUMIF([4]Media5!$B$14:$B$129,'[4]Daily_Total '!$B31,[4]Media5!W$14:W$129)+SUMIF([4]Media6!$B$14:$B$129,'[4]Daily_Total '!$B31,[4]Media6!W$14:W$129)+SUMIF([4]Media7!$B$14:$B$129,'[4]Daily_Total '!$B31,[4]Media7!W$14:W$129)+SUMIF([4]Media8!$B$14:$B$129,'[4]Daily_Total '!$B31,[4]Media8!W$14:W$129)+SUMIF([4]Media9!$B$14:$B$129,'[4]Daily_Total '!$B31,[4]Media9!W$14:W$129)+SUMIF([4]Media10!$B$14:$B$129,'[4]Daily_Total '!$B31,[4]Media10!W$14:W$129)</f>
        <v>#VALUE!</v>
      </c>
      <c r="X31" s="274" t="e">
        <f>SUMIF([4]Facebook!$B$14:$B$155,'[4]Daily_Total '!$B31,[4]Facebook!X$14:X$155)+SUMIF([4]Instagram!$B$14:$B$125,'[4]Daily_Total '!$B31,[4]Instagram!X$14:X$125)+SUMIF([4]YouTube!$B$14:$B$123,'[4]Daily_Total '!$B31,[4]YouTube!X$14:X$123)+SUMIF([4]Media4!$B$14:$B$122,'[4]Daily_Total '!$B31,[4]Media4!X$14:X$122)+SUMIF([4]Media5!$B$14:$B$129,'[4]Daily_Total '!$B31,[4]Media5!X$14:X$129)+SUMIF([4]Media6!$B$14:$B$129,'[4]Daily_Total '!$B31,[4]Media6!X$14:X$129)+SUMIF([4]Media7!$B$14:$B$129,'[4]Daily_Total '!$B31,[4]Media7!X$14:X$129)+SUMIF([4]Media8!$B$14:$B$129,'[4]Daily_Total '!$B31,[4]Media8!X$14:X$129)+SUMIF([4]Media9!$B$14:$B$129,'[4]Daily_Total '!$B31,[4]Media9!X$14:X$129)+SUMIF([4]Media10!$B$14:$B$129,'[4]Daily_Total '!$B31,[4]Media10!X$14:X$129)</f>
        <v>#VALUE!</v>
      </c>
      <c r="Y31" s="275" t="e">
        <f>SUMIF([4]Facebook!$B$14:$B$155,'[4]Daily_Total '!$B31,[4]Facebook!Y$14:Y$155)+SUMIF([4]Instagram!$B$14:$B$125,'[4]Daily_Total '!$B31,[4]Instagram!Y$14:Y$125)+SUMIF([4]YouTube!$B$14:$B$123,'[4]Daily_Total '!$B31,[4]YouTube!Y$14:Y$123)+SUMIF([4]Media4!$B$14:$B$122,'[4]Daily_Total '!$B31,[4]Media4!Y$14:Y$122)+SUMIF([4]Media5!$B$14:$B$129,'[4]Daily_Total '!$B31,[4]Media5!Y$14:Y$129)+SUMIF([4]Media6!$B$14:$B$129,'[4]Daily_Total '!$B31,[4]Media6!Y$14:Y$129)+SUMIF([4]Media7!$B$14:$B$129,'[4]Daily_Total '!$B31,[4]Media7!Y$14:Y$129)+SUMIF([4]Media8!$B$14:$B$129,'[4]Daily_Total '!$B31,[4]Media8!Y$14:Y$129)+SUMIF([4]Media9!$B$14:$B$129,'[4]Daily_Total '!$B31,[4]Media9!Y$14:Y$129)+SUMIF([4]Media10!$B$14:$B$129,'[4]Daily_Total '!$B31,[4]Media10!Y$14:Y$129)</f>
        <v>#VALUE!</v>
      </c>
    </row>
    <row r="32" spans="1:25" ht="15.65" customHeight="1">
      <c r="A32" s="284"/>
      <c r="B32" s="472">
        <f>B$14+16</f>
        <v>45202</v>
      </c>
      <c r="C32" s="456">
        <f>SUMIF('Facebook P2'!$B$14:$B$155,'Daily_Total  P2'!$B32,'Facebook P2'!C$14:C$155)+SUMIF('YouTube P2'!$B$14:$B$125,'Daily_Total  P2'!$B32,'YouTube P2'!C$14:C$125)+SUMIF('GDN P2'!$B$14:$B$123,'Daily_Total  P2'!$B32,'GDN P2'!C$14:C$123)+SUMIF(Media4!$B$14:$B$122,'Daily_Total  P2'!$B32,Media4!C$14:C$122)+SUMIF(Media5!$B$14:$B$129,'Daily_Total  P2'!$B32,Media5!C$14:C$129)+SUMIF(Media6!$B$14:$B$129,'Daily_Total  P2'!$B32,Media6!C$14:C$129)+SUMIF(Media7!$B$14:$B$129,'Daily_Total  P2'!$B32,Media7!C$14:C$129)+SUMIF(Media8!$B$14:$B$129,'Daily_Total  P2'!$B32,Media8!C$14:C$129)+SUMIF(Media9!$B$14:$B$129,'Daily_Total  P2'!$B32,Media9!C$14:C$129)+SUMIF(Media10!$B$14:$B$129,'Daily_Total  P2'!$B32,Media10!C$14:C$129)</f>
        <v>640589</v>
      </c>
      <c r="D32" s="465">
        <f>SUMIF('Facebook P2'!$B$14:$B$155,'Daily_Total  P2'!$B32,'Facebook P2'!D$14:D$155)+SUMIF('YouTube P2'!$B$14:$B$125,'Daily_Total  P2'!$B32,'YouTube P2'!D$14:D$125)+SUMIF('GDN P2'!$B$14:$B$123,'Daily_Total  P2'!$B32,'GDN P2'!D$14:D$123)+SUMIF(Media4!$B$14:$B$122,'Daily_Total  P2'!$B32,Media4!D$14:D$122)+SUMIF(Media5!$B$14:$B$129,'Daily_Total  P2'!$B32,Media5!D$14:D$129)+SUMIF(Media6!$B$14:$B$129,'Daily_Total  P2'!$B32,Media6!D$14:D$129)+SUMIF(Media7!$B$14:$B$129,'Daily_Total  P2'!$B32,Media7!D$14:D$129)+SUMIF(Media8!$B$14:$B$129,'Daily_Total  P2'!$B32,Media8!D$14:D$129)+SUMIF(Media9!$B$14:$B$129,'Daily_Total  P2'!$B32,Media9!D$14:D$129)+SUMIF(Media10!$B$14:$B$129,'Daily_Total  P2'!$B32,Media10!D$14:D$129)</f>
        <v>22506</v>
      </c>
      <c r="E32" s="465">
        <f>SUMIF('Facebook P2'!$B$14:$B$155,'Daily_Total  P2'!$B32,'Facebook P2'!E$14:E$155)+SUMIF('YouTube P2'!$B$14:$B$125,'Daily_Total  P2'!$B32,'YouTube P2'!E$14:E$125)+SUMIF('GDN P2'!$B$14:$B$123,'Daily_Total  P2'!$B32,'GDN P2'!E$14:E$123)+SUMIF(Media4!$B$14:$B$122,'Daily_Total  P2'!$B32,Media4!E$14:E$122)+SUMIF(Media5!$B$14:$B$129,'Daily_Total  P2'!$B32,Media5!E$14:E$129)+SUMIF(Media6!$B$14:$B$129,'Daily_Total  P2'!$B32,Media6!E$14:E$129)+SUMIF(Media7!$B$14:$B$129,'Daily_Total  P2'!$B32,Media7!E$14:E$129)+SUMIF(Media8!$B$14:$B$129,'Daily_Total  P2'!$B32,Media8!E$14:E$129)+SUMIF(Media9!$B$14:$B$129,'Daily_Total  P2'!$B32,Media9!E$14:E$129)+SUMIF(Media10!$B$14:$B$129,'Daily_Total  P2'!$B32,Media10!E$14:E$129)</f>
        <v>58104</v>
      </c>
      <c r="F32" s="465">
        <f>SUMIF('Facebook P2'!$B$14:$B$155,'Daily_Total  P2'!$B32,'Facebook P2'!F$14:F$155)+SUMIF('YouTube P2'!$B$14:$B$125,'Daily_Total  P2'!$B32,'YouTube P2'!F$14:F$125)+SUMIF('GDN P2'!$B$14:$B$123,'Daily_Total  P2'!$B32,'GDN P2'!F$14:F$123)+SUMIF(Media4!$B$14:$B$122,'Daily_Total  P2'!$B32,Media4!F$14:F$122)+SUMIF(Media5!$B$14:$B$129,'Daily_Total  P2'!$B32,Media5!F$14:F$129)+SUMIF(Media6!$B$14:$B$129,'Daily_Total  P2'!$B32,Media6!F$14:F$129)+SUMIF(Media7!$B$14:$B$129,'Daily_Total  P2'!$B32,Media7!F$14:F$129)+SUMIF(Media8!$B$14:$B$129,'Daily_Total  P2'!$B32,Media8!F$14:F$129)+SUMIF(Media9!$B$14:$B$129,'Daily_Total  P2'!$B32,Media9!F$14:F$129)+SUMIF(Media10!$B$14:$B$129,'Daily_Total  P2'!$B32,Media10!F$14:F$129)</f>
        <v>50122.414199999999</v>
      </c>
      <c r="G32" s="465">
        <f>SUMIF('Facebook P2'!$B$14:$B$155,'Daily_Total  P2'!$B32,'Facebook P2'!G$14:G$155)+SUMIF('YouTube P2'!$B$14:$B$125,'Daily_Total  P2'!$B32,'YouTube P2'!G$14:G$125)+SUMIF('GDN P2'!$B$14:$B$123,'Daily_Total  P2'!$B32,'GDN P2'!G$14:G$123)+SUMIF(Media4!$B$14:$B$122,'Daily_Total  P2'!$B32,Media4!G$14:G$122)+SUMIF(Media5!$B$14:$B$129,'Daily_Total  P2'!$B32,Media5!G$14:G$129)+SUMIF(Media6!$B$14:$B$129,'Daily_Total  P2'!$B32,Media6!G$14:G$129)+SUMIF(Media7!$B$14:$B$129,'Daily_Total  P2'!$B32,Media7!G$14:G$129)+SUMIF(Media8!$B$14:$B$129,'Daily_Total  P2'!$B32,Media8!G$14:G$129)+SUMIF(Media9!$B$14:$B$129,'Daily_Total  P2'!$B32,Media9!G$14:G$129)+SUMIF(Media10!$B$14:$B$129,'Daily_Total  P2'!$B32,Media10!G$14:G$129)</f>
        <v>22815.704400000002</v>
      </c>
      <c r="H32" s="465">
        <f>SUMIF('Facebook P2'!$B$14:$B$155,'Daily_Total  P2'!$B32,'Facebook P2'!H$14:H$155)+SUMIF('YouTube P2'!$B$14:$B$125,'Daily_Total  P2'!$B32,'YouTube P2'!H$14:H$125)+SUMIF('GDN P2'!$B$14:$B$123,'Daily_Total  P2'!$B32,'GDN P2'!H$14:H$123)+SUMIF(Media4!$B$14:$B$122,'Daily_Total  P2'!$B32,Media4!H$14:H$122)+SUMIF(Media5!$B$14:$B$129,'Daily_Total  P2'!$B32,Media5!H$14:H$129)+SUMIF(Media6!$B$14:$B$129,'Daily_Total  P2'!$B32,Media6!H$14:H$129)+SUMIF(Media7!$B$14:$B$129,'Daily_Total  P2'!$B32,Media7!H$14:H$129)+SUMIF(Media8!$B$14:$B$129,'Daily_Total  P2'!$B32,Media8!H$14:H$129)+SUMIF(Media9!$B$14:$B$129,'Daily_Total  P2'!$B32,Media9!H$14:H$129)+SUMIF(Media10!$B$14:$B$129,'Daily_Total  P2'!$B32,Media10!H$14:H$129)</f>
        <v>15703.428100000001</v>
      </c>
      <c r="I32" s="465">
        <f>SUMIF('Facebook P2'!$B$14:$B$155,'Daily_Total  P2'!$B32,'Facebook P2'!I$14:I$155)+SUMIF('YouTube P2'!$B$14:$B$125,'Daily_Total  P2'!$B32,'YouTube P2'!I$14:I$125)+SUMIF('GDN P2'!$B$14:$B$123,'Daily_Total  P2'!$B32,'GDN P2'!I$14:I$123)+SUMIF(Media4!$B$14:$B$122,'Daily_Total  P2'!$B32,Media4!I$14:I$122)+SUMIF(Media5!$B$14:$B$129,'Daily_Total  P2'!$B32,Media5!I$14:I$129)+SUMIF(Media6!$B$14:$B$129,'Daily_Total  P2'!$B32,Media6!I$14:I$129)+SUMIF(Media7!$B$14:$B$129,'Daily_Total  P2'!$B32,Media7!I$14:I$129)+SUMIF(Media8!$B$14:$B$129,'Daily_Total  P2'!$B32,Media8!I$14:I$129)+SUMIF(Media9!$B$14:$B$129,'Daily_Total  P2'!$B32,Media9!I$14:I$129)+SUMIF(Media10!$B$14:$B$129,'Daily_Total  P2'!$B32,Media10!I$14:I$129)</f>
        <v>8066.902</v>
      </c>
      <c r="J32" s="467">
        <f>SUMIF('Facebook P2'!$B$14:$B$155,'Daily_Total  P2'!$B32,'Facebook P2'!J$14:J$155)+SUMIF('YouTube P2'!$B$14:$B$125,'Daily_Total  P2'!$B32,'YouTube P2'!J$14:J$125)+SUMIF('GDN P2'!$B$14:$B$123,'Daily_Total  P2'!$B32,'GDN P2'!J$14:J$123)+SUMIF(Media4!$B$14:$B$122,'Daily_Total  P2'!$B32,Media4!J$14:J$122)+SUMIF(Media5!$B$14:$B$129,'Daily_Total  P2'!$B32,Media5!J$14:J$129)+SUMIF(Media6!$B$14:$B$129,'Daily_Total  P2'!$B32,Media6!J$14:J$129)+SUMIF(Media7!$B$14:$B$129,'Daily_Total  P2'!$B32,Media7!J$14:J$129)+SUMIF(Media8!$B$14:$B$129,'Daily_Total  P2'!$B32,Media8!J$14:J$129)+SUMIF(Media9!$B$14:$B$129,'Daily_Total  P2'!$B32,Media9!J$14:J$129)+SUMIF(Media10!$B$14:$B$129,'Daily_Total  P2'!$B32,Media10!J$14:J$129)</f>
        <v>3632.9300000000003</v>
      </c>
      <c r="K32" s="59">
        <f>SUM($J$21,$J$29:J32)/$C$3</f>
        <v>0.16531820883165857</v>
      </c>
      <c r="L32" s="60">
        <f t="shared" si="0"/>
        <v>3.5133291392765095E-2</v>
      </c>
      <c r="M32" s="73">
        <f t="shared" si="1"/>
        <v>0.16142051008619926</v>
      </c>
      <c r="N32" s="356">
        <f t="shared" si="2"/>
        <v>6.2524611042269043E-2</v>
      </c>
      <c r="O32" s="456">
        <f>SUMIF('Facebook P2'!$B$14:$B$155,'Daily_Total  P2'!$B32,'Facebook P2'!O$14:O$155)+SUMIF('YouTube P2'!$B$14:$B$125,'Daily_Total  P2'!$B32,'YouTube P2'!O$14:O$125)+SUMIF('GDN P2'!$B$14:$B$123,'Daily_Total  P2'!$B32,'GDN P2'!O$14:O$123)+SUMIF(Media4!$B$14:$B$122,'Daily_Total  P2'!$B32,Media4!O$14:O$122)+SUMIF(Media5!$B$14:$B$129,'Daily_Total  P2'!$B32,Media5!O$14:O$129)+SUMIF(Media6!$B$14:$B$129,'Daily_Total  P2'!$B32,Media6!O$14:O$129)+SUMIF(Media7!$B$14:$B$129,'Daily_Total  P2'!$B32,Media7!O$14:O$129)+SUMIF(Media8!$B$14:$B$129,'Daily_Total  P2'!$B32,Media8!O$14:O$129)+SUMIF(Media9!$B$14:$B$129,'Daily_Total  P2'!$B32,Media9!O$14:O$129)+SUMIF(Media10!$B$14:$B$129,'Daily_Total  P2'!$B32,Media10!O$14:O$129)</f>
        <v>5559</v>
      </c>
      <c r="P32" s="456">
        <f>SUMIF('Facebook P2'!$B$14:$B$155,'Daily_Total  P2'!$B32,'Facebook P2'!P$14:P$155)+SUMIF('YouTube P2'!$B$14:$B$125,'Daily_Total  P2'!$B32,'YouTube P2'!P$14:P$125)+SUMIF('GDN P2'!$B$14:$B$123,'Daily_Total  P2'!$B32,'GDN P2'!P$14:P$123)+SUMIF(Media4!$B$14:$B$122,'Daily_Total  P2'!$B32,Media4!P$14:P$122)+SUMIF(Media5!$B$14:$B$129,'Daily_Total  P2'!$B32,Media5!P$14:P$129)+SUMIF(Media6!$B$14:$B$129,'Daily_Total  P2'!$B32,Media6!P$14:P$129)+SUMIF(Media7!$B$14:$B$129,'Daily_Total  P2'!$B32,Media7!P$14:P$129)+SUMIF(Media8!$B$14:$B$129,'Daily_Total  P2'!$B32,Media8!P$14:P$129)+SUMIF(Media9!$B$14:$B$129,'Daily_Total  P2'!$B32,Media9!P$14:P$129)+SUMIF(Media10!$B$14:$B$129,'Daily_Total  P2'!$B32,Media10!P$14:P$129)</f>
        <v>29209.727106227103</v>
      </c>
      <c r="Q32" s="74">
        <f t="shared" si="3"/>
        <v>0.19031331514271146</v>
      </c>
      <c r="R32" s="75">
        <f t="shared" si="4"/>
        <v>0.65352221622593998</v>
      </c>
      <c r="S32" s="59">
        <f t="shared" si="5"/>
        <v>0.24700079978672354</v>
      </c>
      <c r="T32" s="104">
        <f>AVERAGE('Facebook P2'!T32,'YouTube P2'!T32,'GDN P2'!T32,Media4!T30,Media5!T30,Media6!T30,Media7!T30,Media8!T30,Media9!T30,Media10!T30)</f>
        <v>73.881952808880968</v>
      </c>
      <c r="U32" s="110">
        <f>SUMIF(Facebook!$B$14:$B$155,'Daily_Total  P2'!$B32,Facebook!U$14:U$155)+SUMIF(YouTube!$B$14:$B$125,'Daily_Total  P2'!$B32,YouTube!N$14:N$125)+SUMIF(Snapchat!$B$14:$B$123,'Daily_Total  P2'!$B32,Snapchat!N$14:N$123)+SUMIF(Media4!$B$14:$B$122,'Daily_Total  P2'!$B32,Media4!N$14:N$122)+SUMIF(Media5!$B$14:$B$129,'Daily_Total  P2'!$B32,Media5!N$14:N$129)+SUMIF(Media6!$B$14:$B$129,'Daily_Total  P2'!$B32,Media6!N$14:N$129)+SUMIF(Media7!$B$14:$B$129,'Daily_Total  P2'!$B32,Media7!N$14:N$129)+SUMIF(Media8!$B$14:$B$129,'Daily_Total  P2'!$B32,Media8!N$14:N$129)+SUMIF(Media9!$B$14:$B$129,'Daily_Total  P2'!$B32,Media9!N$14:N$129)+SUMIF(Media10!$B$14:$B$129,'Daily_Total  P2'!$B32,Media10!N$14:N$129)</f>
        <v>0</v>
      </c>
      <c r="V32" s="426">
        <v>0.59463385468063956</v>
      </c>
      <c r="W32" s="274" t="e">
        <f>SUMIF([4]Facebook!$B$14:$B$155,'[4]Daily_Total '!$B32,[4]Facebook!W$14:W$155)+SUMIF([4]Instagram!$B$14:$B$125,'[4]Daily_Total '!$B32,[4]Instagram!W$14:W$125)+SUMIF([4]YouTube!$B$14:$B$123,'[4]Daily_Total '!$B32,[4]YouTube!W$14:W$123)+SUMIF([4]Media4!$B$14:$B$122,'[4]Daily_Total '!$B32,[4]Media4!W$14:W$122)+SUMIF([4]Media5!$B$14:$B$129,'[4]Daily_Total '!$B32,[4]Media5!W$14:W$129)+SUMIF([4]Media6!$B$14:$B$129,'[4]Daily_Total '!$B32,[4]Media6!W$14:W$129)+SUMIF([4]Media7!$B$14:$B$129,'[4]Daily_Total '!$B32,[4]Media7!W$14:W$129)+SUMIF([4]Media8!$B$14:$B$129,'[4]Daily_Total '!$B32,[4]Media8!W$14:W$129)+SUMIF([4]Media9!$B$14:$B$129,'[4]Daily_Total '!$B32,[4]Media9!W$14:W$129)+SUMIF([4]Media10!$B$14:$B$129,'[4]Daily_Total '!$B32,[4]Media10!W$14:W$129)</f>
        <v>#VALUE!</v>
      </c>
      <c r="X32" s="274" t="e">
        <f>SUMIF([4]Facebook!$B$14:$B$155,'[4]Daily_Total '!$B32,[4]Facebook!X$14:X$155)+SUMIF([4]Instagram!$B$14:$B$125,'[4]Daily_Total '!$B32,[4]Instagram!X$14:X$125)+SUMIF([4]YouTube!$B$14:$B$123,'[4]Daily_Total '!$B32,[4]YouTube!X$14:X$123)+SUMIF([4]Media4!$B$14:$B$122,'[4]Daily_Total '!$B32,[4]Media4!X$14:X$122)+SUMIF([4]Media5!$B$14:$B$129,'[4]Daily_Total '!$B32,[4]Media5!X$14:X$129)+SUMIF([4]Media6!$B$14:$B$129,'[4]Daily_Total '!$B32,[4]Media6!X$14:X$129)+SUMIF([4]Media7!$B$14:$B$129,'[4]Daily_Total '!$B32,[4]Media7!X$14:X$129)+SUMIF([4]Media8!$B$14:$B$129,'[4]Daily_Total '!$B32,[4]Media8!X$14:X$129)+SUMIF([4]Media9!$B$14:$B$129,'[4]Daily_Total '!$B32,[4]Media9!X$14:X$129)+SUMIF([4]Media10!$B$14:$B$129,'[4]Daily_Total '!$B32,[4]Media10!X$14:X$129)</f>
        <v>#VALUE!</v>
      </c>
      <c r="Y32" s="275" t="e">
        <f>SUMIF([4]Facebook!$B$14:$B$155,'[4]Daily_Total '!$B32,[4]Facebook!Y$14:Y$155)+SUMIF([4]Instagram!$B$14:$B$125,'[4]Daily_Total '!$B32,[4]Instagram!Y$14:Y$125)+SUMIF([4]YouTube!$B$14:$B$123,'[4]Daily_Total '!$B32,[4]YouTube!Y$14:Y$123)+SUMIF([4]Media4!$B$14:$B$122,'[4]Daily_Total '!$B32,[4]Media4!Y$14:Y$122)+SUMIF([4]Media5!$B$14:$B$129,'[4]Daily_Total '!$B32,[4]Media5!Y$14:Y$129)+SUMIF([4]Media6!$B$14:$B$129,'[4]Daily_Total '!$B32,[4]Media6!Y$14:Y$129)+SUMIF([4]Media7!$B$14:$B$129,'[4]Daily_Total '!$B32,[4]Media7!Y$14:Y$129)+SUMIF([4]Media8!$B$14:$B$129,'[4]Daily_Total '!$B32,[4]Media8!Y$14:Y$129)+SUMIF([4]Media9!$B$14:$B$129,'[4]Daily_Total '!$B32,[4]Media9!Y$14:Y$129)+SUMIF([4]Media10!$B$14:$B$129,'[4]Daily_Total '!$B32,[4]Media10!Y$14:Y$129)</f>
        <v>#VALUE!</v>
      </c>
    </row>
    <row r="33" spans="1:25" ht="15.65" customHeight="1">
      <c r="A33" s="284"/>
      <c r="B33" s="472">
        <f>B$14+17</f>
        <v>45203</v>
      </c>
      <c r="C33" s="456">
        <f>SUMIF('Facebook P2'!$B$14:$B$155,'Daily_Total  P2'!$B33,'Facebook P2'!C$14:C$155)+SUMIF('YouTube P2'!$B$14:$B$125,'Daily_Total  P2'!$B33,'YouTube P2'!C$14:C$125)+SUMIF('GDN P2'!$B$14:$B$123,'Daily_Total  P2'!$B33,'GDN P2'!C$14:C$123)+SUMIF(Media4!$B$14:$B$122,'Daily_Total  P2'!$B33,Media4!C$14:C$122)+SUMIF(Media5!$B$14:$B$129,'Daily_Total  P2'!$B33,Media5!C$14:C$129)+SUMIF(Media6!$B$14:$B$129,'Daily_Total  P2'!$B33,Media6!C$14:C$129)+SUMIF(Media7!$B$14:$B$129,'Daily_Total  P2'!$B33,Media7!C$14:C$129)+SUMIF(Media8!$B$14:$B$129,'Daily_Total  P2'!$B33,Media8!C$14:C$129)+SUMIF(Media9!$B$14:$B$129,'Daily_Total  P2'!$B33,Media9!C$14:C$129)+SUMIF(Media10!$B$14:$B$129,'Daily_Total  P2'!$B33,Media10!C$14:C$129)</f>
        <v>462914</v>
      </c>
      <c r="D33" s="465">
        <f>SUMIF('Facebook P2'!$B$14:$B$155,'Daily_Total  P2'!$B33,'Facebook P2'!D$14:D$155)+SUMIF('YouTube P2'!$B$14:$B$125,'Daily_Total  P2'!$B33,'YouTube P2'!D$14:D$125)+SUMIF('GDN P2'!$B$14:$B$123,'Daily_Total  P2'!$B33,'GDN P2'!D$14:D$123)+SUMIF(Media4!$B$14:$B$122,'Daily_Total  P2'!$B33,Media4!D$14:D$122)+SUMIF(Media5!$B$14:$B$129,'Daily_Total  P2'!$B33,Media5!D$14:D$129)+SUMIF(Media6!$B$14:$B$129,'Daily_Total  P2'!$B33,Media6!D$14:D$129)+SUMIF(Media7!$B$14:$B$129,'Daily_Total  P2'!$B33,Media7!D$14:D$129)+SUMIF(Media8!$B$14:$B$129,'Daily_Total  P2'!$B33,Media8!D$14:D$129)+SUMIF(Media9!$B$14:$B$129,'Daily_Total  P2'!$B33,Media9!D$14:D$129)+SUMIF(Media10!$B$14:$B$129,'Daily_Total  P2'!$B33,Media10!D$14:D$129)</f>
        <v>18631</v>
      </c>
      <c r="E33" s="465">
        <f>SUMIF('Facebook P2'!$B$14:$B$155,'Daily_Total  P2'!$B33,'Facebook P2'!E$14:E$155)+SUMIF('YouTube P2'!$B$14:$B$125,'Daily_Total  P2'!$B33,'YouTube P2'!E$14:E$125)+SUMIF('GDN P2'!$B$14:$B$123,'Daily_Total  P2'!$B33,'GDN P2'!E$14:E$123)+SUMIF(Media4!$B$14:$B$122,'Daily_Total  P2'!$B33,Media4!E$14:E$122)+SUMIF(Media5!$B$14:$B$129,'Daily_Total  P2'!$B33,Media5!E$14:E$129)+SUMIF(Media6!$B$14:$B$129,'Daily_Total  P2'!$B33,Media6!E$14:E$129)+SUMIF(Media7!$B$14:$B$129,'Daily_Total  P2'!$B33,Media7!E$14:E$129)+SUMIF(Media8!$B$14:$B$129,'Daily_Total  P2'!$B33,Media8!E$14:E$129)+SUMIF(Media9!$B$14:$B$129,'Daily_Total  P2'!$B33,Media9!E$14:E$129)+SUMIF(Media10!$B$14:$B$129,'Daily_Total  P2'!$B33,Media10!E$14:E$129)</f>
        <v>90912</v>
      </c>
      <c r="F33" s="465">
        <f>SUMIF('Facebook P2'!$B$14:$B$155,'Daily_Total  P2'!$B33,'Facebook P2'!F$14:F$155)+SUMIF('YouTube P2'!$B$14:$B$125,'Daily_Total  P2'!$B33,'YouTube P2'!F$14:F$125)+SUMIF('GDN P2'!$B$14:$B$123,'Daily_Total  P2'!$B33,'GDN P2'!F$14:F$123)+SUMIF(Media4!$B$14:$B$122,'Daily_Total  P2'!$B33,Media4!F$14:F$122)+SUMIF(Media5!$B$14:$B$129,'Daily_Total  P2'!$B33,Media5!F$14:F$129)+SUMIF(Media6!$B$14:$B$129,'Daily_Total  P2'!$B33,Media6!F$14:F$129)+SUMIF(Media7!$B$14:$B$129,'Daily_Total  P2'!$B33,Media7!F$14:F$129)+SUMIF(Media8!$B$14:$B$129,'Daily_Total  P2'!$B33,Media8!F$14:F$129)+SUMIF(Media9!$B$14:$B$129,'Daily_Total  P2'!$B33,Media9!F$14:F$129)+SUMIF(Media10!$B$14:$B$129,'Daily_Total  P2'!$B33,Media10!F$14:F$129)</f>
        <v>77012.628899999996</v>
      </c>
      <c r="G33" s="465">
        <f>SUMIF('Facebook P2'!$B$14:$B$155,'Daily_Total  P2'!$B33,'Facebook P2'!G$14:G$155)+SUMIF('YouTube P2'!$B$14:$B$125,'Daily_Total  P2'!$B33,'YouTube P2'!G$14:G$125)+SUMIF('GDN P2'!$B$14:$B$123,'Daily_Total  P2'!$B33,'GDN P2'!G$14:G$123)+SUMIF(Media4!$B$14:$B$122,'Daily_Total  P2'!$B33,Media4!G$14:G$122)+SUMIF(Media5!$B$14:$B$129,'Daily_Total  P2'!$B33,Media5!G$14:G$129)+SUMIF(Media6!$B$14:$B$129,'Daily_Total  P2'!$B33,Media6!G$14:G$129)+SUMIF(Media7!$B$14:$B$129,'Daily_Total  P2'!$B33,Media7!G$14:G$129)+SUMIF(Media8!$B$14:$B$129,'Daily_Total  P2'!$B33,Media8!G$14:G$129)+SUMIF(Media9!$B$14:$B$129,'Daily_Total  P2'!$B33,Media9!G$14:G$129)+SUMIF(Media10!$B$14:$B$129,'Daily_Total  P2'!$B33,Media10!G$14:G$129)</f>
        <v>38746.893900000003</v>
      </c>
      <c r="H33" s="465">
        <f>SUMIF('Facebook P2'!$B$14:$B$155,'Daily_Total  P2'!$B33,'Facebook P2'!H$14:H$155)+SUMIF('YouTube P2'!$B$14:$B$125,'Daily_Total  P2'!$B33,'YouTube P2'!H$14:H$125)+SUMIF('GDN P2'!$B$14:$B$123,'Daily_Total  P2'!$B33,'GDN P2'!H$14:H$123)+SUMIF(Media4!$B$14:$B$122,'Daily_Total  P2'!$B33,Media4!H$14:H$122)+SUMIF(Media5!$B$14:$B$129,'Daily_Total  P2'!$B33,Media5!H$14:H$129)+SUMIF(Media6!$B$14:$B$129,'Daily_Total  P2'!$B33,Media6!H$14:H$129)+SUMIF(Media7!$B$14:$B$129,'Daily_Total  P2'!$B33,Media7!H$14:H$129)+SUMIF(Media8!$B$14:$B$129,'Daily_Total  P2'!$B33,Media8!H$14:H$129)+SUMIF(Media9!$B$14:$B$129,'Daily_Total  P2'!$B33,Media9!H$14:H$129)+SUMIF(Media10!$B$14:$B$129,'Daily_Total  P2'!$B33,Media10!H$14:H$129)</f>
        <v>27508.0389</v>
      </c>
      <c r="I33" s="465">
        <f>SUMIF('Facebook P2'!$B$14:$B$155,'Daily_Total  P2'!$B33,'Facebook P2'!I$14:I$155)+SUMIF('YouTube P2'!$B$14:$B$125,'Daily_Total  P2'!$B33,'YouTube P2'!I$14:I$125)+SUMIF('GDN P2'!$B$14:$B$123,'Daily_Total  P2'!$B33,'GDN P2'!I$14:I$123)+SUMIF(Media4!$B$14:$B$122,'Daily_Total  P2'!$B33,Media4!I$14:I$122)+SUMIF(Media5!$B$14:$B$129,'Daily_Total  P2'!$B33,Media5!I$14:I$129)+SUMIF(Media6!$B$14:$B$129,'Daily_Total  P2'!$B33,Media6!I$14:I$129)+SUMIF(Media7!$B$14:$B$129,'Daily_Total  P2'!$B33,Media7!I$14:I$129)+SUMIF(Media8!$B$14:$B$129,'Daily_Total  P2'!$B33,Media8!I$14:I$129)+SUMIF(Media9!$B$14:$B$129,'Daily_Total  P2'!$B33,Media9!I$14:I$129)+SUMIF(Media10!$B$14:$B$129,'Daily_Total  P2'!$B33,Media10!I$14:I$129)</f>
        <v>15134.011</v>
      </c>
      <c r="J33" s="467">
        <f>SUMIF('Facebook P2'!$B$14:$B$155,'Daily_Total  P2'!$B33,'Facebook P2'!J$14:J$155)+SUMIF('YouTube P2'!$B$14:$B$125,'Daily_Total  P2'!$B33,'YouTube P2'!J$14:J$125)+SUMIF('GDN P2'!$B$14:$B$123,'Daily_Total  P2'!$B33,'GDN P2'!J$14:J$123)+SUMIF(Media4!$B$14:$B$122,'Daily_Total  P2'!$B33,Media4!J$14:J$122)+SUMIF(Media5!$B$14:$B$129,'Daily_Total  P2'!$B33,Media5!J$14:J$129)+SUMIF(Media6!$B$14:$B$129,'Daily_Total  P2'!$B33,Media6!J$14:J$129)+SUMIF(Media7!$B$14:$B$129,'Daily_Total  P2'!$B33,Media7!J$14:J$129)+SUMIF(Media8!$B$14:$B$129,'Daily_Total  P2'!$B33,Media8!J$14:J$129)+SUMIF(Media9!$B$14:$B$129,'Daily_Total  P2'!$B33,Media9!J$14:J$129)+SUMIF(Media10!$B$14:$B$129,'Daily_Total  P2'!$B33,Media10!J$14:J$129)</f>
        <v>248.4</v>
      </c>
      <c r="K33" s="59">
        <f>SUM($J$21,$J$29:J33)/$C$3</f>
        <v>0.1727476626681011</v>
      </c>
      <c r="L33" s="60">
        <f t="shared" si="0"/>
        <v>4.0247216545621863E-2</v>
      </c>
      <c r="M33" s="73">
        <f t="shared" si="1"/>
        <v>1.3332617680210402E-2</v>
      </c>
      <c r="N33" s="356">
        <f t="shared" si="2"/>
        <v>2.7323125659978881E-3</v>
      </c>
      <c r="O33" s="456">
        <f>SUMIF('Facebook P2'!$B$14:$B$155,'Daily_Total  P2'!$B33,'Facebook P2'!O$14:O$155)+SUMIF('YouTube P2'!$B$14:$B$125,'Daily_Total  P2'!$B33,'YouTube P2'!O$14:O$125)+SUMIF('GDN P2'!$B$14:$B$123,'Daily_Total  P2'!$B33,'GDN P2'!O$14:O$123)+SUMIF(Media4!$B$14:$B$122,'Daily_Total  P2'!$B33,Media4!O$14:O$122)+SUMIF(Media5!$B$14:$B$129,'Daily_Total  P2'!$B33,Media5!O$14:O$129)+SUMIF(Media6!$B$14:$B$129,'Daily_Total  P2'!$B33,Media6!O$14:O$129)+SUMIF(Media7!$B$14:$B$129,'Daily_Total  P2'!$B33,Media7!O$14:O$129)+SUMIF(Media8!$B$14:$B$129,'Daily_Total  P2'!$B33,Media8!O$14:O$129)+SUMIF(Media9!$B$14:$B$129,'Daily_Total  P2'!$B33,Media9!O$14:O$129)+SUMIF(Media10!$B$14:$B$129,'Daily_Total  P2'!$B33,Media10!O$14:O$129)</f>
        <v>2590</v>
      </c>
      <c r="P33" s="456">
        <f>SUMIF('Facebook P2'!$B$14:$B$155,'Daily_Total  P2'!$B33,'Facebook P2'!P$14:P$155)+SUMIF('YouTube P2'!$B$14:$B$125,'Daily_Total  P2'!$B33,'YouTube P2'!P$14:P$125)+SUMIF('GDN P2'!$B$14:$B$123,'Daily_Total  P2'!$B33,'GDN P2'!P$14:P$123)+SUMIF(Media4!$B$14:$B$122,'Daily_Total  P2'!$B33,Media4!P$14:P$122)+SUMIF(Media5!$B$14:$B$129,'Daily_Total  P2'!$B33,Media5!P$14:P$129)+SUMIF(Media6!$B$14:$B$129,'Daily_Total  P2'!$B33,Media6!P$14:P$129)+SUMIF(Media7!$B$14:$B$129,'Daily_Total  P2'!$B33,Media7!P$14:P$129)+SUMIF(Media8!$B$14:$B$129,'Daily_Total  P2'!$B33,Media8!P$14:P$129)+SUMIF(Media9!$B$14:$B$129,'Daily_Total  P2'!$B33,Media9!P$14:P$129)+SUMIF(Media10!$B$14:$B$129,'Daily_Total  P2'!$B33,Media10!P$14:P$129)</f>
        <v>29209.727106227103</v>
      </c>
      <c r="Q33" s="74">
        <f t="shared" si="3"/>
        <v>8.8669092682069198E-2</v>
      </c>
      <c r="R33" s="75">
        <f t="shared" si="4"/>
        <v>9.5907335907335911E-2</v>
      </c>
      <c r="S33" s="59">
        <f t="shared" si="5"/>
        <v>0.13901561912940796</v>
      </c>
      <c r="T33" s="104">
        <f>AVERAGE('Facebook P2'!T33,'YouTube P2'!T33,'GDN P2'!T33,Media4!T31,Media5!T31,Media6!T31,Media7!T31,Media8!T31,Media9!T31,Media10!T31)</f>
        <v>52.021711486541165</v>
      </c>
      <c r="U33" s="110">
        <f>SUMIF(Facebook!$B$14:$B$155,'Daily_Total  P2'!$B33,Facebook!U$14:U$155)+SUMIF(YouTube!$B$14:$B$125,'Daily_Total  P2'!$B33,YouTube!N$14:N$125)+SUMIF(Snapchat!$B$14:$B$123,'Daily_Total  P2'!$B33,Snapchat!N$14:N$123)+SUMIF(Media4!$B$14:$B$122,'Daily_Total  P2'!$B33,Media4!N$14:N$122)+SUMIF(Media5!$B$14:$B$129,'Daily_Total  P2'!$B33,Media5!N$14:N$129)+SUMIF(Media6!$B$14:$B$129,'Daily_Total  P2'!$B33,Media6!N$14:N$129)+SUMIF(Media7!$B$14:$B$129,'Daily_Total  P2'!$B33,Media7!N$14:N$129)+SUMIF(Media8!$B$14:$B$129,'Daily_Total  P2'!$B33,Media8!N$14:N$129)+SUMIF(Media9!$B$14:$B$129,'Daily_Total  P2'!$B33,Media9!N$14:N$129)+SUMIF(Media10!$B$14:$B$129,'Daily_Total  P2'!$B33,Media10!N$14:N$129)</f>
        <v>0</v>
      </c>
      <c r="V33" s="426"/>
      <c r="W33" s="274" t="e">
        <f>SUMIF([4]Facebook!$B$14:$B$155,'[4]Daily_Total '!$B33,[4]Facebook!W$14:W$155)+SUMIF([4]Instagram!$B$14:$B$125,'[4]Daily_Total '!$B33,[4]Instagram!W$14:W$125)+SUMIF([4]YouTube!$B$14:$B$123,'[4]Daily_Total '!$B33,[4]YouTube!W$14:W$123)+SUMIF([4]Media4!$B$14:$B$122,'[4]Daily_Total '!$B33,[4]Media4!W$14:W$122)+SUMIF([4]Media5!$B$14:$B$129,'[4]Daily_Total '!$B33,[4]Media5!W$14:W$129)+SUMIF([4]Media6!$B$14:$B$129,'[4]Daily_Total '!$B33,[4]Media6!W$14:W$129)+SUMIF([4]Media7!$B$14:$B$129,'[4]Daily_Total '!$B33,[4]Media7!W$14:W$129)+SUMIF([4]Media8!$B$14:$B$129,'[4]Daily_Total '!$B33,[4]Media8!W$14:W$129)+SUMIF([4]Media9!$B$14:$B$129,'[4]Daily_Total '!$B33,[4]Media9!W$14:W$129)+SUMIF([4]Media10!$B$14:$B$129,'[4]Daily_Total '!$B33,[4]Media10!W$14:W$129)</f>
        <v>#VALUE!</v>
      </c>
      <c r="X33" s="274" t="e">
        <f>SUMIF([4]Facebook!$B$14:$B$155,'[4]Daily_Total '!$B33,[4]Facebook!X$14:X$155)+SUMIF([4]Instagram!$B$14:$B$125,'[4]Daily_Total '!$B33,[4]Instagram!X$14:X$125)+SUMIF([4]YouTube!$B$14:$B$123,'[4]Daily_Total '!$B33,[4]YouTube!X$14:X$123)+SUMIF([4]Media4!$B$14:$B$122,'[4]Daily_Total '!$B33,[4]Media4!X$14:X$122)+SUMIF([4]Media5!$B$14:$B$129,'[4]Daily_Total '!$B33,[4]Media5!X$14:X$129)+SUMIF([4]Media6!$B$14:$B$129,'[4]Daily_Total '!$B33,[4]Media6!X$14:X$129)+SUMIF([4]Media7!$B$14:$B$129,'[4]Daily_Total '!$B33,[4]Media7!X$14:X$129)+SUMIF([4]Media8!$B$14:$B$129,'[4]Daily_Total '!$B33,[4]Media8!X$14:X$129)+SUMIF([4]Media9!$B$14:$B$129,'[4]Daily_Total '!$B33,[4]Media9!X$14:X$129)+SUMIF([4]Media10!$B$14:$B$129,'[4]Daily_Total '!$B33,[4]Media10!X$14:X$129)</f>
        <v>#VALUE!</v>
      </c>
      <c r="Y33" s="275" t="e">
        <f>SUMIF([4]Facebook!$B$14:$B$155,'[4]Daily_Total '!$B33,[4]Facebook!Y$14:Y$155)+SUMIF([4]Instagram!$B$14:$B$125,'[4]Daily_Total '!$B33,[4]Instagram!Y$14:Y$125)+SUMIF([4]YouTube!$B$14:$B$123,'[4]Daily_Total '!$B33,[4]YouTube!Y$14:Y$123)+SUMIF([4]Media4!$B$14:$B$122,'[4]Daily_Total '!$B33,[4]Media4!Y$14:Y$122)+SUMIF([4]Media5!$B$14:$B$129,'[4]Daily_Total '!$B33,[4]Media5!Y$14:Y$129)+SUMIF([4]Media6!$B$14:$B$129,'[4]Daily_Total '!$B33,[4]Media6!Y$14:Y$129)+SUMIF([4]Media7!$B$14:$B$129,'[4]Daily_Total '!$B33,[4]Media7!Y$14:Y$129)+SUMIF([4]Media8!$B$14:$B$129,'[4]Daily_Total '!$B33,[4]Media8!Y$14:Y$129)+SUMIF([4]Media9!$B$14:$B$129,'[4]Daily_Total '!$B33,[4]Media9!Y$14:Y$129)+SUMIF([4]Media10!$B$14:$B$129,'[4]Daily_Total '!$B33,[4]Media10!Y$14:Y$129)</f>
        <v>#VALUE!</v>
      </c>
    </row>
    <row r="34" spans="1:25" ht="15.65" customHeight="1">
      <c r="A34" s="287"/>
      <c r="B34" s="472">
        <f>B$14+18</f>
        <v>45204</v>
      </c>
      <c r="C34" s="456">
        <f>SUMIF('Facebook P2'!$B$14:$B$155,'Daily_Total  P2'!$B34,'Facebook P2'!C$14:C$155)+SUMIF('YouTube P2'!$B$14:$B$125,'Daily_Total  P2'!$B34,'YouTube P2'!C$14:C$125)+SUMIF('GDN P2'!$B$14:$B$123,'Daily_Total  P2'!$B34,'GDN P2'!C$14:C$123)+SUMIF(Media4!$B$14:$B$122,'Daily_Total  P2'!$B34,Media4!C$14:C$122)+SUMIF(Media5!$B$14:$B$129,'Daily_Total  P2'!$B34,Media5!C$14:C$129)+SUMIF(Media6!$B$14:$B$129,'Daily_Total  P2'!$B34,Media6!C$14:C$129)+SUMIF(Media7!$B$14:$B$129,'Daily_Total  P2'!$B34,Media7!C$14:C$129)+SUMIF(Media8!$B$14:$B$129,'Daily_Total  P2'!$B34,Media8!C$14:C$129)+SUMIF(Media9!$B$14:$B$129,'Daily_Total  P2'!$B34,Media9!C$14:C$129)+SUMIF(Media10!$B$14:$B$129,'Daily_Total  P2'!$B34,Media10!C$14:C$129)</f>
        <v>0</v>
      </c>
      <c r="D34" s="465">
        <f>SUMIF('Facebook P2'!$B$14:$B$155,'Daily_Total  P2'!$B34,'Facebook P2'!D$14:D$155)+SUMIF('YouTube P2'!$B$14:$B$125,'Daily_Total  P2'!$B34,'YouTube P2'!D$14:D$125)+SUMIF('GDN P2'!$B$14:$B$123,'Daily_Total  P2'!$B34,'GDN P2'!D$14:D$123)+SUMIF(Media4!$B$14:$B$122,'Daily_Total  P2'!$B34,Media4!D$14:D$122)+SUMIF(Media5!$B$14:$B$129,'Daily_Total  P2'!$B34,Media5!D$14:D$129)+SUMIF(Media6!$B$14:$B$129,'Daily_Total  P2'!$B34,Media6!D$14:D$129)+SUMIF(Media7!$B$14:$B$129,'Daily_Total  P2'!$B34,Media7!D$14:D$129)+SUMIF(Media8!$B$14:$B$129,'Daily_Total  P2'!$B34,Media8!D$14:D$129)+SUMIF(Media9!$B$14:$B$129,'Daily_Total  P2'!$B34,Media9!D$14:D$129)+SUMIF(Media10!$B$14:$B$129,'Daily_Total  P2'!$B34,Media10!D$14:D$129)</f>
        <v>0</v>
      </c>
      <c r="E34" s="465">
        <f>SUMIF('Facebook P2'!$B$14:$B$155,'Daily_Total  P2'!$B34,'Facebook P2'!E$14:E$155)+SUMIF('YouTube P2'!$B$14:$B$125,'Daily_Total  P2'!$B34,'YouTube P2'!E$14:E$125)+SUMIF('GDN P2'!$B$14:$B$123,'Daily_Total  P2'!$B34,'GDN P2'!E$14:E$123)+SUMIF(Media4!$B$14:$B$122,'Daily_Total  P2'!$B34,Media4!E$14:E$122)+SUMIF(Media5!$B$14:$B$129,'Daily_Total  P2'!$B34,Media5!E$14:E$129)+SUMIF(Media6!$B$14:$B$129,'Daily_Total  P2'!$B34,Media6!E$14:E$129)+SUMIF(Media7!$B$14:$B$129,'Daily_Total  P2'!$B34,Media7!E$14:E$129)+SUMIF(Media8!$B$14:$B$129,'Daily_Total  P2'!$B34,Media8!E$14:E$129)+SUMIF(Media9!$B$14:$B$129,'Daily_Total  P2'!$B34,Media9!E$14:E$129)+SUMIF(Media10!$B$14:$B$129,'Daily_Total  P2'!$B34,Media10!E$14:E$129)</f>
        <v>0</v>
      </c>
      <c r="F34" s="465">
        <f>SUMIF('Facebook P2'!$B$14:$B$155,'Daily_Total  P2'!$B34,'Facebook P2'!F$14:F$155)+SUMIF('YouTube P2'!$B$14:$B$125,'Daily_Total  P2'!$B34,'YouTube P2'!F$14:F$125)+SUMIF('GDN P2'!$B$14:$B$123,'Daily_Total  P2'!$B34,'GDN P2'!F$14:F$123)+SUMIF(Media4!$B$14:$B$122,'Daily_Total  P2'!$B34,Media4!F$14:F$122)+SUMIF(Media5!$B$14:$B$129,'Daily_Total  P2'!$B34,Media5!F$14:F$129)+SUMIF(Media6!$B$14:$B$129,'Daily_Total  P2'!$B34,Media6!F$14:F$129)+SUMIF(Media7!$B$14:$B$129,'Daily_Total  P2'!$B34,Media7!F$14:F$129)+SUMIF(Media8!$B$14:$B$129,'Daily_Total  P2'!$B34,Media8!F$14:F$129)+SUMIF(Media9!$B$14:$B$129,'Daily_Total  P2'!$B34,Media9!F$14:F$129)+SUMIF(Media10!$B$14:$B$129,'Daily_Total  P2'!$B34,Media10!F$14:F$129)</f>
        <v>0</v>
      </c>
      <c r="G34" s="465">
        <f>SUMIF('Facebook P2'!$B$14:$B$155,'Daily_Total  P2'!$B34,'Facebook P2'!G$14:G$155)+SUMIF('YouTube P2'!$B$14:$B$125,'Daily_Total  P2'!$B34,'YouTube P2'!G$14:G$125)+SUMIF('GDN P2'!$B$14:$B$123,'Daily_Total  P2'!$B34,'GDN P2'!G$14:G$123)+SUMIF(Media4!$B$14:$B$122,'Daily_Total  P2'!$B34,Media4!G$14:G$122)+SUMIF(Media5!$B$14:$B$129,'Daily_Total  P2'!$B34,Media5!G$14:G$129)+SUMIF(Media6!$B$14:$B$129,'Daily_Total  P2'!$B34,Media6!G$14:G$129)+SUMIF(Media7!$B$14:$B$129,'Daily_Total  P2'!$B34,Media7!G$14:G$129)+SUMIF(Media8!$B$14:$B$129,'Daily_Total  P2'!$B34,Media8!G$14:G$129)+SUMIF(Media9!$B$14:$B$129,'Daily_Total  P2'!$B34,Media9!G$14:G$129)+SUMIF(Media10!$B$14:$B$129,'Daily_Total  P2'!$B34,Media10!G$14:G$129)</f>
        <v>0</v>
      </c>
      <c r="H34" s="465">
        <f>SUMIF('Facebook P2'!$B$14:$B$155,'Daily_Total  P2'!$B34,'Facebook P2'!H$14:H$155)+SUMIF('YouTube P2'!$B$14:$B$125,'Daily_Total  P2'!$B34,'YouTube P2'!H$14:H$125)+SUMIF('GDN P2'!$B$14:$B$123,'Daily_Total  P2'!$B34,'GDN P2'!H$14:H$123)+SUMIF(Media4!$B$14:$B$122,'Daily_Total  P2'!$B34,Media4!H$14:H$122)+SUMIF(Media5!$B$14:$B$129,'Daily_Total  P2'!$B34,Media5!H$14:H$129)+SUMIF(Media6!$B$14:$B$129,'Daily_Total  P2'!$B34,Media6!H$14:H$129)+SUMIF(Media7!$B$14:$B$129,'Daily_Total  P2'!$B34,Media7!H$14:H$129)+SUMIF(Media8!$B$14:$B$129,'Daily_Total  P2'!$B34,Media8!H$14:H$129)+SUMIF(Media9!$B$14:$B$129,'Daily_Total  P2'!$B34,Media9!H$14:H$129)+SUMIF(Media10!$B$14:$B$129,'Daily_Total  P2'!$B34,Media10!H$14:H$129)</f>
        <v>0</v>
      </c>
      <c r="I34" s="465">
        <f>SUMIF('Facebook P2'!$B$14:$B$155,'Daily_Total  P2'!$B34,'Facebook P2'!I$14:I$155)+SUMIF('YouTube P2'!$B$14:$B$125,'Daily_Total  P2'!$B34,'YouTube P2'!I$14:I$125)+SUMIF('GDN P2'!$B$14:$B$123,'Daily_Total  P2'!$B34,'GDN P2'!I$14:I$123)+SUMIF(Media4!$B$14:$B$122,'Daily_Total  P2'!$B34,Media4!I$14:I$122)+SUMIF(Media5!$B$14:$B$129,'Daily_Total  P2'!$B34,Media5!I$14:I$129)+SUMIF(Media6!$B$14:$B$129,'Daily_Total  P2'!$B34,Media6!I$14:I$129)+SUMIF(Media7!$B$14:$B$129,'Daily_Total  P2'!$B34,Media7!I$14:I$129)+SUMIF(Media8!$B$14:$B$129,'Daily_Total  P2'!$B34,Media8!I$14:I$129)+SUMIF(Media9!$B$14:$B$129,'Daily_Total  P2'!$B34,Media9!I$14:I$129)+SUMIF(Media10!$B$14:$B$129,'Daily_Total  P2'!$B34,Media10!I$14:I$129)</f>
        <v>0</v>
      </c>
      <c r="J34" s="467">
        <f>SUMIF('Facebook P2'!$B$14:$B$155,'Daily_Total  P2'!$B34,'Facebook P2'!J$14:J$155)+SUMIF('YouTube P2'!$B$14:$B$125,'Daily_Total  P2'!$B34,'YouTube P2'!J$14:J$125)+SUMIF('GDN P2'!$B$14:$B$123,'Daily_Total  P2'!$B34,'GDN P2'!J$14:J$123)+SUMIF(Media4!$B$14:$B$122,'Daily_Total  P2'!$B34,Media4!J$14:J$122)+SUMIF(Media5!$B$14:$B$129,'Daily_Total  P2'!$B34,Media5!J$14:J$129)+SUMIF(Media6!$B$14:$B$129,'Daily_Total  P2'!$B34,Media6!J$14:J$129)+SUMIF(Media7!$B$14:$B$129,'Daily_Total  P2'!$B34,Media7!J$14:J$129)+SUMIF(Media8!$B$14:$B$129,'Daily_Total  P2'!$B34,Media8!J$14:J$129)+SUMIF(Media9!$B$14:$B$129,'Daily_Total  P2'!$B34,Media9!J$14:J$129)+SUMIF(Media10!$B$14:$B$129,'Daily_Total  P2'!$B34,Media10!J$14:J$129)</f>
        <v>0</v>
      </c>
      <c r="K34" s="59">
        <f>SUM($J$21,$J$29:J34)/$C$3</f>
        <v>0.1727476626681011</v>
      </c>
      <c r="L34" s="60" t="e">
        <f t="shared" si="0"/>
        <v>#DIV/0!</v>
      </c>
      <c r="M34" s="73" t="e">
        <f t="shared" si="1"/>
        <v>#DIV/0!</v>
      </c>
      <c r="N34" s="356" t="e">
        <f t="shared" si="2"/>
        <v>#DIV/0!</v>
      </c>
      <c r="O34" s="456">
        <f>SUMIF('Facebook P2'!$B$14:$B$155,'Daily_Total  P2'!$B34,'Facebook P2'!O$14:O$155)+SUMIF('YouTube P2'!$B$14:$B$125,'Daily_Total  P2'!$B34,'YouTube P2'!O$14:O$125)+SUMIF('GDN P2'!$B$14:$B$123,'Daily_Total  P2'!$B34,'GDN P2'!O$14:O$123)+SUMIF(Media4!$B$14:$B$122,'Daily_Total  P2'!$B34,Media4!O$14:O$122)+SUMIF(Media5!$B$14:$B$129,'Daily_Total  P2'!$B34,Media5!O$14:O$129)+SUMIF(Media6!$B$14:$B$129,'Daily_Total  P2'!$B34,Media6!O$14:O$129)+SUMIF(Media7!$B$14:$B$129,'Daily_Total  P2'!$B34,Media7!O$14:O$129)+SUMIF(Media8!$B$14:$B$129,'Daily_Total  P2'!$B34,Media8!O$14:O$129)+SUMIF(Media9!$B$14:$B$129,'Daily_Total  P2'!$B34,Media9!O$14:O$129)+SUMIF(Media10!$B$14:$B$129,'Daily_Total  P2'!$B34,Media10!O$14:O$129)</f>
        <v>0</v>
      </c>
      <c r="P34" s="456">
        <f>SUMIF('Facebook P2'!$B$14:$B$155,'Daily_Total  P2'!$B34,'Facebook P2'!P$14:P$155)+SUMIF('YouTube P2'!$B$14:$B$125,'Daily_Total  P2'!$B34,'YouTube P2'!P$14:P$125)+SUMIF('GDN P2'!$B$14:$B$123,'Daily_Total  P2'!$B34,'GDN P2'!P$14:P$123)+SUMIF(Media4!$B$14:$B$122,'Daily_Total  P2'!$B34,Media4!P$14:P$122)+SUMIF(Media5!$B$14:$B$129,'Daily_Total  P2'!$B34,Media5!P$14:P$129)+SUMIF(Media6!$B$14:$B$129,'Daily_Total  P2'!$B34,Media6!P$14:P$129)+SUMIF(Media7!$B$14:$B$129,'Daily_Total  P2'!$B34,Media7!P$14:P$129)+SUMIF(Media8!$B$14:$B$129,'Daily_Total  P2'!$B34,Media8!P$14:P$129)+SUMIF(Media9!$B$14:$B$129,'Daily_Total  P2'!$B34,Media9!P$14:P$129)+SUMIF(Media10!$B$14:$B$129,'Daily_Total  P2'!$B34,Media10!P$14:P$129)</f>
        <v>0</v>
      </c>
      <c r="Q34" s="74" t="e">
        <f t="shared" si="3"/>
        <v>#DIV/0!</v>
      </c>
      <c r="R34" s="75" t="e">
        <f t="shared" si="4"/>
        <v>#DIV/0!</v>
      </c>
      <c r="S34" s="59" t="e">
        <f t="shared" si="5"/>
        <v>#DIV/0!</v>
      </c>
      <c r="T34" s="104" t="e">
        <f>AVERAGE('Facebook P2'!T34,'YouTube P2'!T34,'GDN P2'!T34,Media4!T32,Media5!T32,Media6!T32,Media7!T32,Media8!T32,Media9!T32,Media10!T32)</f>
        <v>#DIV/0!</v>
      </c>
      <c r="U34" s="110">
        <f>SUMIF(Facebook!$B$14:$B$155,'Daily_Total  P2'!$B34,Facebook!U$14:U$155)+SUMIF(YouTube!$B$14:$B$125,'Daily_Total  P2'!$B34,YouTube!N$14:N$125)+SUMIF(Snapchat!$B$14:$B$123,'Daily_Total  P2'!$B34,Snapchat!N$14:N$123)+SUMIF(Media4!$B$14:$B$122,'Daily_Total  P2'!$B34,Media4!N$14:N$122)+SUMIF(Media5!$B$14:$B$129,'Daily_Total  P2'!$B34,Media5!N$14:N$129)+SUMIF(Media6!$B$14:$B$129,'Daily_Total  P2'!$B34,Media6!N$14:N$129)+SUMIF(Media7!$B$14:$B$129,'Daily_Total  P2'!$B34,Media7!N$14:N$129)+SUMIF(Media8!$B$14:$B$129,'Daily_Total  P2'!$B34,Media8!N$14:N$129)+SUMIF(Media9!$B$14:$B$129,'Daily_Total  P2'!$B34,Media9!N$14:N$129)+SUMIF(Media10!$B$14:$B$129,'Daily_Total  P2'!$B34,Media10!N$14:N$129)</f>
        <v>0</v>
      </c>
      <c r="V34" s="426"/>
      <c r="W34" s="274" t="e">
        <f>SUMIF([4]Facebook!$B$14:$B$155,'[4]Daily_Total '!$B34,[4]Facebook!W$14:W$155)+SUMIF([4]Instagram!$B$14:$B$125,'[4]Daily_Total '!$B34,[4]Instagram!W$14:W$125)+SUMIF([4]YouTube!$B$14:$B$123,'[4]Daily_Total '!$B34,[4]YouTube!W$14:W$123)+SUMIF([4]Media4!$B$14:$B$122,'[4]Daily_Total '!$B34,[4]Media4!W$14:W$122)+SUMIF([4]Media5!$B$14:$B$129,'[4]Daily_Total '!$B34,[4]Media5!W$14:W$129)+SUMIF([4]Media6!$B$14:$B$129,'[4]Daily_Total '!$B34,[4]Media6!W$14:W$129)+SUMIF([4]Media7!$B$14:$B$129,'[4]Daily_Total '!$B34,[4]Media7!W$14:W$129)+SUMIF([4]Media8!$B$14:$B$129,'[4]Daily_Total '!$B34,[4]Media8!W$14:W$129)+SUMIF([4]Media9!$B$14:$B$129,'[4]Daily_Total '!$B34,[4]Media9!W$14:W$129)+SUMIF([4]Media10!$B$14:$B$129,'[4]Daily_Total '!$B34,[4]Media10!W$14:W$129)</f>
        <v>#VALUE!</v>
      </c>
      <c r="X34" s="274" t="e">
        <f>SUMIF([4]Facebook!$B$14:$B$155,'[4]Daily_Total '!$B34,[4]Facebook!X$14:X$155)+SUMIF([4]Instagram!$B$14:$B$125,'[4]Daily_Total '!$B34,[4]Instagram!X$14:X$125)+SUMIF([4]YouTube!$B$14:$B$123,'[4]Daily_Total '!$B34,[4]YouTube!X$14:X$123)+SUMIF([4]Media4!$B$14:$B$122,'[4]Daily_Total '!$B34,[4]Media4!X$14:X$122)+SUMIF([4]Media5!$B$14:$B$129,'[4]Daily_Total '!$B34,[4]Media5!X$14:X$129)+SUMIF([4]Media6!$B$14:$B$129,'[4]Daily_Total '!$B34,[4]Media6!X$14:X$129)+SUMIF([4]Media7!$B$14:$B$129,'[4]Daily_Total '!$B34,[4]Media7!X$14:X$129)+SUMIF([4]Media8!$B$14:$B$129,'[4]Daily_Total '!$B34,[4]Media8!X$14:X$129)+SUMIF([4]Media9!$B$14:$B$129,'[4]Daily_Total '!$B34,[4]Media9!X$14:X$129)+SUMIF([4]Media10!$B$14:$B$129,'[4]Daily_Total '!$B34,[4]Media10!X$14:X$129)</f>
        <v>#VALUE!</v>
      </c>
      <c r="Y34" s="275" t="e">
        <f>SUMIF([4]Facebook!$B$14:$B$155,'[4]Daily_Total '!$B34,[4]Facebook!Y$14:Y$155)+SUMIF([4]Instagram!$B$14:$B$125,'[4]Daily_Total '!$B34,[4]Instagram!Y$14:Y$125)+SUMIF([4]YouTube!$B$14:$B$123,'[4]Daily_Total '!$B34,[4]YouTube!Y$14:Y$123)+SUMIF([4]Media4!$B$14:$B$122,'[4]Daily_Total '!$B34,[4]Media4!Y$14:Y$122)+SUMIF([4]Media5!$B$14:$B$129,'[4]Daily_Total '!$B34,[4]Media5!Y$14:Y$129)+SUMIF([4]Media6!$B$14:$B$129,'[4]Daily_Total '!$B34,[4]Media6!Y$14:Y$129)+SUMIF([4]Media7!$B$14:$B$129,'[4]Daily_Total '!$B34,[4]Media7!Y$14:Y$129)+SUMIF([4]Media8!$B$14:$B$129,'[4]Daily_Total '!$B34,[4]Media8!Y$14:Y$129)+SUMIF([4]Media9!$B$14:$B$129,'[4]Daily_Total '!$B34,[4]Media9!Y$14:Y$129)+SUMIF([4]Media10!$B$14:$B$129,'[4]Daily_Total '!$B34,[4]Media10!Y$14:Y$129)</f>
        <v>#VALUE!</v>
      </c>
    </row>
    <row r="35" spans="1:25" ht="15.65" customHeight="1">
      <c r="A35" s="284"/>
      <c r="B35" s="472">
        <f>B$14+19</f>
        <v>45205</v>
      </c>
      <c r="C35" s="456">
        <f>SUMIF('Facebook P2'!$B$14:$B$155,'Daily_Total  P2'!$B35,'Facebook P2'!C$14:C$155)+SUMIF('YouTube P2'!$B$14:$B$125,'Daily_Total  P2'!$B35,'YouTube P2'!C$14:C$125)+SUMIF('GDN P2'!$B$14:$B$123,'Daily_Total  P2'!$B35,'GDN P2'!C$14:C$123)+SUMIF(Media4!$B$14:$B$122,'Daily_Total  P2'!$B35,Media4!C$14:C$122)+SUMIF(Media5!$B$14:$B$129,'Daily_Total  P2'!$B35,Media5!C$14:C$129)+SUMIF(Media6!$B$14:$B$129,'Daily_Total  P2'!$B35,Media6!C$14:C$129)+SUMIF(Media7!$B$14:$B$129,'Daily_Total  P2'!$B35,Media7!C$14:C$129)+SUMIF(Media8!$B$14:$B$129,'Daily_Total  P2'!$B35,Media8!C$14:C$129)+SUMIF(Media9!$B$14:$B$129,'Daily_Total  P2'!$B35,Media9!C$14:C$129)+SUMIF(Media10!$B$14:$B$129,'Daily_Total  P2'!$B35,Media10!C$14:C$129)</f>
        <v>0</v>
      </c>
      <c r="D35" s="465">
        <f>SUMIF('Facebook P2'!$B$14:$B$155,'Daily_Total  P2'!$B35,'Facebook P2'!D$14:D$155)+SUMIF('YouTube P2'!$B$14:$B$125,'Daily_Total  P2'!$B35,'YouTube P2'!D$14:D$125)+SUMIF('GDN P2'!$B$14:$B$123,'Daily_Total  P2'!$B35,'GDN P2'!D$14:D$123)+SUMIF(Media4!$B$14:$B$122,'Daily_Total  P2'!$B35,Media4!D$14:D$122)+SUMIF(Media5!$B$14:$B$129,'Daily_Total  P2'!$B35,Media5!D$14:D$129)+SUMIF(Media6!$B$14:$B$129,'Daily_Total  P2'!$B35,Media6!D$14:D$129)+SUMIF(Media7!$B$14:$B$129,'Daily_Total  P2'!$B35,Media7!D$14:D$129)+SUMIF(Media8!$B$14:$B$129,'Daily_Total  P2'!$B35,Media8!D$14:D$129)+SUMIF(Media9!$B$14:$B$129,'Daily_Total  P2'!$B35,Media9!D$14:D$129)+SUMIF(Media10!$B$14:$B$129,'Daily_Total  P2'!$B35,Media10!D$14:D$129)</f>
        <v>0</v>
      </c>
      <c r="E35" s="465">
        <f>SUMIF('Facebook P2'!$B$14:$B$155,'Daily_Total  P2'!$B35,'Facebook P2'!E$14:E$155)+SUMIF('YouTube P2'!$B$14:$B$125,'Daily_Total  P2'!$B35,'YouTube P2'!E$14:E$125)+SUMIF('GDN P2'!$B$14:$B$123,'Daily_Total  P2'!$B35,'GDN P2'!E$14:E$123)+SUMIF(Media4!$B$14:$B$122,'Daily_Total  P2'!$B35,Media4!E$14:E$122)+SUMIF(Media5!$B$14:$B$129,'Daily_Total  P2'!$B35,Media5!E$14:E$129)+SUMIF(Media6!$B$14:$B$129,'Daily_Total  P2'!$B35,Media6!E$14:E$129)+SUMIF(Media7!$B$14:$B$129,'Daily_Total  P2'!$B35,Media7!E$14:E$129)+SUMIF(Media8!$B$14:$B$129,'Daily_Total  P2'!$B35,Media8!E$14:E$129)+SUMIF(Media9!$B$14:$B$129,'Daily_Total  P2'!$B35,Media9!E$14:E$129)+SUMIF(Media10!$B$14:$B$129,'Daily_Total  P2'!$B35,Media10!E$14:E$129)</f>
        <v>0</v>
      </c>
      <c r="F35" s="465">
        <f>SUMIF('Facebook P2'!$B$14:$B$155,'Daily_Total  P2'!$B35,'Facebook P2'!F$14:F$155)+SUMIF('YouTube P2'!$B$14:$B$125,'Daily_Total  P2'!$B35,'YouTube P2'!F$14:F$125)+SUMIF('GDN P2'!$B$14:$B$123,'Daily_Total  P2'!$B35,'GDN P2'!F$14:F$123)+SUMIF(Media4!$B$14:$B$122,'Daily_Total  P2'!$B35,Media4!F$14:F$122)+SUMIF(Media5!$B$14:$B$129,'Daily_Total  P2'!$B35,Media5!F$14:F$129)+SUMIF(Media6!$B$14:$B$129,'Daily_Total  P2'!$B35,Media6!F$14:F$129)+SUMIF(Media7!$B$14:$B$129,'Daily_Total  P2'!$B35,Media7!F$14:F$129)+SUMIF(Media8!$B$14:$B$129,'Daily_Total  P2'!$B35,Media8!F$14:F$129)+SUMIF(Media9!$B$14:$B$129,'Daily_Total  P2'!$B35,Media9!F$14:F$129)+SUMIF(Media10!$B$14:$B$129,'Daily_Total  P2'!$B35,Media10!F$14:F$129)</f>
        <v>0</v>
      </c>
      <c r="G35" s="465">
        <f>SUMIF('Facebook P2'!$B$14:$B$155,'Daily_Total  P2'!$B35,'Facebook P2'!G$14:G$155)+SUMIF('YouTube P2'!$B$14:$B$125,'Daily_Total  P2'!$B35,'YouTube P2'!G$14:G$125)+SUMIF('GDN P2'!$B$14:$B$123,'Daily_Total  P2'!$B35,'GDN P2'!G$14:G$123)+SUMIF(Media4!$B$14:$B$122,'Daily_Total  P2'!$B35,Media4!G$14:G$122)+SUMIF(Media5!$B$14:$B$129,'Daily_Total  P2'!$B35,Media5!G$14:G$129)+SUMIF(Media6!$B$14:$B$129,'Daily_Total  P2'!$B35,Media6!G$14:G$129)+SUMIF(Media7!$B$14:$B$129,'Daily_Total  P2'!$B35,Media7!G$14:G$129)+SUMIF(Media8!$B$14:$B$129,'Daily_Total  P2'!$B35,Media8!G$14:G$129)+SUMIF(Media9!$B$14:$B$129,'Daily_Total  P2'!$B35,Media9!G$14:G$129)+SUMIF(Media10!$B$14:$B$129,'Daily_Total  P2'!$B35,Media10!G$14:G$129)</f>
        <v>0</v>
      </c>
      <c r="H35" s="465">
        <f>SUMIF('Facebook P2'!$B$14:$B$155,'Daily_Total  P2'!$B35,'Facebook P2'!H$14:H$155)+SUMIF('YouTube P2'!$B$14:$B$125,'Daily_Total  P2'!$B35,'YouTube P2'!H$14:H$125)+SUMIF('GDN P2'!$B$14:$B$123,'Daily_Total  P2'!$B35,'GDN P2'!H$14:H$123)+SUMIF(Media4!$B$14:$B$122,'Daily_Total  P2'!$B35,Media4!H$14:H$122)+SUMIF(Media5!$B$14:$B$129,'Daily_Total  P2'!$B35,Media5!H$14:H$129)+SUMIF(Media6!$B$14:$B$129,'Daily_Total  P2'!$B35,Media6!H$14:H$129)+SUMIF(Media7!$B$14:$B$129,'Daily_Total  P2'!$B35,Media7!H$14:H$129)+SUMIF(Media8!$B$14:$B$129,'Daily_Total  P2'!$B35,Media8!H$14:H$129)+SUMIF(Media9!$B$14:$B$129,'Daily_Total  P2'!$B35,Media9!H$14:H$129)+SUMIF(Media10!$B$14:$B$129,'Daily_Total  P2'!$B35,Media10!H$14:H$129)</f>
        <v>0</v>
      </c>
      <c r="I35" s="465">
        <f>SUMIF('Facebook P2'!$B$14:$B$155,'Daily_Total  P2'!$B35,'Facebook P2'!I$14:I$155)+SUMIF('YouTube P2'!$B$14:$B$125,'Daily_Total  P2'!$B35,'YouTube P2'!I$14:I$125)+SUMIF('GDN P2'!$B$14:$B$123,'Daily_Total  P2'!$B35,'GDN P2'!I$14:I$123)+SUMIF(Media4!$B$14:$B$122,'Daily_Total  P2'!$B35,Media4!I$14:I$122)+SUMIF(Media5!$B$14:$B$129,'Daily_Total  P2'!$B35,Media5!I$14:I$129)+SUMIF(Media6!$B$14:$B$129,'Daily_Total  P2'!$B35,Media6!I$14:I$129)+SUMIF(Media7!$B$14:$B$129,'Daily_Total  P2'!$B35,Media7!I$14:I$129)+SUMIF(Media8!$B$14:$B$129,'Daily_Total  P2'!$B35,Media8!I$14:I$129)+SUMIF(Media9!$B$14:$B$129,'Daily_Total  P2'!$B35,Media9!I$14:I$129)+SUMIF(Media10!$B$14:$B$129,'Daily_Total  P2'!$B35,Media10!I$14:I$129)</f>
        <v>0</v>
      </c>
      <c r="J35" s="467">
        <f>SUMIF('Facebook P2'!$B$14:$B$155,'Daily_Total  P2'!$B35,'Facebook P2'!J$14:J$155)+SUMIF('YouTube P2'!$B$14:$B$125,'Daily_Total  P2'!$B35,'YouTube P2'!J$14:J$125)+SUMIF('GDN P2'!$B$14:$B$123,'Daily_Total  P2'!$B35,'GDN P2'!J$14:J$123)+SUMIF(Media4!$B$14:$B$122,'Daily_Total  P2'!$B35,Media4!J$14:J$122)+SUMIF(Media5!$B$14:$B$129,'Daily_Total  P2'!$B35,Media5!J$14:J$129)+SUMIF(Media6!$B$14:$B$129,'Daily_Total  P2'!$B35,Media6!J$14:J$129)+SUMIF(Media7!$B$14:$B$129,'Daily_Total  P2'!$B35,Media7!J$14:J$129)+SUMIF(Media8!$B$14:$B$129,'Daily_Total  P2'!$B35,Media8!J$14:J$129)+SUMIF(Media9!$B$14:$B$129,'Daily_Total  P2'!$B35,Media9!J$14:J$129)+SUMIF(Media10!$B$14:$B$129,'Daily_Total  P2'!$B35,Media10!J$14:J$129)</f>
        <v>0</v>
      </c>
      <c r="K35" s="59">
        <f>SUM($J$21,$J$29:J35)/$C$3</f>
        <v>0.1727476626681011</v>
      </c>
      <c r="L35" s="60" t="e">
        <f t="shared" si="0"/>
        <v>#DIV/0!</v>
      </c>
      <c r="M35" s="73" t="e">
        <f t="shared" si="1"/>
        <v>#DIV/0!</v>
      </c>
      <c r="N35" s="356" t="e">
        <f t="shared" si="2"/>
        <v>#DIV/0!</v>
      </c>
      <c r="O35" s="456">
        <f>SUMIF('Facebook P2'!$B$14:$B$155,'Daily_Total  P2'!$B35,'Facebook P2'!O$14:O$155)+SUMIF('YouTube P2'!$B$14:$B$125,'Daily_Total  P2'!$B35,'YouTube P2'!O$14:O$125)+SUMIF('GDN P2'!$B$14:$B$123,'Daily_Total  P2'!$B35,'GDN P2'!O$14:O$123)+SUMIF(Media4!$B$14:$B$122,'Daily_Total  P2'!$B35,Media4!O$14:O$122)+SUMIF(Media5!$B$14:$B$129,'Daily_Total  P2'!$B35,Media5!O$14:O$129)+SUMIF(Media6!$B$14:$B$129,'Daily_Total  P2'!$B35,Media6!O$14:O$129)+SUMIF(Media7!$B$14:$B$129,'Daily_Total  P2'!$B35,Media7!O$14:O$129)+SUMIF(Media8!$B$14:$B$129,'Daily_Total  P2'!$B35,Media8!O$14:O$129)+SUMIF(Media9!$B$14:$B$129,'Daily_Total  P2'!$B35,Media9!O$14:O$129)+SUMIF(Media10!$B$14:$B$129,'Daily_Total  P2'!$B35,Media10!O$14:O$129)</f>
        <v>0</v>
      </c>
      <c r="P35" s="456">
        <f>SUMIF('Facebook P2'!$B$14:$B$155,'Daily_Total  P2'!$B35,'Facebook P2'!P$14:P$155)+SUMIF('YouTube P2'!$B$14:$B$125,'Daily_Total  P2'!$B35,'YouTube P2'!P$14:P$125)+SUMIF('GDN P2'!$B$14:$B$123,'Daily_Total  P2'!$B35,'GDN P2'!P$14:P$123)+SUMIF(Media4!$B$14:$B$122,'Daily_Total  P2'!$B35,Media4!P$14:P$122)+SUMIF(Media5!$B$14:$B$129,'Daily_Total  P2'!$B35,Media5!P$14:P$129)+SUMIF(Media6!$B$14:$B$129,'Daily_Total  P2'!$B35,Media6!P$14:P$129)+SUMIF(Media7!$B$14:$B$129,'Daily_Total  P2'!$B35,Media7!P$14:P$129)+SUMIF(Media8!$B$14:$B$129,'Daily_Total  P2'!$B35,Media8!P$14:P$129)+SUMIF(Media9!$B$14:$B$129,'Daily_Total  P2'!$B35,Media9!P$14:P$129)+SUMIF(Media10!$B$14:$B$129,'Daily_Total  P2'!$B35,Media10!P$14:P$129)</f>
        <v>0</v>
      </c>
      <c r="Q35" s="74" t="e">
        <f t="shared" si="3"/>
        <v>#DIV/0!</v>
      </c>
      <c r="R35" s="75" t="e">
        <f t="shared" si="4"/>
        <v>#DIV/0!</v>
      </c>
      <c r="S35" s="59" t="e">
        <f t="shared" si="5"/>
        <v>#DIV/0!</v>
      </c>
      <c r="T35" s="104" t="e">
        <f>AVERAGE('Facebook P2'!T35,'YouTube P2'!T35,'GDN P2'!T35,Media4!T33,Media5!T33,Media6!T33,Media7!T33,Media8!T33,Media9!T33,Media10!T33)</f>
        <v>#DIV/0!</v>
      </c>
      <c r="U35" s="110">
        <f>SUMIF(Facebook!$B$14:$B$155,'Daily_Total  P2'!$B35,Facebook!U$14:U$155)+SUMIF(YouTube!$B$14:$B$125,'Daily_Total  P2'!$B35,YouTube!N$14:N$125)+SUMIF(Snapchat!$B$14:$B$123,'Daily_Total  P2'!$B35,Snapchat!N$14:N$123)+SUMIF(Media4!$B$14:$B$122,'Daily_Total  P2'!$B35,Media4!N$14:N$122)+SUMIF(Media5!$B$14:$B$129,'Daily_Total  P2'!$B35,Media5!N$14:N$129)+SUMIF(Media6!$B$14:$B$129,'Daily_Total  P2'!$B35,Media6!N$14:N$129)+SUMIF(Media7!$B$14:$B$129,'Daily_Total  P2'!$B35,Media7!N$14:N$129)+SUMIF(Media8!$B$14:$B$129,'Daily_Total  P2'!$B35,Media8!N$14:N$129)+SUMIF(Media9!$B$14:$B$129,'Daily_Total  P2'!$B35,Media9!N$14:N$129)+SUMIF(Media10!$B$14:$B$129,'Daily_Total  P2'!$B35,Media10!N$14:N$129)</f>
        <v>0</v>
      </c>
      <c r="V35" s="426"/>
      <c r="W35" s="274" t="e">
        <f>SUMIF([4]Facebook!$B$14:$B$155,'[4]Daily_Total '!$B35,[4]Facebook!W$14:W$155)+SUMIF([4]Instagram!$B$14:$B$125,'[4]Daily_Total '!$B35,[4]Instagram!W$14:W$125)+SUMIF([4]YouTube!$B$14:$B$123,'[4]Daily_Total '!$B35,[4]YouTube!W$14:W$123)+SUMIF([4]Media4!$B$14:$B$122,'[4]Daily_Total '!$B35,[4]Media4!W$14:W$122)+SUMIF([4]Media5!$B$14:$B$129,'[4]Daily_Total '!$B35,[4]Media5!W$14:W$129)+SUMIF([4]Media6!$B$14:$B$129,'[4]Daily_Total '!$B35,[4]Media6!W$14:W$129)+SUMIF([4]Media7!$B$14:$B$129,'[4]Daily_Total '!$B35,[4]Media7!W$14:W$129)+SUMIF([4]Media8!$B$14:$B$129,'[4]Daily_Total '!$B35,[4]Media8!W$14:W$129)+SUMIF([4]Media9!$B$14:$B$129,'[4]Daily_Total '!$B35,[4]Media9!W$14:W$129)+SUMIF([4]Media10!$B$14:$B$129,'[4]Daily_Total '!$B35,[4]Media10!W$14:W$129)</f>
        <v>#VALUE!</v>
      </c>
      <c r="X35" s="274" t="e">
        <f>SUMIF([4]Facebook!$B$14:$B$155,'[4]Daily_Total '!$B35,[4]Facebook!X$14:X$155)+SUMIF([4]Instagram!$B$14:$B$125,'[4]Daily_Total '!$B35,[4]Instagram!X$14:X$125)+SUMIF([4]YouTube!$B$14:$B$123,'[4]Daily_Total '!$B35,[4]YouTube!X$14:X$123)+SUMIF([4]Media4!$B$14:$B$122,'[4]Daily_Total '!$B35,[4]Media4!X$14:X$122)+SUMIF([4]Media5!$B$14:$B$129,'[4]Daily_Total '!$B35,[4]Media5!X$14:X$129)+SUMIF([4]Media6!$B$14:$B$129,'[4]Daily_Total '!$B35,[4]Media6!X$14:X$129)+SUMIF([4]Media7!$B$14:$B$129,'[4]Daily_Total '!$B35,[4]Media7!X$14:X$129)+SUMIF([4]Media8!$B$14:$B$129,'[4]Daily_Total '!$B35,[4]Media8!X$14:X$129)+SUMIF([4]Media9!$B$14:$B$129,'[4]Daily_Total '!$B35,[4]Media9!X$14:X$129)+SUMIF([4]Media10!$B$14:$B$129,'[4]Daily_Total '!$B35,[4]Media10!X$14:X$129)</f>
        <v>#VALUE!</v>
      </c>
      <c r="Y35" s="275" t="e">
        <f>SUMIF([4]Facebook!$B$14:$B$155,'[4]Daily_Total '!$B35,[4]Facebook!Y$14:Y$155)+SUMIF([4]Instagram!$B$14:$B$125,'[4]Daily_Total '!$B35,[4]Instagram!Y$14:Y$125)+SUMIF([4]YouTube!$B$14:$B$123,'[4]Daily_Total '!$B35,[4]YouTube!Y$14:Y$123)+SUMIF([4]Media4!$B$14:$B$122,'[4]Daily_Total '!$B35,[4]Media4!Y$14:Y$122)+SUMIF([4]Media5!$B$14:$B$129,'[4]Daily_Total '!$B35,[4]Media5!Y$14:Y$129)+SUMIF([4]Media6!$B$14:$B$129,'[4]Daily_Total '!$B35,[4]Media6!Y$14:Y$129)+SUMIF([4]Media7!$B$14:$B$129,'[4]Daily_Total '!$B35,[4]Media7!Y$14:Y$129)+SUMIF([4]Media8!$B$14:$B$129,'[4]Daily_Total '!$B35,[4]Media8!Y$14:Y$129)+SUMIF([4]Media9!$B$14:$B$129,'[4]Daily_Total '!$B35,[4]Media9!Y$14:Y$129)+SUMIF([4]Media10!$B$14:$B$129,'[4]Daily_Total '!$B35,[4]Media10!Y$14:Y$129)</f>
        <v>#VALUE!</v>
      </c>
    </row>
    <row r="36" spans="1:25" ht="15.65" customHeight="1">
      <c r="A36" s="284"/>
      <c r="B36" s="472">
        <f>B$14+20</f>
        <v>45206</v>
      </c>
      <c r="C36" s="456">
        <f>SUMIF('Facebook P2'!$B$14:$B$155,'Daily_Total  P2'!$B36,'Facebook P2'!C$14:C$155)+SUMIF('YouTube P2'!$B$14:$B$125,'Daily_Total  P2'!$B36,'YouTube P2'!C$14:C$125)+SUMIF('GDN P2'!$B$14:$B$123,'Daily_Total  P2'!$B36,'GDN P2'!C$14:C$123)+SUMIF(Media4!$B$14:$B$122,'Daily_Total  P2'!$B36,Media4!C$14:C$122)+SUMIF(Media5!$B$14:$B$129,'Daily_Total  P2'!$B36,Media5!C$14:C$129)+SUMIF(Media6!$B$14:$B$129,'Daily_Total  P2'!$B36,Media6!C$14:C$129)+SUMIF(Media7!$B$14:$B$129,'Daily_Total  P2'!$B36,Media7!C$14:C$129)+SUMIF(Media8!$B$14:$B$129,'Daily_Total  P2'!$B36,Media8!C$14:C$129)+SUMIF(Media9!$B$14:$B$129,'Daily_Total  P2'!$B36,Media9!C$14:C$129)+SUMIF(Media10!$B$14:$B$129,'Daily_Total  P2'!$B36,Media10!C$14:C$129)</f>
        <v>0</v>
      </c>
      <c r="D36" s="465">
        <f>SUMIF('Facebook P2'!$B$14:$B$155,'Daily_Total  P2'!$B36,'Facebook P2'!D$14:D$155)+SUMIF('YouTube P2'!$B$14:$B$125,'Daily_Total  P2'!$B36,'YouTube P2'!D$14:D$125)+SUMIF('GDN P2'!$B$14:$B$123,'Daily_Total  P2'!$B36,'GDN P2'!D$14:D$123)+SUMIF(Media4!$B$14:$B$122,'Daily_Total  P2'!$B36,Media4!D$14:D$122)+SUMIF(Media5!$B$14:$B$129,'Daily_Total  P2'!$B36,Media5!D$14:D$129)+SUMIF(Media6!$B$14:$B$129,'Daily_Total  P2'!$B36,Media6!D$14:D$129)+SUMIF(Media7!$B$14:$B$129,'Daily_Total  P2'!$B36,Media7!D$14:D$129)+SUMIF(Media8!$B$14:$B$129,'Daily_Total  P2'!$B36,Media8!D$14:D$129)+SUMIF(Media9!$B$14:$B$129,'Daily_Total  P2'!$B36,Media9!D$14:D$129)+SUMIF(Media10!$B$14:$B$129,'Daily_Total  P2'!$B36,Media10!D$14:D$129)</f>
        <v>0</v>
      </c>
      <c r="E36" s="465">
        <f>SUMIF('Facebook P2'!$B$14:$B$155,'Daily_Total  P2'!$B36,'Facebook P2'!E$14:E$155)+SUMIF('YouTube P2'!$B$14:$B$125,'Daily_Total  P2'!$B36,'YouTube P2'!E$14:E$125)+SUMIF('GDN P2'!$B$14:$B$123,'Daily_Total  P2'!$B36,'GDN P2'!E$14:E$123)+SUMIF(Media4!$B$14:$B$122,'Daily_Total  P2'!$B36,Media4!E$14:E$122)+SUMIF(Media5!$B$14:$B$129,'Daily_Total  P2'!$B36,Media5!E$14:E$129)+SUMIF(Media6!$B$14:$B$129,'Daily_Total  P2'!$B36,Media6!E$14:E$129)+SUMIF(Media7!$B$14:$B$129,'Daily_Total  P2'!$B36,Media7!E$14:E$129)+SUMIF(Media8!$B$14:$B$129,'Daily_Total  P2'!$B36,Media8!E$14:E$129)+SUMIF(Media9!$B$14:$B$129,'Daily_Total  P2'!$B36,Media9!E$14:E$129)+SUMIF(Media10!$B$14:$B$129,'Daily_Total  P2'!$B36,Media10!E$14:E$129)</f>
        <v>0</v>
      </c>
      <c r="F36" s="465">
        <f>SUMIF('Facebook P2'!$B$14:$B$155,'Daily_Total  P2'!$B36,'Facebook P2'!F$14:F$155)+SUMIF('YouTube P2'!$B$14:$B$125,'Daily_Total  P2'!$B36,'YouTube P2'!F$14:F$125)+SUMIF('GDN P2'!$B$14:$B$123,'Daily_Total  P2'!$B36,'GDN P2'!F$14:F$123)+SUMIF(Media4!$B$14:$B$122,'Daily_Total  P2'!$B36,Media4!F$14:F$122)+SUMIF(Media5!$B$14:$B$129,'Daily_Total  P2'!$B36,Media5!F$14:F$129)+SUMIF(Media6!$B$14:$B$129,'Daily_Total  P2'!$B36,Media6!F$14:F$129)+SUMIF(Media7!$B$14:$B$129,'Daily_Total  P2'!$B36,Media7!F$14:F$129)+SUMIF(Media8!$B$14:$B$129,'Daily_Total  P2'!$B36,Media8!F$14:F$129)+SUMIF(Media9!$B$14:$B$129,'Daily_Total  P2'!$B36,Media9!F$14:F$129)+SUMIF(Media10!$B$14:$B$129,'Daily_Total  P2'!$B36,Media10!F$14:F$129)</f>
        <v>0</v>
      </c>
      <c r="G36" s="465">
        <f>SUMIF('Facebook P2'!$B$14:$B$155,'Daily_Total  P2'!$B36,'Facebook P2'!G$14:G$155)+SUMIF('YouTube P2'!$B$14:$B$125,'Daily_Total  P2'!$B36,'YouTube P2'!G$14:G$125)+SUMIF('GDN P2'!$B$14:$B$123,'Daily_Total  P2'!$B36,'GDN P2'!G$14:G$123)+SUMIF(Media4!$B$14:$B$122,'Daily_Total  P2'!$B36,Media4!G$14:G$122)+SUMIF(Media5!$B$14:$B$129,'Daily_Total  P2'!$B36,Media5!G$14:G$129)+SUMIF(Media6!$B$14:$B$129,'Daily_Total  P2'!$B36,Media6!G$14:G$129)+SUMIF(Media7!$B$14:$B$129,'Daily_Total  P2'!$B36,Media7!G$14:G$129)+SUMIF(Media8!$B$14:$B$129,'Daily_Total  P2'!$B36,Media8!G$14:G$129)+SUMIF(Media9!$B$14:$B$129,'Daily_Total  P2'!$B36,Media9!G$14:G$129)+SUMIF(Media10!$B$14:$B$129,'Daily_Total  P2'!$B36,Media10!G$14:G$129)</f>
        <v>0</v>
      </c>
      <c r="H36" s="465">
        <f>SUMIF('Facebook P2'!$B$14:$B$155,'Daily_Total  P2'!$B36,'Facebook P2'!H$14:H$155)+SUMIF('YouTube P2'!$B$14:$B$125,'Daily_Total  P2'!$B36,'YouTube P2'!H$14:H$125)+SUMIF('GDN P2'!$B$14:$B$123,'Daily_Total  P2'!$B36,'GDN P2'!H$14:H$123)+SUMIF(Media4!$B$14:$B$122,'Daily_Total  P2'!$B36,Media4!H$14:H$122)+SUMIF(Media5!$B$14:$B$129,'Daily_Total  P2'!$B36,Media5!H$14:H$129)+SUMIF(Media6!$B$14:$B$129,'Daily_Total  P2'!$B36,Media6!H$14:H$129)+SUMIF(Media7!$B$14:$B$129,'Daily_Total  P2'!$B36,Media7!H$14:H$129)+SUMIF(Media8!$B$14:$B$129,'Daily_Total  P2'!$B36,Media8!H$14:H$129)+SUMIF(Media9!$B$14:$B$129,'Daily_Total  P2'!$B36,Media9!H$14:H$129)+SUMIF(Media10!$B$14:$B$129,'Daily_Total  P2'!$B36,Media10!H$14:H$129)</f>
        <v>0</v>
      </c>
      <c r="I36" s="465">
        <f>SUMIF('Facebook P2'!$B$14:$B$155,'Daily_Total  P2'!$B36,'Facebook P2'!I$14:I$155)+SUMIF('YouTube P2'!$B$14:$B$125,'Daily_Total  P2'!$B36,'YouTube P2'!I$14:I$125)+SUMIF('GDN P2'!$B$14:$B$123,'Daily_Total  P2'!$B36,'GDN P2'!I$14:I$123)+SUMIF(Media4!$B$14:$B$122,'Daily_Total  P2'!$B36,Media4!I$14:I$122)+SUMIF(Media5!$B$14:$B$129,'Daily_Total  P2'!$B36,Media5!I$14:I$129)+SUMIF(Media6!$B$14:$B$129,'Daily_Total  P2'!$B36,Media6!I$14:I$129)+SUMIF(Media7!$B$14:$B$129,'Daily_Total  P2'!$B36,Media7!I$14:I$129)+SUMIF(Media8!$B$14:$B$129,'Daily_Total  P2'!$B36,Media8!I$14:I$129)+SUMIF(Media9!$B$14:$B$129,'Daily_Total  P2'!$B36,Media9!I$14:I$129)+SUMIF(Media10!$B$14:$B$129,'Daily_Total  P2'!$B36,Media10!I$14:I$129)</f>
        <v>0</v>
      </c>
      <c r="J36" s="467">
        <f>SUMIF('Facebook P2'!$B$14:$B$155,'Daily_Total  P2'!$B36,'Facebook P2'!J$14:J$155)+SUMIF('YouTube P2'!$B$14:$B$125,'Daily_Total  P2'!$B36,'YouTube P2'!J$14:J$125)+SUMIF('GDN P2'!$B$14:$B$123,'Daily_Total  P2'!$B36,'GDN P2'!J$14:J$123)+SUMIF(Media4!$B$14:$B$122,'Daily_Total  P2'!$B36,Media4!J$14:J$122)+SUMIF(Media5!$B$14:$B$129,'Daily_Total  P2'!$B36,Media5!J$14:J$129)+SUMIF(Media6!$B$14:$B$129,'Daily_Total  P2'!$B36,Media6!J$14:J$129)+SUMIF(Media7!$B$14:$B$129,'Daily_Total  P2'!$B36,Media7!J$14:J$129)+SUMIF(Media8!$B$14:$B$129,'Daily_Total  P2'!$B36,Media8!J$14:J$129)+SUMIF(Media9!$B$14:$B$129,'Daily_Total  P2'!$B36,Media9!J$14:J$129)+SUMIF(Media10!$B$14:$B$129,'Daily_Total  P2'!$B36,Media10!J$14:J$129)</f>
        <v>0</v>
      </c>
      <c r="K36" s="59">
        <f>SUM($J$21,$J$29:J36)/$C$3</f>
        <v>0.1727476626681011</v>
      </c>
      <c r="L36" s="60" t="e">
        <f t="shared" si="0"/>
        <v>#DIV/0!</v>
      </c>
      <c r="M36" s="73" t="e">
        <f t="shared" si="1"/>
        <v>#DIV/0!</v>
      </c>
      <c r="N36" s="356" t="e">
        <f t="shared" si="2"/>
        <v>#DIV/0!</v>
      </c>
      <c r="O36" s="456">
        <f>SUMIF('Facebook P2'!$B$14:$B$155,'Daily_Total  P2'!$B36,'Facebook P2'!O$14:O$155)+SUMIF('YouTube P2'!$B$14:$B$125,'Daily_Total  P2'!$B36,'YouTube P2'!O$14:O$125)+SUMIF('GDN P2'!$B$14:$B$123,'Daily_Total  P2'!$B36,'GDN P2'!O$14:O$123)+SUMIF(Media4!$B$14:$B$122,'Daily_Total  P2'!$B36,Media4!O$14:O$122)+SUMIF(Media5!$B$14:$B$129,'Daily_Total  P2'!$B36,Media5!O$14:O$129)+SUMIF(Media6!$B$14:$B$129,'Daily_Total  P2'!$B36,Media6!O$14:O$129)+SUMIF(Media7!$B$14:$B$129,'Daily_Total  P2'!$B36,Media7!O$14:O$129)+SUMIF(Media8!$B$14:$B$129,'Daily_Total  P2'!$B36,Media8!O$14:O$129)+SUMIF(Media9!$B$14:$B$129,'Daily_Total  P2'!$B36,Media9!O$14:O$129)+SUMIF(Media10!$B$14:$B$129,'Daily_Total  P2'!$B36,Media10!O$14:O$129)</f>
        <v>0</v>
      </c>
      <c r="P36" s="456">
        <f>SUMIF('Facebook P2'!$B$14:$B$155,'Daily_Total  P2'!$B36,'Facebook P2'!P$14:P$155)+SUMIF('YouTube P2'!$B$14:$B$125,'Daily_Total  P2'!$B36,'YouTube P2'!P$14:P$125)+SUMIF('GDN P2'!$B$14:$B$123,'Daily_Total  P2'!$B36,'GDN P2'!P$14:P$123)+SUMIF(Media4!$B$14:$B$122,'Daily_Total  P2'!$B36,Media4!P$14:P$122)+SUMIF(Media5!$B$14:$B$129,'Daily_Total  P2'!$B36,Media5!P$14:P$129)+SUMIF(Media6!$B$14:$B$129,'Daily_Total  P2'!$B36,Media6!P$14:P$129)+SUMIF(Media7!$B$14:$B$129,'Daily_Total  P2'!$B36,Media7!P$14:P$129)+SUMIF(Media8!$B$14:$B$129,'Daily_Total  P2'!$B36,Media8!P$14:P$129)+SUMIF(Media9!$B$14:$B$129,'Daily_Total  P2'!$B36,Media9!P$14:P$129)+SUMIF(Media10!$B$14:$B$129,'Daily_Total  P2'!$B36,Media10!P$14:P$129)</f>
        <v>0</v>
      </c>
      <c r="Q36" s="74" t="e">
        <f t="shared" si="3"/>
        <v>#DIV/0!</v>
      </c>
      <c r="R36" s="75" t="e">
        <f t="shared" si="4"/>
        <v>#DIV/0!</v>
      </c>
      <c r="S36" s="59" t="e">
        <f t="shared" si="5"/>
        <v>#DIV/0!</v>
      </c>
      <c r="T36" s="104" t="e">
        <f>AVERAGE('Facebook P2'!T36,'YouTube P2'!T36,'GDN P2'!T36,Media4!T34,Media5!T34,Media6!T34,Media7!T34,Media8!T34,Media9!T34,Media10!T34)</f>
        <v>#DIV/0!</v>
      </c>
      <c r="U36" s="110">
        <f>SUMIF(Facebook!$B$14:$B$155,'Daily_Total  P2'!$B36,Facebook!U$14:U$155)+SUMIF(YouTube!$B$14:$B$125,'Daily_Total  P2'!$B36,YouTube!N$14:N$125)+SUMIF(Snapchat!$B$14:$B$123,'Daily_Total  P2'!$B36,Snapchat!N$14:N$123)+SUMIF(Media4!$B$14:$B$122,'Daily_Total  P2'!$B36,Media4!N$14:N$122)+SUMIF(Media5!$B$14:$B$129,'Daily_Total  P2'!$B36,Media5!N$14:N$129)+SUMIF(Media6!$B$14:$B$129,'Daily_Total  P2'!$B36,Media6!N$14:N$129)+SUMIF(Media7!$B$14:$B$129,'Daily_Total  P2'!$B36,Media7!N$14:N$129)+SUMIF(Media8!$B$14:$B$129,'Daily_Total  P2'!$B36,Media8!N$14:N$129)+SUMIF(Media9!$B$14:$B$129,'Daily_Total  P2'!$B36,Media9!N$14:N$129)+SUMIF(Media10!$B$14:$B$129,'Daily_Total  P2'!$B36,Media10!N$14:N$129)</f>
        <v>0</v>
      </c>
      <c r="V36" s="426"/>
      <c r="W36" s="274" t="e">
        <f>SUMIF([4]Facebook!$B$14:$B$155,'[4]Daily_Total '!$B36,[4]Facebook!W$14:W$155)+SUMIF([4]Instagram!$B$14:$B$125,'[4]Daily_Total '!$B36,[4]Instagram!W$14:W$125)+SUMIF([4]YouTube!$B$14:$B$123,'[4]Daily_Total '!$B36,[4]YouTube!W$14:W$123)+SUMIF([4]Media4!$B$14:$B$122,'[4]Daily_Total '!$B36,[4]Media4!W$14:W$122)+SUMIF([4]Media5!$B$14:$B$129,'[4]Daily_Total '!$B36,[4]Media5!W$14:W$129)+SUMIF([4]Media6!$B$14:$B$129,'[4]Daily_Total '!$B36,[4]Media6!W$14:W$129)+SUMIF([4]Media7!$B$14:$B$129,'[4]Daily_Total '!$B36,[4]Media7!W$14:W$129)+SUMIF([4]Media8!$B$14:$B$129,'[4]Daily_Total '!$B36,[4]Media8!W$14:W$129)+SUMIF([4]Media9!$B$14:$B$129,'[4]Daily_Total '!$B36,[4]Media9!W$14:W$129)+SUMIF([4]Media10!$B$14:$B$129,'[4]Daily_Total '!$B36,[4]Media10!W$14:W$129)</f>
        <v>#VALUE!</v>
      </c>
      <c r="X36" s="274" t="e">
        <f>SUMIF([4]Facebook!$B$14:$B$155,'[4]Daily_Total '!$B36,[4]Facebook!X$14:X$155)+SUMIF([4]Instagram!$B$14:$B$125,'[4]Daily_Total '!$B36,[4]Instagram!X$14:X$125)+SUMIF([4]YouTube!$B$14:$B$123,'[4]Daily_Total '!$B36,[4]YouTube!X$14:X$123)+SUMIF([4]Media4!$B$14:$B$122,'[4]Daily_Total '!$B36,[4]Media4!X$14:X$122)+SUMIF([4]Media5!$B$14:$B$129,'[4]Daily_Total '!$B36,[4]Media5!X$14:X$129)+SUMIF([4]Media6!$B$14:$B$129,'[4]Daily_Total '!$B36,[4]Media6!X$14:X$129)+SUMIF([4]Media7!$B$14:$B$129,'[4]Daily_Total '!$B36,[4]Media7!X$14:X$129)+SUMIF([4]Media8!$B$14:$B$129,'[4]Daily_Total '!$B36,[4]Media8!X$14:X$129)+SUMIF([4]Media9!$B$14:$B$129,'[4]Daily_Total '!$B36,[4]Media9!X$14:X$129)+SUMIF([4]Media10!$B$14:$B$129,'[4]Daily_Total '!$B36,[4]Media10!X$14:X$129)</f>
        <v>#VALUE!</v>
      </c>
      <c r="Y36" s="275" t="e">
        <f>SUMIF([4]Facebook!$B$14:$B$155,'[4]Daily_Total '!$B36,[4]Facebook!Y$14:Y$155)+SUMIF([4]Instagram!$B$14:$B$125,'[4]Daily_Total '!$B36,[4]Instagram!Y$14:Y$125)+SUMIF([4]YouTube!$B$14:$B$123,'[4]Daily_Total '!$B36,[4]YouTube!Y$14:Y$123)+SUMIF([4]Media4!$B$14:$B$122,'[4]Daily_Total '!$B36,[4]Media4!Y$14:Y$122)+SUMIF([4]Media5!$B$14:$B$129,'[4]Daily_Total '!$B36,[4]Media5!Y$14:Y$129)+SUMIF([4]Media6!$B$14:$B$129,'[4]Daily_Total '!$B36,[4]Media6!Y$14:Y$129)+SUMIF([4]Media7!$B$14:$B$129,'[4]Daily_Total '!$B36,[4]Media7!Y$14:Y$129)+SUMIF([4]Media8!$B$14:$B$129,'[4]Daily_Total '!$B36,[4]Media8!Y$14:Y$129)+SUMIF([4]Media9!$B$14:$B$129,'[4]Daily_Total '!$B36,[4]Media9!Y$14:Y$129)+SUMIF([4]Media10!$B$14:$B$129,'[4]Daily_Total '!$B36,[4]Media10!Y$14:Y$129)</f>
        <v>#VALUE!</v>
      </c>
    </row>
    <row r="37" spans="1:25" ht="15.65" customHeight="1" thickBot="1">
      <c r="A37" s="286"/>
      <c r="B37" s="96" t="s">
        <v>51</v>
      </c>
      <c r="C37" s="91">
        <f>SUM(C30:C36)</f>
        <v>1221506</v>
      </c>
      <c r="D37" s="76">
        <f>SUM(D30:D36)</f>
        <v>45234</v>
      </c>
      <c r="E37" s="76">
        <f t="shared" ref="E37:I37" si="14">SUM(E30:E36)</f>
        <v>149016</v>
      </c>
      <c r="F37" s="76">
        <f>SUM(F30:F36)</f>
        <v>127135.0431</v>
      </c>
      <c r="G37" s="76">
        <f t="shared" si="14"/>
        <v>61562.598300000005</v>
      </c>
      <c r="H37" s="76">
        <f t="shared" si="14"/>
        <v>43211.467000000004</v>
      </c>
      <c r="I37" s="76">
        <f t="shared" si="14"/>
        <v>23200.913</v>
      </c>
      <c r="J37" s="77">
        <f>SUM(J30:J36)</f>
        <v>3922.3</v>
      </c>
      <c r="K37" s="78">
        <f>SUM($J$21,$J$29,$J$37)/$C$3</f>
        <v>0.17274766266810113</v>
      </c>
      <c r="L37" s="79">
        <f t="shared" si="0"/>
        <v>3.703133672695836E-2</v>
      </c>
      <c r="M37" s="80">
        <f t="shared" si="1"/>
        <v>8.6711323340849814E-2</v>
      </c>
      <c r="N37" s="357">
        <f t="shared" si="2"/>
        <v>2.632133462178558E-2</v>
      </c>
      <c r="O37" s="91">
        <f>SUM(O30:O36)</f>
        <v>8473</v>
      </c>
      <c r="P37" s="91">
        <f>SUM(P30:P36)</f>
        <v>116838.90842490841</v>
      </c>
      <c r="Q37" s="78">
        <f t="shared" si="3"/>
        <v>7.2518650800692308E-2</v>
      </c>
      <c r="R37" s="82">
        <f t="shared" si="4"/>
        <v>0.46291750265549392</v>
      </c>
      <c r="S37" s="78">
        <f t="shared" si="5"/>
        <v>0.18731485166025555</v>
      </c>
      <c r="T37" s="83" t="e">
        <f>AVERAGE(T30:T36)</f>
        <v>#DIV/0!</v>
      </c>
      <c r="U37" s="76">
        <f>SUM(U30:U36)</f>
        <v>0</v>
      </c>
      <c r="V37" s="78" t="e">
        <f>AVERAGE(V35:V36)</f>
        <v>#DIV/0!</v>
      </c>
      <c r="W37" s="276" t="e">
        <f>SUM(W30:W36)</f>
        <v>#VALUE!</v>
      </c>
      <c r="X37" s="276" t="e">
        <f>SUM(X30:X36)</f>
        <v>#VALUE!</v>
      </c>
      <c r="Y37" s="277" t="e">
        <f>SUM(Y30:Y36)</f>
        <v>#VALUE!</v>
      </c>
    </row>
    <row r="38" spans="1:25" ht="15.65" hidden="1" customHeight="1">
      <c r="A38" s="288"/>
      <c r="B38" s="95" t="e">
        <f>#REF!+21</f>
        <v>#REF!</v>
      </c>
      <c r="C38" s="456">
        <f>SUMIF('Facebook P2'!$B$14:$B$155,'Daily_Total  P2'!$B38,'Facebook P2'!C$14:C$155)+SUMIF('YouTube P2'!$B$14:$B$125,'Daily_Total  P2'!$B38,'YouTube P2'!C$14:C$125)+SUMIF('GDN P2'!$B$14:$B$123,'Daily_Total  P2'!$B38,'GDN P2'!C$14:C$123)+SUMIF(Media4!$B$14:$B$122,'Daily_Total  P2'!$B38,Media4!C$14:C$122)+SUMIF(Media5!$B$14:$B$129,'Daily_Total  P2'!$B38,Media5!C$14:C$129)+SUMIF(Media6!$B$14:$B$129,'Daily_Total  P2'!$B38,Media6!C$14:C$129)+SUMIF(Media7!$B$14:$B$129,'Daily_Total  P2'!$B38,Media7!C$14:C$129)+SUMIF(Media8!$B$14:$B$129,'Daily_Total  P2'!$B38,Media8!C$14:C$129)+SUMIF(Media9!$B$14:$B$129,'Daily_Total  P2'!$B38,Media9!C$14:C$129)+SUMIF(Media10!$B$14:$B$129,'Daily_Total  P2'!$B38,Media10!C$14:C$129)</f>
        <v>0</v>
      </c>
      <c r="D38" s="465">
        <f>SUMIF('Facebook P2'!$B$14:$B$155,'Daily_Total  P2'!$B38,'Facebook P2'!D$14:D$155)+SUMIF('YouTube P2'!$B$14:$B$125,'Daily_Total  P2'!$B38,'YouTube P2'!D$14:D$125)+SUMIF('GDN P2'!$B$14:$B$123,'Daily_Total  P2'!$B38,'GDN P2'!D$14:D$123)+SUMIF(Media4!$B$14:$B$122,'Daily_Total  P2'!$B38,Media4!D$14:D$122)+SUMIF(Media5!$B$14:$B$129,'Daily_Total  P2'!$B38,Media5!D$14:D$129)+SUMIF(Media6!$B$14:$B$129,'Daily_Total  P2'!$B38,Media6!D$14:D$129)+SUMIF(Media7!$B$14:$B$129,'Daily_Total  P2'!$B38,Media7!D$14:D$129)+SUMIF(Media8!$B$14:$B$129,'Daily_Total  P2'!$B38,Media8!D$14:D$129)+SUMIF(Media9!$B$14:$B$129,'Daily_Total  P2'!$B38,Media9!D$14:D$129)+SUMIF(Media10!$B$14:$B$129,'Daily_Total  P2'!$B38,Media10!D$14:D$129)</f>
        <v>0</v>
      </c>
      <c r="E38" s="465">
        <f>SUMIF('Facebook P2'!$B$14:$B$155,'Daily_Total  P2'!$B38,'Facebook P2'!E$14:E$155)+SUMIF('YouTube P2'!$B$14:$B$125,'Daily_Total  P2'!$B38,'YouTube P2'!E$14:E$125)+SUMIF('GDN P2'!$B$14:$B$123,'Daily_Total  P2'!$B38,'GDN P2'!E$14:E$123)+SUMIF(Media4!$B$14:$B$122,'Daily_Total  P2'!$B38,Media4!E$14:E$122)+SUMIF(Media5!$B$14:$B$129,'Daily_Total  P2'!$B38,Media5!E$14:E$129)+SUMIF(Media6!$B$14:$B$129,'Daily_Total  P2'!$B38,Media6!E$14:E$129)+SUMIF(Media7!$B$14:$B$129,'Daily_Total  P2'!$B38,Media7!E$14:E$129)+SUMIF(Media8!$B$14:$B$129,'Daily_Total  P2'!$B38,Media8!E$14:E$129)+SUMIF(Media9!$B$14:$B$129,'Daily_Total  P2'!$B38,Media9!E$14:E$129)+SUMIF(Media10!$B$14:$B$129,'Daily_Total  P2'!$B38,Media10!E$14:E$129)</f>
        <v>0</v>
      </c>
      <c r="F38" s="465">
        <f>SUMIF('Facebook P2'!$B$14:$B$155,'Daily_Total  P2'!$B38,'Facebook P2'!F$14:F$155)+SUMIF('YouTube P2'!$B$14:$B$125,'Daily_Total  P2'!$B38,'YouTube P2'!F$14:F$125)+SUMIF('GDN P2'!$B$14:$B$123,'Daily_Total  P2'!$B38,'GDN P2'!F$14:F$123)+SUMIF(Media4!$B$14:$B$122,'Daily_Total  P2'!$B38,Media4!F$14:F$122)+SUMIF(Media5!$B$14:$B$129,'Daily_Total  P2'!$B38,Media5!F$14:F$129)+SUMIF(Media6!$B$14:$B$129,'Daily_Total  P2'!$B38,Media6!F$14:F$129)+SUMIF(Media7!$B$14:$B$129,'Daily_Total  P2'!$B38,Media7!F$14:F$129)+SUMIF(Media8!$B$14:$B$129,'Daily_Total  P2'!$B38,Media8!F$14:F$129)+SUMIF(Media9!$B$14:$B$129,'Daily_Total  P2'!$B38,Media9!F$14:F$129)+SUMIF(Media10!$B$14:$B$129,'Daily_Total  P2'!$B38,Media10!F$14:F$129)</f>
        <v>0</v>
      </c>
      <c r="G38" s="465">
        <f>SUMIF('Facebook P2'!$B$14:$B$155,'Daily_Total  P2'!$B38,'Facebook P2'!G$14:G$155)+SUMIF('YouTube P2'!$B$14:$B$125,'Daily_Total  P2'!$B38,'YouTube P2'!G$14:G$125)+SUMIF('GDN P2'!$B$14:$B$123,'Daily_Total  P2'!$B38,'GDN P2'!G$14:G$123)+SUMIF(Media4!$B$14:$B$122,'Daily_Total  P2'!$B38,Media4!G$14:G$122)+SUMIF(Media5!$B$14:$B$129,'Daily_Total  P2'!$B38,Media5!G$14:G$129)+SUMIF(Media6!$B$14:$B$129,'Daily_Total  P2'!$B38,Media6!G$14:G$129)+SUMIF(Media7!$B$14:$B$129,'Daily_Total  P2'!$B38,Media7!G$14:G$129)+SUMIF(Media8!$B$14:$B$129,'Daily_Total  P2'!$B38,Media8!G$14:G$129)+SUMIF(Media9!$B$14:$B$129,'Daily_Total  P2'!$B38,Media9!G$14:G$129)+SUMIF(Media10!$B$14:$B$129,'Daily_Total  P2'!$B38,Media10!G$14:G$129)</f>
        <v>0</v>
      </c>
      <c r="H38" s="465">
        <f>SUMIF('Facebook P2'!$B$14:$B$155,'Daily_Total  P2'!$B38,'Facebook P2'!H$14:H$155)+SUMIF('YouTube P2'!$B$14:$B$125,'Daily_Total  P2'!$B38,'YouTube P2'!H$14:H$125)+SUMIF('GDN P2'!$B$14:$B$123,'Daily_Total  P2'!$B38,'GDN P2'!H$14:H$123)+SUMIF(Media4!$B$14:$B$122,'Daily_Total  P2'!$B38,Media4!H$14:H$122)+SUMIF(Media5!$B$14:$B$129,'Daily_Total  P2'!$B38,Media5!H$14:H$129)+SUMIF(Media6!$B$14:$B$129,'Daily_Total  P2'!$B38,Media6!H$14:H$129)+SUMIF(Media7!$B$14:$B$129,'Daily_Total  P2'!$B38,Media7!H$14:H$129)+SUMIF(Media8!$B$14:$B$129,'Daily_Total  P2'!$B38,Media8!H$14:H$129)+SUMIF(Media9!$B$14:$B$129,'Daily_Total  P2'!$B38,Media9!H$14:H$129)+SUMIF(Media10!$B$14:$B$129,'Daily_Total  P2'!$B38,Media10!H$14:H$129)</f>
        <v>0</v>
      </c>
      <c r="I38" s="465">
        <f>SUMIF('Facebook P2'!$B$14:$B$155,'Daily_Total  P2'!$B38,'Facebook P2'!I$14:I$155)+SUMIF('YouTube P2'!$B$14:$B$125,'Daily_Total  P2'!$B38,'YouTube P2'!I$14:I$125)+SUMIF('GDN P2'!$B$14:$B$123,'Daily_Total  P2'!$B38,'GDN P2'!I$14:I$123)+SUMIF(Media4!$B$14:$B$122,'Daily_Total  P2'!$B38,Media4!I$14:I$122)+SUMIF(Media5!$B$14:$B$129,'Daily_Total  P2'!$B38,Media5!I$14:I$129)+SUMIF(Media6!$B$14:$B$129,'Daily_Total  P2'!$B38,Media6!I$14:I$129)+SUMIF(Media7!$B$14:$B$129,'Daily_Total  P2'!$B38,Media7!I$14:I$129)+SUMIF(Media8!$B$14:$B$129,'Daily_Total  P2'!$B38,Media8!I$14:I$129)+SUMIF(Media9!$B$14:$B$129,'Daily_Total  P2'!$B38,Media9!I$14:I$129)+SUMIF(Media10!$B$14:$B$129,'Daily_Total  P2'!$B38,Media10!I$14:I$129)</f>
        <v>0</v>
      </c>
      <c r="J38" s="467">
        <f>SUMIF('Facebook P2'!$B$14:$B$155,'Daily_Total  P2'!$B38,'Facebook P2'!J$14:J$155)+SUMIF('YouTube P2'!$B$14:$B$125,'Daily_Total  P2'!$B38,'YouTube P2'!J$14:J$125)+SUMIF('GDN P2'!$B$14:$B$123,'Daily_Total  P2'!$B38,'GDN P2'!J$14:J$123)+SUMIF(Media4!$B$14:$B$122,'Daily_Total  P2'!$B38,Media4!J$14:J$122)+SUMIF(Media5!$B$14:$B$129,'Daily_Total  P2'!$B38,Media5!J$14:J$129)+SUMIF(Media6!$B$14:$B$129,'Daily_Total  P2'!$B38,Media6!J$14:J$129)+SUMIF(Media7!$B$14:$B$129,'Daily_Total  P2'!$B38,Media7!J$14:J$129)+SUMIF(Media8!$B$14:$B$129,'Daily_Total  P2'!$B38,Media8!J$14:J$129)+SUMIF(Media9!$B$14:$B$129,'Daily_Total  P2'!$B38,Media9!J$14:J$129)+SUMIF(Media10!$B$14:$B$129,'Daily_Total  P2'!$B38,Media10!J$14:J$129)</f>
        <v>0</v>
      </c>
      <c r="K38" s="59">
        <f>SUM($J$21,$J$29,$J$37:J38)/$C$3</f>
        <v>0.17274766266810113</v>
      </c>
      <c r="L38" s="60" t="e">
        <f t="shared" si="0"/>
        <v>#DIV/0!</v>
      </c>
      <c r="M38" s="73" t="e">
        <f t="shared" si="1"/>
        <v>#DIV/0!</v>
      </c>
      <c r="N38" s="356" t="e">
        <f t="shared" si="2"/>
        <v>#DIV/0!</v>
      </c>
      <c r="O38" s="456">
        <f>SUMIF('Facebook P2'!$B$14:$B$155,'Daily_Total  P2'!$B38,'Facebook P2'!O$14:O$155)+SUMIF('YouTube P2'!$B$14:$B$125,'Daily_Total  P2'!$B38,'YouTube P2'!O$14:O$125)+SUMIF('GDN P2'!$B$14:$B$123,'Daily_Total  P2'!$B38,'GDN P2'!O$14:O$123)+SUMIF(Media4!$B$14:$B$122,'Daily_Total  P2'!$B38,Media4!O$14:O$122)+SUMIF(Media5!$B$14:$B$129,'Daily_Total  P2'!$B38,Media5!O$14:O$129)+SUMIF(Media6!$B$14:$B$129,'Daily_Total  P2'!$B38,Media6!O$14:O$129)+SUMIF(Media7!$B$14:$B$129,'Daily_Total  P2'!$B38,Media7!O$14:O$129)+SUMIF(Media8!$B$14:$B$129,'Daily_Total  P2'!$B38,Media8!O$14:O$129)+SUMIF(Media9!$B$14:$B$129,'Daily_Total  P2'!$B38,Media9!O$14:O$129)+SUMIF(Media10!$B$14:$B$129,'Daily_Total  P2'!$B38,Media10!O$14:O$129)</f>
        <v>0</v>
      </c>
      <c r="P38" s="456">
        <f>SUMIF('Facebook P2'!$B$14:$B$155,'Daily_Total  P2'!$B38,'Facebook P2'!P$14:P$155)+SUMIF('YouTube P2'!$B$14:$B$125,'Daily_Total  P2'!$B38,'YouTube P2'!P$14:P$125)+SUMIF('GDN P2'!$B$14:$B$123,'Daily_Total  P2'!$B38,'GDN P2'!P$14:P$123)+SUMIF(Media4!$B$14:$B$122,'Daily_Total  P2'!$B38,Media4!P$14:P$122)+SUMIF(Media5!$B$14:$B$129,'Daily_Total  P2'!$B38,Media5!P$14:P$129)+SUMIF(Media6!$B$14:$B$129,'Daily_Total  P2'!$B38,Media6!P$14:P$129)+SUMIF(Media7!$B$14:$B$129,'Daily_Total  P2'!$B38,Media7!P$14:P$129)+SUMIF(Media8!$B$14:$B$129,'Daily_Total  P2'!$B38,Media8!P$14:P$129)+SUMIF(Media9!$B$14:$B$129,'Daily_Total  P2'!$B38,Media9!P$14:P$129)+SUMIF(Media10!$B$14:$B$129,'Daily_Total  P2'!$B38,Media10!P$14:P$129)</f>
        <v>0</v>
      </c>
      <c r="Q38" s="74" t="e">
        <f t="shared" si="3"/>
        <v>#DIV/0!</v>
      </c>
      <c r="R38" s="75" t="e">
        <f t="shared" si="4"/>
        <v>#DIV/0!</v>
      </c>
      <c r="S38" s="59" t="e">
        <f t="shared" si="5"/>
        <v>#DIV/0!</v>
      </c>
      <c r="T38" s="104" t="e">
        <f>AVERAGE('Facebook P2'!T38,'YouTube P2'!T38,'GDN P2'!T38,Media4!T36,Media5!T36,Media6!T36,Media7!T36,Media8!T36,Media9!T36,Media10!T36)</f>
        <v>#DIV/0!</v>
      </c>
      <c r="U38" s="110">
        <f>SUMIF(Facebook!$B$14:$B$155,'Daily_Total  P2'!$B38,Facebook!U$14:U$155)+SUMIF(YouTube!$B$14:$B$125,'Daily_Total  P2'!$B38,YouTube!N$14:N$125)+SUMIF(Snapchat!$B$14:$B$123,'Daily_Total  P2'!$B38,Snapchat!N$14:N$123)+SUMIF(Media4!$B$14:$B$122,'Daily_Total  P2'!$B38,Media4!N$14:N$122)+SUMIF(Media5!$B$14:$B$129,'Daily_Total  P2'!$B38,Media5!N$14:N$129)+SUMIF(Media6!$B$14:$B$129,'Daily_Total  P2'!$B38,Media6!N$14:N$129)+SUMIF(Media7!$B$14:$B$129,'Daily_Total  P2'!$B38,Media7!N$14:N$129)+SUMIF(Media8!$B$14:$B$129,'Daily_Total  P2'!$B38,Media8!N$14:N$129)+SUMIF(Media9!$B$14:$B$129,'Daily_Total  P2'!$B38,Media9!N$14:N$129)+SUMIF(Media10!$B$14:$B$129,'Daily_Total  P2'!$B38,Media10!N$14:N$129)</f>
        <v>0</v>
      </c>
      <c r="V38" s="426"/>
      <c r="W38" s="274" t="e">
        <f>SUMIF([4]Facebook!$B$14:$B$155,'[4]Daily_Total '!$B38,[4]Facebook!W$14:W$155)+SUMIF([4]Instagram!$B$14:$B$125,'[4]Daily_Total '!$B38,[4]Instagram!W$14:W$125)+SUMIF([4]YouTube!$B$14:$B$123,'[4]Daily_Total '!$B38,[4]YouTube!W$14:W$123)+SUMIF([4]Media4!$B$14:$B$122,'[4]Daily_Total '!$B38,[4]Media4!W$14:W$122)+SUMIF([4]Media5!$B$14:$B$129,'[4]Daily_Total '!$B38,[4]Media5!W$14:W$129)+SUMIF([4]Media6!$B$14:$B$129,'[4]Daily_Total '!$B38,[4]Media6!W$14:W$129)+SUMIF([4]Media7!$B$14:$B$129,'[4]Daily_Total '!$B38,[4]Media7!W$14:W$129)+SUMIF([4]Media8!$B$14:$B$129,'[4]Daily_Total '!$B38,[4]Media8!W$14:W$129)+SUMIF([4]Media9!$B$14:$B$129,'[4]Daily_Total '!$B38,[4]Media9!W$14:W$129)+SUMIF([4]Media10!$B$14:$B$129,'[4]Daily_Total '!$B38,[4]Media10!W$14:W$129)</f>
        <v>#VALUE!</v>
      </c>
      <c r="X38" s="274" t="e">
        <f>SUMIF([4]Facebook!$B$14:$B$155,'[4]Daily_Total '!$B38,[4]Facebook!X$14:X$155)+SUMIF([4]Instagram!$B$14:$B$125,'[4]Daily_Total '!$B38,[4]Instagram!X$14:X$125)+SUMIF([4]YouTube!$B$14:$B$123,'[4]Daily_Total '!$B38,[4]YouTube!X$14:X$123)+SUMIF([4]Media4!$B$14:$B$122,'[4]Daily_Total '!$B38,[4]Media4!X$14:X$122)+SUMIF([4]Media5!$B$14:$B$129,'[4]Daily_Total '!$B38,[4]Media5!X$14:X$129)+SUMIF([4]Media6!$B$14:$B$129,'[4]Daily_Total '!$B38,[4]Media6!X$14:X$129)+SUMIF([4]Media7!$B$14:$B$129,'[4]Daily_Total '!$B38,[4]Media7!X$14:X$129)+SUMIF([4]Media8!$B$14:$B$129,'[4]Daily_Total '!$B38,[4]Media8!X$14:X$129)+SUMIF([4]Media9!$B$14:$B$129,'[4]Daily_Total '!$B38,[4]Media9!X$14:X$129)+SUMIF([4]Media10!$B$14:$B$129,'[4]Daily_Total '!$B38,[4]Media10!X$14:X$129)</f>
        <v>#VALUE!</v>
      </c>
      <c r="Y38" s="275" t="e">
        <f>SUMIF([4]Facebook!$B$14:$B$155,'[4]Daily_Total '!$B38,[4]Facebook!Y$14:Y$155)+SUMIF([4]Instagram!$B$14:$B$125,'[4]Daily_Total '!$B38,[4]Instagram!Y$14:Y$125)+SUMIF([4]YouTube!$B$14:$B$123,'[4]Daily_Total '!$B38,[4]YouTube!Y$14:Y$123)+SUMIF([4]Media4!$B$14:$B$122,'[4]Daily_Total '!$B38,[4]Media4!Y$14:Y$122)+SUMIF([4]Media5!$B$14:$B$129,'[4]Daily_Total '!$B38,[4]Media5!Y$14:Y$129)+SUMIF([4]Media6!$B$14:$B$129,'[4]Daily_Total '!$B38,[4]Media6!Y$14:Y$129)+SUMIF([4]Media7!$B$14:$B$129,'[4]Daily_Total '!$B38,[4]Media7!Y$14:Y$129)+SUMIF([4]Media8!$B$14:$B$129,'[4]Daily_Total '!$B38,[4]Media8!Y$14:Y$129)+SUMIF([4]Media9!$B$14:$B$129,'[4]Daily_Total '!$B38,[4]Media9!Y$14:Y$129)+SUMIF([4]Media10!$B$14:$B$129,'[4]Daily_Total '!$B38,[4]Media10!Y$14:Y$129)</f>
        <v>#VALUE!</v>
      </c>
    </row>
    <row r="39" spans="1:25" ht="15.65" hidden="1" customHeight="1">
      <c r="A39" s="284"/>
      <c r="B39" s="95" t="e">
        <f>#REF!+22</f>
        <v>#REF!</v>
      </c>
      <c r="C39" s="456">
        <f>SUMIF('Facebook P2'!$B$14:$B$155,'Daily_Total  P2'!$B39,'Facebook P2'!C$14:C$155)+SUMIF('YouTube P2'!$B$14:$B$125,'Daily_Total  P2'!$B39,'YouTube P2'!C$14:C$125)+SUMIF('GDN P2'!$B$14:$B$123,'Daily_Total  P2'!$B39,'GDN P2'!C$14:C$123)+SUMIF(Media4!$B$14:$B$122,'Daily_Total  P2'!$B39,Media4!C$14:C$122)+SUMIF(Media5!$B$14:$B$129,'Daily_Total  P2'!$B39,Media5!C$14:C$129)+SUMIF(Media6!$B$14:$B$129,'Daily_Total  P2'!$B39,Media6!C$14:C$129)+SUMIF(Media7!$B$14:$B$129,'Daily_Total  P2'!$B39,Media7!C$14:C$129)+SUMIF(Media8!$B$14:$B$129,'Daily_Total  P2'!$B39,Media8!C$14:C$129)+SUMIF(Media9!$B$14:$B$129,'Daily_Total  P2'!$B39,Media9!C$14:C$129)+SUMIF(Media10!$B$14:$B$129,'Daily_Total  P2'!$B39,Media10!C$14:C$129)</f>
        <v>0</v>
      </c>
      <c r="D39" s="465">
        <f>SUMIF('Facebook P2'!$B$14:$B$155,'Daily_Total  P2'!$B39,'Facebook P2'!D$14:D$155)+SUMIF('YouTube P2'!$B$14:$B$125,'Daily_Total  P2'!$B39,'YouTube P2'!D$14:D$125)+SUMIF('GDN P2'!$B$14:$B$123,'Daily_Total  P2'!$B39,'GDN P2'!D$14:D$123)+SUMIF(Media4!$B$14:$B$122,'Daily_Total  P2'!$B39,Media4!D$14:D$122)+SUMIF(Media5!$B$14:$B$129,'Daily_Total  P2'!$B39,Media5!D$14:D$129)+SUMIF(Media6!$B$14:$B$129,'Daily_Total  P2'!$B39,Media6!D$14:D$129)+SUMIF(Media7!$B$14:$B$129,'Daily_Total  P2'!$B39,Media7!D$14:D$129)+SUMIF(Media8!$B$14:$B$129,'Daily_Total  P2'!$B39,Media8!D$14:D$129)+SUMIF(Media9!$B$14:$B$129,'Daily_Total  P2'!$B39,Media9!D$14:D$129)+SUMIF(Media10!$B$14:$B$129,'Daily_Total  P2'!$B39,Media10!D$14:D$129)</f>
        <v>0</v>
      </c>
      <c r="E39" s="465">
        <f>SUMIF('Facebook P2'!$B$14:$B$155,'Daily_Total  P2'!$B39,'Facebook P2'!E$14:E$155)+SUMIF('YouTube P2'!$B$14:$B$125,'Daily_Total  P2'!$B39,'YouTube P2'!E$14:E$125)+SUMIF('GDN P2'!$B$14:$B$123,'Daily_Total  P2'!$B39,'GDN P2'!E$14:E$123)+SUMIF(Media4!$B$14:$B$122,'Daily_Total  P2'!$B39,Media4!E$14:E$122)+SUMIF(Media5!$B$14:$B$129,'Daily_Total  P2'!$B39,Media5!E$14:E$129)+SUMIF(Media6!$B$14:$B$129,'Daily_Total  P2'!$B39,Media6!E$14:E$129)+SUMIF(Media7!$B$14:$B$129,'Daily_Total  P2'!$B39,Media7!E$14:E$129)+SUMIF(Media8!$B$14:$B$129,'Daily_Total  P2'!$B39,Media8!E$14:E$129)+SUMIF(Media9!$B$14:$B$129,'Daily_Total  P2'!$B39,Media9!E$14:E$129)+SUMIF(Media10!$B$14:$B$129,'Daily_Total  P2'!$B39,Media10!E$14:E$129)</f>
        <v>0</v>
      </c>
      <c r="F39" s="465">
        <f>SUMIF('Facebook P2'!$B$14:$B$155,'Daily_Total  P2'!$B39,'Facebook P2'!F$14:F$155)+SUMIF('YouTube P2'!$B$14:$B$125,'Daily_Total  P2'!$B39,'YouTube P2'!F$14:F$125)+SUMIF('GDN P2'!$B$14:$B$123,'Daily_Total  P2'!$B39,'GDN P2'!F$14:F$123)+SUMIF(Media4!$B$14:$B$122,'Daily_Total  P2'!$B39,Media4!F$14:F$122)+SUMIF(Media5!$B$14:$B$129,'Daily_Total  P2'!$B39,Media5!F$14:F$129)+SUMIF(Media6!$B$14:$B$129,'Daily_Total  P2'!$B39,Media6!F$14:F$129)+SUMIF(Media7!$B$14:$B$129,'Daily_Total  P2'!$B39,Media7!F$14:F$129)+SUMIF(Media8!$B$14:$B$129,'Daily_Total  P2'!$B39,Media8!F$14:F$129)+SUMIF(Media9!$B$14:$B$129,'Daily_Total  P2'!$B39,Media9!F$14:F$129)+SUMIF(Media10!$B$14:$B$129,'Daily_Total  P2'!$B39,Media10!F$14:F$129)</f>
        <v>0</v>
      </c>
      <c r="G39" s="465">
        <f>SUMIF('Facebook P2'!$B$14:$B$155,'Daily_Total  P2'!$B39,'Facebook P2'!G$14:G$155)+SUMIF('YouTube P2'!$B$14:$B$125,'Daily_Total  P2'!$B39,'YouTube P2'!G$14:G$125)+SUMIF('GDN P2'!$B$14:$B$123,'Daily_Total  P2'!$B39,'GDN P2'!G$14:G$123)+SUMIF(Media4!$B$14:$B$122,'Daily_Total  P2'!$B39,Media4!G$14:G$122)+SUMIF(Media5!$B$14:$B$129,'Daily_Total  P2'!$B39,Media5!G$14:G$129)+SUMIF(Media6!$B$14:$B$129,'Daily_Total  P2'!$B39,Media6!G$14:G$129)+SUMIF(Media7!$B$14:$B$129,'Daily_Total  P2'!$B39,Media7!G$14:G$129)+SUMIF(Media8!$B$14:$B$129,'Daily_Total  P2'!$B39,Media8!G$14:G$129)+SUMIF(Media9!$B$14:$B$129,'Daily_Total  P2'!$B39,Media9!G$14:G$129)+SUMIF(Media10!$B$14:$B$129,'Daily_Total  P2'!$B39,Media10!G$14:G$129)</f>
        <v>0</v>
      </c>
      <c r="H39" s="465">
        <f>SUMIF('Facebook P2'!$B$14:$B$155,'Daily_Total  P2'!$B39,'Facebook P2'!H$14:H$155)+SUMIF('YouTube P2'!$B$14:$B$125,'Daily_Total  P2'!$B39,'YouTube P2'!H$14:H$125)+SUMIF('GDN P2'!$B$14:$B$123,'Daily_Total  P2'!$B39,'GDN P2'!H$14:H$123)+SUMIF(Media4!$B$14:$B$122,'Daily_Total  P2'!$B39,Media4!H$14:H$122)+SUMIF(Media5!$B$14:$B$129,'Daily_Total  P2'!$B39,Media5!H$14:H$129)+SUMIF(Media6!$B$14:$B$129,'Daily_Total  P2'!$B39,Media6!H$14:H$129)+SUMIF(Media7!$B$14:$B$129,'Daily_Total  P2'!$B39,Media7!H$14:H$129)+SUMIF(Media8!$B$14:$B$129,'Daily_Total  P2'!$B39,Media8!H$14:H$129)+SUMIF(Media9!$B$14:$B$129,'Daily_Total  P2'!$B39,Media9!H$14:H$129)+SUMIF(Media10!$B$14:$B$129,'Daily_Total  P2'!$B39,Media10!H$14:H$129)</f>
        <v>0</v>
      </c>
      <c r="I39" s="465">
        <f>SUMIF('Facebook P2'!$B$14:$B$155,'Daily_Total  P2'!$B39,'Facebook P2'!I$14:I$155)+SUMIF('YouTube P2'!$B$14:$B$125,'Daily_Total  P2'!$B39,'YouTube P2'!I$14:I$125)+SUMIF('GDN P2'!$B$14:$B$123,'Daily_Total  P2'!$B39,'GDN P2'!I$14:I$123)+SUMIF(Media4!$B$14:$B$122,'Daily_Total  P2'!$B39,Media4!I$14:I$122)+SUMIF(Media5!$B$14:$B$129,'Daily_Total  P2'!$B39,Media5!I$14:I$129)+SUMIF(Media6!$B$14:$B$129,'Daily_Total  P2'!$B39,Media6!I$14:I$129)+SUMIF(Media7!$B$14:$B$129,'Daily_Total  P2'!$B39,Media7!I$14:I$129)+SUMIF(Media8!$B$14:$B$129,'Daily_Total  P2'!$B39,Media8!I$14:I$129)+SUMIF(Media9!$B$14:$B$129,'Daily_Total  P2'!$B39,Media9!I$14:I$129)+SUMIF(Media10!$B$14:$B$129,'Daily_Total  P2'!$B39,Media10!I$14:I$129)</f>
        <v>0</v>
      </c>
      <c r="J39" s="467">
        <f>SUMIF('Facebook P2'!$B$14:$B$155,'Daily_Total  P2'!$B39,'Facebook P2'!J$14:J$155)+SUMIF('YouTube P2'!$B$14:$B$125,'Daily_Total  P2'!$B39,'YouTube P2'!J$14:J$125)+SUMIF('GDN P2'!$B$14:$B$123,'Daily_Total  P2'!$B39,'GDN P2'!J$14:J$123)+SUMIF(Media4!$B$14:$B$122,'Daily_Total  P2'!$B39,Media4!J$14:J$122)+SUMIF(Media5!$B$14:$B$129,'Daily_Total  P2'!$B39,Media5!J$14:J$129)+SUMIF(Media6!$B$14:$B$129,'Daily_Total  P2'!$B39,Media6!J$14:J$129)+SUMIF(Media7!$B$14:$B$129,'Daily_Total  P2'!$B39,Media7!J$14:J$129)+SUMIF(Media8!$B$14:$B$129,'Daily_Total  P2'!$B39,Media8!J$14:J$129)+SUMIF(Media9!$B$14:$B$129,'Daily_Total  P2'!$B39,Media9!J$14:J$129)+SUMIF(Media10!$B$14:$B$129,'Daily_Total  P2'!$B39,Media10!J$14:J$129)</f>
        <v>0</v>
      </c>
      <c r="K39" s="59">
        <f>SUM($J$21,$J$29,$J$37:J39)/$C$3</f>
        <v>0.17274766266810113</v>
      </c>
      <c r="L39" s="60" t="e">
        <f t="shared" si="0"/>
        <v>#DIV/0!</v>
      </c>
      <c r="M39" s="73" t="e">
        <f t="shared" si="1"/>
        <v>#DIV/0!</v>
      </c>
      <c r="N39" s="356" t="e">
        <f t="shared" si="2"/>
        <v>#DIV/0!</v>
      </c>
      <c r="O39" s="456">
        <f>SUMIF('Facebook P2'!$B$14:$B$155,'Daily_Total  P2'!$B39,'Facebook P2'!O$14:O$155)+SUMIF('YouTube P2'!$B$14:$B$125,'Daily_Total  P2'!$B39,'YouTube P2'!O$14:O$125)+SUMIF('GDN P2'!$B$14:$B$123,'Daily_Total  P2'!$B39,'GDN P2'!O$14:O$123)+SUMIF(Media4!$B$14:$B$122,'Daily_Total  P2'!$B39,Media4!O$14:O$122)+SUMIF(Media5!$B$14:$B$129,'Daily_Total  P2'!$B39,Media5!O$14:O$129)+SUMIF(Media6!$B$14:$B$129,'Daily_Total  P2'!$B39,Media6!O$14:O$129)+SUMIF(Media7!$B$14:$B$129,'Daily_Total  P2'!$B39,Media7!O$14:O$129)+SUMIF(Media8!$B$14:$B$129,'Daily_Total  P2'!$B39,Media8!O$14:O$129)+SUMIF(Media9!$B$14:$B$129,'Daily_Total  P2'!$B39,Media9!O$14:O$129)+SUMIF(Media10!$B$14:$B$129,'Daily_Total  P2'!$B39,Media10!O$14:O$129)</f>
        <v>0</v>
      </c>
      <c r="P39" s="456">
        <f>SUMIF('Facebook P2'!$B$14:$B$155,'Daily_Total  P2'!$B39,'Facebook P2'!P$14:P$155)+SUMIF('YouTube P2'!$B$14:$B$125,'Daily_Total  P2'!$B39,'YouTube P2'!P$14:P$125)+SUMIF('GDN P2'!$B$14:$B$123,'Daily_Total  P2'!$B39,'GDN P2'!P$14:P$123)+SUMIF(Media4!$B$14:$B$122,'Daily_Total  P2'!$B39,Media4!P$14:P$122)+SUMIF(Media5!$B$14:$B$129,'Daily_Total  P2'!$B39,Media5!P$14:P$129)+SUMIF(Media6!$B$14:$B$129,'Daily_Total  P2'!$B39,Media6!P$14:P$129)+SUMIF(Media7!$B$14:$B$129,'Daily_Total  P2'!$B39,Media7!P$14:P$129)+SUMIF(Media8!$B$14:$B$129,'Daily_Total  P2'!$B39,Media8!P$14:P$129)+SUMIF(Media9!$B$14:$B$129,'Daily_Total  P2'!$B39,Media9!P$14:P$129)+SUMIF(Media10!$B$14:$B$129,'Daily_Total  P2'!$B39,Media10!P$14:P$129)</f>
        <v>0</v>
      </c>
      <c r="Q39" s="74" t="e">
        <f t="shared" si="3"/>
        <v>#DIV/0!</v>
      </c>
      <c r="R39" s="75" t="e">
        <f t="shared" si="4"/>
        <v>#DIV/0!</v>
      </c>
      <c r="S39" s="59" t="e">
        <f t="shared" si="5"/>
        <v>#DIV/0!</v>
      </c>
      <c r="T39" s="104" t="e">
        <f>AVERAGE('Facebook P2'!T39,'YouTube P2'!T39,'GDN P2'!T39,Media4!T37,Media5!T37,Media6!T37,Media7!T37,Media8!T37,Media9!T37,Media10!T37)</f>
        <v>#DIV/0!</v>
      </c>
      <c r="U39" s="110">
        <f>SUMIF(Facebook!$B$14:$B$155,'Daily_Total  P2'!$B39,Facebook!U$14:U$155)+SUMIF(YouTube!$B$14:$B$125,'Daily_Total  P2'!$B39,YouTube!N$14:N$125)+SUMIF(Snapchat!$B$14:$B$123,'Daily_Total  P2'!$B39,Snapchat!N$14:N$123)+SUMIF(Media4!$B$14:$B$122,'Daily_Total  P2'!$B39,Media4!N$14:N$122)+SUMIF(Media5!$B$14:$B$129,'Daily_Total  P2'!$B39,Media5!N$14:N$129)+SUMIF(Media6!$B$14:$B$129,'Daily_Total  P2'!$B39,Media6!N$14:N$129)+SUMIF(Media7!$B$14:$B$129,'Daily_Total  P2'!$B39,Media7!N$14:N$129)+SUMIF(Media8!$B$14:$B$129,'Daily_Total  P2'!$B39,Media8!N$14:N$129)+SUMIF(Media9!$B$14:$B$129,'Daily_Total  P2'!$B39,Media9!N$14:N$129)+SUMIF(Media10!$B$14:$B$129,'Daily_Total  P2'!$B39,Media10!N$14:N$129)</f>
        <v>0</v>
      </c>
      <c r="V39" s="426"/>
      <c r="W39" s="274" t="e">
        <f>SUMIF([4]Facebook!$B$14:$B$155,'[4]Daily_Total '!$B39,[4]Facebook!W$14:W$155)+SUMIF([4]Instagram!$B$14:$B$125,'[4]Daily_Total '!$B39,[4]Instagram!W$14:W$125)+SUMIF([4]YouTube!$B$14:$B$123,'[4]Daily_Total '!$B39,[4]YouTube!W$14:W$123)+SUMIF([4]Media4!$B$14:$B$122,'[4]Daily_Total '!$B39,[4]Media4!W$14:W$122)+SUMIF([4]Media5!$B$14:$B$129,'[4]Daily_Total '!$B39,[4]Media5!W$14:W$129)+SUMIF([4]Media6!$B$14:$B$129,'[4]Daily_Total '!$B39,[4]Media6!W$14:W$129)+SUMIF([4]Media7!$B$14:$B$129,'[4]Daily_Total '!$B39,[4]Media7!W$14:W$129)+SUMIF([4]Media8!$B$14:$B$129,'[4]Daily_Total '!$B39,[4]Media8!W$14:W$129)+SUMIF([4]Media9!$B$14:$B$129,'[4]Daily_Total '!$B39,[4]Media9!W$14:W$129)+SUMIF([4]Media10!$B$14:$B$129,'[4]Daily_Total '!$B39,[4]Media10!W$14:W$129)</f>
        <v>#VALUE!</v>
      </c>
      <c r="X39" s="274" t="e">
        <f>SUMIF([4]Facebook!$B$14:$B$155,'[4]Daily_Total '!$B39,[4]Facebook!X$14:X$155)+SUMIF([4]Instagram!$B$14:$B$125,'[4]Daily_Total '!$B39,[4]Instagram!X$14:X$125)+SUMIF([4]YouTube!$B$14:$B$123,'[4]Daily_Total '!$B39,[4]YouTube!X$14:X$123)+SUMIF([4]Media4!$B$14:$B$122,'[4]Daily_Total '!$B39,[4]Media4!X$14:X$122)+SUMIF([4]Media5!$B$14:$B$129,'[4]Daily_Total '!$B39,[4]Media5!X$14:X$129)+SUMIF([4]Media6!$B$14:$B$129,'[4]Daily_Total '!$B39,[4]Media6!X$14:X$129)+SUMIF([4]Media7!$B$14:$B$129,'[4]Daily_Total '!$B39,[4]Media7!X$14:X$129)+SUMIF([4]Media8!$B$14:$B$129,'[4]Daily_Total '!$B39,[4]Media8!X$14:X$129)+SUMIF([4]Media9!$B$14:$B$129,'[4]Daily_Total '!$B39,[4]Media9!X$14:X$129)+SUMIF([4]Media10!$B$14:$B$129,'[4]Daily_Total '!$B39,[4]Media10!X$14:X$129)</f>
        <v>#VALUE!</v>
      </c>
      <c r="Y39" s="275" t="e">
        <f>SUMIF([4]Facebook!$B$14:$B$155,'[4]Daily_Total '!$B39,[4]Facebook!Y$14:Y$155)+SUMIF([4]Instagram!$B$14:$B$125,'[4]Daily_Total '!$B39,[4]Instagram!Y$14:Y$125)+SUMIF([4]YouTube!$B$14:$B$123,'[4]Daily_Total '!$B39,[4]YouTube!Y$14:Y$123)+SUMIF([4]Media4!$B$14:$B$122,'[4]Daily_Total '!$B39,[4]Media4!Y$14:Y$122)+SUMIF([4]Media5!$B$14:$B$129,'[4]Daily_Total '!$B39,[4]Media5!Y$14:Y$129)+SUMIF([4]Media6!$B$14:$B$129,'[4]Daily_Total '!$B39,[4]Media6!Y$14:Y$129)+SUMIF([4]Media7!$B$14:$B$129,'[4]Daily_Total '!$B39,[4]Media7!Y$14:Y$129)+SUMIF([4]Media8!$B$14:$B$129,'[4]Daily_Total '!$B39,[4]Media8!Y$14:Y$129)+SUMIF([4]Media9!$B$14:$B$129,'[4]Daily_Total '!$B39,[4]Media9!Y$14:Y$129)+SUMIF([4]Media10!$B$14:$B$129,'[4]Daily_Total '!$B39,[4]Media10!Y$14:Y$129)</f>
        <v>#VALUE!</v>
      </c>
    </row>
    <row r="40" spans="1:25" ht="15.65" hidden="1" customHeight="1">
      <c r="A40" s="284"/>
      <c r="B40" s="95" t="e">
        <f>#REF!+23</f>
        <v>#REF!</v>
      </c>
      <c r="C40" s="456">
        <f>SUMIF('Facebook P2'!$B$14:$B$155,'Daily_Total  P2'!$B40,'Facebook P2'!C$14:C$155)+SUMIF('YouTube P2'!$B$14:$B$125,'Daily_Total  P2'!$B40,'YouTube P2'!C$14:C$125)+SUMIF('GDN P2'!$B$14:$B$123,'Daily_Total  P2'!$B40,'GDN P2'!C$14:C$123)+SUMIF(Media4!$B$14:$B$122,'Daily_Total  P2'!$B40,Media4!C$14:C$122)+SUMIF(Media5!$B$14:$B$129,'Daily_Total  P2'!$B40,Media5!C$14:C$129)+SUMIF(Media6!$B$14:$B$129,'Daily_Total  P2'!$B40,Media6!C$14:C$129)+SUMIF(Media7!$B$14:$B$129,'Daily_Total  P2'!$B40,Media7!C$14:C$129)+SUMIF(Media8!$B$14:$B$129,'Daily_Total  P2'!$B40,Media8!C$14:C$129)+SUMIF(Media9!$B$14:$B$129,'Daily_Total  P2'!$B40,Media9!C$14:C$129)+SUMIF(Media10!$B$14:$B$129,'Daily_Total  P2'!$B40,Media10!C$14:C$129)</f>
        <v>0</v>
      </c>
      <c r="D40" s="465">
        <f>SUMIF('Facebook P2'!$B$14:$B$155,'Daily_Total  P2'!$B40,'Facebook P2'!D$14:D$155)+SUMIF('YouTube P2'!$B$14:$B$125,'Daily_Total  P2'!$B40,'YouTube P2'!D$14:D$125)+SUMIF('GDN P2'!$B$14:$B$123,'Daily_Total  P2'!$B40,'GDN P2'!D$14:D$123)+SUMIF(Media4!$B$14:$B$122,'Daily_Total  P2'!$B40,Media4!D$14:D$122)+SUMIF(Media5!$B$14:$B$129,'Daily_Total  P2'!$B40,Media5!D$14:D$129)+SUMIF(Media6!$B$14:$B$129,'Daily_Total  P2'!$B40,Media6!D$14:D$129)+SUMIF(Media7!$B$14:$B$129,'Daily_Total  P2'!$B40,Media7!D$14:D$129)+SUMIF(Media8!$B$14:$B$129,'Daily_Total  P2'!$B40,Media8!D$14:D$129)+SUMIF(Media9!$B$14:$B$129,'Daily_Total  P2'!$B40,Media9!D$14:D$129)+SUMIF(Media10!$B$14:$B$129,'Daily_Total  P2'!$B40,Media10!D$14:D$129)</f>
        <v>0</v>
      </c>
      <c r="E40" s="465">
        <f>SUMIF('Facebook P2'!$B$14:$B$155,'Daily_Total  P2'!$B40,'Facebook P2'!E$14:E$155)+SUMIF('YouTube P2'!$B$14:$B$125,'Daily_Total  P2'!$B40,'YouTube P2'!E$14:E$125)+SUMIF('GDN P2'!$B$14:$B$123,'Daily_Total  P2'!$B40,'GDN P2'!E$14:E$123)+SUMIF(Media4!$B$14:$B$122,'Daily_Total  P2'!$B40,Media4!E$14:E$122)+SUMIF(Media5!$B$14:$B$129,'Daily_Total  P2'!$B40,Media5!E$14:E$129)+SUMIF(Media6!$B$14:$B$129,'Daily_Total  P2'!$B40,Media6!E$14:E$129)+SUMIF(Media7!$B$14:$B$129,'Daily_Total  P2'!$B40,Media7!E$14:E$129)+SUMIF(Media8!$B$14:$B$129,'Daily_Total  P2'!$B40,Media8!E$14:E$129)+SUMIF(Media9!$B$14:$B$129,'Daily_Total  P2'!$B40,Media9!E$14:E$129)+SUMIF(Media10!$B$14:$B$129,'Daily_Total  P2'!$B40,Media10!E$14:E$129)</f>
        <v>0</v>
      </c>
      <c r="F40" s="465">
        <f>SUMIF('Facebook P2'!$B$14:$B$155,'Daily_Total  P2'!$B40,'Facebook P2'!F$14:F$155)+SUMIF('YouTube P2'!$B$14:$B$125,'Daily_Total  P2'!$B40,'YouTube P2'!F$14:F$125)+SUMIF('GDN P2'!$B$14:$B$123,'Daily_Total  P2'!$B40,'GDN P2'!F$14:F$123)+SUMIF(Media4!$B$14:$B$122,'Daily_Total  P2'!$B40,Media4!F$14:F$122)+SUMIF(Media5!$B$14:$B$129,'Daily_Total  P2'!$B40,Media5!F$14:F$129)+SUMIF(Media6!$B$14:$B$129,'Daily_Total  P2'!$B40,Media6!F$14:F$129)+SUMIF(Media7!$B$14:$B$129,'Daily_Total  P2'!$B40,Media7!F$14:F$129)+SUMIF(Media8!$B$14:$B$129,'Daily_Total  P2'!$B40,Media8!F$14:F$129)+SUMIF(Media9!$B$14:$B$129,'Daily_Total  P2'!$B40,Media9!F$14:F$129)+SUMIF(Media10!$B$14:$B$129,'Daily_Total  P2'!$B40,Media10!F$14:F$129)</f>
        <v>0</v>
      </c>
      <c r="G40" s="465">
        <f>SUMIF('Facebook P2'!$B$14:$B$155,'Daily_Total  P2'!$B40,'Facebook P2'!G$14:G$155)+SUMIF('YouTube P2'!$B$14:$B$125,'Daily_Total  P2'!$B40,'YouTube P2'!G$14:G$125)+SUMIF('GDN P2'!$B$14:$B$123,'Daily_Total  P2'!$B40,'GDN P2'!G$14:G$123)+SUMIF(Media4!$B$14:$B$122,'Daily_Total  P2'!$B40,Media4!G$14:G$122)+SUMIF(Media5!$B$14:$B$129,'Daily_Total  P2'!$B40,Media5!G$14:G$129)+SUMIF(Media6!$B$14:$B$129,'Daily_Total  P2'!$B40,Media6!G$14:G$129)+SUMIF(Media7!$B$14:$B$129,'Daily_Total  P2'!$B40,Media7!G$14:G$129)+SUMIF(Media8!$B$14:$B$129,'Daily_Total  P2'!$B40,Media8!G$14:G$129)+SUMIF(Media9!$B$14:$B$129,'Daily_Total  P2'!$B40,Media9!G$14:G$129)+SUMIF(Media10!$B$14:$B$129,'Daily_Total  P2'!$B40,Media10!G$14:G$129)</f>
        <v>0</v>
      </c>
      <c r="H40" s="465">
        <f>SUMIF('Facebook P2'!$B$14:$B$155,'Daily_Total  P2'!$B40,'Facebook P2'!H$14:H$155)+SUMIF('YouTube P2'!$B$14:$B$125,'Daily_Total  P2'!$B40,'YouTube P2'!H$14:H$125)+SUMIF('GDN P2'!$B$14:$B$123,'Daily_Total  P2'!$B40,'GDN P2'!H$14:H$123)+SUMIF(Media4!$B$14:$B$122,'Daily_Total  P2'!$B40,Media4!H$14:H$122)+SUMIF(Media5!$B$14:$B$129,'Daily_Total  P2'!$B40,Media5!H$14:H$129)+SUMIF(Media6!$B$14:$B$129,'Daily_Total  P2'!$B40,Media6!H$14:H$129)+SUMIF(Media7!$B$14:$B$129,'Daily_Total  P2'!$B40,Media7!H$14:H$129)+SUMIF(Media8!$B$14:$B$129,'Daily_Total  P2'!$B40,Media8!H$14:H$129)+SUMIF(Media9!$B$14:$B$129,'Daily_Total  P2'!$B40,Media9!H$14:H$129)+SUMIF(Media10!$B$14:$B$129,'Daily_Total  P2'!$B40,Media10!H$14:H$129)</f>
        <v>0</v>
      </c>
      <c r="I40" s="465">
        <f>SUMIF('Facebook P2'!$B$14:$B$155,'Daily_Total  P2'!$B40,'Facebook P2'!I$14:I$155)+SUMIF('YouTube P2'!$B$14:$B$125,'Daily_Total  P2'!$B40,'YouTube P2'!I$14:I$125)+SUMIF('GDN P2'!$B$14:$B$123,'Daily_Total  P2'!$B40,'GDN P2'!I$14:I$123)+SUMIF(Media4!$B$14:$B$122,'Daily_Total  P2'!$B40,Media4!I$14:I$122)+SUMIF(Media5!$B$14:$B$129,'Daily_Total  P2'!$B40,Media5!I$14:I$129)+SUMIF(Media6!$B$14:$B$129,'Daily_Total  P2'!$B40,Media6!I$14:I$129)+SUMIF(Media7!$B$14:$B$129,'Daily_Total  P2'!$B40,Media7!I$14:I$129)+SUMIF(Media8!$B$14:$B$129,'Daily_Total  P2'!$B40,Media8!I$14:I$129)+SUMIF(Media9!$B$14:$B$129,'Daily_Total  P2'!$B40,Media9!I$14:I$129)+SUMIF(Media10!$B$14:$B$129,'Daily_Total  P2'!$B40,Media10!I$14:I$129)</f>
        <v>0</v>
      </c>
      <c r="J40" s="467">
        <f>SUMIF('Facebook P2'!$B$14:$B$155,'Daily_Total  P2'!$B40,'Facebook P2'!J$14:J$155)+SUMIF('YouTube P2'!$B$14:$B$125,'Daily_Total  P2'!$B40,'YouTube P2'!J$14:J$125)+SUMIF('GDN P2'!$B$14:$B$123,'Daily_Total  P2'!$B40,'GDN P2'!J$14:J$123)+SUMIF(Media4!$B$14:$B$122,'Daily_Total  P2'!$B40,Media4!J$14:J$122)+SUMIF(Media5!$B$14:$B$129,'Daily_Total  P2'!$B40,Media5!J$14:J$129)+SUMIF(Media6!$B$14:$B$129,'Daily_Total  P2'!$B40,Media6!J$14:J$129)+SUMIF(Media7!$B$14:$B$129,'Daily_Total  P2'!$B40,Media7!J$14:J$129)+SUMIF(Media8!$B$14:$B$129,'Daily_Total  P2'!$B40,Media8!J$14:J$129)+SUMIF(Media9!$B$14:$B$129,'Daily_Total  P2'!$B40,Media9!J$14:J$129)+SUMIF(Media10!$B$14:$B$129,'Daily_Total  P2'!$B40,Media10!J$14:J$129)</f>
        <v>0</v>
      </c>
      <c r="K40" s="59">
        <f>SUM($J$21,$J$29,$J$37:J40)/$C$3</f>
        <v>0.17274766266810113</v>
      </c>
      <c r="L40" s="60" t="e">
        <f t="shared" si="0"/>
        <v>#DIV/0!</v>
      </c>
      <c r="M40" s="73" t="e">
        <f t="shared" si="1"/>
        <v>#DIV/0!</v>
      </c>
      <c r="N40" s="356" t="e">
        <f t="shared" si="2"/>
        <v>#DIV/0!</v>
      </c>
      <c r="O40" s="456">
        <f>SUMIF('Facebook P2'!$B$14:$B$155,'Daily_Total  P2'!$B40,'Facebook P2'!O$14:O$155)+SUMIF('YouTube P2'!$B$14:$B$125,'Daily_Total  P2'!$B40,'YouTube P2'!O$14:O$125)+SUMIF('GDN P2'!$B$14:$B$123,'Daily_Total  P2'!$B40,'GDN P2'!O$14:O$123)+SUMIF(Media4!$B$14:$B$122,'Daily_Total  P2'!$B40,Media4!O$14:O$122)+SUMIF(Media5!$B$14:$B$129,'Daily_Total  P2'!$B40,Media5!O$14:O$129)+SUMIF(Media6!$B$14:$B$129,'Daily_Total  P2'!$B40,Media6!O$14:O$129)+SUMIF(Media7!$B$14:$B$129,'Daily_Total  P2'!$B40,Media7!O$14:O$129)+SUMIF(Media8!$B$14:$B$129,'Daily_Total  P2'!$B40,Media8!O$14:O$129)+SUMIF(Media9!$B$14:$B$129,'Daily_Total  P2'!$B40,Media9!O$14:O$129)+SUMIF(Media10!$B$14:$B$129,'Daily_Total  P2'!$B40,Media10!O$14:O$129)</f>
        <v>0</v>
      </c>
      <c r="P40" s="456">
        <f>SUMIF('Facebook P2'!$B$14:$B$155,'Daily_Total  P2'!$B40,'Facebook P2'!P$14:P$155)+SUMIF('YouTube P2'!$B$14:$B$125,'Daily_Total  P2'!$B40,'YouTube P2'!P$14:P$125)+SUMIF('GDN P2'!$B$14:$B$123,'Daily_Total  P2'!$B40,'GDN P2'!P$14:P$123)+SUMIF(Media4!$B$14:$B$122,'Daily_Total  P2'!$B40,Media4!P$14:P$122)+SUMIF(Media5!$B$14:$B$129,'Daily_Total  P2'!$B40,Media5!P$14:P$129)+SUMIF(Media6!$B$14:$B$129,'Daily_Total  P2'!$B40,Media6!P$14:P$129)+SUMIF(Media7!$B$14:$B$129,'Daily_Total  P2'!$B40,Media7!P$14:P$129)+SUMIF(Media8!$B$14:$B$129,'Daily_Total  P2'!$B40,Media8!P$14:P$129)+SUMIF(Media9!$B$14:$B$129,'Daily_Total  P2'!$B40,Media9!P$14:P$129)+SUMIF(Media10!$B$14:$B$129,'Daily_Total  P2'!$B40,Media10!P$14:P$129)</f>
        <v>0</v>
      </c>
      <c r="Q40" s="74" t="e">
        <f t="shared" si="3"/>
        <v>#DIV/0!</v>
      </c>
      <c r="R40" s="75" t="e">
        <f t="shared" si="4"/>
        <v>#DIV/0!</v>
      </c>
      <c r="S40" s="59" t="e">
        <f t="shared" si="5"/>
        <v>#DIV/0!</v>
      </c>
      <c r="T40" s="104" t="e">
        <f>AVERAGE('Facebook P2'!T40,'YouTube P2'!T40,'GDN P2'!T40,Media4!T38,Media5!T38,Media6!T38,Media7!T38,Media8!T38,Media9!T38,Media10!T38)</f>
        <v>#DIV/0!</v>
      </c>
      <c r="U40" s="110">
        <f>SUMIF(Facebook!$B$14:$B$155,'Daily_Total  P2'!$B40,Facebook!U$14:U$155)+SUMIF(YouTube!$B$14:$B$125,'Daily_Total  P2'!$B40,YouTube!N$14:N$125)+SUMIF(Snapchat!$B$14:$B$123,'Daily_Total  P2'!$B40,Snapchat!N$14:N$123)+SUMIF(Media4!$B$14:$B$122,'Daily_Total  P2'!$B40,Media4!N$14:N$122)+SUMIF(Media5!$B$14:$B$129,'Daily_Total  P2'!$B40,Media5!N$14:N$129)+SUMIF(Media6!$B$14:$B$129,'Daily_Total  P2'!$B40,Media6!N$14:N$129)+SUMIF(Media7!$B$14:$B$129,'Daily_Total  P2'!$B40,Media7!N$14:N$129)+SUMIF(Media8!$B$14:$B$129,'Daily_Total  P2'!$B40,Media8!N$14:N$129)+SUMIF(Media9!$B$14:$B$129,'Daily_Total  P2'!$B40,Media9!N$14:N$129)+SUMIF(Media10!$B$14:$B$129,'Daily_Total  P2'!$B40,Media10!N$14:N$129)</f>
        <v>0</v>
      </c>
      <c r="V40" s="74"/>
      <c r="W40" s="274" t="e">
        <f>SUMIF([4]Facebook!$B$14:$B$155,'[4]Daily_Total '!$B40,[4]Facebook!W$14:W$155)+SUMIF([4]Instagram!$B$14:$B$125,'[4]Daily_Total '!$B40,[4]Instagram!W$14:W$125)+SUMIF([4]YouTube!$B$14:$B$123,'[4]Daily_Total '!$B40,[4]YouTube!W$14:W$123)+SUMIF([4]Media4!$B$14:$B$122,'[4]Daily_Total '!$B40,[4]Media4!W$14:W$122)+SUMIF([4]Media5!$B$14:$B$129,'[4]Daily_Total '!$B40,[4]Media5!W$14:W$129)+SUMIF([4]Media6!$B$14:$B$129,'[4]Daily_Total '!$B40,[4]Media6!W$14:W$129)+SUMIF([4]Media7!$B$14:$B$129,'[4]Daily_Total '!$B40,[4]Media7!W$14:W$129)+SUMIF([4]Media8!$B$14:$B$129,'[4]Daily_Total '!$B40,[4]Media8!W$14:W$129)+SUMIF([4]Media9!$B$14:$B$129,'[4]Daily_Total '!$B40,[4]Media9!W$14:W$129)+SUMIF([4]Media10!$B$14:$B$129,'[4]Daily_Total '!$B40,[4]Media10!W$14:W$129)</f>
        <v>#VALUE!</v>
      </c>
      <c r="X40" s="274" t="e">
        <f>SUMIF([4]Facebook!$B$14:$B$155,'[4]Daily_Total '!$B40,[4]Facebook!X$14:X$155)+SUMIF([4]Instagram!$B$14:$B$125,'[4]Daily_Total '!$B40,[4]Instagram!X$14:X$125)+SUMIF([4]YouTube!$B$14:$B$123,'[4]Daily_Total '!$B40,[4]YouTube!X$14:X$123)+SUMIF([4]Media4!$B$14:$B$122,'[4]Daily_Total '!$B40,[4]Media4!X$14:X$122)+SUMIF([4]Media5!$B$14:$B$129,'[4]Daily_Total '!$B40,[4]Media5!X$14:X$129)+SUMIF([4]Media6!$B$14:$B$129,'[4]Daily_Total '!$B40,[4]Media6!X$14:X$129)+SUMIF([4]Media7!$B$14:$B$129,'[4]Daily_Total '!$B40,[4]Media7!X$14:X$129)+SUMIF([4]Media8!$B$14:$B$129,'[4]Daily_Total '!$B40,[4]Media8!X$14:X$129)+SUMIF([4]Media9!$B$14:$B$129,'[4]Daily_Total '!$B40,[4]Media9!X$14:X$129)+SUMIF([4]Media10!$B$14:$B$129,'[4]Daily_Total '!$B40,[4]Media10!X$14:X$129)</f>
        <v>#VALUE!</v>
      </c>
      <c r="Y40" s="275" t="e">
        <f>SUMIF([4]Facebook!$B$14:$B$155,'[4]Daily_Total '!$B40,[4]Facebook!Y$14:Y$155)+SUMIF([4]Instagram!$B$14:$B$125,'[4]Daily_Total '!$B40,[4]Instagram!Y$14:Y$125)+SUMIF([4]YouTube!$B$14:$B$123,'[4]Daily_Total '!$B40,[4]YouTube!Y$14:Y$123)+SUMIF([4]Media4!$B$14:$B$122,'[4]Daily_Total '!$B40,[4]Media4!Y$14:Y$122)+SUMIF([4]Media5!$B$14:$B$129,'[4]Daily_Total '!$B40,[4]Media5!Y$14:Y$129)+SUMIF([4]Media6!$B$14:$B$129,'[4]Daily_Total '!$B40,[4]Media6!Y$14:Y$129)+SUMIF([4]Media7!$B$14:$B$129,'[4]Daily_Total '!$B40,[4]Media7!Y$14:Y$129)+SUMIF([4]Media8!$B$14:$B$129,'[4]Daily_Total '!$B40,[4]Media8!Y$14:Y$129)+SUMIF([4]Media9!$B$14:$B$129,'[4]Daily_Total '!$B40,[4]Media9!Y$14:Y$129)+SUMIF([4]Media10!$B$14:$B$129,'[4]Daily_Total '!$B40,[4]Media10!Y$14:Y$129)</f>
        <v>#VALUE!</v>
      </c>
    </row>
    <row r="41" spans="1:25" ht="15.65" hidden="1" customHeight="1">
      <c r="A41" s="284"/>
      <c r="B41" s="95" t="e">
        <f>#REF!+24</f>
        <v>#REF!</v>
      </c>
      <c r="C41" s="456">
        <f>SUMIF('Facebook P2'!$B$14:$B$155,'Daily_Total  P2'!$B41,'Facebook P2'!C$14:C$155)+SUMIF('YouTube P2'!$B$14:$B$125,'Daily_Total  P2'!$B41,'YouTube P2'!C$14:C$125)+SUMIF('GDN P2'!$B$14:$B$123,'Daily_Total  P2'!$B41,'GDN P2'!C$14:C$123)+SUMIF(Media4!$B$14:$B$122,'Daily_Total  P2'!$B41,Media4!C$14:C$122)+SUMIF(Media5!$B$14:$B$129,'Daily_Total  P2'!$B41,Media5!C$14:C$129)+SUMIF(Media6!$B$14:$B$129,'Daily_Total  P2'!$B41,Media6!C$14:C$129)+SUMIF(Media7!$B$14:$B$129,'Daily_Total  P2'!$B41,Media7!C$14:C$129)+SUMIF(Media8!$B$14:$B$129,'Daily_Total  P2'!$B41,Media8!C$14:C$129)+SUMIF(Media9!$B$14:$B$129,'Daily_Total  P2'!$B41,Media9!C$14:C$129)+SUMIF(Media10!$B$14:$B$129,'Daily_Total  P2'!$B41,Media10!C$14:C$129)</f>
        <v>0</v>
      </c>
      <c r="D41" s="465">
        <f>SUMIF('Facebook P2'!$B$14:$B$155,'Daily_Total  P2'!$B41,'Facebook P2'!D$14:D$155)+SUMIF('YouTube P2'!$B$14:$B$125,'Daily_Total  P2'!$B41,'YouTube P2'!D$14:D$125)+SUMIF('GDN P2'!$B$14:$B$123,'Daily_Total  P2'!$B41,'GDN P2'!D$14:D$123)+SUMIF(Media4!$B$14:$B$122,'Daily_Total  P2'!$B41,Media4!D$14:D$122)+SUMIF(Media5!$B$14:$B$129,'Daily_Total  P2'!$B41,Media5!D$14:D$129)+SUMIF(Media6!$B$14:$B$129,'Daily_Total  P2'!$B41,Media6!D$14:D$129)+SUMIF(Media7!$B$14:$B$129,'Daily_Total  P2'!$B41,Media7!D$14:D$129)+SUMIF(Media8!$B$14:$B$129,'Daily_Total  P2'!$B41,Media8!D$14:D$129)+SUMIF(Media9!$B$14:$B$129,'Daily_Total  P2'!$B41,Media9!D$14:D$129)+SUMIF(Media10!$B$14:$B$129,'Daily_Total  P2'!$B41,Media10!D$14:D$129)</f>
        <v>0</v>
      </c>
      <c r="E41" s="465">
        <f>SUMIF('Facebook P2'!$B$14:$B$155,'Daily_Total  P2'!$B41,'Facebook P2'!E$14:E$155)+SUMIF('YouTube P2'!$B$14:$B$125,'Daily_Total  P2'!$B41,'YouTube P2'!E$14:E$125)+SUMIF('GDN P2'!$B$14:$B$123,'Daily_Total  P2'!$B41,'GDN P2'!E$14:E$123)+SUMIF(Media4!$B$14:$B$122,'Daily_Total  P2'!$B41,Media4!E$14:E$122)+SUMIF(Media5!$B$14:$B$129,'Daily_Total  P2'!$B41,Media5!E$14:E$129)+SUMIF(Media6!$B$14:$B$129,'Daily_Total  P2'!$B41,Media6!E$14:E$129)+SUMIF(Media7!$B$14:$B$129,'Daily_Total  P2'!$B41,Media7!E$14:E$129)+SUMIF(Media8!$B$14:$B$129,'Daily_Total  P2'!$B41,Media8!E$14:E$129)+SUMIF(Media9!$B$14:$B$129,'Daily_Total  P2'!$B41,Media9!E$14:E$129)+SUMIF(Media10!$B$14:$B$129,'Daily_Total  P2'!$B41,Media10!E$14:E$129)</f>
        <v>0</v>
      </c>
      <c r="F41" s="465">
        <f>SUMIF('Facebook P2'!$B$14:$B$155,'Daily_Total  P2'!$B41,'Facebook P2'!F$14:F$155)+SUMIF('YouTube P2'!$B$14:$B$125,'Daily_Total  P2'!$B41,'YouTube P2'!F$14:F$125)+SUMIF('GDN P2'!$B$14:$B$123,'Daily_Total  P2'!$B41,'GDN P2'!F$14:F$123)+SUMIF(Media4!$B$14:$B$122,'Daily_Total  P2'!$B41,Media4!F$14:F$122)+SUMIF(Media5!$B$14:$B$129,'Daily_Total  P2'!$B41,Media5!F$14:F$129)+SUMIF(Media6!$B$14:$B$129,'Daily_Total  P2'!$B41,Media6!F$14:F$129)+SUMIF(Media7!$B$14:$B$129,'Daily_Total  P2'!$B41,Media7!F$14:F$129)+SUMIF(Media8!$B$14:$B$129,'Daily_Total  P2'!$B41,Media8!F$14:F$129)+SUMIF(Media9!$B$14:$B$129,'Daily_Total  P2'!$B41,Media9!F$14:F$129)+SUMIF(Media10!$B$14:$B$129,'Daily_Total  P2'!$B41,Media10!F$14:F$129)</f>
        <v>0</v>
      </c>
      <c r="G41" s="465">
        <f>SUMIF('Facebook P2'!$B$14:$B$155,'Daily_Total  P2'!$B41,'Facebook P2'!G$14:G$155)+SUMIF('YouTube P2'!$B$14:$B$125,'Daily_Total  P2'!$B41,'YouTube P2'!G$14:G$125)+SUMIF('GDN P2'!$B$14:$B$123,'Daily_Total  P2'!$B41,'GDN P2'!G$14:G$123)+SUMIF(Media4!$B$14:$B$122,'Daily_Total  P2'!$B41,Media4!G$14:G$122)+SUMIF(Media5!$B$14:$B$129,'Daily_Total  P2'!$B41,Media5!G$14:G$129)+SUMIF(Media6!$B$14:$B$129,'Daily_Total  P2'!$B41,Media6!G$14:G$129)+SUMIF(Media7!$B$14:$B$129,'Daily_Total  P2'!$B41,Media7!G$14:G$129)+SUMIF(Media8!$B$14:$B$129,'Daily_Total  P2'!$B41,Media8!G$14:G$129)+SUMIF(Media9!$B$14:$B$129,'Daily_Total  P2'!$B41,Media9!G$14:G$129)+SUMIF(Media10!$B$14:$B$129,'Daily_Total  P2'!$B41,Media10!G$14:G$129)</f>
        <v>0</v>
      </c>
      <c r="H41" s="465">
        <f>SUMIF('Facebook P2'!$B$14:$B$155,'Daily_Total  P2'!$B41,'Facebook P2'!H$14:H$155)+SUMIF('YouTube P2'!$B$14:$B$125,'Daily_Total  P2'!$B41,'YouTube P2'!H$14:H$125)+SUMIF('GDN P2'!$B$14:$B$123,'Daily_Total  P2'!$B41,'GDN P2'!H$14:H$123)+SUMIF(Media4!$B$14:$B$122,'Daily_Total  P2'!$B41,Media4!H$14:H$122)+SUMIF(Media5!$B$14:$B$129,'Daily_Total  P2'!$B41,Media5!H$14:H$129)+SUMIF(Media6!$B$14:$B$129,'Daily_Total  P2'!$B41,Media6!H$14:H$129)+SUMIF(Media7!$B$14:$B$129,'Daily_Total  P2'!$B41,Media7!H$14:H$129)+SUMIF(Media8!$B$14:$B$129,'Daily_Total  P2'!$B41,Media8!H$14:H$129)+SUMIF(Media9!$B$14:$B$129,'Daily_Total  P2'!$B41,Media9!H$14:H$129)+SUMIF(Media10!$B$14:$B$129,'Daily_Total  P2'!$B41,Media10!H$14:H$129)</f>
        <v>0</v>
      </c>
      <c r="I41" s="465">
        <f>SUMIF('Facebook P2'!$B$14:$B$155,'Daily_Total  P2'!$B41,'Facebook P2'!I$14:I$155)+SUMIF('YouTube P2'!$B$14:$B$125,'Daily_Total  P2'!$B41,'YouTube P2'!I$14:I$125)+SUMIF('GDN P2'!$B$14:$B$123,'Daily_Total  P2'!$B41,'GDN P2'!I$14:I$123)+SUMIF(Media4!$B$14:$B$122,'Daily_Total  P2'!$B41,Media4!I$14:I$122)+SUMIF(Media5!$B$14:$B$129,'Daily_Total  P2'!$B41,Media5!I$14:I$129)+SUMIF(Media6!$B$14:$B$129,'Daily_Total  P2'!$B41,Media6!I$14:I$129)+SUMIF(Media7!$B$14:$B$129,'Daily_Total  P2'!$B41,Media7!I$14:I$129)+SUMIF(Media8!$B$14:$B$129,'Daily_Total  P2'!$B41,Media8!I$14:I$129)+SUMIF(Media9!$B$14:$B$129,'Daily_Total  P2'!$B41,Media9!I$14:I$129)+SUMIF(Media10!$B$14:$B$129,'Daily_Total  P2'!$B41,Media10!I$14:I$129)</f>
        <v>0</v>
      </c>
      <c r="J41" s="467">
        <f>SUMIF('Facebook P2'!$B$14:$B$155,'Daily_Total  P2'!$B41,'Facebook P2'!J$14:J$155)+SUMIF('YouTube P2'!$B$14:$B$125,'Daily_Total  P2'!$B41,'YouTube P2'!J$14:J$125)+SUMIF('GDN P2'!$B$14:$B$123,'Daily_Total  P2'!$B41,'GDN P2'!J$14:J$123)+SUMIF(Media4!$B$14:$B$122,'Daily_Total  P2'!$B41,Media4!J$14:J$122)+SUMIF(Media5!$B$14:$B$129,'Daily_Total  P2'!$B41,Media5!J$14:J$129)+SUMIF(Media6!$B$14:$B$129,'Daily_Total  P2'!$B41,Media6!J$14:J$129)+SUMIF(Media7!$B$14:$B$129,'Daily_Total  P2'!$B41,Media7!J$14:J$129)+SUMIF(Media8!$B$14:$B$129,'Daily_Total  P2'!$B41,Media8!J$14:J$129)+SUMIF(Media9!$B$14:$B$129,'Daily_Total  P2'!$B41,Media9!J$14:J$129)+SUMIF(Media10!$B$14:$B$129,'Daily_Total  P2'!$B41,Media10!J$14:J$129)</f>
        <v>0</v>
      </c>
      <c r="K41" s="59">
        <f>SUM($J$21,$J$29,$J$37:J41)/$C$3</f>
        <v>0.17274766266810113</v>
      </c>
      <c r="L41" s="60" t="e">
        <f t="shared" si="0"/>
        <v>#DIV/0!</v>
      </c>
      <c r="M41" s="73" t="e">
        <f t="shared" si="1"/>
        <v>#DIV/0!</v>
      </c>
      <c r="N41" s="356" t="e">
        <f t="shared" si="2"/>
        <v>#DIV/0!</v>
      </c>
      <c r="O41" s="456">
        <f>SUMIF('Facebook P2'!$B$14:$B$155,'Daily_Total  P2'!$B41,'Facebook P2'!O$14:O$155)+SUMIF('YouTube P2'!$B$14:$B$125,'Daily_Total  P2'!$B41,'YouTube P2'!O$14:O$125)+SUMIF('GDN P2'!$B$14:$B$123,'Daily_Total  P2'!$B41,'GDN P2'!O$14:O$123)+SUMIF(Media4!$B$14:$B$122,'Daily_Total  P2'!$B41,Media4!O$14:O$122)+SUMIF(Media5!$B$14:$B$129,'Daily_Total  P2'!$B41,Media5!O$14:O$129)+SUMIF(Media6!$B$14:$B$129,'Daily_Total  P2'!$B41,Media6!O$14:O$129)+SUMIF(Media7!$B$14:$B$129,'Daily_Total  P2'!$B41,Media7!O$14:O$129)+SUMIF(Media8!$B$14:$B$129,'Daily_Total  P2'!$B41,Media8!O$14:O$129)+SUMIF(Media9!$B$14:$B$129,'Daily_Total  P2'!$B41,Media9!O$14:O$129)+SUMIF(Media10!$B$14:$B$129,'Daily_Total  P2'!$B41,Media10!O$14:O$129)</f>
        <v>0</v>
      </c>
      <c r="P41" s="456">
        <f>SUMIF('Facebook P2'!$B$14:$B$155,'Daily_Total  P2'!$B41,'Facebook P2'!P$14:P$155)+SUMIF('YouTube P2'!$B$14:$B$125,'Daily_Total  P2'!$B41,'YouTube P2'!P$14:P$125)+SUMIF('GDN P2'!$B$14:$B$123,'Daily_Total  P2'!$B41,'GDN P2'!P$14:P$123)+SUMIF(Media4!$B$14:$B$122,'Daily_Total  P2'!$B41,Media4!P$14:P$122)+SUMIF(Media5!$B$14:$B$129,'Daily_Total  P2'!$B41,Media5!P$14:P$129)+SUMIF(Media6!$B$14:$B$129,'Daily_Total  P2'!$B41,Media6!P$14:P$129)+SUMIF(Media7!$B$14:$B$129,'Daily_Total  P2'!$B41,Media7!P$14:P$129)+SUMIF(Media8!$B$14:$B$129,'Daily_Total  P2'!$B41,Media8!P$14:P$129)+SUMIF(Media9!$B$14:$B$129,'Daily_Total  P2'!$B41,Media9!P$14:P$129)+SUMIF(Media10!$B$14:$B$129,'Daily_Total  P2'!$B41,Media10!P$14:P$129)</f>
        <v>0</v>
      </c>
      <c r="Q41" s="74" t="e">
        <f t="shared" si="3"/>
        <v>#DIV/0!</v>
      </c>
      <c r="R41" s="75" t="e">
        <f t="shared" si="4"/>
        <v>#DIV/0!</v>
      </c>
      <c r="S41" s="59" t="e">
        <f t="shared" si="5"/>
        <v>#DIV/0!</v>
      </c>
      <c r="T41" s="104" t="e">
        <f>AVERAGE('Facebook P2'!T41,'YouTube P2'!T41,'GDN P2'!T41,Media4!T39,Media5!T39,Media6!T39,Media7!T39,Media8!T39,Media9!T39,Media10!T39)</f>
        <v>#DIV/0!</v>
      </c>
      <c r="U41" s="110">
        <f>SUMIF(Facebook!$B$14:$B$155,'Daily_Total  P2'!$B41,Facebook!U$14:U$155)+SUMIF(YouTube!$B$14:$B$125,'Daily_Total  P2'!$B41,YouTube!N$14:N$125)+SUMIF(Snapchat!$B$14:$B$123,'Daily_Total  P2'!$B41,Snapchat!N$14:N$123)+SUMIF(Media4!$B$14:$B$122,'Daily_Total  P2'!$B41,Media4!N$14:N$122)+SUMIF(Media5!$B$14:$B$129,'Daily_Total  P2'!$B41,Media5!N$14:N$129)+SUMIF(Media6!$B$14:$B$129,'Daily_Total  P2'!$B41,Media6!N$14:N$129)+SUMIF(Media7!$B$14:$B$129,'Daily_Total  P2'!$B41,Media7!N$14:N$129)+SUMIF(Media8!$B$14:$B$129,'Daily_Total  P2'!$B41,Media8!N$14:N$129)+SUMIF(Media9!$B$14:$B$129,'Daily_Total  P2'!$B41,Media9!N$14:N$129)+SUMIF(Media10!$B$14:$B$129,'Daily_Total  P2'!$B41,Media10!N$14:N$129)</f>
        <v>0</v>
      </c>
      <c r="V41" s="74"/>
      <c r="W41" s="274" t="e">
        <f>SUMIF([4]Facebook!$B$14:$B$155,'[4]Daily_Total '!$B41,[4]Facebook!W$14:W$155)+SUMIF([4]Instagram!$B$14:$B$125,'[4]Daily_Total '!$B41,[4]Instagram!W$14:W$125)+SUMIF([4]YouTube!$B$14:$B$123,'[4]Daily_Total '!$B41,[4]YouTube!W$14:W$123)+SUMIF([4]Media4!$B$14:$B$122,'[4]Daily_Total '!$B41,[4]Media4!W$14:W$122)+SUMIF([4]Media5!$B$14:$B$129,'[4]Daily_Total '!$B41,[4]Media5!W$14:W$129)+SUMIF([4]Media6!$B$14:$B$129,'[4]Daily_Total '!$B41,[4]Media6!W$14:W$129)+SUMIF([4]Media7!$B$14:$B$129,'[4]Daily_Total '!$B41,[4]Media7!W$14:W$129)+SUMIF([4]Media8!$B$14:$B$129,'[4]Daily_Total '!$B41,[4]Media8!W$14:W$129)+SUMIF([4]Media9!$B$14:$B$129,'[4]Daily_Total '!$B41,[4]Media9!W$14:W$129)+SUMIF([4]Media10!$B$14:$B$129,'[4]Daily_Total '!$B41,[4]Media10!W$14:W$129)</f>
        <v>#VALUE!</v>
      </c>
      <c r="X41" s="274" t="e">
        <f>SUMIF([4]Facebook!$B$14:$B$155,'[4]Daily_Total '!$B41,[4]Facebook!X$14:X$155)+SUMIF([4]Instagram!$B$14:$B$125,'[4]Daily_Total '!$B41,[4]Instagram!X$14:X$125)+SUMIF([4]YouTube!$B$14:$B$123,'[4]Daily_Total '!$B41,[4]YouTube!X$14:X$123)+SUMIF([4]Media4!$B$14:$B$122,'[4]Daily_Total '!$B41,[4]Media4!X$14:X$122)+SUMIF([4]Media5!$B$14:$B$129,'[4]Daily_Total '!$B41,[4]Media5!X$14:X$129)+SUMIF([4]Media6!$B$14:$B$129,'[4]Daily_Total '!$B41,[4]Media6!X$14:X$129)+SUMIF([4]Media7!$B$14:$B$129,'[4]Daily_Total '!$B41,[4]Media7!X$14:X$129)+SUMIF([4]Media8!$B$14:$B$129,'[4]Daily_Total '!$B41,[4]Media8!X$14:X$129)+SUMIF([4]Media9!$B$14:$B$129,'[4]Daily_Total '!$B41,[4]Media9!X$14:X$129)+SUMIF([4]Media10!$B$14:$B$129,'[4]Daily_Total '!$B41,[4]Media10!X$14:X$129)</f>
        <v>#VALUE!</v>
      </c>
      <c r="Y41" s="275" t="e">
        <f>SUMIF([4]Facebook!$B$14:$B$155,'[4]Daily_Total '!$B41,[4]Facebook!Y$14:Y$155)+SUMIF([4]Instagram!$B$14:$B$125,'[4]Daily_Total '!$B41,[4]Instagram!Y$14:Y$125)+SUMIF([4]YouTube!$B$14:$B$123,'[4]Daily_Total '!$B41,[4]YouTube!Y$14:Y$123)+SUMIF([4]Media4!$B$14:$B$122,'[4]Daily_Total '!$B41,[4]Media4!Y$14:Y$122)+SUMIF([4]Media5!$B$14:$B$129,'[4]Daily_Total '!$B41,[4]Media5!Y$14:Y$129)+SUMIF([4]Media6!$B$14:$B$129,'[4]Daily_Total '!$B41,[4]Media6!Y$14:Y$129)+SUMIF([4]Media7!$B$14:$B$129,'[4]Daily_Total '!$B41,[4]Media7!Y$14:Y$129)+SUMIF([4]Media8!$B$14:$B$129,'[4]Daily_Total '!$B41,[4]Media8!Y$14:Y$129)+SUMIF([4]Media9!$B$14:$B$129,'[4]Daily_Total '!$B41,[4]Media9!Y$14:Y$129)+SUMIF([4]Media10!$B$14:$B$129,'[4]Daily_Total '!$B41,[4]Media10!Y$14:Y$129)</f>
        <v>#VALUE!</v>
      </c>
    </row>
    <row r="42" spans="1:25" ht="15.65" hidden="1" customHeight="1">
      <c r="A42" s="284"/>
      <c r="B42" s="95" t="e">
        <f>#REF!+25</f>
        <v>#REF!</v>
      </c>
      <c r="C42" s="456">
        <f>SUMIF('Facebook P2'!$B$14:$B$155,'Daily_Total  P2'!$B42,'Facebook P2'!C$14:C$155)+SUMIF('YouTube P2'!$B$14:$B$125,'Daily_Total  P2'!$B42,'YouTube P2'!C$14:C$125)+SUMIF('GDN P2'!$B$14:$B$123,'Daily_Total  P2'!$B42,'GDN P2'!C$14:C$123)+SUMIF(Media4!$B$14:$B$122,'Daily_Total  P2'!$B42,Media4!C$14:C$122)+SUMIF(Media5!$B$14:$B$129,'Daily_Total  P2'!$B42,Media5!C$14:C$129)+SUMIF(Media6!$B$14:$B$129,'Daily_Total  P2'!$B42,Media6!C$14:C$129)+SUMIF(Media7!$B$14:$B$129,'Daily_Total  P2'!$B42,Media7!C$14:C$129)+SUMIF(Media8!$B$14:$B$129,'Daily_Total  P2'!$B42,Media8!C$14:C$129)+SUMIF(Media9!$B$14:$B$129,'Daily_Total  P2'!$B42,Media9!C$14:C$129)+SUMIF(Media10!$B$14:$B$129,'Daily_Total  P2'!$B42,Media10!C$14:C$129)</f>
        <v>0</v>
      </c>
      <c r="D42" s="465">
        <f>SUMIF('Facebook P2'!$B$14:$B$155,'Daily_Total  P2'!$B42,'Facebook P2'!D$14:D$155)+SUMIF('YouTube P2'!$B$14:$B$125,'Daily_Total  P2'!$B42,'YouTube P2'!D$14:D$125)+SUMIF('GDN P2'!$B$14:$B$123,'Daily_Total  P2'!$B42,'GDN P2'!D$14:D$123)+SUMIF(Media4!$B$14:$B$122,'Daily_Total  P2'!$B42,Media4!D$14:D$122)+SUMIF(Media5!$B$14:$B$129,'Daily_Total  P2'!$B42,Media5!D$14:D$129)+SUMIF(Media6!$B$14:$B$129,'Daily_Total  P2'!$B42,Media6!D$14:D$129)+SUMIF(Media7!$B$14:$B$129,'Daily_Total  P2'!$B42,Media7!D$14:D$129)+SUMIF(Media8!$B$14:$B$129,'Daily_Total  P2'!$B42,Media8!D$14:D$129)+SUMIF(Media9!$B$14:$B$129,'Daily_Total  P2'!$B42,Media9!D$14:D$129)+SUMIF(Media10!$B$14:$B$129,'Daily_Total  P2'!$B42,Media10!D$14:D$129)</f>
        <v>0</v>
      </c>
      <c r="E42" s="465">
        <f>SUMIF('Facebook P2'!$B$14:$B$155,'Daily_Total  P2'!$B42,'Facebook P2'!E$14:E$155)+SUMIF('YouTube P2'!$B$14:$B$125,'Daily_Total  P2'!$B42,'YouTube P2'!E$14:E$125)+SUMIF('GDN P2'!$B$14:$B$123,'Daily_Total  P2'!$B42,'GDN P2'!E$14:E$123)+SUMIF(Media4!$B$14:$B$122,'Daily_Total  P2'!$B42,Media4!E$14:E$122)+SUMIF(Media5!$B$14:$B$129,'Daily_Total  P2'!$B42,Media5!E$14:E$129)+SUMIF(Media6!$B$14:$B$129,'Daily_Total  P2'!$B42,Media6!E$14:E$129)+SUMIF(Media7!$B$14:$B$129,'Daily_Total  P2'!$B42,Media7!E$14:E$129)+SUMIF(Media8!$B$14:$B$129,'Daily_Total  P2'!$B42,Media8!E$14:E$129)+SUMIF(Media9!$B$14:$B$129,'Daily_Total  P2'!$B42,Media9!E$14:E$129)+SUMIF(Media10!$B$14:$B$129,'Daily_Total  P2'!$B42,Media10!E$14:E$129)</f>
        <v>0</v>
      </c>
      <c r="F42" s="465">
        <f>SUMIF('Facebook P2'!$B$14:$B$155,'Daily_Total  P2'!$B42,'Facebook P2'!F$14:F$155)+SUMIF('YouTube P2'!$B$14:$B$125,'Daily_Total  P2'!$B42,'YouTube P2'!F$14:F$125)+SUMIF('GDN P2'!$B$14:$B$123,'Daily_Total  P2'!$B42,'GDN P2'!F$14:F$123)+SUMIF(Media4!$B$14:$B$122,'Daily_Total  P2'!$B42,Media4!F$14:F$122)+SUMIF(Media5!$B$14:$B$129,'Daily_Total  P2'!$B42,Media5!F$14:F$129)+SUMIF(Media6!$B$14:$B$129,'Daily_Total  P2'!$B42,Media6!F$14:F$129)+SUMIF(Media7!$B$14:$B$129,'Daily_Total  P2'!$B42,Media7!F$14:F$129)+SUMIF(Media8!$B$14:$B$129,'Daily_Total  P2'!$B42,Media8!F$14:F$129)+SUMIF(Media9!$B$14:$B$129,'Daily_Total  P2'!$B42,Media9!F$14:F$129)+SUMIF(Media10!$B$14:$B$129,'Daily_Total  P2'!$B42,Media10!F$14:F$129)</f>
        <v>0</v>
      </c>
      <c r="G42" s="465">
        <f>SUMIF('Facebook P2'!$B$14:$B$155,'Daily_Total  P2'!$B42,'Facebook P2'!G$14:G$155)+SUMIF('YouTube P2'!$B$14:$B$125,'Daily_Total  P2'!$B42,'YouTube P2'!G$14:G$125)+SUMIF('GDN P2'!$B$14:$B$123,'Daily_Total  P2'!$B42,'GDN P2'!G$14:G$123)+SUMIF(Media4!$B$14:$B$122,'Daily_Total  P2'!$B42,Media4!G$14:G$122)+SUMIF(Media5!$B$14:$B$129,'Daily_Total  P2'!$B42,Media5!G$14:G$129)+SUMIF(Media6!$B$14:$B$129,'Daily_Total  P2'!$B42,Media6!G$14:G$129)+SUMIF(Media7!$B$14:$B$129,'Daily_Total  P2'!$B42,Media7!G$14:G$129)+SUMIF(Media8!$B$14:$B$129,'Daily_Total  P2'!$B42,Media8!G$14:G$129)+SUMIF(Media9!$B$14:$B$129,'Daily_Total  P2'!$B42,Media9!G$14:G$129)+SUMIF(Media10!$B$14:$B$129,'Daily_Total  P2'!$B42,Media10!G$14:G$129)</f>
        <v>0</v>
      </c>
      <c r="H42" s="465">
        <f>SUMIF('Facebook P2'!$B$14:$B$155,'Daily_Total  P2'!$B42,'Facebook P2'!H$14:H$155)+SUMIF('YouTube P2'!$B$14:$B$125,'Daily_Total  P2'!$B42,'YouTube P2'!H$14:H$125)+SUMIF('GDN P2'!$B$14:$B$123,'Daily_Total  P2'!$B42,'GDN P2'!H$14:H$123)+SUMIF(Media4!$B$14:$B$122,'Daily_Total  P2'!$B42,Media4!H$14:H$122)+SUMIF(Media5!$B$14:$B$129,'Daily_Total  P2'!$B42,Media5!H$14:H$129)+SUMIF(Media6!$B$14:$B$129,'Daily_Total  P2'!$B42,Media6!H$14:H$129)+SUMIF(Media7!$B$14:$B$129,'Daily_Total  P2'!$B42,Media7!H$14:H$129)+SUMIF(Media8!$B$14:$B$129,'Daily_Total  P2'!$B42,Media8!H$14:H$129)+SUMIF(Media9!$B$14:$B$129,'Daily_Total  P2'!$B42,Media9!H$14:H$129)+SUMIF(Media10!$B$14:$B$129,'Daily_Total  P2'!$B42,Media10!H$14:H$129)</f>
        <v>0</v>
      </c>
      <c r="I42" s="465">
        <f>SUMIF('Facebook P2'!$B$14:$B$155,'Daily_Total  P2'!$B42,'Facebook P2'!I$14:I$155)+SUMIF('YouTube P2'!$B$14:$B$125,'Daily_Total  P2'!$B42,'YouTube P2'!I$14:I$125)+SUMIF('GDN P2'!$B$14:$B$123,'Daily_Total  P2'!$B42,'GDN P2'!I$14:I$123)+SUMIF(Media4!$B$14:$B$122,'Daily_Total  P2'!$B42,Media4!I$14:I$122)+SUMIF(Media5!$B$14:$B$129,'Daily_Total  P2'!$B42,Media5!I$14:I$129)+SUMIF(Media6!$B$14:$B$129,'Daily_Total  P2'!$B42,Media6!I$14:I$129)+SUMIF(Media7!$B$14:$B$129,'Daily_Total  P2'!$B42,Media7!I$14:I$129)+SUMIF(Media8!$B$14:$B$129,'Daily_Total  P2'!$B42,Media8!I$14:I$129)+SUMIF(Media9!$B$14:$B$129,'Daily_Total  P2'!$B42,Media9!I$14:I$129)+SUMIF(Media10!$B$14:$B$129,'Daily_Total  P2'!$B42,Media10!I$14:I$129)</f>
        <v>0</v>
      </c>
      <c r="J42" s="467">
        <f>SUMIF('Facebook P2'!$B$14:$B$155,'Daily_Total  P2'!$B42,'Facebook P2'!J$14:J$155)+SUMIF('YouTube P2'!$B$14:$B$125,'Daily_Total  P2'!$B42,'YouTube P2'!J$14:J$125)+SUMIF('GDN P2'!$B$14:$B$123,'Daily_Total  P2'!$B42,'GDN P2'!J$14:J$123)+SUMIF(Media4!$B$14:$B$122,'Daily_Total  P2'!$B42,Media4!J$14:J$122)+SUMIF(Media5!$B$14:$B$129,'Daily_Total  P2'!$B42,Media5!J$14:J$129)+SUMIF(Media6!$B$14:$B$129,'Daily_Total  P2'!$B42,Media6!J$14:J$129)+SUMIF(Media7!$B$14:$B$129,'Daily_Total  P2'!$B42,Media7!J$14:J$129)+SUMIF(Media8!$B$14:$B$129,'Daily_Total  P2'!$B42,Media8!J$14:J$129)+SUMIF(Media9!$B$14:$B$129,'Daily_Total  P2'!$B42,Media9!J$14:J$129)+SUMIF(Media10!$B$14:$B$129,'Daily_Total  P2'!$B42,Media10!J$14:J$129)</f>
        <v>0</v>
      </c>
      <c r="K42" s="59">
        <f>SUM($J$21,$J$29,$J$37:J42)/$C$3</f>
        <v>0.17274766266810113</v>
      </c>
      <c r="L42" s="60" t="e">
        <f t="shared" si="0"/>
        <v>#DIV/0!</v>
      </c>
      <c r="M42" s="73" t="e">
        <f t="shared" si="1"/>
        <v>#DIV/0!</v>
      </c>
      <c r="N42" s="356" t="e">
        <f t="shared" si="2"/>
        <v>#DIV/0!</v>
      </c>
      <c r="O42" s="456">
        <f>SUMIF('Facebook P2'!$B$14:$B$155,'Daily_Total  P2'!$B42,'Facebook P2'!O$14:O$155)+SUMIF('YouTube P2'!$B$14:$B$125,'Daily_Total  P2'!$B42,'YouTube P2'!O$14:O$125)+SUMIF('GDN P2'!$B$14:$B$123,'Daily_Total  P2'!$B42,'GDN P2'!O$14:O$123)+SUMIF(Media4!$B$14:$B$122,'Daily_Total  P2'!$B42,Media4!O$14:O$122)+SUMIF(Media5!$B$14:$B$129,'Daily_Total  P2'!$B42,Media5!O$14:O$129)+SUMIF(Media6!$B$14:$B$129,'Daily_Total  P2'!$B42,Media6!O$14:O$129)+SUMIF(Media7!$B$14:$B$129,'Daily_Total  P2'!$B42,Media7!O$14:O$129)+SUMIF(Media8!$B$14:$B$129,'Daily_Total  P2'!$B42,Media8!O$14:O$129)+SUMIF(Media9!$B$14:$B$129,'Daily_Total  P2'!$B42,Media9!O$14:O$129)+SUMIF(Media10!$B$14:$B$129,'Daily_Total  P2'!$B42,Media10!O$14:O$129)</f>
        <v>0</v>
      </c>
      <c r="P42" s="456">
        <f>SUMIF('Facebook P2'!$B$14:$B$155,'Daily_Total  P2'!$B42,'Facebook P2'!P$14:P$155)+SUMIF('YouTube P2'!$B$14:$B$125,'Daily_Total  P2'!$B42,'YouTube P2'!P$14:P$125)+SUMIF('GDN P2'!$B$14:$B$123,'Daily_Total  P2'!$B42,'GDN P2'!P$14:P$123)+SUMIF(Media4!$B$14:$B$122,'Daily_Total  P2'!$B42,Media4!P$14:P$122)+SUMIF(Media5!$B$14:$B$129,'Daily_Total  P2'!$B42,Media5!P$14:P$129)+SUMIF(Media6!$B$14:$B$129,'Daily_Total  P2'!$B42,Media6!P$14:P$129)+SUMIF(Media7!$B$14:$B$129,'Daily_Total  P2'!$B42,Media7!P$14:P$129)+SUMIF(Media8!$B$14:$B$129,'Daily_Total  P2'!$B42,Media8!P$14:P$129)+SUMIF(Media9!$B$14:$B$129,'Daily_Total  P2'!$B42,Media9!P$14:P$129)+SUMIF(Media10!$B$14:$B$129,'Daily_Total  P2'!$B42,Media10!P$14:P$129)</f>
        <v>0</v>
      </c>
      <c r="Q42" s="74" t="e">
        <f t="shared" si="3"/>
        <v>#DIV/0!</v>
      </c>
      <c r="R42" s="75" t="e">
        <f t="shared" si="4"/>
        <v>#DIV/0!</v>
      </c>
      <c r="S42" s="59" t="e">
        <f t="shared" si="5"/>
        <v>#DIV/0!</v>
      </c>
      <c r="T42" s="104" t="e">
        <f>AVERAGE('Facebook P2'!T42,'YouTube P2'!T42,'GDN P2'!T42,Media4!T40,Media5!T40,Media6!T40,Media7!T40,Media8!T40,Media9!T40,Media10!T40)</f>
        <v>#DIV/0!</v>
      </c>
      <c r="U42" s="110">
        <f>SUMIF(Facebook!$B$14:$B$155,'Daily_Total  P2'!$B42,Facebook!U$14:U$155)+SUMIF(YouTube!$B$14:$B$125,'Daily_Total  P2'!$B42,YouTube!N$14:N$125)+SUMIF(Snapchat!$B$14:$B$123,'Daily_Total  P2'!$B42,Snapchat!N$14:N$123)+SUMIF(Media4!$B$14:$B$122,'Daily_Total  P2'!$B42,Media4!N$14:N$122)+SUMIF(Media5!$B$14:$B$129,'Daily_Total  P2'!$B42,Media5!N$14:N$129)+SUMIF(Media6!$B$14:$B$129,'Daily_Total  P2'!$B42,Media6!N$14:N$129)+SUMIF(Media7!$B$14:$B$129,'Daily_Total  P2'!$B42,Media7!N$14:N$129)+SUMIF(Media8!$B$14:$B$129,'Daily_Total  P2'!$B42,Media8!N$14:N$129)+SUMIF(Media9!$B$14:$B$129,'Daily_Total  P2'!$B42,Media9!N$14:N$129)+SUMIF(Media10!$B$14:$B$129,'Daily_Total  P2'!$B42,Media10!N$14:N$129)</f>
        <v>0</v>
      </c>
      <c r="V42" s="74"/>
      <c r="W42" s="274" t="e">
        <f>SUMIF([4]Facebook!$B$14:$B$155,'[4]Daily_Total '!$B42,[4]Facebook!W$14:W$155)+SUMIF([4]Instagram!$B$14:$B$125,'[4]Daily_Total '!$B42,[4]Instagram!W$14:W$125)+SUMIF([4]YouTube!$B$14:$B$123,'[4]Daily_Total '!$B42,[4]YouTube!W$14:W$123)+SUMIF([4]Media4!$B$14:$B$122,'[4]Daily_Total '!$B42,[4]Media4!W$14:W$122)+SUMIF([4]Media5!$B$14:$B$129,'[4]Daily_Total '!$B42,[4]Media5!W$14:W$129)+SUMIF([4]Media6!$B$14:$B$129,'[4]Daily_Total '!$B42,[4]Media6!W$14:W$129)+SUMIF([4]Media7!$B$14:$B$129,'[4]Daily_Total '!$B42,[4]Media7!W$14:W$129)+SUMIF([4]Media8!$B$14:$B$129,'[4]Daily_Total '!$B42,[4]Media8!W$14:W$129)+SUMIF([4]Media9!$B$14:$B$129,'[4]Daily_Total '!$B42,[4]Media9!W$14:W$129)+SUMIF([4]Media10!$B$14:$B$129,'[4]Daily_Total '!$B42,[4]Media10!W$14:W$129)</f>
        <v>#VALUE!</v>
      </c>
      <c r="X42" s="274" t="e">
        <f>SUMIF([4]Facebook!$B$14:$B$155,'[4]Daily_Total '!$B42,[4]Facebook!X$14:X$155)+SUMIF([4]Instagram!$B$14:$B$125,'[4]Daily_Total '!$B42,[4]Instagram!X$14:X$125)+SUMIF([4]YouTube!$B$14:$B$123,'[4]Daily_Total '!$B42,[4]YouTube!X$14:X$123)+SUMIF([4]Media4!$B$14:$B$122,'[4]Daily_Total '!$B42,[4]Media4!X$14:X$122)+SUMIF([4]Media5!$B$14:$B$129,'[4]Daily_Total '!$B42,[4]Media5!X$14:X$129)+SUMIF([4]Media6!$B$14:$B$129,'[4]Daily_Total '!$B42,[4]Media6!X$14:X$129)+SUMIF([4]Media7!$B$14:$B$129,'[4]Daily_Total '!$B42,[4]Media7!X$14:X$129)+SUMIF([4]Media8!$B$14:$B$129,'[4]Daily_Total '!$B42,[4]Media8!X$14:X$129)+SUMIF([4]Media9!$B$14:$B$129,'[4]Daily_Total '!$B42,[4]Media9!X$14:X$129)+SUMIF([4]Media10!$B$14:$B$129,'[4]Daily_Total '!$B42,[4]Media10!X$14:X$129)</f>
        <v>#VALUE!</v>
      </c>
      <c r="Y42" s="275" t="e">
        <f>SUMIF([4]Facebook!$B$14:$B$155,'[4]Daily_Total '!$B42,[4]Facebook!Y$14:Y$155)+SUMIF([4]Instagram!$B$14:$B$125,'[4]Daily_Total '!$B42,[4]Instagram!Y$14:Y$125)+SUMIF([4]YouTube!$B$14:$B$123,'[4]Daily_Total '!$B42,[4]YouTube!Y$14:Y$123)+SUMIF([4]Media4!$B$14:$B$122,'[4]Daily_Total '!$B42,[4]Media4!Y$14:Y$122)+SUMIF([4]Media5!$B$14:$B$129,'[4]Daily_Total '!$B42,[4]Media5!Y$14:Y$129)+SUMIF([4]Media6!$B$14:$B$129,'[4]Daily_Total '!$B42,[4]Media6!Y$14:Y$129)+SUMIF([4]Media7!$B$14:$B$129,'[4]Daily_Total '!$B42,[4]Media7!Y$14:Y$129)+SUMIF([4]Media8!$B$14:$B$129,'[4]Daily_Total '!$B42,[4]Media8!Y$14:Y$129)+SUMIF([4]Media9!$B$14:$B$129,'[4]Daily_Total '!$B42,[4]Media9!Y$14:Y$129)+SUMIF([4]Media10!$B$14:$B$129,'[4]Daily_Total '!$B42,[4]Media10!Y$14:Y$129)</f>
        <v>#VALUE!</v>
      </c>
    </row>
    <row r="43" spans="1:25" ht="15.65" hidden="1" customHeight="1">
      <c r="A43" s="284"/>
      <c r="B43" s="95" t="e">
        <f>#REF!+26</f>
        <v>#REF!</v>
      </c>
      <c r="C43" s="456">
        <f>SUMIF('Facebook P2'!$B$14:$B$155,'Daily_Total  P2'!$B43,'Facebook P2'!C$14:C$155)+SUMIF('YouTube P2'!$B$14:$B$125,'Daily_Total  P2'!$B43,'YouTube P2'!C$14:C$125)+SUMIF('GDN P2'!$B$14:$B$123,'Daily_Total  P2'!$B43,'GDN P2'!C$14:C$123)+SUMIF(Media4!$B$14:$B$122,'Daily_Total  P2'!$B43,Media4!C$14:C$122)+SUMIF(Media5!$B$14:$B$129,'Daily_Total  P2'!$B43,Media5!C$14:C$129)+SUMIF(Media6!$B$14:$B$129,'Daily_Total  P2'!$B43,Media6!C$14:C$129)+SUMIF(Media7!$B$14:$B$129,'Daily_Total  P2'!$B43,Media7!C$14:C$129)+SUMIF(Media8!$B$14:$B$129,'Daily_Total  P2'!$B43,Media8!C$14:C$129)+SUMIF(Media9!$B$14:$B$129,'Daily_Total  P2'!$B43,Media9!C$14:C$129)+SUMIF(Media10!$B$14:$B$129,'Daily_Total  P2'!$B43,Media10!C$14:C$129)</f>
        <v>0</v>
      </c>
      <c r="D43" s="465">
        <f>SUMIF('Facebook P2'!$B$14:$B$155,'Daily_Total  P2'!$B43,'Facebook P2'!D$14:D$155)+SUMIF('YouTube P2'!$B$14:$B$125,'Daily_Total  P2'!$B43,'YouTube P2'!D$14:D$125)+SUMIF('GDN P2'!$B$14:$B$123,'Daily_Total  P2'!$B43,'GDN P2'!D$14:D$123)+SUMIF(Media4!$B$14:$B$122,'Daily_Total  P2'!$B43,Media4!D$14:D$122)+SUMIF(Media5!$B$14:$B$129,'Daily_Total  P2'!$B43,Media5!D$14:D$129)+SUMIF(Media6!$B$14:$B$129,'Daily_Total  P2'!$B43,Media6!D$14:D$129)+SUMIF(Media7!$B$14:$B$129,'Daily_Total  P2'!$B43,Media7!D$14:D$129)+SUMIF(Media8!$B$14:$B$129,'Daily_Total  P2'!$B43,Media8!D$14:D$129)+SUMIF(Media9!$B$14:$B$129,'Daily_Total  P2'!$B43,Media9!D$14:D$129)+SUMIF(Media10!$B$14:$B$129,'Daily_Total  P2'!$B43,Media10!D$14:D$129)</f>
        <v>0</v>
      </c>
      <c r="E43" s="465">
        <f>SUMIF('Facebook P2'!$B$14:$B$155,'Daily_Total  P2'!$B43,'Facebook P2'!E$14:E$155)+SUMIF('YouTube P2'!$B$14:$B$125,'Daily_Total  P2'!$B43,'YouTube P2'!E$14:E$125)+SUMIF('GDN P2'!$B$14:$B$123,'Daily_Total  P2'!$B43,'GDN P2'!E$14:E$123)+SUMIF(Media4!$B$14:$B$122,'Daily_Total  P2'!$B43,Media4!E$14:E$122)+SUMIF(Media5!$B$14:$B$129,'Daily_Total  P2'!$B43,Media5!E$14:E$129)+SUMIF(Media6!$B$14:$B$129,'Daily_Total  P2'!$B43,Media6!E$14:E$129)+SUMIF(Media7!$B$14:$B$129,'Daily_Total  P2'!$B43,Media7!E$14:E$129)+SUMIF(Media8!$B$14:$B$129,'Daily_Total  P2'!$B43,Media8!E$14:E$129)+SUMIF(Media9!$B$14:$B$129,'Daily_Total  P2'!$B43,Media9!E$14:E$129)+SUMIF(Media10!$B$14:$B$129,'Daily_Total  P2'!$B43,Media10!E$14:E$129)</f>
        <v>0</v>
      </c>
      <c r="F43" s="465">
        <f>SUMIF('Facebook P2'!$B$14:$B$155,'Daily_Total  P2'!$B43,'Facebook P2'!F$14:F$155)+SUMIF('YouTube P2'!$B$14:$B$125,'Daily_Total  P2'!$B43,'YouTube P2'!F$14:F$125)+SUMIF('GDN P2'!$B$14:$B$123,'Daily_Total  P2'!$B43,'GDN P2'!F$14:F$123)+SUMIF(Media4!$B$14:$B$122,'Daily_Total  P2'!$B43,Media4!F$14:F$122)+SUMIF(Media5!$B$14:$B$129,'Daily_Total  P2'!$B43,Media5!F$14:F$129)+SUMIF(Media6!$B$14:$B$129,'Daily_Total  P2'!$B43,Media6!F$14:F$129)+SUMIF(Media7!$B$14:$B$129,'Daily_Total  P2'!$B43,Media7!F$14:F$129)+SUMIF(Media8!$B$14:$B$129,'Daily_Total  P2'!$B43,Media8!F$14:F$129)+SUMIF(Media9!$B$14:$B$129,'Daily_Total  P2'!$B43,Media9!F$14:F$129)+SUMIF(Media10!$B$14:$B$129,'Daily_Total  P2'!$B43,Media10!F$14:F$129)</f>
        <v>0</v>
      </c>
      <c r="G43" s="465">
        <f>SUMIF('Facebook P2'!$B$14:$B$155,'Daily_Total  P2'!$B43,'Facebook P2'!G$14:G$155)+SUMIF('YouTube P2'!$B$14:$B$125,'Daily_Total  P2'!$B43,'YouTube P2'!G$14:G$125)+SUMIF('GDN P2'!$B$14:$B$123,'Daily_Total  P2'!$B43,'GDN P2'!G$14:G$123)+SUMIF(Media4!$B$14:$B$122,'Daily_Total  P2'!$B43,Media4!G$14:G$122)+SUMIF(Media5!$B$14:$B$129,'Daily_Total  P2'!$B43,Media5!G$14:G$129)+SUMIF(Media6!$B$14:$B$129,'Daily_Total  P2'!$B43,Media6!G$14:G$129)+SUMIF(Media7!$B$14:$B$129,'Daily_Total  P2'!$B43,Media7!G$14:G$129)+SUMIF(Media8!$B$14:$B$129,'Daily_Total  P2'!$B43,Media8!G$14:G$129)+SUMIF(Media9!$B$14:$B$129,'Daily_Total  P2'!$B43,Media9!G$14:G$129)+SUMIF(Media10!$B$14:$B$129,'Daily_Total  P2'!$B43,Media10!G$14:G$129)</f>
        <v>0</v>
      </c>
      <c r="H43" s="465">
        <f>SUMIF('Facebook P2'!$B$14:$B$155,'Daily_Total  P2'!$B43,'Facebook P2'!H$14:H$155)+SUMIF('YouTube P2'!$B$14:$B$125,'Daily_Total  P2'!$B43,'YouTube P2'!H$14:H$125)+SUMIF('GDN P2'!$B$14:$B$123,'Daily_Total  P2'!$B43,'GDN P2'!H$14:H$123)+SUMIF(Media4!$B$14:$B$122,'Daily_Total  P2'!$B43,Media4!H$14:H$122)+SUMIF(Media5!$B$14:$B$129,'Daily_Total  P2'!$B43,Media5!H$14:H$129)+SUMIF(Media6!$B$14:$B$129,'Daily_Total  P2'!$B43,Media6!H$14:H$129)+SUMIF(Media7!$B$14:$B$129,'Daily_Total  P2'!$B43,Media7!H$14:H$129)+SUMIF(Media8!$B$14:$B$129,'Daily_Total  P2'!$B43,Media8!H$14:H$129)+SUMIF(Media9!$B$14:$B$129,'Daily_Total  P2'!$B43,Media9!H$14:H$129)+SUMIF(Media10!$B$14:$B$129,'Daily_Total  P2'!$B43,Media10!H$14:H$129)</f>
        <v>0</v>
      </c>
      <c r="I43" s="465">
        <f>SUMIF('Facebook P2'!$B$14:$B$155,'Daily_Total  P2'!$B43,'Facebook P2'!I$14:I$155)+SUMIF('YouTube P2'!$B$14:$B$125,'Daily_Total  P2'!$B43,'YouTube P2'!I$14:I$125)+SUMIF('GDN P2'!$B$14:$B$123,'Daily_Total  P2'!$B43,'GDN P2'!I$14:I$123)+SUMIF(Media4!$B$14:$B$122,'Daily_Total  P2'!$B43,Media4!I$14:I$122)+SUMIF(Media5!$B$14:$B$129,'Daily_Total  P2'!$B43,Media5!I$14:I$129)+SUMIF(Media6!$B$14:$B$129,'Daily_Total  P2'!$B43,Media6!I$14:I$129)+SUMIF(Media7!$B$14:$B$129,'Daily_Total  P2'!$B43,Media7!I$14:I$129)+SUMIF(Media8!$B$14:$B$129,'Daily_Total  P2'!$B43,Media8!I$14:I$129)+SUMIF(Media9!$B$14:$B$129,'Daily_Total  P2'!$B43,Media9!I$14:I$129)+SUMIF(Media10!$B$14:$B$129,'Daily_Total  P2'!$B43,Media10!I$14:I$129)</f>
        <v>0</v>
      </c>
      <c r="J43" s="467">
        <f>SUMIF('Facebook P2'!$B$14:$B$155,'Daily_Total  P2'!$B43,'Facebook P2'!J$14:J$155)+SUMIF('YouTube P2'!$B$14:$B$125,'Daily_Total  P2'!$B43,'YouTube P2'!J$14:J$125)+SUMIF('GDN P2'!$B$14:$B$123,'Daily_Total  P2'!$B43,'GDN P2'!J$14:J$123)+SUMIF(Media4!$B$14:$B$122,'Daily_Total  P2'!$B43,Media4!J$14:J$122)+SUMIF(Media5!$B$14:$B$129,'Daily_Total  P2'!$B43,Media5!J$14:J$129)+SUMIF(Media6!$B$14:$B$129,'Daily_Total  P2'!$B43,Media6!J$14:J$129)+SUMIF(Media7!$B$14:$B$129,'Daily_Total  P2'!$B43,Media7!J$14:J$129)+SUMIF(Media8!$B$14:$B$129,'Daily_Total  P2'!$B43,Media8!J$14:J$129)+SUMIF(Media9!$B$14:$B$129,'Daily_Total  P2'!$B43,Media9!J$14:J$129)+SUMIF(Media10!$B$14:$B$129,'Daily_Total  P2'!$B43,Media10!J$14:J$129)</f>
        <v>0</v>
      </c>
      <c r="K43" s="59">
        <f>SUM($J$21,$J$29,$J$37:J43)/$C$3</f>
        <v>0.17274766266810113</v>
      </c>
      <c r="L43" s="60" t="e">
        <f t="shared" si="0"/>
        <v>#DIV/0!</v>
      </c>
      <c r="M43" s="73" t="e">
        <f t="shared" si="1"/>
        <v>#DIV/0!</v>
      </c>
      <c r="N43" s="356" t="e">
        <f t="shared" si="2"/>
        <v>#DIV/0!</v>
      </c>
      <c r="O43" s="456">
        <f>SUMIF('Facebook P2'!$B$14:$B$155,'Daily_Total  P2'!$B43,'Facebook P2'!O$14:O$155)+SUMIF('YouTube P2'!$B$14:$B$125,'Daily_Total  P2'!$B43,'YouTube P2'!O$14:O$125)+SUMIF('GDN P2'!$B$14:$B$123,'Daily_Total  P2'!$B43,'GDN P2'!O$14:O$123)+SUMIF(Media4!$B$14:$B$122,'Daily_Total  P2'!$B43,Media4!O$14:O$122)+SUMIF(Media5!$B$14:$B$129,'Daily_Total  P2'!$B43,Media5!O$14:O$129)+SUMIF(Media6!$B$14:$B$129,'Daily_Total  P2'!$B43,Media6!O$14:O$129)+SUMIF(Media7!$B$14:$B$129,'Daily_Total  P2'!$B43,Media7!O$14:O$129)+SUMIF(Media8!$B$14:$B$129,'Daily_Total  P2'!$B43,Media8!O$14:O$129)+SUMIF(Media9!$B$14:$B$129,'Daily_Total  P2'!$B43,Media9!O$14:O$129)+SUMIF(Media10!$B$14:$B$129,'Daily_Total  P2'!$B43,Media10!O$14:O$129)</f>
        <v>0</v>
      </c>
      <c r="P43" s="456">
        <f>SUMIF('Facebook P2'!$B$14:$B$155,'Daily_Total  P2'!$B43,'Facebook P2'!P$14:P$155)+SUMIF('YouTube P2'!$B$14:$B$125,'Daily_Total  P2'!$B43,'YouTube P2'!P$14:P$125)+SUMIF('GDN P2'!$B$14:$B$123,'Daily_Total  P2'!$B43,'GDN P2'!P$14:P$123)+SUMIF(Media4!$B$14:$B$122,'Daily_Total  P2'!$B43,Media4!P$14:P$122)+SUMIF(Media5!$B$14:$B$129,'Daily_Total  P2'!$B43,Media5!P$14:P$129)+SUMIF(Media6!$B$14:$B$129,'Daily_Total  P2'!$B43,Media6!P$14:P$129)+SUMIF(Media7!$B$14:$B$129,'Daily_Total  P2'!$B43,Media7!P$14:P$129)+SUMIF(Media8!$B$14:$B$129,'Daily_Total  P2'!$B43,Media8!P$14:P$129)+SUMIF(Media9!$B$14:$B$129,'Daily_Total  P2'!$B43,Media9!P$14:P$129)+SUMIF(Media10!$B$14:$B$129,'Daily_Total  P2'!$B43,Media10!P$14:P$129)</f>
        <v>0</v>
      </c>
      <c r="Q43" s="74" t="e">
        <f t="shared" si="3"/>
        <v>#DIV/0!</v>
      </c>
      <c r="R43" s="75" t="e">
        <f t="shared" si="4"/>
        <v>#DIV/0!</v>
      </c>
      <c r="S43" s="59" t="e">
        <f t="shared" si="5"/>
        <v>#DIV/0!</v>
      </c>
      <c r="T43" s="104" t="e">
        <f>AVERAGE('Facebook P2'!T43,'YouTube P2'!T43,'GDN P2'!T43,Media4!T41,Media5!T41,Media6!T41,Media7!T41,Media8!T41,Media9!T41,Media10!T41)</f>
        <v>#DIV/0!</v>
      </c>
      <c r="U43" s="110">
        <f>SUMIF(Facebook!$B$14:$B$155,'Daily_Total  P2'!$B43,Facebook!U$14:U$155)+SUMIF(YouTube!$B$14:$B$125,'Daily_Total  P2'!$B43,YouTube!N$14:N$125)+SUMIF(Snapchat!$B$14:$B$123,'Daily_Total  P2'!$B43,Snapchat!N$14:N$123)+SUMIF(Media4!$B$14:$B$122,'Daily_Total  P2'!$B43,Media4!N$14:N$122)+SUMIF(Media5!$B$14:$B$129,'Daily_Total  P2'!$B43,Media5!N$14:N$129)+SUMIF(Media6!$B$14:$B$129,'Daily_Total  P2'!$B43,Media6!N$14:N$129)+SUMIF(Media7!$B$14:$B$129,'Daily_Total  P2'!$B43,Media7!N$14:N$129)+SUMIF(Media8!$B$14:$B$129,'Daily_Total  P2'!$B43,Media8!N$14:N$129)+SUMIF(Media9!$B$14:$B$129,'Daily_Total  P2'!$B43,Media9!N$14:N$129)+SUMIF(Media10!$B$14:$B$129,'Daily_Total  P2'!$B43,Media10!N$14:N$129)</f>
        <v>0</v>
      </c>
      <c r="V43" s="74"/>
      <c r="W43" s="274" t="e">
        <f>SUMIF([4]Facebook!$B$14:$B$155,'[4]Daily_Total '!$B43,[4]Facebook!W$14:W$155)+SUMIF([4]Instagram!$B$14:$B$125,'[4]Daily_Total '!$B43,[4]Instagram!W$14:W$125)+SUMIF([4]YouTube!$B$14:$B$123,'[4]Daily_Total '!$B43,[4]YouTube!W$14:W$123)+SUMIF([4]Media4!$B$14:$B$122,'[4]Daily_Total '!$B43,[4]Media4!W$14:W$122)+SUMIF([4]Media5!$B$14:$B$129,'[4]Daily_Total '!$B43,[4]Media5!W$14:W$129)+SUMIF([4]Media6!$B$14:$B$129,'[4]Daily_Total '!$B43,[4]Media6!W$14:W$129)+SUMIF([4]Media7!$B$14:$B$129,'[4]Daily_Total '!$B43,[4]Media7!W$14:W$129)+SUMIF([4]Media8!$B$14:$B$129,'[4]Daily_Total '!$B43,[4]Media8!W$14:W$129)+SUMIF([4]Media9!$B$14:$B$129,'[4]Daily_Total '!$B43,[4]Media9!W$14:W$129)+SUMIF([4]Media10!$B$14:$B$129,'[4]Daily_Total '!$B43,[4]Media10!W$14:W$129)</f>
        <v>#VALUE!</v>
      </c>
      <c r="X43" s="274" t="e">
        <f>SUMIF([4]Facebook!$B$14:$B$155,'[4]Daily_Total '!$B43,[4]Facebook!X$14:X$155)+SUMIF([4]Instagram!$B$14:$B$125,'[4]Daily_Total '!$B43,[4]Instagram!X$14:X$125)+SUMIF([4]YouTube!$B$14:$B$123,'[4]Daily_Total '!$B43,[4]YouTube!X$14:X$123)+SUMIF([4]Media4!$B$14:$B$122,'[4]Daily_Total '!$B43,[4]Media4!X$14:X$122)+SUMIF([4]Media5!$B$14:$B$129,'[4]Daily_Total '!$B43,[4]Media5!X$14:X$129)+SUMIF([4]Media6!$B$14:$B$129,'[4]Daily_Total '!$B43,[4]Media6!X$14:X$129)+SUMIF([4]Media7!$B$14:$B$129,'[4]Daily_Total '!$B43,[4]Media7!X$14:X$129)+SUMIF([4]Media8!$B$14:$B$129,'[4]Daily_Total '!$B43,[4]Media8!X$14:X$129)+SUMIF([4]Media9!$B$14:$B$129,'[4]Daily_Total '!$B43,[4]Media9!X$14:X$129)+SUMIF([4]Media10!$B$14:$B$129,'[4]Daily_Total '!$B43,[4]Media10!X$14:X$129)</f>
        <v>#VALUE!</v>
      </c>
      <c r="Y43" s="275" t="e">
        <f>SUMIF([4]Facebook!$B$14:$B$155,'[4]Daily_Total '!$B43,[4]Facebook!Y$14:Y$155)+SUMIF([4]Instagram!$B$14:$B$125,'[4]Daily_Total '!$B43,[4]Instagram!Y$14:Y$125)+SUMIF([4]YouTube!$B$14:$B$123,'[4]Daily_Total '!$B43,[4]YouTube!Y$14:Y$123)+SUMIF([4]Media4!$B$14:$B$122,'[4]Daily_Total '!$B43,[4]Media4!Y$14:Y$122)+SUMIF([4]Media5!$B$14:$B$129,'[4]Daily_Total '!$B43,[4]Media5!Y$14:Y$129)+SUMIF([4]Media6!$B$14:$B$129,'[4]Daily_Total '!$B43,[4]Media6!Y$14:Y$129)+SUMIF([4]Media7!$B$14:$B$129,'[4]Daily_Total '!$B43,[4]Media7!Y$14:Y$129)+SUMIF([4]Media8!$B$14:$B$129,'[4]Daily_Total '!$B43,[4]Media8!Y$14:Y$129)+SUMIF([4]Media9!$B$14:$B$129,'[4]Daily_Total '!$B43,[4]Media9!Y$14:Y$129)+SUMIF([4]Media10!$B$14:$B$129,'[4]Daily_Total '!$B43,[4]Media10!Y$14:Y$129)</f>
        <v>#VALUE!</v>
      </c>
    </row>
    <row r="44" spans="1:25" ht="15.65" hidden="1" customHeight="1">
      <c r="A44" s="284"/>
      <c r="B44" s="95" t="e">
        <f>#REF!+27</f>
        <v>#REF!</v>
      </c>
      <c r="C44" s="456">
        <f>SUMIF('Facebook P2'!$B$14:$B$155,'Daily_Total  P2'!$B44,'Facebook P2'!C$14:C$155)+SUMIF('YouTube P2'!$B$14:$B$125,'Daily_Total  P2'!$B44,'YouTube P2'!C$14:C$125)+SUMIF('GDN P2'!$B$14:$B$123,'Daily_Total  P2'!$B44,'GDN P2'!C$14:C$123)+SUMIF(Media4!$B$14:$B$122,'Daily_Total  P2'!$B44,Media4!C$14:C$122)+SUMIF(Media5!$B$14:$B$129,'Daily_Total  P2'!$B44,Media5!C$14:C$129)+SUMIF(Media6!$B$14:$B$129,'Daily_Total  P2'!$B44,Media6!C$14:C$129)+SUMIF(Media7!$B$14:$B$129,'Daily_Total  P2'!$B44,Media7!C$14:C$129)+SUMIF(Media8!$B$14:$B$129,'Daily_Total  P2'!$B44,Media8!C$14:C$129)+SUMIF(Media9!$B$14:$B$129,'Daily_Total  P2'!$B44,Media9!C$14:C$129)+SUMIF(Media10!$B$14:$B$129,'Daily_Total  P2'!$B44,Media10!C$14:C$129)</f>
        <v>0</v>
      </c>
      <c r="D44" s="465">
        <f>SUMIF('Facebook P2'!$B$14:$B$155,'Daily_Total  P2'!$B44,'Facebook P2'!D$14:D$155)+SUMIF('YouTube P2'!$B$14:$B$125,'Daily_Total  P2'!$B44,'YouTube P2'!D$14:D$125)+SUMIF('GDN P2'!$B$14:$B$123,'Daily_Total  P2'!$B44,'GDN P2'!D$14:D$123)+SUMIF(Media4!$B$14:$B$122,'Daily_Total  P2'!$B44,Media4!D$14:D$122)+SUMIF(Media5!$B$14:$B$129,'Daily_Total  P2'!$B44,Media5!D$14:D$129)+SUMIF(Media6!$B$14:$B$129,'Daily_Total  P2'!$B44,Media6!D$14:D$129)+SUMIF(Media7!$B$14:$B$129,'Daily_Total  P2'!$B44,Media7!D$14:D$129)+SUMIF(Media8!$B$14:$B$129,'Daily_Total  P2'!$B44,Media8!D$14:D$129)+SUMIF(Media9!$B$14:$B$129,'Daily_Total  P2'!$B44,Media9!D$14:D$129)+SUMIF(Media10!$B$14:$B$129,'Daily_Total  P2'!$B44,Media10!D$14:D$129)</f>
        <v>0</v>
      </c>
      <c r="E44" s="465">
        <f>SUMIF('Facebook P2'!$B$14:$B$155,'Daily_Total  P2'!$B44,'Facebook P2'!E$14:E$155)+SUMIF('YouTube P2'!$B$14:$B$125,'Daily_Total  P2'!$B44,'YouTube P2'!E$14:E$125)+SUMIF('GDN P2'!$B$14:$B$123,'Daily_Total  P2'!$B44,'GDN P2'!E$14:E$123)+SUMIF(Media4!$B$14:$B$122,'Daily_Total  P2'!$B44,Media4!E$14:E$122)+SUMIF(Media5!$B$14:$B$129,'Daily_Total  P2'!$B44,Media5!E$14:E$129)+SUMIF(Media6!$B$14:$B$129,'Daily_Total  P2'!$B44,Media6!E$14:E$129)+SUMIF(Media7!$B$14:$B$129,'Daily_Total  P2'!$B44,Media7!E$14:E$129)+SUMIF(Media8!$B$14:$B$129,'Daily_Total  P2'!$B44,Media8!E$14:E$129)+SUMIF(Media9!$B$14:$B$129,'Daily_Total  P2'!$B44,Media9!E$14:E$129)+SUMIF(Media10!$B$14:$B$129,'Daily_Total  P2'!$B44,Media10!E$14:E$129)</f>
        <v>0</v>
      </c>
      <c r="F44" s="465">
        <f>SUMIF('Facebook P2'!$B$14:$B$155,'Daily_Total  P2'!$B44,'Facebook P2'!F$14:F$155)+SUMIF('YouTube P2'!$B$14:$B$125,'Daily_Total  P2'!$B44,'YouTube P2'!F$14:F$125)+SUMIF('GDN P2'!$B$14:$B$123,'Daily_Total  P2'!$B44,'GDN P2'!F$14:F$123)+SUMIF(Media4!$B$14:$B$122,'Daily_Total  P2'!$B44,Media4!F$14:F$122)+SUMIF(Media5!$B$14:$B$129,'Daily_Total  P2'!$B44,Media5!F$14:F$129)+SUMIF(Media6!$B$14:$B$129,'Daily_Total  P2'!$B44,Media6!F$14:F$129)+SUMIF(Media7!$B$14:$B$129,'Daily_Total  P2'!$B44,Media7!F$14:F$129)+SUMIF(Media8!$B$14:$B$129,'Daily_Total  P2'!$B44,Media8!F$14:F$129)+SUMIF(Media9!$B$14:$B$129,'Daily_Total  P2'!$B44,Media9!F$14:F$129)+SUMIF(Media10!$B$14:$B$129,'Daily_Total  P2'!$B44,Media10!F$14:F$129)</f>
        <v>0</v>
      </c>
      <c r="G44" s="465">
        <f>SUMIF('Facebook P2'!$B$14:$B$155,'Daily_Total  P2'!$B44,'Facebook P2'!G$14:G$155)+SUMIF('YouTube P2'!$B$14:$B$125,'Daily_Total  P2'!$B44,'YouTube P2'!G$14:G$125)+SUMIF('GDN P2'!$B$14:$B$123,'Daily_Total  P2'!$B44,'GDN P2'!G$14:G$123)+SUMIF(Media4!$B$14:$B$122,'Daily_Total  P2'!$B44,Media4!G$14:G$122)+SUMIF(Media5!$B$14:$B$129,'Daily_Total  P2'!$B44,Media5!G$14:G$129)+SUMIF(Media6!$B$14:$B$129,'Daily_Total  P2'!$B44,Media6!G$14:G$129)+SUMIF(Media7!$B$14:$B$129,'Daily_Total  P2'!$B44,Media7!G$14:G$129)+SUMIF(Media8!$B$14:$B$129,'Daily_Total  P2'!$B44,Media8!G$14:G$129)+SUMIF(Media9!$B$14:$B$129,'Daily_Total  P2'!$B44,Media9!G$14:G$129)+SUMIF(Media10!$B$14:$B$129,'Daily_Total  P2'!$B44,Media10!G$14:G$129)</f>
        <v>0</v>
      </c>
      <c r="H44" s="465">
        <f>SUMIF('Facebook P2'!$B$14:$B$155,'Daily_Total  P2'!$B44,'Facebook P2'!H$14:H$155)+SUMIF('YouTube P2'!$B$14:$B$125,'Daily_Total  P2'!$B44,'YouTube P2'!H$14:H$125)+SUMIF('GDN P2'!$B$14:$B$123,'Daily_Total  P2'!$B44,'GDN P2'!H$14:H$123)+SUMIF(Media4!$B$14:$B$122,'Daily_Total  P2'!$B44,Media4!H$14:H$122)+SUMIF(Media5!$B$14:$B$129,'Daily_Total  P2'!$B44,Media5!H$14:H$129)+SUMIF(Media6!$B$14:$B$129,'Daily_Total  P2'!$B44,Media6!H$14:H$129)+SUMIF(Media7!$B$14:$B$129,'Daily_Total  P2'!$B44,Media7!H$14:H$129)+SUMIF(Media8!$B$14:$B$129,'Daily_Total  P2'!$B44,Media8!H$14:H$129)+SUMIF(Media9!$B$14:$B$129,'Daily_Total  P2'!$B44,Media9!H$14:H$129)+SUMIF(Media10!$B$14:$B$129,'Daily_Total  P2'!$B44,Media10!H$14:H$129)</f>
        <v>0</v>
      </c>
      <c r="I44" s="465">
        <f>SUMIF('Facebook P2'!$B$14:$B$155,'Daily_Total  P2'!$B44,'Facebook P2'!I$14:I$155)+SUMIF('YouTube P2'!$B$14:$B$125,'Daily_Total  P2'!$B44,'YouTube P2'!I$14:I$125)+SUMIF('GDN P2'!$B$14:$B$123,'Daily_Total  P2'!$B44,'GDN P2'!I$14:I$123)+SUMIF(Media4!$B$14:$B$122,'Daily_Total  P2'!$B44,Media4!I$14:I$122)+SUMIF(Media5!$B$14:$B$129,'Daily_Total  P2'!$B44,Media5!I$14:I$129)+SUMIF(Media6!$B$14:$B$129,'Daily_Total  P2'!$B44,Media6!I$14:I$129)+SUMIF(Media7!$B$14:$B$129,'Daily_Total  P2'!$B44,Media7!I$14:I$129)+SUMIF(Media8!$B$14:$B$129,'Daily_Total  P2'!$B44,Media8!I$14:I$129)+SUMIF(Media9!$B$14:$B$129,'Daily_Total  P2'!$B44,Media9!I$14:I$129)+SUMIF(Media10!$B$14:$B$129,'Daily_Total  P2'!$B44,Media10!I$14:I$129)</f>
        <v>0</v>
      </c>
      <c r="J44" s="467">
        <f>SUMIF('Facebook P2'!$B$14:$B$155,'Daily_Total  P2'!$B44,'Facebook P2'!J$14:J$155)+SUMIF('YouTube P2'!$B$14:$B$125,'Daily_Total  P2'!$B44,'YouTube P2'!J$14:J$125)+SUMIF('GDN P2'!$B$14:$B$123,'Daily_Total  P2'!$B44,'GDN P2'!J$14:J$123)+SUMIF(Media4!$B$14:$B$122,'Daily_Total  P2'!$B44,Media4!J$14:J$122)+SUMIF(Media5!$B$14:$B$129,'Daily_Total  P2'!$B44,Media5!J$14:J$129)+SUMIF(Media6!$B$14:$B$129,'Daily_Total  P2'!$B44,Media6!J$14:J$129)+SUMIF(Media7!$B$14:$B$129,'Daily_Total  P2'!$B44,Media7!J$14:J$129)+SUMIF(Media8!$B$14:$B$129,'Daily_Total  P2'!$B44,Media8!J$14:J$129)+SUMIF(Media9!$B$14:$B$129,'Daily_Total  P2'!$B44,Media9!J$14:J$129)+SUMIF(Media10!$B$14:$B$129,'Daily_Total  P2'!$B44,Media10!J$14:J$129)</f>
        <v>0</v>
      </c>
      <c r="K44" s="59">
        <f>SUM($J$21,$J$29,$J$37:J44)/$C$3</f>
        <v>0.17274766266810113</v>
      </c>
      <c r="L44" s="60" t="e">
        <f t="shared" si="0"/>
        <v>#DIV/0!</v>
      </c>
      <c r="M44" s="73" t="e">
        <f t="shared" si="1"/>
        <v>#DIV/0!</v>
      </c>
      <c r="N44" s="356" t="e">
        <f t="shared" si="2"/>
        <v>#DIV/0!</v>
      </c>
      <c r="O44" s="456">
        <f>SUMIF('Facebook P2'!$B$14:$B$155,'Daily_Total  P2'!$B44,'Facebook P2'!O$14:O$155)+SUMIF('YouTube P2'!$B$14:$B$125,'Daily_Total  P2'!$B44,'YouTube P2'!O$14:O$125)+SUMIF('GDN P2'!$B$14:$B$123,'Daily_Total  P2'!$B44,'GDN P2'!O$14:O$123)+SUMIF(Media4!$B$14:$B$122,'Daily_Total  P2'!$B44,Media4!O$14:O$122)+SUMIF(Media5!$B$14:$B$129,'Daily_Total  P2'!$B44,Media5!O$14:O$129)+SUMIF(Media6!$B$14:$B$129,'Daily_Total  P2'!$B44,Media6!O$14:O$129)+SUMIF(Media7!$B$14:$B$129,'Daily_Total  P2'!$B44,Media7!O$14:O$129)+SUMIF(Media8!$B$14:$B$129,'Daily_Total  P2'!$B44,Media8!O$14:O$129)+SUMIF(Media9!$B$14:$B$129,'Daily_Total  P2'!$B44,Media9!O$14:O$129)+SUMIF(Media10!$B$14:$B$129,'Daily_Total  P2'!$B44,Media10!O$14:O$129)</f>
        <v>0</v>
      </c>
      <c r="P44" s="456">
        <f>SUMIF('Facebook P2'!$B$14:$B$155,'Daily_Total  P2'!$B44,'Facebook P2'!P$14:P$155)+SUMIF('YouTube P2'!$B$14:$B$125,'Daily_Total  P2'!$B44,'YouTube P2'!P$14:P$125)+SUMIF('GDN P2'!$B$14:$B$123,'Daily_Total  P2'!$B44,'GDN P2'!P$14:P$123)+SUMIF(Media4!$B$14:$B$122,'Daily_Total  P2'!$B44,Media4!P$14:P$122)+SUMIF(Media5!$B$14:$B$129,'Daily_Total  P2'!$B44,Media5!P$14:P$129)+SUMIF(Media6!$B$14:$B$129,'Daily_Total  P2'!$B44,Media6!P$14:P$129)+SUMIF(Media7!$B$14:$B$129,'Daily_Total  P2'!$B44,Media7!P$14:P$129)+SUMIF(Media8!$B$14:$B$129,'Daily_Total  P2'!$B44,Media8!P$14:P$129)+SUMIF(Media9!$B$14:$B$129,'Daily_Total  P2'!$B44,Media9!P$14:P$129)+SUMIF(Media10!$B$14:$B$129,'Daily_Total  P2'!$B44,Media10!P$14:P$129)</f>
        <v>0</v>
      </c>
      <c r="Q44" s="74" t="e">
        <f t="shared" si="3"/>
        <v>#DIV/0!</v>
      </c>
      <c r="R44" s="75" t="e">
        <f t="shared" si="4"/>
        <v>#DIV/0!</v>
      </c>
      <c r="S44" s="59" t="e">
        <f t="shared" si="5"/>
        <v>#DIV/0!</v>
      </c>
      <c r="T44" s="104" t="e">
        <f>AVERAGE('Facebook P2'!T44,'YouTube P2'!T44,'GDN P2'!T44,Media4!T42,Media5!T42,Media6!T42,Media7!T42,Media8!T42,Media9!T42,Media10!T42)</f>
        <v>#DIV/0!</v>
      </c>
      <c r="U44" s="110">
        <f>SUMIF(Facebook!$B$14:$B$155,'Daily_Total  P2'!$B44,Facebook!U$14:U$155)+SUMIF(YouTube!$B$14:$B$125,'Daily_Total  P2'!$B44,YouTube!N$14:N$125)+SUMIF(Snapchat!$B$14:$B$123,'Daily_Total  P2'!$B44,Snapchat!N$14:N$123)+SUMIF(Media4!$B$14:$B$122,'Daily_Total  P2'!$B44,Media4!N$14:N$122)+SUMIF(Media5!$B$14:$B$129,'Daily_Total  P2'!$B44,Media5!N$14:N$129)+SUMIF(Media6!$B$14:$B$129,'Daily_Total  P2'!$B44,Media6!N$14:N$129)+SUMIF(Media7!$B$14:$B$129,'Daily_Total  P2'!$B44,Media7!N$14:N$129)+SUMIF(Media8!$B$14:$B$129,'Daily_Total  P2'!$B44,Media8!N$14:N$129)+SUMIF(Media9!$B$14:$B$129,'Daily_Total  P2'!$B44,Media9!N$14:N$129)+SUMIF(Media10!$B$14:$B$129,'Daily_Total  P2'!$B44,Media10!N$14:N$129)</f>
        <v>0</v>
      </c>
      <c r="V44" s="74"/>
      <c r="W44" s="274" t="e">
        <f>SUMIF([4]Facebook!$B$14:$B$155,'[4]Daily_Total '!$B44,[4]Facebook!W$14:W$155)+SUMIF([4]Instagram!$B$14:$B$125,'[4]Daily_Total '!$B44,[4]Instagram!W$14:W$125)+SUMIF([4]YouTube!$B$14:$B$123,'[4]Daily_Total '!$B44,[4]YouTube!W$14:W$123)+SUMIF([4]Media4!$B$14:$B$122,'[4]Daily_Total '!$B44,[4]Media4!W$14:W$122)+SUMIF([4]Media5!$B$14:$B$129,'[4]Daily_Total '!$B44,[4]Media5!W$14:W$129)+SUMIF([4]Media6!$B$14:$B$129,'[4]Daily_Total '!$B44,[4]Media6!W$14:W$129)+SUMIF([4]Media7!$B$14:$B$129,'[4]Daily_Total '!$B44,[4]Media7!W$14:W$129)+SUMIF([4]Media8!$B$14:$B$129,'[4]Daily_Total '!$B44,[4]Media8!W$14:W$129)+SUMIF([4]Media9!$B$14:$B$129,'[4]Daily_Total '!$B44,[4]Media9!W$14:W$129)+SUMIF([4]Media10!$B$14:$B$129,'[4]Daily_Total '!$B44,[4]Media10!W$14:W$129)</f>
        <v>#VALUE!</v>
      </c>
      <c r="X44" s="274" t="e">
        <f>SUMIF([4]Facebook!$B$14:$B$155,'[4]Daily_Total '!$B44,[4]Facebook!X$14:X$155)+SUMIF([4]Instagram!$B$14:$B$125,'[4]Daily_Total '!$B44,[4]Instagram!X$14:X$125)+SUMIF([4]YouTube!$B$14:$B$123,'[4]Daily_Total '!$B44,[4]YouTube!X$14:X$123)+SUMIF([4]Media4!$B$14:$B$122,'[4]Daily_Total '!$B44,[4]Media4!X$14:X$122)+SUMIF([4]Media5!$B$14:$B$129,'[4]Daily_Total '!$B44,[4]Media5!X$14:X$129)+SUMIF([4]Media6!$B$14:$B$129,'[4]Daily_Total '!$B44,[4]Media6!X$14:X$129)+SUMIF([4]Media7!$B$14:$B$129,'[4]Daily_Total '!$B44,[4]Media7!X$14:X$129)+SUMIF([4]Media8!$B$14:$B$129,'[4]Daily_Total '!$B44,[4]Media8!X$14:X$129)+SUMIF([4]Media9!$B$14:$B$129,'[4]Daily_Total '!$B44,[4]Media9!X$14:X$129)+SUMIF([4]Media10!$B$14:$B$129,'[4]Daily_Total '!$B44,[4]Media10!X$14:X$129)</f>
        <v>#VALUE!</v>
      </c>
      <c r="Y44" s="275" t="e">
        <f>SUMIF([4]Facebook!$B$14:$B$155,'[4]Daily_Total '!$B44,[4]Facebook!Y$14:Y$155)+SUMIF([4]Instagram!$B$14:$B$125,'[4]Daily_Total '!$B44,[4]Instagram!Y$14:Y$125)+SUMIF([4]YouTube!$B$14:$B$123,'[4]Daily_Total '!$B44,[4]YouTube!Y$14:Y$123)+SUMIF([4]Media4!$B$14:$B$122,'[4]Daily_Total '!$B44,[4]Media4!Y$14:Y$122)+SUMIF([4]Media5!$B$14:$B$129,'[4]Daily_Total '!$B44,[4]Media5!Y$14:Y$129)+SUMIF([4]Media6!$B$14:$B$129,'[4]Daily_Total '!$B44,[4]Media6!Y$14:Y$129)+SUMIF([4]Media7!$B$14:$B$129,'[4]Daily_Total '!$B44,[4]Media7!Y$14:Y$129)+SUMIF([4]Media8!$B$14:$B$129,'[4]Daily_Total '!$B44,[4]Media8!Y$14:Y$129)+SUMIF([4]Media9!$B$14:$B$129,'[4]Daily_Total '!$B44,[4]Media9!Y$14:Y$129)+SUMIF([4]Media10!$B$14:$B$129,'[4]Daily_Total '!$B44,[4]Media10!Y$14:Y$129)</f>
        <v>#VALUE!</v>
      </c>
    </row>
    <row r="45" spans="1:25" ht="15.65" hidden="1" customHeight="1">
      <c r="A45" s="286"/>
      <c r="B45" s="96" t="s">
        <v>52</v>
      </c>
      <c r="C45" s="91">
        <f>SUM(C38:C44)</f>
        <v>0</v>
      </c>
      <c r="D45" s="76">
        <f>SUM(D38:D44)</f>
        <v>0</v>
      </c>
      <c r="E45" s="76">
        <f t="shared" ref="E45:I45" si="15">SUM(E38:E44)</f>
        <v>0</v>
      </c>
      <c r="F45" s="76">
        <f t="shared" si="15"/>
        <v>0</v>
      </c>
      <c r="G45" s="76">
        <f t="shared" si="15"/>
        <v>0</v>
      </c>
      <c r="H45" s="76">
        <f t="shared" si="15"/>
        <v>0</v>
      </c>
      <c r="I45" s="76">
        <f t="shared" si="15"/>
        <v>0</v>
      </c>
      <c r="J45" s="77">
        <f>SUM(J38:J44)</f>
        <v>0</v>
      </c>
      <c r="K45" s="78">
        <f>SUM($J$21,$J$29,$J$37,$J$45)/$C$3</f>
        <v>0.17274766266810113</v>
      </c>
      <c r="L45" s="79" t="e">
        <f t="shared" si="0"/>
        <v>#DIV/0!</v>
      </c>
      <c r="M45" s="80" t="e">
        <f t="shared" si="1"/>
        <v>#DIV/0!</v>
      </c>
      <c r="N45" s="357" t="e">
        <f t="shared" si="2"/>
        <v>#DIV/0!</v>
      </c>
      <c r="O45" s="91">
        <f>SUM(O38:O44)</f>
        <v>0</v>
      </c>
      <c r="P45" s="91">
        <f>SUM(P38:P44)</f>
        <v>0</v>
      </c>
      <c r="Q45" s="78" t="e">
        <f t="shared" si="3"/>
        <v>#DIV/0!</v>
      </c>
      <c r="R45" s="82" t="e">
        <f t="shared" si="4"/>
        <v>#DIV/0!</v>
      </c>
      <c r="S45" s="78" t="e">
        <f t="shared" si="5"/>
        <v>#DIV/0!</v>
      </c>
      <c r="T45" s="83" t="e">
        <f>AVERAGE(T38:T44)</f>
        <v>#DIV/0!</v>
      </c>
      <c r="U45" s="76">
        <f>SUM(U38:U44)</f>
        <v>0</v>
      </c>
      <c r="V45" s="78" t="e">
        <f>AVERAGE(V38:V39)</f>
        <v>#DIV/0!</v>
      </c>
      <c r="W45" s="276" t="e">
        <f>SUM(W38:W44)</f>
        <v>#VALUE!</v>
      </c>
      <c r="X45" s="276" t="e">
        <f>SUM(X38:X44)</f>
        <v>#VALUE!</v>
      </c>
      <c r="Y45" s="277" t="e">
        <f>SUM(Y38:Y44)</f>
        <v>#VALUE!</v>
      </c>
    </row>
    <row r="46" spans="1:25" ht="15.65" hidden="1" customHeight="1">
      <c r="A46" s="284"/>
      <c r="B46" s="95" t="e">
        <f>#REF!+28</f>
        <v>#REF!</v>
      </c>
      <c r="C46" s="456">
        <f>SUMIF('Facebook P2'!$B$14:$B$155,'Daily_Total  P2'!$B46,'Facebook P2'!C$14:C$155)+SUMIF('YouTube P2'!$B$14:$B$125,'Daily_Total  P2'!$B46,'YouTube P2'!C$14:C$125)+SUMIF('GDN P2'!$B$14:$B$123,'Daily_Total  P2'!$B46,'GDN P2'!C$14:C$123)+SUMIF(Media4!$B$14:$B$122,'Daily_Total  P2'!$B46,Media4!C$14:C$122)+SUMIF(Media5!$B$14:$B$129,'Daily_Total  P2'!$B46,Media5!C$14:C$129)+SUMIF(Media6!$B$14:$B$129,'Daily_Total  P2'!$B46,Media6!C$14:C$129)+SUMIF(Media7!$B$14:$B$129,'Daily_Total  P2'!$B46,Media7!C$14:C$129)+SUMIF(Media8!$B$14:$B$129,'Daily_Total  P2'!$B46,Media8!C$14:C$129)+SUMIF(Media9!$B$14:$B$129,'Daily_Total  P2'!$B46,Media9!C$14:C$129)+SUMIF(Media10!$B$14:$B$129,'Daily_Total  P2'!$B46,Media10!C$14:C$129)</f>
        <v>0</v>
      </c>
      <c r="D46" s="465">
        <f>SUMIF('Facebook P2'!$B$14:$B$155,'Daily_Total  P2'!$B46,'Facebook P2'!D$14:D$155)+SUMIF('YouTube P2'!$B$14:$B$125,'Daily_Total  P2'!$B46,'YouTube P2'!D$14:D$125)+SUMIF('GDN P2'!$B$14:$B$123,'Daily_Total  P2'!$B46,'GDN P2'!D$14:D$123)+SUMIF(Media4!$B$14:$B$122,'Daily_Total  P2'!$B46,Media4!D$14:D$122)+SUMIF(Media5!$B$14:$B$129,'Daily_Total  P2'!$B46,Media5!D$14:D$129)+SUMIF(Media6!$B$14:$B$129,'Daily_Total  P2'!$B46,Media6!D$14:D$129)+SUMIF(Media7!$B$14:$B$129,'Daily_Total  P2'!$B46,Media7!D$14:D$129)+SUMIF(Media8!$B$14:$B$129,'Daily_Total  P2'!$B46,Media8!D$14:D$129)+SUMIF(Media9!$B$14:$B$129,'Daily_Total  P2'!$B46,Media9!D$14:D$129)+SUMIF(Media10!$B$14:$B$129,'Daily_Total  P2'!$B46,Media10!D$14:D$129)</f>
        <v>0</v>
      </c>
      <c r="E46" s="465">
        <f>SUMIF('Facebook P2'!$B$14:$B$155,'Daily_Total  P2'!$B46,'Facebook P2'!E$14:E$155)+SUMIF('YouTube P2'!$B$14:$B$125,'Daily_Total  P2'!$B46,'YouTube P2'!E$14:E$125)+SUMIF('GDN P2'!$B$14:$B$123,'Daily_Total  P2'!$B46,'GDN P2'!E$14:E$123)+SUMIF(Media4!$B$14:$B$122,'Daily_Total  P2'!$B46,Media4!E$14:E$122)+SUMIF(Media5!$B$14:$B$129,'Daily_Total  P2'!$B46,Media5!E$14:E$129)+SUMIF(Media6!$B$14:$B$129,'Daily_Total  P2'!$B46,Media6!E$14:E$129)+SUMIF(Media7!$B$14:$B$129,'Daily_Total  P2'!$B46,Media7!E$14:E$129)+SUMIF(Media8!$B$14:$B$129,'Daily_Total  P2'!$B46,Media8!E$14:E$129)+SUMIF(Media9!$B$14:$B$129,'Daily_Total  P2'!$B46,Media9!E$14:E$129)+SUMIF(Media10!$B$14:$B$129,'Daily_Total  P2'!$B46,Media10!E$14:E$129)</f>
        <v>0</v>
      </c>
      <c r="F46" s="465">
        <f>SUMIF('Facebook P2'!$B$14:$B$155,'Daily_Total  P2'!$B46,'Facebook P2'!F$14:F$155)+SUMIF('YouTube P2'!$B$14:$B$125,'Daily_Total  P2'!$B46,'YouTube P2'!F$14:F$125)+SUMIF('GDN P2'!$B$14:$B$123,'Daily_Total  P2'!$B46,'GDN P2'!F$14:F$123)+SUMIF(Media4!$B$14:$B$122,'Daily_Total  P2'!$B46,Media4!F$14:F$122)+SUMIF(Media5!$B$14:$B$129,'Daily_Total  P2'!$B46,Media5!F$14:F$129)+SUMIF(Media6!$B$14:$B$129,'Daily_Total  P2'!$B46,Media6!F$14:F$129)+SUMIF(Media7!$B$14:$B$129,'Daily_Total  P2'!$B46,Media7!F$14:F$129)+SUMIF(Media8!$B$14:$B$129,'Daily_Total  P2'!$B46,Media8!F$14:F$129)+SUMIF(Media9!$B$14:$B$129,'Daily_Total  P2'!$B46,Media9!F$14:F$129)+SUMIF(Media10!$B$14:$B$129,'Daily_Total  P2'!$B46,Media10!F$14:F$129)</f>
        <v>0</v>
      </c>
      <c r="G46" s="465">
        <f>SUMIF('Facebook P2'!$B$14:$B$155,'Daily_Total  P2'!$B46,'Facebook P2'!G$14:G$155)+SUMIF('YouTube P2'!$B$14:$B$125,'Daily_Total  P2'!$B46,'YouTube P2'!G$14:G$125)+SUMIF('GDN P2'!$B$14:$B$123,'Daily_Total  P2'!$B46,'GDN P2'!G$14:G$123)+SUMIF(Media4!$B$14:$B$122,'Daily_Total  P2'!$B46,Media4!G$14:G$122)+SUMIF(Media5!$B$14:$B$129,'Daily_Total  P2'!$B46,Media5!G$14:G$129)+SUMIF(Media6!$B$14:$B$129,'Daily_Total  P2'!$B46,Media6!G$14:G$129)+SUMIF(Media7!$B$14:$B$129,'Daily_Total  P2'!$B46,Media7!G$14:G$129)+SUMIF(Media8!$B$14:$B$129,'Daily_Total  P2'!$B46,Media8!G$14:G$129)+SUMIF(Media9!$B$14:$B$129,'Daily_Total  P2'!$B46,Media9!G$14:G$129)+SUMIF(Media10!$B$14:$B$129,'Daily_Total  P2'!$B46,Media10!G$14:G$129)</f>
        <v>0</v>
      </c>
      <c r="H46" s="465">
        <f>SUMIF('Facebook P2'!$B$14:$B$155,'Daily_Total  P2'!$B46,'Facebook P2'!H$14:H$155)+SUMIF('YouTube P2'!$B$14:$B$125,'Daily_Total  P2'!$B46,'YouTube P2'!H$14:H$125)+SUMIF('GDN P2'!$B$14:$B$123,'Daily_Total  P2'!$B46,'GDN P2'!H$14:H$123)+SUMIF(Media4!$B$14:$B$122,'Daily_Total  P2'!$B46,Media4!H$14:H$122)+SUMIF(Media5!$B$14:$B$129,'Daily_Total  P2'!$B46,Media5!H$14:H$129)+SUMIF(Media6!$B$14:$B$129,'Daily_Total  P2'!$B46,Media6!H$14:H$129)+SUMIF(Media7!$B$14:$B$129,'Daily_Total  P2'!$B46,Media7!H$14:H$129)+SUMIF(Media8!$B$14:$B$129,'Daily_Total  P2'!$B46,Media8!H$14:H$129)+SUMIF(Media9!$B$14:$B$129,'Daily_Total  P2'!$B46,Media9!H$14:H$129)+SUMIF(Media10!$B$14:$B$129,'Daily_Total  P2'!$B46,Media10!H$14:H$129)</f>
        <v>0</v>
      </c>
      <c r="I46" s="465">
        <f>SUMIF('Facebook P2'!$B$14:$B$155,'Daily_Total  P2'!$B46,'Facebook P2'!I$14:I$155)+SUMIF('YouTube P2'!$B$14:$B$125,'Daily_Total  P2'!$B46,'YouTube P2'!I$14:I$125)+SUMIF('GDN P2'!$B$14:$B$123,'Daily_Total  P2'!$B46,'GDN P2'!I$14:I$123)+SUMIF(Media4!$B$14:$B$122,'Daily_Total  P2'!$B46,Media4!I$14:I$122)+SUMIF(Media5!$B$14:$B$129,'Daily_Total  P2'!$B46,Media5!I$14:I$129)+SUMIF(Media6!$B$14:$B$129,'Daily_Total  P2'!$B46,Media6!I$14:I$129)+SUMIF(Media7!$B$14:$B$129,'Daily_Total  P2'!$B46,Media7!I$14:I$129)+SUMIF(Media8!$B$14:$B$129,'Daily_Total  P2'!$B46,Media8!I$14:I$129)+SUMIF(Media9!$B$14:$B$129,'Daily_Total  P2'!$B46,Media9!I$14:I$129)+SUMIF(Media10!$B$14:$B$129,'Daily_Total  P2'!$B46,Media10!I$14:I$129)</f>
        <v>0</v>
      </c>
      <c r="J46" s="467">
        <f>SUMIF('Facebook P2'!$B$14:$B$155,'Daily_Total  P2'!$B46,'Facebook P2'!J$14:J$155)+SUMIF('YouTube P2'!$B$14:$B$125,'Daily_Total  P2'!$B46,'YouTube P2'!J$14:J$125)+SUMIF('GDN P2'!$B$14:$B$123,'Daily_Total  P2'!$B46,'GDN P2'!J$14:J$123)+SUMIF(Media4!$B$14:$B$122,'Daily_Total  P2'!$B46,Media4!J$14:J$122)+SUMIF(Media5!$B$14:$B$129,'Daily_Total  P2'!$B46,Media5!J$14:J$129)+SUMIF(Media6!$B$14:$B$129,'Daily_Total  P2'!$B46,Media6!J$14:J$129)+SUMIF(Media7!$B$14:$B$129,'Daily_Total  P2'!$B46,Media7!J$14:J$129)+SUMIF(Media8!$B$14:$B$129,'Daily_Total  P2'!$B46,Media8!J$14:J$129)+SUMIF(Media9!$B$14:$B$129,'Daily_Total  P2'!$B46,Media9!J$14:J$129)+SUMIF(Media10!$B$14:$B$129,'Daily_Total  P2'!$B46,Media10!J$14:J$129)</f>
        <v>0</v>
      </c>
      <c r="K46" s="59">
        <f>SUM($J$21,$J$29,$J$37,$J$45:J46)/$C$3</f>
        <v>0.17274766266810113</v>
      </c>
      <c r="L46" s="60" t="e">
        <f t="shared" si="0"/>
        <v>#DIV/0!</v>
      </c>
      <c r="M46" s="73" t="e">
        <f t="shared" si="1"/>
        <v>#DIV/0!</v>
      </c>
      <c r="N46" s="356" t="e">
        <f t="shared" si="2"/>
        <v>#DIV/0!</v>
      </c>
      <c r="O46" s="456">
        <f>SUMIF('Facebook P2'!$B$14:$B$155,'Daily_Total  P2'!$B46,'Facebook P2'!O$14:O$155)+SUMIF('YouTube P2'!$B$14:$B$125,'Daily_Total  P2'!$B46,'YouTube P2'!O$14:O$125)+SUMIF('GDN P2'!$B$14:$B$123,'Daily_Total  P2'!$B46,'GDN P2'!O$14:O$123)+SUMIF(Media4!$B$14:$B$122,'Daily_Total  P2'!$B46,Media4!O$14:O$122)+SUMIF(Media5!$B$14:$B$129,'Daily_Total  P2'!$B46,Media5!O$14:O$129)+SUMIF(Media6!$B$14:$B$129,'Daily_Total  P2'!$B46,Media6!O$14:O$129)+SUMIF(Media7!$B$14:$B$129,'Daily_Total  P2'!$B46,Media7!O$14:O$129)+SUMIF(Media8!$B$14:$B$129,'Daily_Total  P2'!$B46,Media8!O$14:O$129)+SUMIF(Media9!$B$14:$B$129,'Daily_Total  P2'!$B46,Media9!O$14:O$129)+SUMIF(Media10!$B$14:$B$129,'Daily_Total  P2'!$B46,Media10!O$14:O$129)</f>
        <v>0</v>
      </c>
      <c r="P46" s="456">
        <f>SUMIF('Facebook P2'!$B$14:$B$155,'Daily_Total  P2'!$B46,'Facebook P2'!P$14:P$155)+SUMIF('YouTube P2'!$B$14:$B$125,'Daily_Total  P2'!$B46,'YouTube P2'!P$14:P$125)+SUMIF('GDN P2'!$B$14:$B$123,'Daily_Total  P2'!$B46,'GDN P2'!P$14:P$123)+SUMIF(Media4!$B$14:$B$122,'Daily_Total  P2'!$B46,Media4!P$14:P$122)+SUMIF(Media5!$B$14:$B$129,'Daily_Total  P2'!$B46,Media5!P$14:P$129)+SUMIF(Media6!$B$14:$B$129,'Daily_Total  P2'!$B46,Media6!P$14:P$129)+SUMIF(Media7!$B$14:$B$129,'Daily_Total  P2'!$B46,Media7!P$14:P$129)+SUMIF(Media8!$B$14:$B$129,'Daily_Total  P2'!$B46,Media8!P$14:P$129)+SUMIF(Media9!$B$14:$B$129,'Daily_Total  P2'!$B46,Media9!P$14:P$129)+SUMIF(Media10!$B$14:$B$129,'Daily_Total  P2'!$B46,Media10!P$14:P$129)</f>
        <v>0</v>
      </c>
      <c r="Q46" s="74" t="e">
        <f t="shared" si="3"/>
        <v>#DIV/0!</v>
      </c>
      <c r="R46" s="75" t="e">
        <f t="shared" si="4"/>
        <v>#DIV/0!</v>
      </c>
      <c r="S46" s="59" t="e">
        <f t="shared" si="5"/>
        <v>#DIV/0!</v>
      </c>
      <c r="T46" s="104" t="e">
        <f>AVERAGE('Facebook P2'!T46,'YouTube P2'!T46,'GDN P2'!T46,Media4!T44,Media5!T44,Media6!T44,Media7!T44,Media8!T44,Media9!T44,Media10!T44)</f>
        <v>#DIV/0!</v>
      </c>
      <c r="U46" s="110">
        <f>SUMIF(Facebook!$B$14:$B$155,'Daily_Total  P2'!$B46,Facebook!U$14:U$155)+SUMIF(YouTube!$B$14:$B$125,'Daily_Total  P2'!$B46,YouTube!N$14:N$125)+SUMIF(Snapchat!$B$14:$B$123,'Daily_Total  P2'!$B46,Snapchat!N$14:N$123)+SUMIF(Media4!$B$14:$B$122,'Daily_Total  P2'!$B46,Media4!N$14:N$122)+SUMIF(Media5!$B$14:$B$129,'Daily_Total  P2'!$B46,Media5!N$14:N$129)+SUMIF(Media6!$B$14:$B$129,'Daily_Total  P2'!$B46,Media6!N$14:N$129)+SUMIF(Media7!$B$14:$B$129,'Daily_Total  P2'!$B46,Media7!N$14:N$129)+SUMIF(Media8!$B$14:$B$129,'Daily_Total  P2'!$B46,Media8!N$14:N$129)+SUMIF(Media9!$B$14:$B$129,'Daily_Total  P2'!$B46,Media9!N$14:N$129)+SUMIF(Media10!$B$14:$B$129,'Daily_Total  P2'!$B46,Media10!N$14:N$129)</f>
        <v>0</v>
      </c>
      <c r="V46" s="74">
        <f t="shared" ref="V46:V85" si="16">IFERROR(U46/O46,1)</f>
        <v>1</v>
      </c>
      <c r="W46" s="274" t="e">
        <f>SUMIF([4]Facebook!$B$14:$B$155,'[4]Daily_Total '!$B46,[4]Facebook!W$14:W$155)+SUMIF([4]Instagram!$B$14:$B$125,'[4]Daily_Total '!$B46,[4]Instagram!W$14:W$125)+SUMIF([4]YouTube!$B$14:$B$123,'[4]Daily_Total '!$B46,[4]YouTube!W$14:W$123)+SUMIF([4]Media4!$B$14:$B$122,'[4]Daily_Total '!$B46,[4]Media4!W$14:W$122)+SUMIF([4]Media5!$B$14:$B$129,'[4]Daily_Total '!$B46,[4]Media5!W$14:W$129)+SUMIF([4]Media6!$B$14:$B$129,'[4]Daily_Total '!$B46,[4]Media6!W$14:W$129)+SUMIF([4]Media7!$B$14:$B$129,'[4]Daily_Total '!$B46,[4]Media7!W$14:W$129)+SUMIF([4]Media8!$B$14:$B$129,'[4]Daily_Total '!$B46,[4]Media8!W$14:W$129)+SUMIF([4]Media9!$B$14:$B$129,'[4]Daily_Total '!$B46,[4]Media9!W$14:W$129)+SUMIF([4]Media10!$B$14:$B$129,'[4]Daily_Total '!$B46,[4]Media10!W$14:W$129)</f>
        <v>#VALUE!</v>
      </c>
      <c r="X46" s="274" t="e">
        <f>SUMIF([4]Facebook!$B$14:$B$155,'[4]Daily_Total '!$B46,[4]Facebook!X$14:X$155)+SUMIF([4]Instagram!$B$14:$B$125,'[4]Daily_Total '!$B46,[4]Instagram!X$14:X$125)+SUMIF([4]YouTube!$B$14:$B$123,'[4]Daily_Total '!$B46,[4]YouTube!X$14:X$123)+SUMIF([4]Media4!$B$14:$B$122,'[4]Daily_Total '!$B46,[4]Media4!X$14:X$122)+SUMIF([4]Media5!$B$14:$B$129,'[4]Daily_Total '!$B46,[4]Media5!X$14:X$129)+SUMIF([4]Media6!$B$14:$B$129,'[4]Daily_Total '!$B46,[4]Media6!X$14:X$129)+SUMIF([4]Media7!$B$14:$B$129,'[4]Daily_Total '!$B46,[4]Media7!X$14:X$129)+SUMIF([4]Media8!$B$14:$B$129,'[4]Daily_Total '!$B46,[4]Media8!X$14:X$129)+SUMIF([4]Media9!$B$14:$B$129,'[4]Daily_Total '!$B46,[4]Media9!X$14:X$129)+SUMIF([4]Media10!$B$14:$B$129,'[4]Daily_Total '!$B46,[4]Media10!X$14:X$129)</f>
        <v>#VALUE!</v>
      </c>
      <c r="Y46" s="275" t="e">
        <f>SUMIF([4]Facebook!$B$14:$B$155,'[4]Daily_Total '!$B46,[4]Facebook!Y$14:Y$155)+SUMIF([4]Instagram!$B$14:$B$125,'[4]Daily_Total '!$B46,[4]Instagram!Y$14:Y$125)+SUMIF([4]YouTube!$B$14:$B$123,'[4]Daily_Total '!$B46,[4]YouTube!Y$14:Y$123)+SUMIF([4]Media4!$B$14:$B$122,'[4]Daily_Total '!$B46,[4]Media4!Y$14:Y$122)+SUMIF([4]Media5!$B$14:$B$129,'[4]Daily_Total '!$B46,[4]Media5!Y$14:Y$129)+SUMIF([4]Media6!$B$14:$B$129,'[4]Daily_Total '!$B46,[4]Media6!Y$14:Y$129)+SUMIF([4]Media7!$B$14:$B$129,'[4]Daily_Total '!$B46,[4]Media7!Y$14:Y$129)+SUMIF([4]Media8!$B$14:$B$129,'[4]Daily_Total '!$B46,[4]Media8!Y$14:Y$129)+SUMIF([4]Media9!$B$14:$B$129,'[4]Daily_Total '!$B46,[4]Media9!Y$14:Y$129)+SUMIF([4]Media10!$B$14:$B$129,'[4]Daily_Total '!$B46,[4]Media10!Y$14:Y$129)</f>
        <v>#VALUE!</v>
      </c>
    </row>
    <row r="47" spans="1:25" ht="15.65" hidden="1" customHeight="1">
      <c r="A47" s="284"/>
      <c r="B47" s="95" t="e">
        <f>#REF!+29</f>
        <v>#REF!</v>
      </c>
      <c r="C47" s="456">
        <f>SUMIF('Facebook P2'!$B$14:$B$155,'Daily_Total  P2'!$B47,'Facebook P2'!C$14:C$155)+SUMIF('YouTube P2'!$B$14:$B$125,'Daily_Total  P2'!$B47,'YouTube P2'!C$14:C$125)+SUMIF('GDN P2'!$B$14:$B$123,'Daily_Total  P2'!$B47,'GDN P2'!C$14:C$123)+SUMIF(Media4!$B$14:$B$122,'Daily_Total  P2'!$B47,Media4!C$14:C$122)+SUMIF(Media5!$B$14:$B$129,'Daily_Total  P2'!$B47,Media5!C$14:C$129)+SUMIF(Media6!$B$14:$B$129,'Daily_Total  P2'!$B47,Media6!C$14:C$129)+SUMIF(Media7!$B$14:$B$129,'Daily_Total  P2'!$B47,Media7!C$14:C$129)+SUMIF(Media8!$B$14:$B$129,'Daily_Total  P2'!$B47,Media8!C$14:C$129)+SUMIF(Media9!$B$14:$B$129,'Daily_Total  P2'!$B47,Media9!C$14:C$129)+SUMIF(Media10!$B$14:$B$129,'Daily_Total  P2'!$B47,Media10!C$14:C$129)</f>
        <v>0</v>
      </c>
      <c r="D47" s="465">
        <f>SUMIF('Facebook P2'!$B$14:$B$155,'Daily_Total  P2'!$B47,'Facebook P2'!D$14:D$155)+SUMIF('YouTube P2'!$B$14:$B$125,'Daily_Total  P2'!$B47,'YouTube P2'!D$14:D$125)+SUMIF('GDN P2'!$B$14:$B$123,'Daily_Total  P2'!$B47,'GDN P2'!D$14:D$123)+SUMIF(Media4!$B$14:$B$122,'Daily_Total  P2'!$B47,Media4!D$14:D$122)+SUMIF(Media5!$B$14:$B$129,'Daily_Total  P2'!$B47,Media5!D$14:D$129)+SUMIF(Media6!$B$14:$B$129,'Daily_Total  P2'!$B47,Media6!D$14:D$129)+SUMIF(Media7!$B$14:$B$129,'Daily_Total  P2'!$B47,Media7!D$14:D$129)+SUMIF(Media8!$B$14:$B$129,'Daily_Total  P2'!$B47,Media8!D$14:D$129)+SUMIF(Media9!$B$14:$B$129,'Daily_Total  P2'!$B47,Media9!D$14:D$129)+SUMIF(Media10!$B$14:$B$129,'Daily_Total  P2'!$B47,Media10!D$14:D$129)</f>
        <v>0</v>
      </c>
      <c r="E47" s="465">
        <f>SUMIF('Facebook P2'!$B$14:$B$155,'Daily_Total  P2'!$B47,'Facebook P2'!E$14:E$155)+SUMIF('YouTube P2'!$B$14:$B$125,'Daily_Total  P2'!$B47,'YouTube P2'!E$14:E$125)+SUMIF('GDN P2'!$B$14:$B$123,'Daily_Total  P2'!$B47,'GDN P2'!E$14:E$123)+SUMIF(Media4!$B$14:$B$122,'Daily_Total  P2'!$B47,Media4!E$14:E$122)+SUMIF(Media5!$B$14:$B$129,'Daily_Total  P2'!$B47,Media5!E$14:E$129)+SUMIF(Media6!$B$14:$B$129,'Daily_Total  P2'!$B47,Media6!E$14:E$129)+SUMIF(Media7!$B$14:$B$129,'Daily_Total  P2'!$B47,Media7!E$14:E$129)+SUMIF(Media8!$B$14:$B$129,'Daily_Total  P2'!$B47,Media8!E$14:E$129)+SUMIF(Media9!$B$14:$B$129,'Daily_Total  P2'!$B47,Media9!E$14:E$129)+SUMIF(Media10!$B$14:$B$129,'Daily_Total  P2'!$B47,Media10!E$14:E$129)</f>
        <v>0</v>
      </c>
      <c r="F47" s="465">
        <f>SUMIF('Facebook P2'!$B$14:$B$155,'Daily_Total  P2'!$B47,'Facebook P2'!F$14:F$155)+SUMIF('YouTube P2'!$B$14:$B$125,'Daily_Total  P2'!$B47,'YouTube P2'!F$14:F$125)+SUMIF('GDN P2'!$B$14:$B$123,'Daily_Total  P2'!$B47,'GDN P2'!F$14:F$123)+SUMIF(Media4!$B$14:$B$122,'Daily_Total  P2'!$B47,Media4!F$14:F$122)+SUMIF(Media5!$B$14:$B$129,'Daily_Total  P2'!$B47,Media5!F$14:F$129)+SUMIF(Media6!$B$14:$B$129,'Daily_Total  P2'!$B47,Media6!F$14:F$129)+SUMIF(Media7!$B$14:$B$129,'Daily_Total  P2'!$B47,Media7!F$14:F$129)+SUMIF(Media8!$B$14:$B$129,'Daily_Total  P2'!$B47,Media8!F$14:F$129)+SUMIF(Media9!$B$14:$B$129,'Daily_Total  P2'!$B47,Media9!F$14:F$129)+SUMIF(Media10!$B$14:$B$129,'Daily_Total  P2'!$B47,Media10!F$14:F$129)</f>
        <v>0</v>
      </c>
      <c r="G47" s="465">
        <f>SUMIF('Facebook P2'!$B$14:$B$155,'Daily_Total  P2'!$B47,'Facebook P2'!G$14:G$155)+SUMIF('YouTube P2'!$B$14:$B$125,'Daily_Total  P2'!$B47,'YouTube P2'!G$14:G$125)+SUMIF('GDN P2'!$B$14:$B$123,'Daily_Total  P2'!$B47,'GDN P2'!G$14:G$123)+SUMIF(Media4!$B$14:$B$122,'Daily_Total  P2'!$B47,Media4!G$14:G$122)+SUMIF(Media5!$B$14:$B$129,'Daily_Total  P2'!$B47,Media5!G$14:G$129)+SUMIF(Media6!$B$14:$B$129,'Daily_Total  P2'!$B47,Media6!G$14:G$129)+SUMIF(Media7!$B$14:$B$129,'Daily_Total  P2'!$B47,Media7!G$14:G$129)+SUMIF(Media8!$B$14:$B$129,'Daily_Total  P2'!$B47,Media8!G$14:G$129)+SUMIF(Media9!$B$14:$B$129,'Daily_Total  P2'!$B47,Media9!G$14:G$129)+SUMIF(Media10!$B$14:$B$129,'Daily_Total  P2'!$B47,Media10!G$14:G$129)</f>
        <v>0</v>
      </c>
      <c r="H47" s="465">
        <f>SUMIF('Facebook P2'!$B$14:$B$155,'Daily_Total  P2'!$B47,'Facebook P2'!H$14:H$155)+SUMIF('YouTube P2'!$B$14:$B$125,'Daily_Total  P2'!$B47,'YouTube P2'!H$14:H$125)+SUMIF('GDN P2'!$B$14:$B$123,'Daily_Total  P2'!$B47,'GDN P2'!H$14:H$123)+SUMIF(Media4!$B$14:$B$122,'Daily_Total  P2'!$B47,Media4!H$14:H$122)+SUMIF(Media5!$B$14:$B$129,'Daily_Total  P2'!$B47,Media5!H$14:H$129)+SUMIF(Media6!$B$14:$B$129,'Daily_Total  P2'!$B47,Media6!H$14:H$129)+SUMIF(Media7!$B$14:$B$129,'Daily_Total  P2'!$B47,Media7!H$14:H$129)+SUMIF(Media8!$B$14:$B$129,'Daily_Total  P2'!$B47,Media8!H$14:H$129)+SUMIF(Media9!$B$14:$B$129,'Daily_Total  P2'!$B47,Media9!H$14:H$129)+SUMIF(Media10!$B$14:$B$129,'Daily_Total  P2'!$B47,Media10!H$14:H$129)</f>
        <v>0</v>
      </c>
      <c r="I47" s="465">
        <f>SUMIF('Facebook P2'!$B$14:$B$155,'Daily_Total  P2'!$B47,'Facebook P2'!I$14:I$155)+SUMIF('YouTube P2'!$B$14:$B$125,'Daily_Total  P2'!$B47,'YouTube P2'!I$14:I$125)+SUMIF('GDN P2'!$B$14:$B$123,'Daily_Total  P2'!$B47,'GDN P2'!I$14:I$123)+SUMIF(Media4!$B$14:$B$122,'Daily_Total  P2'!$B47,Media4!I$14:I$122)+SUMIF(Media5!$B$14:$B$129,'Daily_Total  P2'!$B47,Media5!I$14:I$129)+SUMIF(Media6!$B$14:$B$129,'Daily_Total  P2'!$B47,Media6!I$14:I$129)+SUMIF(Media7!$B$14:$B$129,'Daily_Total  P2'!$B47,Media7!I$14:I$129)+SUMIF(Media8!$B$14:$B$129,'Daily_Total  P2'!$B47,Media8!I$14:I$129)+SUMIF(Media9!$B$14:$B$129,'Daily_Total  P2'!$B47,Media9!I$14:I$129)+SUMIF(Media10!$B$14:$B$129,'Daily_Total  P2'!$B47,Media10!I$14:I$129)</f>
        <v>0</v>
      </c>
      <c r="J47" s="467">
        <f>SUMIF('Facebook P2'!$B$14:$B$155,'Daily_Total  P2'!$B47,'Facebook P2'!J$14:J$155)+SUMIF('YouTube P2'!$B$14:$B$125,'Daily_Total  P2'!$B47,'YouTube P2'!J$14:J$125)+SUMIF('GDN P2'!$B$14:$B$123,'Daily_Total  P2'!$B47,'GDN P2'!J$14:J$123)+SUMIF(Media4!$B$14:$B$122,'Daily_Total  P2'!$B47,Media4!J$14:J$122)+SUMIF(Media5!$B$14:$B$129,'Daily_Total  P2'!$B47,Media5!J$14:J$129)+SUMIF(Media6!$B$14:$B$129,'Daily_Total  P2'!$B47,Media6!J$14:J$129)+SUMIF(Media7!$B$14:$B$129,'Daily_Total  P2'!$B47,Media7!J$14:J$129)+SUMIF(Media8!$B$14:$B$129,'Daily_Total  P2'!$B47,Media8!J$14:J$129)+SUMIF(Media9!$B$14:$B$129,'Daily_Total  P2'!$B47,Media9!J$14:J$129)+SUMIF(Media10!$B$14:$B$129,'Daily_Total  P2'!$B47,Media10!J$14:J$129)</f>
        <v>0</v>
      </c>
      <c r="K47" s="59">
        <f>SUM($J$21,$J$29,$J$37,$J$45:J47)/$C$3</f>
        <v>0.17274766266810113</v>
      </c>
      <c r="L47" s="60" t="e">
        <f t="shared" si="0"/>
        <v>#DIV/0!</v>
      </c>
      <c r="M47" s="73" t="e">
        <f t="shared" si="1"/>
        <v>#DIV/0!</v>
      </c>
      <c r="N47" s="356" t="e">
        <f t="shared" si="2"/>
        <v>#DIV/0!</v>
      </c>
      <c r="O47" s="456">
        <f>SUMIF('Facebook P2'!$B$14:$B$155,'Daily_Total  P2'!$B47,'Facebook P2'!O$14:O$155)+SUMIF('YouTube P2'!$B$14:$B$125,'Daily_Total  P2'!$B47,'YouTube P2'!O$14:O$125)+SUMIF('GDN P2'!$B$14:$B$123,'Daily_Total  P2'!$B47,'GDN P2'!O$14:O$123)+SUMIF(Media4!$B$14:$B$122,'Daily_Total  P2'!$B47,Media4!O$14:O$122)+SUMIF(Media5!$B$14:$B$129,'Daily_Total  P2'!$B47,Media5!O$14:O$129)+SUMIF(Media6!$B$14:$B$129,'Daily_Total  P2'!$B47,Media6!O$14:O$129)+SUMIF(Media7!$B$14:$B$129,'Daily_Total  P2'!$B47,Media7!O$14:O$129)+SUMIF(Media8!$B$14:$B$129,'Daily_Total  P2'!$B47,Media8!O$14:O$129)+SUMIF(Media9!$B$14:$B$129,'Daily_Total  P2'!$B47,Media9!O$14:O$129)+SUMIF(Media10!$B$14:$B$129,'Daily_Total  P2'!$B47,Media10!O$14:O$129)</f>
        <v>0</v>
      </c>
      <c r="P47" s="456">
        <f>SUMIF('Facebook P2'!$B$14:$B$155,'Daily_Total  P2'!$B47,'Facebook P2'!P$14:P$155)+SUMIF('YouTube P2'!$B$14:$B$125,'Daily_Total  P2'!$B47,'YouTube P2'!P$14:P$125)+SUMIF('GDN P2'!$B$14:$B$123,'Daily_Total  P2'!$B47,'GDN P2'!P$14:P$123)+SUMIF(Media4!$B$14:$B$122,'Daily_Total  P2'!$B47,Media4!P$14:P$122)+SUMIF(Media5!$B$14:$B$129,'Daily_Total  P2'!$B47,Media5!P$14:P$129)+SUMIF(Media6!$B$14:$B$129,'Daily_Total  P2'!$B47,Media6!P$14:P$129)+SUMIF(Media7!$B$14:$B$129,'Daily_Total  P2'!$B47,Media7!P$14:P$129)+SUMIF(Media8!$B$14:$B$129,'Daily_Total  P2'!$B47,Media8!P$14:P$129)+SUMIF(Media9!$B$14:$B$129,'Daily_Total  P2'!$B47,Media9!P$14:P$129)+SUMIF(Media10!$B$14:$B$129,'Daily_Total  P2'!$B47,Media10!P$14:P$129)</f>
        <v>0</v>
      </c>
      <c r="Q47" s="74" t="e">
        <f t="shared" si="3"/>
        <v>#DIV/0!</v>
      </c>
      <c r="R47" s="75" t="e">
        <f t="shared" si="4"/>
        <v>#DIV/0!</v>
      </c>
      <c r="S47" s="59" t="e">
        <f t="shared" si="5"/>
        <v>#DIV/0!</v>
      </c>
      <c r="T47" s="104" t="e">
        <f>AVERAGE('Facebook P2'!T47,'YouTube P2'!T47,'GDN P2'!T47,Media4!T45,Media5!T45,Media6!T45,Media7!T45,Media8!T45,Media9!T45,Media10!T45)</f>
        <v>#DIV/0!</v>
      </c>
      <c r="U47" s="110">
        <f>SUMIF(Facebook!$B$14:$B$155,'Daily_Total  P2'!$B47,Facebook!U$14:U$155)+SUMIF(YouTube!$B$14:$B$125,'Daily_Total  P2'!$B47,YouTube!N$14:N$125)+SUMIF(Snapchat!$B$14:$B$123,'Daily_Total  P2'!$B47,Snapchat!N$14:N$123)+SUMIF(Media4!$B$14:$B$122,'Daily_Total  P2'!$B47,Media4!N$14:N$122)+SUMIF(Media5!$B$14:$B$129,'Daily_Total  P2'!$B47,Media5!N$14:N$129)+SUMIF(Media6!$B$14:$B$129,'Daily_Total  P2'!$B47,Media6!N$14:N$129)+SUMIF(Media7!$B$14:$B$129,'Daily_Total  P2'!$B47,Media7!N$14:N$129)+SUMIF(Media8!$B$14:$B$129,'Daily_Total  P2'!$B47,Media8!N$14:N$129)+SUMIF(Media9!$B$14:$B$129,'Daily_Total  P2'!$B47,Media9!N$14:N$129)+SUMIF(Media10!$B$14:$B$129,'Daily_Total  P2'!$B47,Media10!N$14:N$129)</f>
        <v>0</v>
      </c>
      <c r="V47" s="74">
        <f t="shared" si="16"/>
        <v>1</v>
      </c>
      <c r="W47" s="274" t="e">
        <f>SUMIF([4]Facebook!$B$14:$B$155,'[4]Daily_Total '!$B47,[4]Facebook!W$14:W$155)+SUMIF([4]Instagram!$B$14:$B$125,'[4]Daily_Total '!$B47,[4]Instagram!W$14:W$125)+SUMIF([4]YouTube!$B$14:$B$123,'[4]Daily_Total '!$B47,[4]YouTube!W$14:W$123)+SUMIF([4]Media4!$B$14:$B$122,'[4]Daily_Total '!$B47,[4]Media4!W$14:W$122)+SUMIF([4]Media5!$B$14:$B$129,'[4]Daily_Total '!$B47,[4]Media5!W$14:W$129)+SUMIF([4]Media6!$B$14:$B$129,'[4]Daily_Total '!$B47,[4]Media6!W$14:W$129)+SUMIF([4]Media7!$B$14:$B$129,'[4]Daily_Total '!$B47,[4]Media7!W$14:W$129)+SUMIF([4]Media8!$B$14:$B$129,'[4]Daily_Total '!$B47,[4]Media8!W$14:W$129)+SUMIF([4]Media9!$B$14:$B$129,'[4]Daily_Total '!$B47,[4]Media9!W$14:W$129)+SUMIF([4]Media10!$B$14:$B$129,'[4]Daily_Total '!$B47,[4]Media10!W$14:W$129)</f>
        <v>#VALUE!</v>
      </c>
      <c r="X47" s="274" t="e">
        <f>SUMIF([4]Facebook!$B$14:$B$155,'[4]Daily_Total '!$B47,[4]Facebook!X$14:X$155)+SUMIF([4]Instagram!$B$14:$B$125,'[4]Daily_Total '!$B47,[4]Instagram!X$14:X$125)+SUMIF([4]YouTube!$B$14:$B$123,'[4]Daily_Total '!$B47,[4]YouTube!X$14:X$123)+SUMIF([4]Media4!$B$14:$B$122,'[4]Daily_Total '!$B47,[4]Media4!X$14:X$122)+SUMIF([4]Media5!$B$14:$B$129,'[4]Daily_Total '!$B47,[4]Media5!X$14:X$129)+SUMIF([4]Media6!$B$14:$B$129,'[4]Daily_Total '!$B47,[4]Media6!X$14:X$129)+SUMIF([4]Media7!$B$14:$B$129,'[4]Daily_Total '!$B47,[4]Media7!X$14:X$129)+SUMIF([4]Media8!$B$14:$B$129,'[4]Daily_Total '!$B47,[4]Media8!X$14:X$129)+SUMIF([4]Media9!$B$14:$B$129,'[4]Daily_Total '!$B47,[4]Media9!X$14:X$129)+SUMIF([4]Media10!$B$14:$B$129,'[4]Daily_Total '!$B47,[4]Media10!X$14:X$129)</f>
        <v>#VALUE!</v>
      </c>
      <c r="Y47" s="275" t="e">
        <f>SUMIF([4]Facebook!$B$14:$B$155,'[4]Daily_Total '!$B47,[4]Facebook!Y$14:Y$155)+SUMIF([4]Instagram!$B$14:$B$125,'[4]Daily_Total '!$B47,[4]Instagram!Y$14:Y$125)+SUMIF([4]YouTube!$B$14:$B$123,'[4]Daily_Total '!$B47,[4]YouTube!Y$14:Y$123)+SUMIF([4]Media4!$B$14:$B$122,'[4]Daily_Total '!$B47,[4]Media4!Y$14:Y$122)+SUMIF([4]Media5!$B$14:$B$129,'[4]Daily_Total '!$B47,[4]Media5!Y$14:Y$129)+SUMIF([4]Media6!$B$14:$B$129,'[4]Daily_Total '!$B47,[4]Media6!Y$14:Y$129)+SUMIF([4]Media7!$B$14:$B$129,'[4]Daily_Total '!$B47,[4]Media7!Y$14:Y$129)+SUMIF([4]Media8!$B$14:$B$129,'[4]Daily_Total '!$B47,[4]Media8!Y$14:Y$129)+SUMIF([4]Media9!$B$14:$B$129,'[4]Daily_Total '!$B47,[4]Media9!Y$14:Y$129)+SUMIF([4]Media10!$B$14:$B$129,'[4]Daily_Total '!$B47,[4]Media10!Y$14:Y$129)</f>
        <v>#VALUE!</v>
      </c>
    </row>
    <row r="48" spans="1:25" ht="15.65" hidden="1" customHeight="1">
      <c r="A48" s="284"/>
      <c r="B48" s="95" t="e">
        <f>#REF!+30</f>
        <v>#REF!</v>
      </c>
      <c r="C48" s="456">
        <f>SUMIF('Facebook P2'!$B$14:$B$155,'Daily_Total  P2'!$B48,'Facebook P2'!C$14:C$155)+SUMIF('YouTube P2'!$B$14:$B$125,'Daily_Total  P2'!$B48,'YouTube P2'!C$14:C$125)+SUMIF('GDN P2'!$B$14:$B$123,'Daily_Total  P2'!$B48,'GDN P2'!C$14:C$123)+SUMIF(Media4!$B$14:$B$122,'Daily_Total  P2'!$B48,Media4!C$14:C$122)+SUMIF(Media5!$B$14:$B$129,'Daily_Total  P2'!$B48,Media5!C$14:C$129)+SUMIF(Media6!$B$14:$B$129,'Daily_Total  P2'!$B48,Media6!C$14:C$129)+SUMIF(Media7!$B$14:$B$129,'Daily_Total  P2'!$B48,Media7!C$14:C$129)+SUMIF(Media8!$B$14:$B$129,'Daily_Total  P2'!$B48,Media8!C$14:C$129)+SUMIF(Media9!$B$14:$B$129,'Daily_Total  P2'!$B48,Media9!C$14:C$129)+SUMIF(Media10!$B$14:$B$129,'Daily_Total  P2'!$B48,Media10!C$14:C$129)</f>
        <v>0</v>
      </c>
      <c r="D48" s="465">
        <f>SUMIF('Facebook P2'!$B$14:$B$155,'Daily_Total  P2'!$B48,'Facebook P2'!D$14:D$155)+SUMIF('YouTube P2'!$B$14:$B$125,'Daily_Total  P2'!$B48,'YouTube P2'!D$14:D$125)+SUMIF('GDN P2'!$B$14:$B$123,'Daily_Total  P2'!$B48,'GDN P2'!D$14:D$123)+SUMIF(Media4!$B$14:$B$122,'Daily_Total  P2'!$B48,Media4!D$14:D$122)+SUMIF(Media5!$B$14:$B$129,'Daily_Total  P2'!$B48,Media5!D$14:D$129)+SUMIF(Media6!$B$14:$B$129,'Daily_Total  P2'!$B48,Media6!D$14:D$129)+SUMIF(Media7!$B$14:$B$129,'Daily_Total  P2'!$B48,Media7!D$14:D$129)+SUMIF(Media8!$B$14:$B$129,'Daily_Total  P2'!$B48,Media8!D$14:D$129)+SUMIF(Media9!$B$14:$B$129,'Daily_Total  P2'!$B48,Media9!D$14:D$129)+SUMIF(Media10!$B$14:$B$129,'Daily_Total  P2'!$B48,Media10!D$14:D$129)</f>
        <v>0</v>
      </c>
      <c r="E48" s="465">
        <f>SUMIF('Facebook P2'!$B$14:$B$155,'Daily_Total  P2'!$B48,'Facebook P2'!E$14:E$155)+SUMIF('YouTube P2'!$B$14:$B$125,'Daily_Total  P2'!$B48,'YouTube P2'!E$14:E$125)+SUMIF('GDN P2'!$B$14:$B$123,'Daily_Total  P2'!$B48,'GDN P2'!E$14:E$123)+SUMIF(Media4!$B$14:$B$122,'Daily_Total  P2'!$B48,Media4!E$14:E$122)+SUMIF(Media5!$B$14:$B$129,'Daily_Total  P2'!$B48,Media5!E$14:E$129)+SUMIF(Media6!$B$14:$B$129,'Daily_Total  P2'!$B48,Media6!E$14:E$129)+SUMIF(Media7!$B$14:$B$129,'Daily_Total  P2'!$B48,Media7!E$14:E$129)+SUMIF(Media8!$B$14:$B$129,'Daily_Total  P2'!$B48,Media8!E$14:E$129)+SUMIF(Media9!$B$14:$B$129,'Daily_Total  P2'!$B48,Media9!E$14:E$129)+SUMIF(Media10!$B$14:$B$129,'Daily_Total  P2'!$B48,Media10!E$14:E$129)</f>
        <v>0</v>
      </c>
      <c r="F48" s="465">
        <f>SUMIF('Facebook P2'!$B$14:$B$155,'Daily_Total  P2'!$B48,'Facebook P2'!F$14:F$155)+SUMIF('YouTube P2'!$B$14:$B$125,'Daily_Total  P2'!$B48,'YouTube P2'!F$14:F$125)+SUMIF('GDN P2'!$B$14:$B$123,'Daily_Total  P2'!$B48,'GDN P2'!F$14:F$123)+SUMIF(Media4!$B$14:$B$122,'Daily_Total  P2'!$B48,Media4!F$14:F$122)+SUMIF(Media5!$B$14:$B$129,'Daily_Total  P2'!$B48,Media5!F$14:F$129)+SUMIF(Media6!$B$14:$B$129,'Daily_Total  P2'!$B48,Media6!F$14:F$129)+SUMIF(Media7!$B$14:$B$129,'Daily_Total  P2'!$B48,Media7!F$14:F$129)+SUMIF(Media8!$B$14:$B$129,'Daily_Total  P2'!$B48,Media8!F$14:F$129)+SUMIF(Media9!$B$14:$B$129,'Daily_Total  P2'!$B48,Media9!F$14:F$129)+SUMIF(Media10!$B$14:$B$129,'Daily_Total  P2'!$B48,Media10!F$14:F$129)</f>
        <v>0</v>
      </c>
      <c r="G48" s="465">
        <f>SUMIF('Facebook P2'!$B$14:$B$155,'Daily_Total  P2'!$B48,'Facebook P2'!G$14:G$155)+SUMIF('YouTube P2'!$B$14:$B$125,'Daily_Total  P2'!$B48,'YouTube P2'!G$14:G$125)+SUMIF('GDN P2'!$B$14:$B$123,'Daily_Total  P2'!$B48,'GDN P2'!G$14:G$123)+SUMIF(Media4!$B$14:$B$122,'Daily_Total  P2'!$B48,Media4!G$14:G$122)+SUMIF(Media5!$B$14:$B$129,'Daily_Total  P2'!$B48,Media5!G$14:G$129)+SUMIF(Media6!$B$14:$B$129,'Daily_Total  P2'!$B48,Media6!G$14:G$129)+SUMIF(Media7!$B$14:$B$129,'Daily_Total  P2'!$B48,Media7!G$14:G$129)+SUMIF(Media8!$B$14:$B$129,'Daily_Total  P2'!$B48,Media8!G$14:G$129)+SUMIF(Media9!$B$14:$B$129,'Daily_Total  P2'!$B48,Media9!G$14:G$129)+SUMIF(Media10!$B$14:$B$129,'Daily_Total  P2'!$B48,Media10!G$14:G$129)</f>
        <v>0</v>
      </c>
      <c r="H48" s="465">
        <f>SUMIF('Facebook P2'!$B$14:$B$155,'Daily_Total  P2'!$B48,'Facebook P2'!H$14:H$155)+SUMIF('YouTube P2'!$B$14:$B$125,'Daily_Total  P2'!$B48,'YouTube P2'!H$14:H$125)+SUMIF('GDN P2'!$B$14:$B$123,'Daily_Total  P2'!$B48,'GDN P2'!H$14:H$123)+SUMIF(Media4!$B$14:$B$122,'Daily_Total  P2'!$B48,Media4!H$14:H$122)+SUMIF(Media5!$B$14:$B$129,'Daily_Total  P2'!$B48,Media5!H$14:H$129)+SUMIF(Media6!$B$14:$B$129,'Daily_Total  P2'!$B48,Media6!H$14:H$129)+SUMIF(Media7!$B$14:$B$129,'Daily_Total  P2'!$B48,Media7!H$14:H$129)+SUMIF(Media8!$B$14:$B$129,'Daily_Total  P2'!$B48,Media8!H$14:H$129)+SUMIF(Media9!$B$14:$B$129,'Daily_Total  P2'!$B48,Media9!H$14:H$129)+SUMIF(Media10!$B$14:$B$129,'Daily_Total  P2'!$B48,Media10!H$14:H$129)</f>
        <v>0</v>
      </c>
      <c r="I48" s="465">
        <f>SUMIF('Facebook P2'!$B$14:$B$155,'Daily_Total  P2'!$B48,'Facebook P2'!I$14:I$155)+SUMIF('YouTube P2'!$B$14:$B$125,'Daily_Total  P2'!$B48,'YouTube P2'!I$14:I$125)+SUMIF('GDN P2'!$B$14:$B$123,'Daily_Total  P2'!$B48,'GDN P2'!I$14:I$123)+SUMIF(Media4!$B$14:$B$122,'Daily_Total  P2'!$B48,Media4!I$14:I$122)+SUMIF(Media5!$B$14:$B$129,'Daily_Total  P2'!$B48,Media5!I$14:I$129)+SUMIF(Media6!$B$14:$B$129,'Daily_Total  P2'!$B48,Media6!I$14:I$129)+SUMIF(Media7!$B$14:$B$129,'Daily_Total  P2'!$B48,Media7!I$14:I$129)+SUMIF(Media8!$B$14:$B$129,'Daily_Total  P2'!$B48,Media8!I$14:I$129)+SUMIF(Media9!$B$14:$B$129,'Daily_Total  P2'!$B48,Media9!I$14:I$129)+SUMIF(Media10!$B$14:$B$129,'Daily_Total  P2'!$B48,Media10!I$14:I$129)</f>
        <v>0</v>
      </c>
      <c r="J48" s="467">
        <f>SUMIF('Facebook P2'!$B$14:$B$155,'Daily_Total  P2'!$B48,'Facebook P2'!J$14:J$155)+SUMIF('YouTube P2'!$B$14:$B$125,'Daily_Total  P2'!$B48,'YouTube P2'!J$14:J$125)+SUMIF('GDN P2'!$B$14:$B$123,'Daily_Total  P2'!$B48,'GDN P2'!J$14:J$123)+SUMIF(Media4!$B$14:$B$122,'Daily_Total  P2'!$B48,Media4!J$14:J$122)+SUMIF(Media5!$B$14:$B$129,'Daily_Total  P2'!$B48,Media5!J$14:J$129)+SUMIF(Media6!$B$14:$B$129,'Daily_Total  P2'!$B48,Media6!J$14:J$129)+SUMIF(Media7!$B$14:$B$129,'Daily_Total  P2'!$B48,Media7!J$14:J$129)+SUMIF(Media8!$B$14:$B$129,'Daily_Total  P2'!$B48,Media8!J$14:J$129)+SUMIF(Media9!$B$14:$B$129,'Daily_Total  P2'!$B48,Media9!J$14:J$129)+SUMIF(Media10!$B$14:$B$129,'Daily_Total  P2'!$B48,Media10!J$14:J$129)</f>
        <v>0</v>
      </c>
      <c r="K48" s="59">
        <f>SUM($J$21,$J$29,$J$37,$J$45:J48)/$C$3</f>
        <v>0.17274766266810113</v>
      </c>
      <c r="L48" s="60" t="e">
        <f t="shared" si="0"/>
        <v>#DIV/0!</v>
      </c>
      <c r="M48" s="73" t="e">
        <f t="shared" si="1"/>
        <v>#DIV/0!</v>
      </c>
      <c r="N48" s="356" t="e">
        <f t="shared" si="2"/>
        <v>#DIV/0!</v>
      </c>
      <c r="O48" s="456">
        <f>SUMIF('Facebook P2'!$B$14:$B$155,'Daily_Total  P2'!$B48,'Facebook P2'!O$14:O$155)+SUMIF('YouTube P2'!$B$14:$B$125,'Daily_Total  P2'!$B48,'YouTube P2'!O$14:O$125)+SUMIF('GDN P2'!$B$14:$B$123,'Daily_Total  P2'!$B48,'GDN P2'!O$14:O$123)+SUMIF(Media4!$B$14:$B$122,'Daily_Total  P2'!$B48,Media4!O$14:O$122)+SUMIF(Media5!$B$14:$B$129,'Daily_Total  P2'!$B48,Media5!O$14:O$129)+SUMIF(Media6!$B$14:$B$129,'Daily_Total  P2'!$B48,Media6!O$14:O$129)+SUMIF(Media7!$B$14:$B$129,'Daily_Total  P2'!$B48,Media7!O$14:O$129)+SUMIF(Media8!$B$14:$B$129,'Daily_Total  P2'!$B48,Media8!O$14:O$129)+SUMIF(Media9!$B$14:$B$129,'Daily_Total  P2'!$B48,Media9!O$14:O$129)+SUMIF(Media10!$B$14:$B$129,'Daily_Total  P2'!$B48,Media10!O$14:O$129)</f>
        <v>0</v>
      </c>
      <c r="P48" s="456">
        <f>SUMIF('Facebook P2'!$B$14:$B$155,'Daily_Total  P2'!$B48,'Facebook P2'!P$14:P$155)+SUMIF('YouTube P2'!$B$14:$B$125,'Daily_Total  P2'!$B48,'YouTube P2'!P$14:P$125)+SUMIF('GDN P2'!$B$14:$B$123,'Daily_Total  P2'!$B48,'GDN P2'!P$14:P$123)+SUMIF(Media4!$B$14:$B$122,'Daily_Total  P2'!$B48,Media4!P$14:P$122)+SUMIF(Media5!$B$14:$B$129,'Daily_Total  P2'!$B48,Media5!P$14:P$129)+SUMIF(Media6!$B$14:$B$129,'Daily_Total  P2'!$B48,Media6!P$14:P$129)+SUMIF(Media7!$B$14:$B$129,'Daily_Total  P2'!$B48,Media7!P$14:P$129)+SUMIF(Media8!$B$14:$B$129,'Daily_Total  P2'!$B48,Media8!P$14:P$129)+SUMIF(Media9!$B$14:$B$129,'Daily_Total  P2'!$B48,Media9!P$14:P$129)+SUMIF(Media10!$B$14:$B$129,'Daily_Total  P2'!$B48,Media10!P$14:P$129)</f>
        <v>0</v>
      </c>
      <c r="Q48" s="74" t="e">
        <f t="shared" si="3"/>
        <v>#DIV/0!</v>
      </c>
      <c r="R48" s="75" t="e">
        <f t="shared" si="4"/>
        <v>#DIV/0!</v>
      </c>
      <c r="S48" s="59" t="e">
        <f t="shared" si="5"/>
        <v>#DIV/0!</v>
      </c>
      <c r="T48" s="104" t="e">
        <f>AVERAGE('Facebook P2'!T48,'YouTube P2'!T48,'GDN P2'!T48,Media4!T46,Media5!T46,Media6!T46,Media7!T46,Media8!T46,Media9!T46,Media10!T46)</f>
        <v>#DIV/0!</v>
      </c>
      <c r="U48" s="110">
        <f>SUMIF(Facebook!$B$14:$B$155,'Daily_Total  P2'!$B48,Facebook!U$14:U$155)+SUMIF(YouTube!$B$14:$B$125,'Daily_Total  P2'!$B48,YouTube!N$14:N$125)+SUMIF(Snapchat!$B$14:$B$123,'Daily_Total  P2'!$B48,Snapchat!N$14:N$123)+SUMIF(Media4!$B$14:$B$122,'Daily_Total  P2'!$B48,Media4!N$14:N$122)+SUMIF(Media5!$B$14:$B$129,'Daily_Total  P2'!$B48,Media5!N$14:N$129)+SUMIF(Media6!$B$14:$B$129,'Daily_Total  P2'!$B48,Media6!N$14:N$129)+SUMIF(Media7!$B$14:$B$129,'Daily_Total  P2'!$B48,Media7!N$14:N$129)+SUMIF(Media8!$B$14:$B$129,'Daily_Total  P2'!$B48,Media8!N$14:N$129)+SUMIF(Media9!$B$14:$B$129,'Daily_Total  P2'!$B48,Media9!N$14:N$129)+SUMIF(Media10!$B$14:$B$129,'Daily_Total  P2'!$B48,Media10!N$14:N$129)</f>
        <v>0</v>
      </c>
      <c r="V48" s="74">
        <f t="shared" si="16"/>
        <v>1</v>
      </c>
      <c r="W48" s="274" t="e">
        <f>SUMIF([4]Facebook!$B$14:$B$155,'[4]Daily_Total '!$B48,[4]Facebook!W$14:W$155)+SUMIF([4]Instagram!$B$14:$B$125,'[4]Daily_Total '!$B48,[4]Instagram!W$14:W$125)+SUMIF([4]YouTube!$B$14:$B$123,'[4]Daily_Total '!$B48,[4]YouTube!W$14:W$123)+SUMIF([4]Media4!$B$14:$B$122,'[4]Daily_Total '!$B48,[4]Media4!W$14:W$122)+SUMIF([4]Media5!$B$14:$B$129,'[4]Daily_Total '!$B48,[4]Media5!W$14:W$129)+SUMIF([4]Media6!$B$14:$B$129,'[4]Daily_Total '!$B48,[4]Media6!W$14:W$129)+SUMIF([4]Media7!$B$14:$B$129,'[4]Daily_Total '!$B48,[4]Media7!W$14:W$129)+SUMIF([4]Media8!$B$14:$B$129,'[4]Daily_Total '!$B48,[4]Media8!W$14:W$129)+SUMIF([4]Media9!$B$14:$B$129,'[4]Daily_Total '!$B48,[4]Media9!W$14:W$129)+SUMIF([4]Media10!$B$14:$B$129,'[4]Daily_Total '!$B48,[4]Media10!W$14:W$129)</f>
        <v>#VALUE!</v>
      </c>
      <c r="X48" s="274" t="e">
        <f>SUMIF([4]Facebook!$B$14:$B$155,'[4]Daily_Total '!$B48,[4]Facebook!X$14:X$155)+SUMIF([4]Instagram!$B$14:$B$125,'[4]Daily_Total '!$B48,[4]Instagram!X$14:X$125)+SUMIF([4]YouTube!$B$14:$B$123,'[4]Daily_Total '!$B48,[4]YouTube!X$14:X$123)+SUMIF([4]Media4!$B$14:$B$122,'[4]Daily_Total '!$B48,[4]Media4!X$14:X$122)+SUMIF([4]Media5!$B$14:$B$129,'[4]Daily_Total '!$B48,[4]Media5!X$14:X$129)+SUMIF([4]Media6!$B$14:$B$129,'[4]Daily_Total '!$B48,[4]Media6!X$14:X$129)+SUMIF([4]Media7!$B$14:$B$129,'[4]Daily_Total '!$B48,[4]Media7!X$14:X$129)+SUMIF([4]Media8!$B$14:$B$129,'[4]Daily_Total '!$B48,[4]Media8!X$14:X$129)+SUMIF([4]Media9!$B$14:$B$129,'[4]Daily_Total '!$B48,[4]Media9!X$14:X$129)+SUMIF([4]Media10!$B$14:$B$129,'[4]Daily_Total '!$B48,[4]Media10!X$14:X$129)</f>
        <v>#VALUE!</v>
      </c>
      <c r="Y48" s="275" t="e">
        <f>SUMIF([4]Facebook!$B$14:$B$155,'[4]Daily_Total '!$B48,[4]Facebook!Y$14:Y$155)+SUMIF([4]Instagram!$B$14:$B$125,'[4]Daily_Total '!$B48,[4]Instagram!Y$14:Y$125)+SUMIF([4]YouTube!$B$14:$B$123,'[4]Daily_Total '!$B48,[4]YouTube!Y$14:Y$123)+SUMIF([4]Media4!$B$14:$B$122,'[4]Daily_Total '!$B48,[4]Media4!Y$14:Y$122)+SUMIF([4]Media5!$B$14:$B$129,'[4]Daily_Total '!$B48,[4]Media5!Y$14:Y$129)+SUMIF([4]Media6!$B$14:$B$129,'[4]Daily_Total '!$B48,[4]Media6!Y$14:Y$129)+SUMIF([4]Media7!$B$14:$B$129,'[4]Daily_Total '!$B48,[4]Media7!Y$14:Y$129)+SUMIF([4]Media8!$B$14:$B$129,'[4]Daily_Total '!$B48,[4]Media8!Y$14:Y$129)+SUMIF([4]Media9!$B$14:$B$129,'[4]Daily_Total '!$B48,[4]Media9!Y$14:Y$129)+SUMIF([4]Media10!$B$14:$B$129,'[4]Daily_Total '!$B48,[4]Media10!Y$14:Y$129)</f>
        <v>#VALUE!</v>
      </c>
    </row>
    <row r="49" spans="1:25" ht="15.65" hidden="1" customHeight="1">
      <c r="A49" s="284"/>
      <c r="B49" s="95" t="e">
        <f>#REF!+31</f>
        <v>#REF!</v>
      </c>
      <c r="C49" s="456">
        <f>SUMIF('Facebook P2'!$B$14:$B$155,'Daily_Total  P2'!$B49,'Facebook P2'!C$14:C$155)+SUMIF('YouTube P2'!$B$14:$B$125,'Daily_Total  P2'!$B49,'YouTube P2'!C$14:C$125)+SUMIF('GDN P2'!$B$14:$B$123,'Daily_Total  P2'!$B49,'GDN P2'!C$14:C$123)+SUMIF(Media4!$B$14:$B$122,'Daily_Total  P2'!$B49,Media4!C$14:C$122)+SUMIF(Media5!$B$14:$B$129,'Daily_Total  P2'!$B49,Media5!C$14:C$129)+SUMIF(Media6!$B$14:$B$129,'Daily_Total  P2'!$B49,Media6!C$14:C$129)+SUMIF(Media7!$B$14:$B$129,'Daily_Total  P2'!$B49,Media7!C$14:C$129)+SUMIF(Media8!$B$14:$B$129,'Daily_Total  P2'!$B49,Media8!C$14:C$129)+SUMIF(Media9!$B$14:$B$129,'Daily_Total  P2'!$B49,Media9!C$14:C$129)+SUMIF(Media10!$B$14:$B$129,'Daily_Total  P2'!$B49,Media10!C$14:C$129)</f>
        <v>0</v>
      </c>
      <c r="D49" s="465">
        <f>SUMIF('Facebook P2'!$B$14:$B$155,'Daily_Total  P2'!$B49,'Facebook P2'!D$14:D$155)+SUMIF('YouTube P2'!$B$14:$B$125,'Daily_Total  P2'!$B49,'YouTube P2'!D$14:D$125)+SUMIF('GDN P2'!$B$14:$B$123,'Daily_Total  P2'!$B49,'GDN P2'!D$14:D$123)+SUMIF(Media4!$B$14:$B$122,'Daily_Total  P2'!$B49,Media4!D$14:D$122)+SUMIF(Media5!$B$14:$B$129,'Daily_Total  P2'!$B49,Media5!D$14:D$129)+SUMIF(Media6!$B$14:$B$129,'Daily_Total  P2'!$B49,Media6!D$14:D$129)+SUMIF(Media7!$B$14:$B$129,'Daily_Total  P2'!$B49,Media7!D$14:D$129)+SUMIF(Media8!$B$14:$B$129,'Daily_Total  P2'!$B49,Media8!D$14:D$129)+SUMIF(Media9!$B$14:$B$129,'Daily_Total  P2'!$B49,Media9!D$14:D$129)+SUMIF(Media10!$B$14:$B$129,'Daily_Total  P2'!$B49,Media10!D$14:D$129)</f>
        <v>0</v>
      </c>
      <c r="E49" s="465">
        <f>SUMIF('Facebook P2'!$B$14:$B$155,'Daily_Total  P2'!$B49,'Facebook P2'!E$14:E$155)+SUMIF('YouTube P2'!$B$14:$B$125,'Daily_Total  P2'!$B49,'YouTube P2'!E$14:E$125)+SUMIF('GDN P2'!$B$14:$B$123,'Daily_Total  P2'!$B49,'GDN P2'!E$14:E$123)+SUMIF(Media4!$B$14:$B$122,'Daily_Total  P2'!$B49,Media4!E$14:E$122)+SUMIF(Media5!$B$14:$B$129,'Daily_Total  P2'!$B49,Media5!E$14:E$129)+SUMIF(Media6!$B$14:$B$129,'Daily_Total  P2'!$B49,Media6!E$14:E$129)+SUMIF(Media7!$B$14:$B$129,'Daily_Total  P2'!$B49,Media7!E$14:E$129)+SUMIF(Media8!$B$14:$B$129,'Daily_Total  P2'!$B49,Media8!E$14:E$129)+SUMIF(Media9!$B$14:$B$129,'Daily_Total  P2'!$B49,Media9!E$14:E$129)+SUMIF(Media10!$B$14:$B$129,'Daily_Total  P2'!$B49,Media10!E$14:E$129)</f>
        <v>0</v>
      </c>
      <c r="F49" s="465">
        <f>SUMIF('Facebook P2'!$B$14:$B$155,'Daily_Total  P2'!$B49,'Facebook P2'!F$14:F$155)+SUMIF('YouTube P2'!$B$14:$B$125,'Daily_Total  P2'!$B49,'YouTube P2'!F$14:F$125)+SUMIF('GDN P2'!$B$14:$B$123,'Daily_Total  P2'!$B49,'GDN P2'!F$14:F$123)+SUMIF(Media4!$B$14:$B$122,'Daily_Total  P2'!$B49,Media4!F$14:F$122)+SUMIF(Media5!$B$14:$B$129,'Daily_Total  P2'!$B49,Media5!F$14:F$129)+SUMIF(Media6!$B$14:$B$129,'Daily_Total  P2'!$B49,Media6!F$14:F$129)+SUMIF(Media7!$B$14:$B$129,'Daily_Total  P2'!$B49,Media7!F$14:F$129)+SUMIF(Media8!$B$14:$B$129,'Daily_Total  P2'!$B49,Media8!F$14:F$129)+SUMIF(Media9!$B$14:$B$129,'Daily_Total  P2'!$B49,Media9!F$14:F$129)+SUMIF(Media10!$B$14:$B$129,'Daily_Total  P2'!$B49,Media10!F$14:F$129)</f>
        <v>0</v>
      </c>
      <c r="G49" s="465">
        <f>SUMIF('Facebook P2'!$B$14:$B$155,'Daily_Total  P2'!$B49,'Facebook P2'!G$14:G$155)+SUMIF('YouTube P2'!$B$14:$B$125,'Daily_Total  P2'!$B49,'YouTube P2'!G$14:G$125)+SUMIF('GDN P2'!$B$14:$B$123,'Daily_Total  P2'!$B49,'GDN P2'!G$14:G$123)+SUMIF(Media4!$B$14:$B$122,'Daily_Total  P2'!$B49,Media4!G$14:G$122)+SUMIF(Media5!$B$14:$B$129,'Daily_Total  P2'!$B49,Media5!G$14:G$129)+SUMIF(Media6!$B$14:$B$129,'Daily_Total  P2'!$B49,Media6!G$14:G$129)+SUMIF(Media7!$B$14:$B$129,'Daily_Total  P2'!$B49,Media7!G$14:G$129)+SUMIF(Media8!$B$14:$B$129,'Daily_Total  P2'!$B49,Media8!G$14:G$129)+SUMIF(Media9!$B$14:$B$129,'Daily_Total  P2'!$B49,Media9!G$14:G$129)+SUMIF(Media10!$B$14:$B$129,'Daily_Total  P2'!$B49,Media10!G$14:G$129)</f>
        <v>0</v>
      </c>
      <c r="H49" s="465">
        <f>SUMIF('Facebook P2'!$B$14:$B$155,'Daily_Total  P2'!$B49,'Facebook P2'!H$14:H$155)+SUMIF('YouTube P2'!$B$14:$B$125,'Daily_Total  P2'!$B49,'YouTube P2'!H$14:H$125)+SUMIF('GDN P2'!$B$14:$B$123,'Daily_Total  P2'!$B49,'GDN P2'!H$14:H$123)+SUMIF(Media4!$B$14:$B$122,'Daily_Total  P2'!$B49,Media4!H$14:H$122)+SUMIF(Media5!$B$14:$B$129,'Daily_Total  P2'!$B49,Media5!H$14:H$129)+SUMIF(Media6!$B$14:$B$129,'Daily_Total  P2'!$B49,Media6!H$14:H$129)+SUMIF(Media7!$B$14:$B$129,'Daily_Total  P2'!$B49,Media7!H$14:H$129)+SUMIF(Media8!$B$14:$B$129,'Daily_Total  P2'!$B49,Media8!H$14:H$129)+SUMIF(Media9!$B$14:$B$129,'Daily_Total  P2'!$B49,Media9!H$14:H$129)+SUMIF(Media10!$B$14:$B$129,'Daily_Total  P2'!$B49,Media10!H$14:H$129)</f>
        <v>0</v>
      </c>
      <c r="I49" s="465">
        <f>SUMIF('Facebook P2'!$B$14:$B$155,'Daily_Total  P2'!$B49,'Facebook P2'!I$14:I$155)+SUMIF('YouTube P2'!$B$14:$B$125,'Daily_Total  P2'!$B49,'YouTube P2'!I$14:I$125)+SUMIF('GDN P2'!$B$14:$B$123,'Daily_Total  P2'!$B49,'GDN P2'!I$14:I$123)+SUMIF(Media4!$B$14:$B$122,'Daily_Total  P2'!$B49,Media4!I$14:I$122)+SUMIF(Media5!$B$14:$B$129,'Daily_Total  P2'!$B49,Media5!I$14:I$129)+SUMIF(Media6!$B$14:$B$129,'Daily_Total  P2'!$B49,Media6!I$14:I$129)+SUMIF(Media7!$B$14:$B$129,'Daily_Total  P2'!$B49,Media7!I$14:I$129)+SUMIF(Media8!$B$14:$B$129,'Daily_Total  P2'!$B49,Media8!I$14:I$129)+SUMIF(Media9!$B$14:$B$129,'Daily_Total  P2'!$B49,Media9!I$14:I$129)+SUMIF(Media10!$B$14:$B$129,'Daily_Total  P2'!$B49,Media10!I$14:I$129)</f>
        <v>0</v>
      </c>
      <c r="J49" s="467">
        <f>SUMIF('Facebook P2'!$B$14:$B$155,'Daily_Total  P2'!$B49,'Facebook P2'!J$14:J$155)+SUMIF('YouTube P2'!$B$14:$B$125,'Daily_Total  P2'!$B49,'YouTube P2'!J$14:J$125)+SUMIF('GDN P2'!$B$14:$B$123,'Daily_Total  P2'!$B49,'GDN P2'!J$14:J$123)+SUMIF(Media4!$B$14:$B$122,'Daily_Total  P2'!$B49,Media4!J$14:J$122)+SUMIF(Media5!$B$14:$B$129,'Daily_Total  P2'!$B49,Media5!J$14:J$129)+SUMIF(Media6!$B$14:$B$129,'Daily_Total  P2'!$B49,Media6!J$14:J$129)+SUMIF(Media7!$B$14:$B$129,'Daily_Total  P2'!$B49,Media7!J$14:J$129)+SUMIF(Media8!$B$14:$B$129,'Daily_Total  P2'!$B49,Media8!J$14:J$129)+SUMIF(Media9!$B$14:$B$129,'Daily_Total  P2'!$B49,Media9!J$14:J$129)+SUMIF(Media10!$B$14:$B$129,'Daily_Total  P2'!$B49,Media10!J$14:J$129)</f>
        <v>0</v>
      </c>
      <c r="K49" s="59">
        <f>SUM($J$21,$J$29,$J$37,$J$45:J49)/$C$3</f>
        <v>0.17274766266810113</v>
      </c>
      <c r="L49" s="60" t="e">
        <f t="shared" si="0"/>
        <v>#DIV/0!</v>
      </c>
      <c r="M49" s="73" t="e">
        <f t="shared" si="1"/>
        <v>#DIV/0!</v>
      </c>
      <c r="N49" s="356" t="e">
        <f t="shared" si="2"/>
        <v>#DIV/0!</v>
      </c>
      <c r="O49" s="456">
        <f>SUMIF('Facebook P2'!$B$14:$B$155,'Daily_Total  P2'!$B49,'Facebook P2'!O$14:O$155)+SUMIF('YouTube P2'!$B$14:$B$125,'Daily_Total  P2'!$B49,'YouTube P2'!O$14:O$125)+SUMIF('GDN P2'!$B$14:$B$123,'Daily_Total  P2'!$B49,'GDN P2'!O$14:O$123)+SUMIF(Media4!$B$14:$B$122,'Daily_Total  P2'!$B49,Media4!O$14:O$122)+SUMIF(Media5!$B$14:$B$129,'Daily_Total  P2'!$B49,Media5!O$14:O$129)+SUMIF(Media6!$B$14:$B$129,'Daily_Total  P2'!$B49,Media6!O$14:O$129)+SUMIF(Media7!$B$14:$B$129,'Daily_Total  P2'!$B49,Media7!O$14:O$129)+SUMIF(Media8!$B$14:$B$129,'Daily_Total  P2'!$B49,Media8!O$14:O$129)+SUMIF(Media9!$B$14:$B$129,'Daily_Total  P2'!$B49,Media9!O$14:O$129)+SUMIF(Media10!$B$14:$B$129,'Daily_Total  P2'!$B49,Media10!O$14:O$129)</f>
        <v>0</v>
      </c>
      <c r="P49" s="456">
        <f>SUMIF('Facebook P2'!$B$14:$B$155,'Daily_Total  P2'!$B49,'Facebook P2'!P$14:P$155)+SUMIF('YouTube P2'!$B$14:$B$125,'Daily_Total  P2'!$B49,'YouTube P2'!P$14:P$125)+SUMIF('GDN P2'!$B$14:$B$123,'Daily_Total  P2'!$B49,'GDN P2'!P$14:P$123)+SUMIF(Media4!$B$14:$B$122,'Daily_Total  P2'!$B49,Media4!P$14:P$122)+SUMIF(Media5!$B$14:$B$129,'Daily_Total  P2'!$B49,Media5!P$14:P$129)+SUMIF(Media6!$B$14:$B$129,'Daily_Total  P2'!$B49,Media6!P$14:P$129)+SUMIF(Media7!$B$14:$B$129,'Daily_Total  P2'!$B49,Media7!P$14:P$129)+SUMIF(Media8!$B$14:$B$129,'Daily_Total  P2'!$B49,Media8!P$14:P$129)+SUMIF(Media9!$B$14:$B$129,'Daily_Total  P2'!$B49,Media9!P$14:P$129)+SUMIF(Media10!$B$14:$B$129,'Daily_Total  P2'!$B49,Media10!P$14:P$129)</f>
        <v>0</v>
      </c>
      <c r="Q49" s="74" t="e">
        <f t="shared" si="3"/>
        <v>#DIV/0!</v>
      </c>
      <c r="R49" s="75" t="e">
        <f t="shared" si="4"/>
        <v>#DIV/0!</v>
      </c>
      <c r="S49" s="59" t="e">
        <f t="shared" si="5"/>
        <v>#DIV/0!</v>
      </c>
      <c r="T49" s="104" t="e">
        <f>AVERAGE('Facebook P2'!T49,'YouTube P2'!T49,'GDN P2'!T49,Media4!T47,Media5!T47,Media6!T47,Media7!T47,Media8!T47,Media9!T47,Media10!T47)</f>
        <v>#DIV/0!</v>
      </c>
      <c r="U49" s="110">
        <f>SUMIF(Facebook!$B$14:$B$155,'Daily_Total  P2'!$B49,Facebook!U$14:U$155)+SUMIF(YouTube!$B$14:$B$125,'Daily_Total  P2'!$B49,YouTube!N$14:N$125)+SUMIF(Snapchat!$B$14:$B$123,'Daily_Total  P2'!$B49,Snapchat!N$14:N$123)+SUMIF(Media4!$B$14:$B$122,'Daily_Total  P2'!$B49,Media4!N$14:N$122)+SUMIF(Media5!$B$14:$B$129,'Daily_Total  P2'!$B49,Media5!N$14:N$129)+SUMIF(Media6!$B$14:$B$129,'Daily_Total  P2'!$B49,Media6!N$14:N$129)+SUMIF(Media7!$B$14:$B$129,'Daily_Total  P2'!$B49,Media7!N$14:N$129)+SUMIF(Media8!$B$14:$B$129,'Daily_Total  P2'!$B49,Media8!N$14:N$129)+SUMIF(Media9!$B$14:$B$129,'Daily_Total  P2'!$B49,Media9!N$14:N$129)+SUMIF(Media10!$B$14:$B$129,'Daily_Total  P2'!$B49,Media10!N$14:N$129)</f>
        <v>0</v>
      </c>
      <c r="V49" s="74">
        <f t="shared" si="16"/>
        <v>1</v>
      </c>
      <c r="W49" s="274" t="e">
        <f>SUMIF([4]Facebook!$B$14:$B$155,'[4]Daily_Total '!$B49,[4]Facebook!W$14:W$155)+SUMIF([4]Instagram!$B$14:$B$125,'[4]Daily_Total '!$B49,[4]Instagram!W$14:W$125)+SUMIF([4]YouTube!$B$14:$B$123,'[4]Daily_Total '!$B49,[4]YouTube!W$14:W$123)+SUMIF([4]Media4!$B$14:$B$122,'[4]Daily_Total '!$B49,[4]Media4!W$14:W$122)+SUMIF([4]Media5!$B$14:$B$129,'[4]Daily_Total '!$B49,[4]Media5!W$14:W$129)+SUMIF([4]Media6!$B$14:$B$129,'[4]Daily_Total '!$B49,[4]Media6!W$14:W$129)+SUMIF([4]Media7!$B$14:$B$129,'[4]Daily_Total '!$B49,[4]Media7!W$14:W$129)+SUMIF([4]Media8!$B$14:$B$129,'[4]Daily_Total '!$B49,[4]Media8!W$14:W$129)+SUMIF([4]Media9!$B$14:$B$129,'[4]Daily_Total '!$B49,[4]Media9!W$14:W$129)+SUMIF([4]Media10!$B$14:$B$129,'[4]Daily_Total '!$B49,[4]Media10!W$14:W$129)</f>
        <v>#VALUE!</v>
      </c>
      <c r="X49" s="274" t="e">
        <f>SUMIF([4]Facebook!$B$14:$B$155,'[4]Daily_Total '!$B49,[4]Facebook!X$14:X$155)+SUMIF([4]Instagram!$B$14:$B$125,'[4]Daily_Total '!$B49,[4]Instagram!X$14:X$125)+SUMIF([4]YouTube!$B$14:$B$123,'[4]Daily_Total '!$B49,[4]YouTube!X$14:X$123)+SUMIF([4]Media4!$B$14:$B$122,'[4]Daily_Total '!$B49,[4]Media4!X$14:X$122)+SUMIF([4]Media5!$B$14:$B$129,'[4]Daily_Total '!$B49,[4]Media5!X$14:X$129)+SUMIF([4]Media6!$B$14:$B$129,'[4]Daily_Total '!$B49,[4]Media6!X$14:X$129)+SUMIF([4]Media7!$B$14:$B$129,'[4]Daily_Total '!$B49,[4]Media7!X$14:X$129)+SUMIF([4]Media8!$B$14:$B$129,'[4]Daily_Total '!$B49,[4]Media8!X$14:X$129)+SUMIF([4]Media9!$B$14:$B$129,'[4]Daily_Total '!$B49,[4]Media9!X$14:X$129)+SUMIF([4]Media10!$B$14:$B$129,'[4]Daily_Total '!$B49,[4]Media10!X$14:X$129)</f>
        <v>#VALUE!</v>
      </c>
      <c r="Y49" s="275" t="e">
        <f>SUMIF([4]Facebook!$B$14:$B$155,'[4]Daily_Total '!$B49,[4]Facebook!Y$14:Y$155)+SUMIF([4]Instagram!$B$14:$B$125,'[4]Daily_Total '!$B49,[4]Instagram!Y$14:Y$125)+SUMIF([4]YouTube!$B$14:$B$123,'[4]Daily_Total '!$B49,[4]YouTube!Y$14:Y$123)+SUMIF([4]Media4!$B$14:$B$122,'[4]Daily_Total '!$B49,[4]Media4!Y$14:Y$122)+SUMIF([4]Media5!$B$14:$B$129,'[4]Daily_Total '!$B49,[4]Media5!Y$14:Y$129)+SUMIF([4]Media6!$B$14:$B$129,'[4]Daily_Total '!$B49,[4]Media6!Y$14:Y$129)+SUMIF([4]Media7!$B$14:$B$129,'[4]Daily_Total '!$B49,[4]Media7!Y$14:Y$129)+SUMIF([4]Media8!$B$14:$B$129,'[4]Daily_Total '!$B49,[4]Media8!Y$14:Y$129)+SUMIF([4]Media9!$B$14:$B$129,'[4]Daily_Total '!$B49,[4]Media9!Y$14:Y$129)+SUMIF([4]Media10!$B$14:$B$129,'[4]Daily_Total '!$B49,[4]Media10!Y$14:Y$129)</f>
        <v>#VALUE!</v>
      </c>
    </row>
    <row r="50" spans="1:25" ht="15.65" hidden="1" customHeight="1">
      <c r="A50" s="284"/>
      <c r="B50" s="95" t="e">
        <f>#REF!+32</f>
        <v>#REF!</v>
      </c>
      <c r="C50" s="456">
        <f>SUMIF('Facebook P2'!$B$14:$B$155,'Daily_Total  P2'!$B50,'Facebook P2'!C$14:C$155)+SUMIF('YouTube P2'!$B$14:$B$125,'Daily_Total  P2'!$B50,'YouTube P2'!C$14:C$125)+SUMIF('GDN P2'!$B$14:$B$123,'Daily_Total  P2'!$B50,'GDN P2'!C$14:C$123)+SUMIF(Media4!$B$14:$B$122,'Daily_Total  P2'!$B50,Media4!C$14:C$122)+SUMIF(Media5!$B$14:$B$129,'Daily_Total  P2'!$B50,Media5!C$14:C$129)+SUMIF(Media6!$B$14:$B$129,'Daily_Total  P2'!$B50,Media6!C$14:C$129)+SUMIF(Media7!$B$14:$B$129,'Daily_Total  P2'!$B50,Media7!C$14:C$129)+SUMIF(Media8!$B$14:$B$129,'Daily_Total  P2'!$B50,Media8!C$14:C$129)+SUMIF(Media9!$B$14:$B$129,'Daily_Total  P2'!$B50,Media9!C$14:C$129)+SUMIF(Media10!$B$14:$B$129,'Daily_Total  P2'!$B50,Media10!C$14:C$129)</f>
        <v>0</v>
      </c>
      <c r="D50" s="465">
        <f>SUMIF('Facebook P2'!$B$14:$B$155,'Daily_Total  P2'!$B50,'Facebook P2'!D$14:D$155)+SUMIF('YouTube P2'!$B$14:$B$125,'Daily_Total  P2'!$B50,'YouTube P2'!D$14:D$125)+SUMIF('GDN P2'!$B$14:$B$123,'Daily_Total  P2'!$B50,'GDN P2'!D$14:D$123)+SUMIF(Media4!$B$14:$B$122,'Daily_Total  P2'!$B50,Media4!D$14:D$122)+SUMIF(Media5!$B$14:$B$129,'Daily_Total  P2'!$B50,Media5!D$14:D$129)+SUMIF(Media6!$B$14:$B$129,'Daily_Total  P2'!$B50,Media6!D$14:D$129)+SUMIF(Media7!$B$14:$B$129,'Daily_Total  P2'!$B50,Media7!D$14:D$129)+SUMIF(Media8!$B$14:$B$129,'Daily_Total  P2'!$B50,Media8!D$14:D$129)+SUMIF(Media9!$B$14:$B$129,'Daily_Total  P2'!$B50,Media9!D$14:D$129)+SUMIF(Media10!$B$14:$B$129,'Daily_Total  P2'!$B50,Media10!D$14:D$129)</f>
        <v>0</v>
      </c>
      <c r="E50" s="465">
        <f>SUMIF('Facebook P2'!$B$14:$B$155,'Daily_Total  P2'!$B50,'Facebook P2'!E$14:E$155)+SUMIF('YouTube P2'!$B$14:$B$125,'Daily_Total  P2'!$B50,'YouTube P2'!E$14:E$125)+SUMIF('GDN P2'!$B$14:$B$123,'Daily_Total  P2'!$B50,'GDN P2'!E$14:E$123)+SUMIF(Media4!$B$14:$B$122,'Daily_Total  P2'!$B50,Media4!E$14:E$122)+SUMIF(Media5!$B$14:$B$129,'Daily_Total  P2'!$B50,Media5!E$14:E$129)+SUMIF(Media6!$B$14:$B$129,'Daily_Total  P2'!$B50,Media6!E$14:E$129)+SUMIF(Media7!$B$14:$B$129,'Daily_Total  P2'!$B50,Media7!E$14:E$129)+SUMIF(Media8!$B$14:$B$129,'Daily_Total  P2'!$B50,Media8!E$14:E$129)+SUMIF(Media9!$B$14:$B$129,'Daily_Total  P2'!$B50,Media9!E$14:E$129)+SUMIF(Media10!$B$14:$B$129,'Daily_Total  P2'!$B50,Media10!E$14:E$129)</f>
        <v>0</v>
      </c>
      <c r="F50" s="465">
        <f>SUMIF('Facebook P2'!$B$14:$B$155,'Daily_Total  P2'!$B50,'Facebook P2'!F$14:F$155)+SUMIF('YouTube P2'!$B$14:$B$125,'Daily_Total  P2'!$B50,'YouTube P2'!F$14:F$125)+SUMIF('GDN P2'!$B$14:$B$123,'Daily_Total  P2'!$B50,'GDN P2'!F$14:F$123)+SUMIF(Media4!$B$14:$B$122,'Daily_Total  P2'!$B50,Media4!F$14:F$122)+SUMIF(Media5!$B$14:$B$129,'Daily_Total  P2'!$B50,Media5!F$14:F$129)+SUMIF(Media6!$B$14:$B$129,'Daily_Total  P2'!$B50,Media6!F$14:F$129)+SUMIF(Media7!$B$14:$B$129,'Daily_Total  P2'!$B50,Media7!F$14:F$129)+SUMIF(Media8!$B$14:$B$129,'Daily_Total  P2'!$B50,Media8!F$14:F$129)+SUMIF(Media9!$B$14:$B$129,'Daily_Total  P2'!$B50,Media9!F$14:F$129)+SUMIF(Media10!$B$14:$B$129,'Daily_Total  P2'!$B50,Media10!F$14:F$129)</f>
        <v>0</v>
      </c>
      <c r="G50" s="465">
        <f>SUMIF('Facebook P2'!$B$14:$B$155,'Daily_Total  P2'!$B50,'Facebook P2'!G$14:G$155)+SUMIF('YouTube P2'!$B$14:$B$125,'Daily_Total  P2'!$B50,'YouTube P2'!G$14:G$125)+SUMIF('GDN P2'!$B$14:$B$123,'Daily_Total  P2'!$B50,'GDN P2'!G$14:G$123)+SUMIF(Media4!$B$14:$B$122,'Daily_Total  P2'!$B50,Media4!G$14:G$122)+SUMIF(Media5!$B$14:$B$129,'Daily_Total  P2'!$B50,Media5!G$14:G$129)+SUMIF(Media6!$B$14:$B$129,'Daily_Total  P2'!$B50,Media6!G$14:G$129)+SUMIF(Media7!$B$14:$B$129,'Daily_Total  P2'!$B50,Media7!G$14:G$129)+SUMIF(Media8!$B$14:$B$129,'Daily_Total  P2'!$B50,Media8!G$14:G$129)+SUMIF(Media9!$B$14:$B$129,'Daily_Total  P2'!$B50,Media9!G$14:G$129)+SUMIF(Media10!$B$14:$B$129,'Daily_Total  P2'!$B50,Media10!G$14:G$129)</f>
        <v>0</v>
      </c>
      <c r="H50" s="465">
        <f>SUMIF('Facebook P2'!$B$14:$B$155,'Daily_Total  P2'!$B50,'Facebook P2'!H$14:H$155)+SUMIF('YouTube P2'!$B$14:$B$125,'Daily_Total  P2'!$B50,'YouTube P2'!H$14:H$125)+SUMIF('GDN P2'!$B$14:$B$123,'Daily_Total  P2'!$B50,'GDN P2'!H$14:H$123)+SUMIF(Media4!$B$14:$B$122,'Daily_Total  P2'!$B50,Media4!H$14:H$122)+SUMIF(Media5!$B$14:$B$129,'Daily_Total  P2'!$B50,Media5!H$14:H$129)+SUMIF(Media6!$B$14:$B$129,'Daily_Total  P2'!$B50,Media6!H$14:H$129)+SUMIF(Media7!$B$14:$B$129,'Daily_Total  P2'!$B50,Media7!H$14:H$129)+SUMIF(Media8!$B$14:$B$129,'Daily_Total  P2'!$B50,Media8!H$14:H$129)+SUMIF(Media9!$B$14:$B$129,'Daily_Total  P2'!$B50,Media9!H$14:H$129)+SUMIF(Media10!$B$14:$B$129,'Daily_Total  P2'!$B50,Media10!H$14:H$129)</f>
        <v>0</v>
      </c>
      <c r="I50" s="465">
        <f>SUMIF('Facebook P2'!$B$14:$B$155,'Daily_Total  P2'!$B50,'Facebook P2'!I$14:I$155)+SUMIF('YouTube P2'!$B$14:$B$125,'Daily_Total  P2'!$B50,'YouTube P2'!I$14:I$125)+SUMIF('GDN P2'!$B$14:$B$123,'Daily_Total  P2'!$B50,'GDN P2'!I$14:I$123)+SUMIF(Media4!$B$14:$B$122,'Daily_Total  P2'!$B50,Media4!I$14:I$122)+SUMIF(Media5!$B$14:$B$129,'Daily_Total  P2'!$B50,Media5!I$14:I$129)+SUMIF(Media6!$B$14:$B$129,'Daily_Total  P2'!$B50,Media6!I$14:I$129)+SUMIF(Media7!$B$14:$B$129,'Daily_Total  P2'!$B50,Media7!I$14:I$129)+SUMIF(Media8!$B$14:$B$129,'Daily_Total  P2'!$B50,Media8!I$14:I$129)+SUMIF(Media9!$B$14:$B$129,'Daily_Total  P2'!$B50,Media9!I$14:I$129)+SUMIF(Media10!$B$14:$B$129,'Daily_Total  P2'!$B50,Media10!I$14:I$129)</f>
        <v>0</v>
      </c>
      <c r="J50" s="467">
        <f>SUMIF('Facebook P2'!$B$14:$B$155,'Daily_Total  P2'!$B50,'Facebook P2'!J$14:J$155)+SUMIF('YouTube P2'!$B$14:$B$125,'Daily_Total  P2'!$B50,'YouTube P2'!J$14:J$125)+SUMIF('GDN P2'!$B$14:$B$123,'Daily_Total  P2'!$B50,'GDN P2'!J$14:J$123)+SUMIF(Media4!$B$14:$B$122,'Daily_Total  P2'!$B50,Media4!J$14:J$122)+SUMIF(Media5!$B$14:$B$129,'Daily_Total  P2'!$B50,Media5!J$14:J$129)+SUMIF(Media6!$B$14:$B$129,'Daily_Total  P2'!$B50,Media6!J$14:J$129)+SUMIF(Media7!$B$14:$B$129,'Daily_Total  P2'!$B50,Media7!J$14:J$129)+SUMIF(Media8!$B$14:$B$129,'Daily_Total  P2'!$B50,Media8!J$14:J$129)+SUMIF(Media9!$B$14:$B$129,'Daily_Total  P2'!$B50,Media9!J$14:J$129)+SUMIF(Media10!$B$14:$B$129,'Daily_Total  P2'!$B50,Media10!J$14:J$129)</f>
        <v>0</v>
      </c>
      <c r="K50" s="59">
        <f>SUM($J$21,$J$29,$J$37,$J$45:J50)/$C$3</f>
        <v>0.17274766266810113</v>
      </c>
      <c r="L50" s="60" t="e">
        <f t="shared" si="0"/>
        <v>#DIV/0!</v>
      </c>
      <c r="M50" s="73" t="e">
        <f t="shared" si="1"/>
        <v>#DIV/0!</v>
      </c>
      <c r="N50" s="356" t="e">
        <f t="shared" si="2"/>
        <v>#DIV/0!</v>
      </c>
      <c r="O50" s="456">
        <f>SUMIF('Facebook P2'!$B$14:$B$155,'Daily_Total  P2'!$B50,'Facebook P2'!O$14:O$155)+SUMIF('YouTube P2'!$B$14:$B$125,'Daily_Total  P2'!$B50,'YouTube P2'!O$14:O$125)+SUMIF('GDN P2'!$B$14:$B$123,'Daily_Total  P2'!$B50,'GDN P2'!O$14:O$123)+SUMIF(Media4!$B$14:$B$122,'Daily_Total  P2'!$B50,Media4!O$14:O$122)+SUMIF(Media5!$B$14:$B$129,'Daily_Total  P2'!$B50,Media5!O$14:O$129)+SUMIF(Media6!$B$14:$B$129,'Daily_Total  P2'!$B50,Media6!O$14:O$129)+SUMIF(Media7!$B$14:$B$129,'Daily_Total  P2'!$B50,Media7!O$14:O$129)+SUMIF(Media8!$B$14:$B$129,'Daily_Total  P2'!$B50,Media8!O$14:O$129)+SUMIF(Media9!$B$14:$B$129,'Daily_Total  P2'!$B50,Media9!O$14:O$129)+SUMIF(Media10!$B$14:$B$129,'Daily_Total  P2'!$B50,Media10!O$14:O$129)</f>
        <v>0</v>
      </c>
      <c r="P50" s="456">
        <f>SUMIF('Facebook P2'!$B$14:$B$155,'Daily_Total  P2'!$B50,'Facebook P2'!P$14:P$155)+SUMIF('YouTube P2'!$B$14:$B$125,'Daily_Total  P2'!$B50,'YouTube P2'!P$14:P$125)+SUMIF('GDN P2'!$B$14:$B$123,'Daily_Total  P2'!$B50,'GDN P2'!P$14:P$123)+SUMIF(Media4!$B$14:$B$122,'Daily_Total  P2'!$B50,Media4!P$14:P$122)+SUMIF(Media5!$B$14:$B$129,'Daily_Total  P2'!$B50,Media5!P$14:P$129)+SUMIF(Media6!$B$14:$B$129,'Daily_Total  P2'!$B50,Media6!P$14:P$129)+SUMIF(Media7!$B$14:$B$129,'Daily_Total  P2'!$B50,Media7!P$14:P$129)+SUMIF(Media8!$B$14:$B$129,'Daily_Total  P2'!$B50,Media8!P$14:P$129)+SUMIF(Media9!$B$14:$B$129,'Daily_Total  P2'!$B50,Media9!P$14:P$129)+SUMIF(Media10!$B$14:$B$129,'Daily_Total  P2'!$B50,Media10!P$14:P$129)</f>
        <v>0</v>
      </c>
      <c r="Q50" s="74" t="e">
        <f t="shared" si="3"/>
        <v>#DIV/0!</v>
      </c>
      <c r="R50" s="75" t="e">
        <f t="shared" si="4"/>
        <v>#DIV/0!</v>
      </c>
      <c r="S50" s="59" t="e">
        <f t="shared" si="5"/>
        <v>#DIV/0!</v>
      </c>
      <c r="T50" s="104" t="e">
        <f>AVERAGE('Facebook P2'!T50,'YouTube P2'!T50,'GDN P2'!T50,Media4!T48,Media5!T48,Media6!T48,Media7!T48,Media8!T48,Media9!T48,Media10!T48)</f>
        <v>#DIV/0!</v>
      </c>
      <c r="U50" s="110">
        <f>SUMIF(Facebook!$B$14:$B$155,'Daily_Total  P2'!$B50,Facebook!U$14:U$155)+SUMIF(YouTube!$B$14:$B$125,'Daily_Total  P2'!$B50,YouTube!N$14:N$125)+SUMIF(Snapchat!$B$14:$B$123,'Daily_Total  P2'!$B50,Snapchat!N$14:N$123)+SUMIF(Media4!$B$14:$B$122,'Daily_Total  P2'!$B50,Media4!N$14:N$122)+SUMIF(Media5!$B$14:$B$129,'Daily_Total  P2'!$B50,Media5!N$14:N$129)+SUMIF(Media6!$B$14:$B$129,'Daily_Total  P2'!$B50,Media6!N$14:N$129)+SUMIF(Media7!$B$14:$B$129,'Daily_Total  P2'!$B50,Media7!N$14:N$129)+SUMIF(Media8!$B$14:$B$129,'Daily_Total  P2'!$B50,Media8!N$14:N$129)+SUMIF(Media9!$B$14:$B$129,'Daily_Total  P2'!$B50,Media9!N$14:N$129)+SUMIF(Media10!$B$14:$B$129,'Daily_Total  P2'!$B50,Media10!N$14:N$129)</f>
        <v>0</v>
      </c>
      <c r="V50" s="74">
        <f t="shared" si="16"/>
        <v>1</v>
      </c>
      <c r="W50" s="274" t="e">
        <f>SUMIF([4]Facebook!$B$14:$B$155,'[4]Daily_Total '!$B50,[4]Facebook!W$14:W$155)+SUMIF([4]Instagram!$B$14:$B$125,'[4]Daily_Total '!$B50,[4]Instagram!W$14:W$125)+SUMIF([4]YouTube!$B$14:$B$123,'[4]Daily_Total '!$B50,[4]YouTube!W$14:W$123)+SUMIF([4]Media4!$B$14:$B$122,'[4]Daily_Total '!$B50,[4]Media4!W$14:W$122)+SUMIF([4]Media5!$B$14:$B$129,'[4]Daily_Total '!$B50,[4]Media5!W$14:W$129)+SUMIF([4]Media6!$B$14:$B$129,'[4]Daily_Total '!$B50,[4]Media6!W$14:W$129)+SUMIF([4]Media7!$B$14:$B$129,'[4]Daily_Total '!$B50,[4]Media7!W$14:W$129)+SUMIF([4]Media8!$B$14:$B$129,'[4]Daily_Total '!$B50,[4]Media8!W$14:W$129)+SUMIF([4]Media9!$B$14:$B$129,'[4]Daily_Total '!$B50,[4]Media9!W$14:W$129)+SUMIF([4]Media10!$B$14:$B$129,'[4]Daily_Total '!$B50,[4]Media10!W$14:W$129)</f>
        <v>#VALUE!</v>
      </c>
      <c r="X50" s="274" t="e">
        <f>SUMIF([4]Facebook!$B$14:$B$155,'[4]Daily_Total '!$B50,[4]Facebook!X$14:X$155)+SUMIF([4]Instagram!$B$14:$B$125,'[4]Daily_Total '!$B50,[4]Instagram!X$14:X$125)+SUMIF([4]YouTube!$B$14:$B$123,'[4]Daily_Total '!$B50,[4]YouTube!X$14:X$123)+SUMIF([4]Media4!$B$14:$B$122,'[4]Daily_Total '!$B50,[4]Media4!X$14:X$122)+SUMIF([4]Media5!$B$14:$B$129,'[4]Daily_Total '!$B50,[4]Media5!X$14:X$129)+SUMIF([4]Media6!$B$14:$B$129,'[4]Daily_Total '!$B50,[4]Media6!X$14:X$129)+SUMIF([4]Media7!$B$14:$B$129,'[4]Daily_Total '!$B50,[4]Media7!X$14:X$129)+SUMIF([4]Media8!$B$14:$B$129,'[4]Daily_Total '!$B50,[4]Media8!X$14:X$129)+SUMIF([4]Media9!$B$14:$B$129,'[4]Daily_Total '!$B50,[4]Media9!X$14:X$129)+SUMIF([4]Media10!$B$14:$B$129,'[4]Daily_Total '!$B50,[4]Media10!X$14:X$129)</f>
        <v>#VALUE!</v>
      </c>
      <c r="Y50" s="275" t="e">
        <f>SUMIF([4]Facebook!$B$14:$B$155,'[4]Daily_Total '!$B50,[4]Facebook!Y$14:Y$155)+SUMIF([4]Instagram!$B$14:$B$125,'[4]Daily_Total '!$B50,[4]Instagram!Y$14:Y$125)+SUMIF([4]YouTube!$B$14:$B$123,'[4]Daily_Total '!$B50,[4]YouTube!Y$14:Y$123)+SUMIF([4]Media4!$B$14:$B$122,'[4]Daily_Total '!$B50,[4]Media4!Y$14:Y$122)+SUMIF([4]Media5!$B$14:$B$129,'[4]Daily_Total '!$B50,[4]Media5!Y$14:Y$129)+SUMIF([4]Media6!$B$14:$B$129,'[4]Daily_Total '!$B50,[4]Media6!Y$14:Y$129)+SUMIF([4]Media7!$B$14:$B$129,'[4]Daily_Total '!$B50,[4]Media7!Y$14:Y$129)+SUMIF([4]Media8!$B$14:$B$129,'[4]Daily_Total '!$B50,[4]Media8!Y$14:Y$129)+SUMIF([4]Media9!$B$14:$B$129,'[4]Daily_Total '!$B50,[4]Media9!Y$14:Y$129)+SUMIF([4]Media10!$B$14:$B$129,'[4]Daily_Total '!$B50,[4]Media10!Y$14:Y$129)</f>
        <v>#VALUE!</v>
      </c>
    </row>
    <row r="51" spans="1:25" ht="15.65" hidden="1" customHeight="1">
      <c r="A51" s="284"/>
      <c r="B51" s="95" t="e">
        <f>#REF!+33</f>
        <v>#REF!</v>
      </c>
      <c r="C51" s="456">
        <f>SUMIF('Facebook P2'!$B$14:$B$155,'Daily_Total  P2'!$B51,'Facebook P2'!C$14:C$155)+SUMIF('YouTube P2'!$B$14:$B$125,'Daily_Total  P2'!$B51,'YouTube P2'!C$14:C$125)+SUMIF('GDN P2'!$B$14:$B$123,'Daily_Total  P2'!$B51,'GDN P2'!C$14:C$123)+SUMIF(Media4!$B$14:$B$122,'Daily_Total  P2'!$B51,Media4!C$14:C$122)+SUMIF(Media5!$B$14:$B$129,'Daily_Total  P2'!$B51,Media5!C$14:C$129)+SUMIF(Media6!$B$14:$B$129,'Daily_Total  P2'!$B51,Media6!C$14:C$129)+SUMIF(Media7!$B$14:$B$129,'Daily_Total  P2'!$B51,Media7!C$14:C$129)+SUMIF(Media8!$B$14:$B$129,'Daily_Total  P2'!$B51,Media8!C$14:C$129)+SUMIF(Media9!$B$14:$B$129,'Daily_Total  P2'!$B51,Media9!C$14:C$129)+SUMIF(Media10!$B$14:$B$129,'Daily_Total  P2'!$B51,Media10!C$14:C$129)</f>
        <v>0</v>
      </c>
      <c r="D51" s="465">
        <f>SUMIF('Facebook P2'!$B$14:$B$155,'Daily_Total  P2'!$B51,'Facebook P2'!D$14:D$155)+SUMIF('YouTube P2'!$B$14:$B$125,'Daily_Total  P2'!$B51,'YouTube P2'!D$14:D$125)+SUMIF('GDN P2'!$B$14:$B$123,'Daily_Total  P2'!$B51,'GDN P2'!D$14:D$123)+SUMIF(Media4!$B$14:$B$122,'Daily_Total  P2'!$B51,Media4!D$14:D$122)+SUMIF(Media5!$B$14:$B$129,'Daily_Total  P2'!$B51,Media5!D$14:D$129)+SUMIF(Media6!$B$14:$B$129,'Daily_Total  P2'!$B51,Media6!D$14:D$129)+SUMIF(Media7!$B$14:$B$129,'Daily_Total  P2'!$B51,Media7!D$14:D$129)+SUMIF(Media8!$B$14:$B$129,'Daily_Total  P2'!$B51,Media8!D$14:D$129)+SUMIF(Media9!$B$14:$B$129,'Daily_Total  P2'!$B51,Media9!D$14:D$129)+SUMIF(Media10!$B$14:$B$129,'Daily_Total  P2'!$B51,Media10!D$14:D$129)</f>
        <v>0</v>
      </c>
      <c r="E51" s="465">
        <f>SUMIF('Facebook P2'!$B$14:$B$155,'Daily_Total  P2'!$B51,'Facebook P2'!E$14:E$155)+SUMIF('YouTube P2'!$B$14:$B$125,'Daily_Total  P2'!$B51,'YouTube P2'!E$14:E$125)+SUMIF('GDN P2'!$B$14:$B$123,'Daily_Total  P2'!$B51,'GDN P2'!E$14:E$123)+SUMIF(Media4!$B$14:$B$122,'Daily_Total  P2'!$B51,Media4!E$14:E$122)+SUMIF(Media5!$B$14:$B$129,'Daily_Total  P2'!$B51,Media5!E$14:E$129)+SUMIF(Media6!$B$14:$B$129,'Daily_Total  P2'!$B51,Media6!E$14:E$129)+SUMIF(Media7!$B$14:$B$129,'Daily_Total  P2'!$B51,Media7!E$14:E$129)+SUMIF(Media8!$B$14:$B$129,'Daily_Total  P2'!$B51,Media8!E$14:E$129)+SUMIF(Media9!$B$14:$B$129,'Daily_Total  P2'!$B51,Media9!E$14:E$129)+SUMIF(Media10!$B$14:$B$129,'Daily_Total  P2'!$B51,Media10!E$14:E$129)</f>
        <v>0</v>
      </c>
      <c r="F51" s="465">
        <f>SUMIF('Facebook P2'!$B$14:$B$155,'Daily_Total  P2'!$B51,'Facebook P2'!F$14:F$155)+SUMIF('YouTube P2'!$B$14:$B$125,'Daily_Total  P2'!$B51,'YouTube P2'!F$14:F$125)+SUMIF('GDN P2'!$B$14:$B$123,'Daily_Total  P2'!$B51,'GDN P2'!F$14:F$123)+SUMIF(Media4!$B$14:$B$122,'Daily_Total  P2'!$B51,Media4!F$14:F$122)+SUMIF(Media5!$B$14:$B$129,'Daily_Total  P2'!$B51,Media5!F$14:F$129)+SUMIF(Media6!$B$14:$B$129,'Daily_Total  P2'!$B51,Media6!F$14:F$129)+SUMIF(Media7!$B$14:$B$129,'Daily_Total  P2'!$B51,Media7!F$14:F$129)+SUMIF(Media8!$B$14:$B$129,'Daily_Total  P2'!$B51,Media8!F$14:F$129)+SUMIF(Media9!$B$14:$B$129,'Daily_Total  P2'!$B51,Media9!F$14:F$129)+SUMIF(Media10!$B$14:$B$129,'Daily_Total  P2'!$B51,Media10!F$14:F$129)</f>
        <v>0</v>
      </c>
      <c r="G51" s="465">
        <f>SUMIF('Facebook P2'!$B$14:$B$155,'Daily_Total  P2'!$B51,'Facebook P2'!G$14:G$155)+SUMIF('YouTube P2'!$B$14:$B$125,'Daily_Total  P2'!$B51,'YouTube P2'!G$14:G$125)+SUMIF('GDN P2'!$B$14:$B$123,'Daily_Total  P2'!$B51,'GDN P2'!G$14:G$123)+SUMIF(Media4!$B$14:$B$122,'Daily_Total  P2'!$B51,Media4!G$14:G$122)+SUMIF(Media5!$B$14:$B$129,'Daily_Total  P2'!$B51,Media5!G$14:G$129)+SUMIF(Media6!$B$14:$B$129,'Daily_Total  P2'!$B51,Media6!G$14:G$129)+SUMIF(Media7!$B$14:$B$129,'Daily_Total  P2'!$B51,Media7!G$14:G$129)+SUMIF(Media8!$B$14:$B$129,'Daily_Total  P2'!$B51,Media8!G$14:G$129)+SUMIF(Media9!$B$14:$B$129,'Daily_Total  P2'!$B51,Media9!G$14:G$129)+SUMIF(Media10!$B$14:$B$129,'Daily_Total  P2'!$B51,Media10!G$14:G$129)</f>
        <v>0</v>
      </c>
      <c r="H51" s="465">
        <f>SUMIF('Facebook P2'!$B$14:$B$155,'Daily_Total  P2'!$B51,'Facebook P2'!H$14:H$155)+SUMIF('YouTube P2'!$B$14:$B$125,'Daily_Total  P2'!$B51,'YouTube P2'!H$14:H$125)+SUMIF('GDN P2'!$B$14:$B$123,'Daily_Total  P2'!$B51,'GDN P2'!H$14:H$123)+SUMIF(Media4!$B$14:$B$122,'Daily_Total  P2'!$B51,Media4!H$14:H$122)+SUMIF(Media5!$B$14:$B$129,'Daily_Total  P2'!$B51,Media5!H$14:H$129)+SUMIF(Media6!$B$14:$B$129,'Daily_Total  P2'!$B51,Media6!H$14:H$129)+SUMIF(Media7!$B$14:$B$129,'Daily_Total  P2'!$B51,Media7!H$14:H$129)+SUMIF(Media8!$B$14:$B$129,'Daily_Total  P2'!$B51,Media8!H$14:H$129)+SUMIF(Media9!$B$14:$B$129,'Daily_Total  P2'!$B51,Media9!H$14:H$129)+SUMIF(Media10!$B$14:$B$129,'Daily_Total  P2'!$B51,Media10!H$14:H$129)</f>
        <v>0</v>
      </c>
      <c r="I51" s="465">
        <f>SUMIF('Facebook P2'!$B$14:$B$155,'Daily_Total  P2'!$B51,'Facebook P2'!I$14:I$155)+SUMIF('YouTube P2'!$B$14:$B$125,'Daily_Total  P2'!$B51,'YouTube P2'!I$14:I$125)+SUMIF('GDN P2'!$B$14:$B$123,'Daily_Total  P2'!$B51,'GDN P2'!I$14:I$123)+SUMIF(Media4!$B$14:$B$122,'Daily_Total  P2'!$B51,Media4!I$14:I$122)+SUMIF(Media5!$B$14:$B$129,'Daily_Total  P2'!$B51,Media5!I$14:I$129)+SUMIF(Media6!$B$14:$B$129,'Daily_Total  P2'!$B51,Media6!I$14:I$129)+SUMIF(Media7!$B$14:$B$129,'Daily_Total  P2'!$B51,Media7!I$14:I$129)+SUMIF(Media8!$B$14:$B$129,'Daily_Total  P2'!$B51,Media8!I$14:I$129)+SUMIF(Media9!$B$14:$B$129,'Daily_Total  P2'!$B51,Media9!I$14:I$129)+SUMIF(Media10!$B$14:$B$129,'Daily_Total  P2'!$B51,Media10!I$14:I$129)</f>
        <v>0</v>
      </c>
      <c r="J51" s="467">
        <f>SUMIF('Facebook P2'!$B$14:$B$155,'Daily_Total  P2'!$B51,'Facebook P2'!J$14:J$155)+SUMIF('YouTube P2'!$B$14:$B$125,'Daily_Total  P2'!$B51,'YouTube P2'!J$14:J$125)+SUMIF('GDN P2'!$B$14:$B$123,'Daily_Total  P2'!$B51,'GDN P2'!J$14:J$123)+SUMIF(Media4!$B$14:$B$122,'Daily_Total  P2'!$B51,Media4!J$14:J$122)+SUMIF(Media5!$B$14:$B$129,'Daily_Total  P2'!$B51,Media5!J$14:J$129)+SUMIF(Media6!$B$14:$B$129,'Daily_Total  P2'!$B51,Media6!J$14:J$129)+SUMIF(Media7!$B$14:$B$129,'Daily_Total  P2'!$B51,Media7!J$14:J$129)+SUMIF(Media8!$B$14:$B$129,'Daily_Total  P2'!$B51,Media8!J$14:J$129)+SUMIF(Media9!$B$14:$B$129,'Daily_Total  P2'!$B51,Media9!J$14:J$129)+SUMIF(Media10!$B$14:$B$129,'Daily_Total  P2'!$B51,Media10!J$14:J$129)</f>
        <v>0</v>
      </c>
      <c r="K51" s="59">
        <f>SUM($J$21,$J$29,$J$37,$J$45:J51)/$C$3</f>
        <v>0.17274766266810113</v>
      </c>
      <c r="L51" s="60" t="e">
        <f t="shared" si="0"/>
        <v>#DIV/0!</v>
      </c>
      <c r="M51" s="73" t="e">
        <f t="shared" si="1"/>
        <v>#DIV/0!</v>
      </c>
      <c r="N51" s="356" t="e">
        <f t="shared" si="2"/>
        <v>#DIV/0!</v>
      </c>
      <c r="O51" s="456">
        <f>SUMIF('Facebook P2'!$B$14:$B$155,'Daily_Total  P2'!$B51,'Facebook P2'!O$14:O$155)+SUMIF('YouTube P2'!$B$14:$B$125,'Daily_Total  P2'!$B51,'YouTube P2'!O$14:O$125)+SUMIF('GDN P2'!$B$14:$B$123,'Daily_Total  P2'!$B51,'GDN P2'!O$14:O$123)+SUMIF(Media4!$B$14:$B$122,'Daily_Total  P2'!$B51,Media4!O$14:O$122)+SUMIF(Media5!$B$14:$B$129,'Daily_Total  P2'!$B51,Media5!O$14:O$129)+SUMIF(Media6!$B$14:$B$129,'Daily_Total  P2'!$B51,Media6!O$14:O$129)+SUMIF(Media7!$B$14:$B$129,'Daily_Total  P2'!$B51,Media7!O$14:O$129)+SUMIF(Media8!$B$14:$B$129,'Daily_Total  P2'!$B51,Media8!O$14:O$129)+SUMIF(Media9!$B$14:$B$129,'Daily_Total  P2'!$B51,Media9!O$14:O$129)+SUMIF(Media10!$B$14:$B$129,'Daily_Total  P2'!$B51,Media10!O$14:O$129)</f>
        <v>0</v>
      </c>
      <c r="P51" s="456">
        <f>SUMIF('Facebook P2'!$B$14:$B$155,'Daily_Total  P2'!$B51,'Facebook P2'!P$14:P$155)+SUMIF('YouTube P2'!$B$14:$B$125,'Daily_Total  P2'!$B51,'YouTube P2'!P$14:P$125)+SUMIF('GDN P2'!$B$14:$B$123,'Daily_Total  P2'!$B51,'GDN P2'!P$14:P$123)+SUMIF(Media4!$B$14:$B$122,'Daily_Total  P2'!$B51,Media4!P$14:P$122)+SUMIF(Media5!$B$14:$B$129,'Daily_Total  P2'!$B51,Media5!P$14:P$129)+SUMIF(Media6!$B$14:$B$129,'Daily_Total  P2'!$B51,Media6!P$14:P$129)+SUMIF(Media7!$B$14:$B$129,'Daily_Total  P2'!$B51,Media7!P$14:P$129)+SUMIF(Media8!$B$14:$B$129,'Daily_Total  P2'!$B51,Media8!P$14:P$129)+SUMIF(Media9!$B$14:$B$129,'Daily_Total  P2'!$B51,Media9!P$14:P$129)+SUMIF(Media10!$B$14:$B$129,'Daily_Total  P2'!$B51,Media10!P$14:P$129)</f>
        <v>0</v>
      </c>
      <c r="Q51" s="74" t="e">
        <f t="shared" si="3"/>
        <v>#DIV/0!</v>
      </c>
      <c r="R51" s="75" t="e">
        <f t="shared" si="4"/>
        <v>#DIV/0!</v>
      </c>
      <c r="S51" s="59" t="e">
        <f t="shared" si="5"/>
        <v>#DIV/0!</v>
      </c>
      <c r="T51" s="104" t="e">
        <f>AVERAGE('Facebook P2'!T51,'YouTube P2'!T51,'GDN P2'!T51,Media4!T49,Media5!T49,Media6!T49,Media7!T49,Media8!T49,Media9!T49,Media10!T49)</f>
        <v>#DIV/0!</v>
      </c>
      <c r="U51" s="110">
        <f>SUMIF(Facebook!$B$14:$B$155,'Daily_Total  P2'!$B51,Facebook!U$14:U$155)+SUMIF(YouTube!$B$14:$B$125,'Daily_Total  P2'!$B51,YouTube!N$14:N$125)+SUMIF(Snapchat!$B$14:$B$123,'Daily_Total  P2'!$B51,Snapchat!N$14:N$123)+SUMIF(Media4!$B$14:$B$122,'Daily_Total  P2'!$B51,Media4!N$14:N$122)+SUMIF(Media5!$B$14:$B$129,'Daily_Total  P2'!$B51,Media5!N$14:N$129)+SUMIF(Media6!$B$14:$B$129,'Daily_Total  P2'!$B51,Media6!N$14:N$129)+SUMIF(Media7!$B$14:$B$129,'Daily_Total  P2'!$B51,Media7!N$14:N$129)+SUMIF(Media8!$B$14:$B$129,'Daily_Total  P2'!$B51,Media8!N$14:N$129)+SUMIF(Media9!$B$14:$B$129,'Daily_Total  P2'!$B51,Media9!N$14:N$129)+SUMIF(Media10!$B$14:$B$129,'Daily_Total  P2'!$B51,Media10!N$14:N$129)</f>
        <v>0</v>
      </c>
      <c r="V51" s="74">
        <f t="shared" si="16"/>
        <v>1</v>
      </c>
      <c r="W51" s="274" t="e">
        <f>SUMIF([4]Facebook!$B$14:$B$155,'[4]Daily_Total '!$B51,[4]Facebook!W$14:W$155)+SUMIF([4]Instagram!$B$14:$B$125,'[4]Daily_Total '!$B51,[4]Instagram!W$14:W$125)+SUMIF([4]YouTube!$B$14:$B$123,'[4]Daily_Total '!$B51,[4]YouTube!W$14:W$123)+SUMIF([4]Media4!$B$14:$B$122,'[4]Daily_Total '!$B51,[4]Media4!W$14:W$122)+SUMIF([4]Media5!$B$14:$B$129,'[4]Daily_Total '!$B51,[4]Media5!W$14:W$129)+SUMIF([4]Media6!$B$14:$B$129,'[4]Daily_Total '!$B51,[4]Media6!W$14:W$129)+SUMIF([4]Media7!$B$14:$B$129,'[4]Daily_Total '!$B51,[4]Media7!W$14:W$129)+SUMIF([4]Media8!$B$14:$B$129,'[4]Daily_Total '!$B51,[4]Media8!W$14:W$129)+SUMIF([4]Media9!$B$14:$B$129,'[4]Daily_Total '!$B51,[4]Media9!W$14:W$129)+SUMIF([4]Media10!$B$14:$B$129,'[4]Daily_Total '!$B51,[4]Media10!W$14:W$129)</f>
        <v>#VALUE!</v>
      </c>
      <c r="X51" s="274" t="e">
        <f>SUMIF([4]Facebook!$B$14:$B$155,'[4]Daily_Total '!$B51,[4]Facebook!X$14:X$155)+SUMIF([4]Instagram!$B$14:$B$125,'[4]Daily_Total '!$B51,[4]Instagram!X$14:X$125)+SUMIF([4]YouTube!$B$14:$B$123,'[4]Daily_Total '!$B51,[4]YouTube!X$14:X$123)+SUMIF([4]Media4!$B$14:$B$122,'[4]Daily_Total '!$B51,[4]Media4!X$14:X$122)+SUMIF([4]Media5!$B$14:$B$129,'[4]Daily_Total '!$B51,[4]Media5!X$14:X$129)+SUMIF([4]Media6!$B$14:$B$129,'[4]Daily_Total '!$B51,[4]Media6!X$14:X$129)+SUMIF([4]Media7!$B$14:$B$129,'[4]Daily_Total '!$B51,[4]Media7!X$14:X$129)+SUMIF([4]Media8!$B$14:$B$129,'[4]Daily_Total '!$B51,[4]Media8!X$14:X$129)+SUMIF([4]Media9!$B$14:$B$129,'[4]Daily_Total '!$B51,[4]Media9!X$14:X$129)+SUMIF([4]Media10!$B$14:$B$129,'[4]Daily_Total '!$B51,[4]Media10!X$14:X$129)</f>
        <v>#VALUE!</v>
      </c>
      <c r="Y51" s="275" t="e">
        <f>SUMIF([4]Facebook!$B$14:$B$155,'[4]Daily_Total '!$B51,[4]Facebook!Y$14:Y$155)+SUMIF([4]Instagram!$B$14:$B$125,'[4]Daily_Total '!$B51,[4]Instagram!Y$14:Y$125)+SUMIF([4]YouTube!$B$14:$B$123,'[4]Daily_Total '!$B51,[4]YouTube!Y$14:Y$123)+SUMIF([4]Media4!$B$14:$B$122,'[4]Daily_Total '!$B51,[4]Media4!Y$14:Y$122)+SUMIF([4]Media5!$B$14:$B$129,'[4]Daily_Total '!$B51,[4]Media5!Y$14:Y$129)+SUMIF([4]Media6!$B$14:$B$129,'[4]Daily_Total '!$B51,[4]Media6!Y$14:Y$129)+SUMIF([4]Media7!$B$14:$B$129,'[4]Daily_Total '!$B51,[4]Media7!Y$14:Y$129)+SUMIF([4]Media8!$B$14:$B$129,'[4]Daily_Total '!$B51,[4]Media8!Y$14:Y$129)+SUMIF([4]Media9!$B$14:$B$129,'[4]Daily_Total '!$B51,[4]Media9!Y$14:Y$129)+SUMIF([4]Media10!$B$14:$B$129,'[4]Daily_Total '!$B51,[4]Media10!Y$14:Y$129)</f>
        <v>#VALUE!</v>
      </c>
    </row>
    <row r="52" spans="1:25" ht="15.65" hidden="1" customHeight="1">
      <c r="A52" s="284"/>
      <c r="B52" s="95" t="e">
        <f>#REF!+34</f>
        <v>#REF!</v>
      </c>
      <c r="C52" s="456">
        <f>SUMIF('Facebook P2'!$B$14:$B$155,'Daily_Total  P2'!$B52,'Facebook P2'!C$14:C$155)+SUMIF('YouTube P2'!$B$14:$B$125,'Daily_Total  P2'!$B52,'YouTube P2'!C$14:C$125)+SUMIF('GDN P2'!$B$14:$B$123,'Daily_Total  P2'!$B52,'GDN P2'!C$14:C$123)+SUMIF(Media4!$B$14:$B$122,'Daily_Total  P2'!$B52,Media4!C$14:C$122)+SUMIF(Media5!$B$14:$B$129,'Daily_Total  P2'!$B52,Media5!C$14:C$129)+SUMIF(Media6!$B$14:$B$129,'Daily_Total  P2'!$B52,Media6!C$14:C$129)+SUMIF(Media7!$B$14:$B$129,'Daily_Total  P2'!$B52,Media7!C$14:C$129)+SUMIF(Media8!$B$14:$B$129,'Daily_Total  P2'!$B52,Media8!C$14:C$129)+SUMIF(Media9!$B$14:$B$129,'Daily_Total  P2'!$B52,Media9!C$14:C$129)+SUMIF(Media10!$B$14:$B$129,'Daily_Total  P2'!$B52,Media10!C$14:C$129)</f>
        <v>0</v>
      </c>
      <c r="D52" s="465">
        <f>SUMIF('Facebook P2'!$B$14:$B$155,'Daily_Total  P2'!$B52,'Facebook P2'!D$14:D$155)+SUMIF('YouTube P2'!$B$14:$B$125,'Daily_Total  P2'!$B52,'YouTube P2'!D$14:D$125)+SUMIF('GDN P2'!$B$14:$B$123,'Daily_Total  P2'!$B52,'GDN P2'!D$14:D$123)+SUMIF(Media4!$B$14:$B$122,'Daily_Total  P2'!$B52,Media4!D$14:D$122)+SUMIF(Media5!$B$14:$B$129,'Daily_Total  P2'!$B52,Media5!D$14:D$129)+SUMIF(Media6!$B$14:$B$129,'Daily_Total  P2'!$B52,Media6!D$14:D$129)+SUMIF(Media7!$B$14:$B$129,'Daily_Total  P2'!$B52,Media7!D$14:D$129)+SUMIF(Media8!$B$14:$B$129,'Daily_Total  P2'!$B52,Media8!D$14:D$129)+SUMIF(Media9!$B$14:$B$129,'Daily_Total  P2'!$B52,Media9!D$14:D$129)+SUMIF(Media10!$B$14:$B$129,'Daily_Total  P2'!$B52,Media10!D$14:D$129)</f>
        <v>0</v>
      </c>
      <c r="E52" s="465">
        <f>SUMIF('Facebook P2'!$B$14:$B$155,'Daily_Total  P2'!$B52,'Facebook P2'!E$14:E$155)+SUMIF('YouTube P2'!$B$14:$B$125,'Daily_Total  P2'!$B52,'YouTube P2'!E$14:E$125)+SUMIF('GDN P2'!$B$14:$B$123,'Daily_Total  P2'!$B52,'GDN P2'!E$14:E$123)+SUMIF(Media4!$B$14:$B$122,'Daily_Total  P2'!$B52,Media4!E$14:E$122)+SUMIF(Media5!$B$14:$B$129,'Daily_Total  P2'!$B52,Media5!E$14:E$129)+SUMIF(Media6!$B$14:$B$129,'Daily_Total  P2'!$B52,Media6!E$14:E$129)+SUMIF(Media7!$B$14:$B$129,'Daily_Total  P2'!$B52,Media7!E$14:E$129)+SUMIF(Media8!$B$14:$B$129,'Daily_Total  P2'!$B52,Media8!E$14:E$129)+SUMIF(Media9!$B$14:$B$129,'Daily_Total  P2'!$B52,Media9!E$14:E$129)+SUMIF(Media10!$B$14:$B$129,'Daily_Total  P2'!$B52,Media10!E$14:E$129)</f>
        <v>0</v>
      </c>
      <c r="F52" s="465">
        <f>SUMIF('Facebook P2'!$B$14:$B$155,'Daily_Total  P2'!$B52,'Facebook P2'!F$14:F$155)+SUMIF('YouTube P2'!$B$14:$B$125,'Daily_Total  P2'!$B52,'YouTube P2'!F$14:F$125)+SUMIF('GDN P2'!$B$14:$B$123,'Daily_Total  P2'!$B52,'GDN P2'!F$14:F$123)+SUMIF(Media4!$B$14:$B$122,'Daily_Total  P2'!$B52,Media4!F$14:F$122)+SUMIF(Media5!$B$14:$B$129,'Daily_Total  P2'!$B52,Media5!F$14:F$129)+SUMIF(Media6!$B$14:$B$129,'Daily_Total  P2'!$B52,Media6!F$14:F$129)+SUMIF(Media7!$B$14:$B$129,'Daily_Total  P2'!$B52,Media7!F$14:F$129)+SUMIF(Media8!$B$14:$B$129,'Daily_Total  P2'!$B52,Media8!F$14:F$129)+SUMIF(Media9!$B$14:$B$129,'Daily_Total  P2'!$B52,Media9!F$14:F$129)+SUMIF(Media10!$B$14:$B$129,'Daily_Total  P2'!$B52,Media10!F$14:F$129)</f>
        <v>0</v>
      </c>
      <c r="G52" s="465">
        <f>SUMIF('Facebook P2'!$B$14:$B$155,'Daily_Total  P2'!$B52,'Facebook P2'!G$14:G$155)+SUMIF('YouTube P2'!$B$14:$B$125,'Daily_Total  P2'!$B52,'YouTube P2'!G$14:G$125)+SUMIF('GDN P2'!$B$14:$B$123,'Daily_Total  P2'!$B52,'GDN P2'!G$14:G$123)+SUMIF(Media4!$B$14:$B$122,'Daily_Total  P2'!$B52,Media4!G$14:G$122)+SUMIF(Media5!$B$14:$B$129,'Daily_Total  P2'!$B52,Media5!G$14:G$129)+SUMIF(Media6!$B$14:$B$129,'Daily_Total  P2'!$B52,Media6!G$14:G$129)+SUMIF(Media7!$B$14:$B$129,'Daily_Total  P2'!$B52,Media7!G$14:G$129)+SUMIF(Media8!$B$14:$B$129,'Daily_Total  P2'!$B52,Media8!G$14:G$129)+SUMIF(Media9!$B$14:$B$129,'Daily_Total  P2'!$B52,Media9!G$14:G$129)+SUMIF(Media10!$B$14:$B$129,'Daily_Total  P2'!$B52,Media10!G$14:G$129)</f>
        <v>0</v>
      </c>
      <c r="H52" s="465">
        <f>SUMIF('Facebook P2'!$B$14:$B$155,'Daily_Total  P2'!$B52,'Facebook P2'!H$14:H$155)+SUMIF('YouTube P2'!$B$14:$B$125,'Daily_Total  P2'!$B52,'YouTube P2'!H$14:H$125)+SUMIF('GDN P2'!$B$14:$B$123,'Daily_Total  P2'!$B52,'GDN P2'!H$14:H$123)+SUMIF(Media4!$B$14:$B$122,'Daily_Total  P2'!$B52,Media4!H$14:H$122)+SUMIF(Media5!$B$14:$B$129,'Daily_Total  P2'!$B52,Media5!H$14:H$129)+SUMIF(Media6!$B$14:$B$129,'Daily_Total  P2'!$B52,Media6!H$14:H$129)+SUMIF(Media7!$B$14:$B$129,'Daily_Total  P2'!$B52,Media7!H$14:H$129)+SUMIF(Media8!$B$14:$B$129,'Daily_Total  P2'!$B52,Media8!H$14:H$129)+SUMIF(Media9!$B$14:$B$129,'Daily_Total  P2'!$B52,Media9!H$14:H$129)+SUMIF(Media10!$B$14:$B$129,'Daily_Total  P2'!$B52,Media10!H$14:H$129)</f>
        <v>0</v>
      </c>
      <c r="I52" s="465">
        <f>SUMIF('Facebook P2'!$B$14:$B$155,'Daily_Total  P2'!$B52,'Facebook P2'!I$14:I$155)+SUMIF('YouTube P2'!$B$14:$B$125,'Daily_Total  P2'!$B52,'YouTube P2'!I$14:I$125)+SUMIF('GDN P2'!$B$14:$B$123,'Daily_Total  P2'!$B52,'GDN P2'!I$14:I$123)+SUMIF(Media4!$B$14:$B$122,'Daily_Total  P2'!$B52,Media4!I$14:I$122)+SUMIF(Media5!$B$14:$B$129,'Daily_Total  P2'!$B52,Media5!I$14:I$129)+SUMIF(Media6!$B$14:$B$129,'Daily_Total  P2'!$B52,Media6!I$14:I$129)+SUMIF(Media7!$B$14:$B$129,'Daily_Total  P2'!$B52,Media7!I$14:I$129)+SUMIF(Media8!$B$14:$B$129,'Daily_Total  P2'!$B52,Media8!I$14:I$129)+SUMIF(Media9!$B$14:$B$129,'Daily_Total  P2'!$B52,Media9!I$14:I$129)+SUMIF(Media10!$B$14:$B$129,'Daily_Total  P2'!$B52,Media10!I$14:I$129)</f>
        <v>0</v>
      </c>
      <c r="J52" s="467">
        <f>SUMIF('Facebook P2'!$B$14:$B$155,'Daily_Total  P2'!$B52,'Facebook P2'!J$14:J$155)+SUMIF('YouTube P2'!$B$14:$B$125,'Daily_Total  P2'!$B52,'YouTube P2'!J$14:J$125)+SUMIF('GDN P2'!$B$14:$B$123,'Daily_Total  P2'!$B52,'GDN P2'!J$14:J$123)+SUMIF(Media4!$B$14:$B$122,'Daily_Total  P2'!$B52,Media4!J$14:J$122)+SUMIF(Media5!$B$14:$B$129,'Daily_Total  P2'!$B52,Media5!J$14:J$129)+SUMIF(Media6!$B$14:$B$129,'Daily_Total  P2'!$B52,Media6!J$14:J$129)+SUMIF(Media7!$B$14:$B$129,'Daily_Total  P2'!$B52,Media7!J$14:J$129)+SUMIF(Media8!$B$14:$B$129,'Daily_Total  P2'!$B52,Media8!J$14:J$129)+SUMIF(Media9!$B$14:$B$129,'Daily_Total  P2'!$B52,Media9!J$14:J$129)+SUMIF(Media10!$B$14:$B$129,'Daily_Total  P2'!$B52,Media10!J$14:J$129)</f>
        <v>0</v>
      </c>
      <c r="K52" s="59">
        <f>SUM($J$21,$J$29,$J$37,$J$45:J52)/$C$3</f>
        <v>0.17274766266810113</v>
      </c>
      <c r="L52" s="60" t="e">
        <f t="shared" si="0"/>
        <v>#DIV/0!</v>
      </c>
      <c r="M52" s="73" t="e">
        <f t="shared" si="1"/>
        <v>#DIV/0!</v>
      </c>
      <c r="N52" s="356" t="e">
        <f t="shared" si="2"/>
        <v>#DIV/0!</v>
      </c>
      <c r="O52" s="456">
        <f>SUMIF('Facebook P2'!$B$14:$B$155,'Daily_Total  P2'!$B52,'Facebook P2'!O$14:O$155)+SUMIF('YouTube P2'!$B$14:$B$125,'Daily_Total  P2'!$B52,'YouTube P2'!O$14:O$125)+SUMIF('GDN P2'!$B$14:$B$123,'Daily_Total  P2'!$B52,'GDN P2'!O$14:O$123)+SUMIF(Media4!$B$14:$B$122,'Daily_Total  P2'!$B52,Media4!O$14:O$122)+SUMIF(Media5!$B$14:$B$129,'Daily_Total  P2'!$B52,Media5!O$14:O$129)+SUMIF(Media6!$B$14:$B$129,'Daily_Total  P2'!$B52,Media6!O$14:O$129)+SUMIF(Media7!$B$14:$B$129,'Daily_Total  P2'!$B52,Media7!O$14:O$129)+SUMIF(Media8!$B$14:$B$129,'Daily_Total  P2'!$B52,Media8!O$14:O$129)+SUMIF(Media9!$B$14:$B$129,'Daily_Total  P2'!$B52,Media9!O$14:O$129)+SUMIF(Media10!$B$14:$B$129,'Daily_Total  P2'!$B52,Media10!O$14:O$129)</f>
        <v>0</v>
      </c>
      <c r="P52" s="456">
        <f>SUMIF('Facebook P2'!$B$14:$B$155,'Daily_Total  P2'!$B52,'Facebook P2'!P$14:P$155)+SUMIF('YouTube P2'!$B$14:$B$125,'Daily_Total  P2'!$B52,'YouTube P2'!P$14:P$125)+SUMIF('GDN P2'!$B$14:$B$123,'Daily_Total  P2'!$B52,'GDN P2'!P$14:P$123)+SUMIF(Media4!$B$14:$B$122,'Daily_Total  P2'!$B52,Media4!P$14:P$122)+SUMIF(Media5!$B$14:$B$129,'Daily_Total  P2'!$B52,Media5!P$14:P$129)+SUMIF(Media6!$B$14:$B$129,'Daily_Total  P2'!$B52,Media6!P$14:P$129)+SUMIF(Media7!$B$14:$B$129,'Daily_Total  P2'!$B52,Media7!P$14:P$129)+SUMIF(Media8!$B$14:$B$129,'Daily_Total  P2'!$B52,Media8!P$14:P$129)+SUMIF(Media9!$B$14:$B$129,'Daily_Total  P2'!$B52,Media9!P$14:P$129)+SUMIF(Media10!$B$14:$B$129,'Daily_Total  P2'!$B52,Media10!P$14:P$129)</f>
        <v>0</v>
      </c>
      <c r="Q52" s="74" t="e">
        <f t="shared" si="3"/>
        <v>#DIV/0!</v>
      </c>
      <c r="R52" s="75" t="e">
        <f t="shared" si="4"/>
        <v>#DIV/0!</v>
      </c>
      <c r="S52" s="59" t="e">
        <f t="shared" si="5"/>
        <v>#DIV/0!</v>
      </c>
      <c r="T52" s="104" t="e">
        <f>AVERAGE('Facebook P2'!T52,'YouTube P2'!T52,'GDN P2'!T52,Media4!T50,Media5!T50,Media6!T50,Media7!T50,Media8!T50,Media9!T50,Media10!T50)</f>
        <v>#DIV/0!</v>
      </c>
      <c r="U52" s="110">
        <f>SUMIF(Facebook!$B$14:$B$155,'Daily_Total  P2'!$B52,Facebook!U$14:U$155)+SUMIF(YouTube!$B$14:$B$125,'Daily_Total  P2'!$B52,YouTube!N$14:N$125)+SUMIF(Snapchat!$B$14:$B$123,'Daily_Total  P2'!$B52,Snapchat!N$14:N$123)+SUMIF(Media4!$B$14:$B$122,'Daily_Total  P2'!$B52,Media4!N$14:N$122)+SUMIF(Media5!$B$14:$B$129,'Daily_Total  P2'!$B52,Media5!N$14:N$129)+SUMIF(Media6!$B$14:$B$129,'Daily_Total  P2'!$B52,Media6!N$14:N$129)+SUMIF(Media7!$B$14:$B$129,'Daily_Total  P2'!$B52,Media7!N$14:N$129)+SUMIF(Media8!$B$14:$B$129,'Daily_Total  P2'!$B52,Media8!N$14:N$129)+SUMIF(Media9!$B$14:$B$129,'Daily_Total  P2'!$B52,Media9!N$14:N$129)+SUMIF(Media10!$B$14:$B$129,'Daily_Total  P2'!$B52,Media10!N$14:N$129)</f>
        <v>0</v>
      </c>
      <c r="V52" s="74">
        <f t="shared" si="16"/>
        <v>1</v>
      </c>
      <c r="W52" s="274" t="e">
        <f>SUMIF([4]Facebook!$B$14:$B$155,'[4]Daily_Total '!$B52,[4]Facebook!W$14:W$155)+SUMIF([4]Instagram!$B$14:$B$125,'[4]Daily_Total '!$B52,[4]Instagram!W$14:W$125)+SUMIF([4]YouTube!$B$14:$B$123,'[4]Daily_Total '!$B52,[4]YouTube!W$14:W$123)+SUMIF([4]Media4!$B$14:$B$122,'[4]Daily_Total '!$B52,[4]Media4!W$14:W$122)+SUMIF([4]Media5!$B$14:$B$129,'[4]Daily_Total '!$B52,[4]Media5!W$14:W$129)+SUMIF([4]Media6!$B$14:$B$129,'[4]Daily_Total '!$B52,[4]Media6!W$14:W$129)+SUMIF([4]Media7!$B$14:$B$129,'[4]Daily_Total '!$B52,[4]Media7!W$14:W$129)+SUMIF([4]Media8!$B$14:$B$129,'[4]Daily_Total '!$B52,[4]Media8!W$14:W$129)+SUMIF([4]Media9!$B$14:$B$129,'[4]Daily_Total '!$B52,[4]Media9!W$14:W$129)+SUMIF([4]Media10!$B$14:$B$129,'[4]Daily_Total '!$B52,[4]Media10!W$14:W$129)</f>
        <v>#VALUE!</v>
      </c>
      <c r="X52" s="274" t="e">
        <f>SUMIF([4]Facebook!$B$14:$B$155,'[4]Daily_Total '!$B52,[4]Facebook!X$14:X$155)+SUMIF([4]Instagram!$B$14:$B$125,'[4]Daily_Total '!$B52,[4]Instagram!X$14:X$125)+SUMIF([4]YouTube!$B$14:$B$123,'[4]Daily_Total '!$B52,[4]YouTube!X$14:X$123)+SUMIF([4]Media4!$B$14:$B$122,'[4]Daily_Total '!$B52,[4]Media4!X$14:X$122)+SUMIF([4]Media5!$B$14:$B$129,'[4]Daily_Total '!$B52,[4]Media5!X$14:X$129)+SUMIF([4]Media6!$B$14:$B$129,'[4]Daily_Total '!$B52,[4]Media6!X$14:X$129)+SUMIF([4]Media7!$B$14:$B$129,'[4]Daily_Total '!$B52,[4]Media7!X$14:X$129)+SUMIF([4]Media8!$B$14:$B$129,'[4]Daily_Total '!$B52,[4]Media8!X$14:X$129)+SUMIF([4]Media9!$B$14:$B$129,'[4]Daily_Total '!$B52,[4]Media9!X$14:X$129)+SUMIF([4]Media10!$B$14:$B$129,'[4]Daily_Total '!$B52,[4]Media10!X$14:X$129)</f>
        <v>#VALUE!</v>
      </c>
      <c r="Y52" s="275" t="e">
        <f>SUMIF([4]Facebook!$B$14:$B$155,'[4]Daily_Total '!$B52,[4]Facebook!Y$14:Y$155)+SUMIF([4]Instagram!$B$14:$B$125,'[4]Daily_Total '!$B52,[4]Instagram!Y$14:Y$125)+SUMIF([4]YouTube!$B$14:$B$123,'[4]Daily_Total '!$B52,[4]YouTube!Y$14:Y$123)+SUMIF([4]Media4!$B$14:$B$122,'[4]Daily_Total '!$B52,[4]Media4!Y$14:Y$122)+SUMIF([4]Media5!$B$14:$B$129,'[4]Daily_Total '!$B52,[4]Media5!Y$14:Y$129)+SUMIF([4]Media6!$B$14:$B$129,'[4]Daily_Total '!$B52,[4]Media6!Y$14:Y$129)+SUMIF([4]Media7!$B$14:$B$129,'[4]Daily_Total '!$B52,[4]Media7!Y$14:Y$129)+SUMIF([4]Media8!$B$14:$B$129,'[4]Daily_Total '!$B52,[4]Media8!Y$14:Y$129)+SUMIF([4]Media9!$B$14:$B$129,'[4]Daily_Total '!$B52,[4]Media9!Y$14:Y$129)+SUMIF([4]Media10!$B$14:$B$129,'[4]Daily_Total '!$B52,[4]Media10!Y$14:Y$129)</f>
        <v>#VALUE!</v>
      </c>
    </row>
    <row r="53" spans="1:25" ht="15.65" hidden="1" customHeight="1">
      <c r="A53" s="286"/>
      <c r="B53" s="96" t="s">
        <v>53</v>
      </c>
      <c r="C53" s="91">
        <f>SUM(C46:C52)</f>
        <v>0</v>
      </c>
      <c r="D53" s="76">
        <f>SUM(D46:D52)</f>
        <v>0</v>
      </c>
      <c r="E53" s="76">
        <f t="shared" ref="E53:I53" si="17">SUM(E46:E52)</f>
        <v>0</v>
      </c>
      <c r="F53" s="76">
        <f t="shared" si="17"/>
        <v>0</v>
      </c>
      <c r="G53" s="76">
        <f t="shared" si="17"/>
        <v>0</v>
      </c>
      <c r="H53" s="76">
        <f t="shared" si="17"/>
        <v>0</v>
      </c>
      <c r="I53" s="76">
        <f t="shared" si="17"/>
        <v>0</v>
      </c>
      <c r="J53" s="77">
        <f>SUM(J46:J52)</f>
        <v>0</v>
      </c>
      <c r="K53" s="78">
        <f>SUM($J$21,$J$29,$J$37,$J$45,$J$53)/$C$3</f>
        <v>0.17274766266810113</v>
      </c>
      <c r="L53" s="79" t="e">
        <f t="shared" si="0"/>
        <v>#DIV/0!</v>
      </c>
      <c r="M53" s="80" t="e">
        <f t="shared" si="1"/>
        <v>#DIV/0!</v>
      </c>
      <c r="N53" s="357" t="e">
        <f t="shared" si="2"/>
        <v>#DIV/0!</v>
      </c>
      <c r="O53" s="91">
        <f>SUM(O46:O52)</f>
        <v>0</v>
      </c>
      <c r="P53" s="91">
        <f>SUM(P46:P52)</f>
        <v>0</v>
      </c>
      <c r="Q53" s="78" t="e">
        <f t="shared" si="3"/>
        <v>#DIV/0!</v>
      </c>
      <c r="R53" s="82" t="e">
        <f t="shared" si="4"/>
        <v>#DIV/0!</v>
      </c>
      <c r="S53" s="78" t="e">
        <f t="shared" si="5"/>
        <v>#DIV/0!</v>
      </c>
      <c r="T53" s="83" t="e">
        <f t="shared" ref="T53" si="18">AVERAGE(T46:T52)</f>
        <v>#DIV/0!</v>
      </c>
      <c r="U53" s="76">
        <f>SUM(U46:U52)</f>
        <v>0</v>
      </c>
      <c r="V53" s="78">
        <f t="shared" si="16"/>
        <v>1</v>
      </c>
      <c r="W53" s="276" t="e">
        <f>SUM(W46:W52)</f>
        <v>#VALUE!</v>
      </c>
      <c r="X53" s="276" t="e">
        <f>SUM(X46:X52)</f>
        <v>#VALUE!</v>
      </c>
      <c r="Y53" s="277" t="e">
        <f>SUM(Y46:Y52)</f>
        <v>#VALUE!</v>
      </c>
    </row>
    <row r="54" spans="1:25" ht="15.65" hidden="1" customHeight="1">
      <c r="A54" s="284"/>
      <c r="B54" s="95" t="e">
        <f>#REF!+35</f>
        <v>#REF!</v>
      </c>
      <c r="C54" s="456">
        <f>SUMIF('Facebook P2'!$B$14:$B$155,'Daily_Total  P2'!$B54,'Facebook P2'!C$14:C$155)+SUMIF('YouTube P2'!$B$14:$B$125,'Daily_Total  P2'!$B54,'YouTube P2'!C$14:C$125)+SUMIF('GDN P2'!$B$14:$B$123,'Daily_Total  P2'!$B54,'GDN P2'!C$14:C$123)+SUMIF(Media4!$B$14:$B$122,'Daily_Total  P2'!$B54,Media4!C$14:C$122)+SUMIF(Media5!$B$14:$B$129,'Daily_Total  P2'!$B54,Media5!C$14:C$129)+SUMIF(Media6!$B$14:$B$129,'Daily_Total  P2'!$B54,Media6!C$14:C$129)+SUMIF(Media7!$B$14:$B$129,'Daily_Total  P2'!$B54,Media7!C$14:C$129)+SUMIF(Media8!$B$14:$B$129,'Daily_Total  P2'!$B54,Media8!C$14:C$129)+SUMIF(Media9!$B$14:$B$129,'Daily_Total  P2'!$B54,Media9!C$14:C$129)+SUMIF(Media10!$B$14:$B$129,'Daily_Total  P2'!$B54,Media10!C$14:C$129)</f>
        <v>0</v>
      </c>
      <c r="D54" s="465">
        <f>SUMIF('Facebook P2'!$B$14:$B$155,'Daily_Total  P2'!$B54,'Facebook P2'!D$14:D$155)+SUMIF('YouTube P2'!$B$14:$B$125,'Daily_Total  P2'!$B54,'YouTube P2'!D$14:D$125)+SUMIF('GDN P2'!$B$14:$B$123,'Daily_Total  P2'!$B54,'GDN P2'!D$14:D$123)+SUMIF(Media4!$B$14:$B$122,'Daily_Total  P2'!$B54,Media4!D$14:D$122)+SUMIF(Media5!$B$14:$B$129,'Daily_Total  P2'!$B54,Media5!D$14:D$129)+SUMIF(Media6!$B$14:$B$129,'Daily_Total  P2'!$B54,Media6!D$14:D$129)+SUMIF(Media7!$B$14:$B$129,'Daily_Total  P2'!$B54,Media7!D$14:D$129)+SUMIF(Media8!$B$14:$B$129,'Daily_Total  P2'!$B54,Media8!D$14:D$129)+SUMIF(Media9!$B$14:$B$129,'Daily_Total  P2'!$B54,Media9!D$14:D$129)+SUMIF(Media10!$B$14:$B$129,'Daily_Total  P2'!$B54,Media10!D$14:D$129)</f>
        <v>0</v>
      </c>
      <c r="E54" s="465">
        <f>SUMIF('Facebook P2'!$B$14:$B$155,'Daily_Total  P2'!$B54,'Facebook P2'!E$14:E$155)+SUMIF('YouTube P2'!$B$14:$B$125,'Daily_Total  P2'!$B54,'YouTube P2'!E$14:E$125)+SUMIF('GDN P2'!$B$14:$B$123,'Daily_Total  P2'!$B54,'GDN P2'!E$14:E$123)+SUMIF(Media4!$B$14:$B$122,'Daily_Total  P2'!$B54,Media4!E$14:E$122)+SUMIF(Media5!$B$14:$B$129,'Daily_Total  P2'!$B54,Media5!E$14:E$129)+SUMIF(Media6!$B$14:$B$129,'Daily_Total  P2'!$B54,Media6!E$14:E$129)+SUMIF(Media7!$B$14:$B$129,'Daily_Total  P2'!$B54,Media7!E$14:E$129)+SUMIF(Media8!$B$14:$B$129,'Daily_Total  P2'!$B54,Media8!E$14:E$129)+SUMIF(Media9!$B$14:$B$129,'Daily_Total  P2'!$B54,Media9!E$14:E$129)+SUMIF(Media10!$B$14:$B$129,'Daily_Total  P2'!$B54,Media10!E$14:E$129)</f>
        <v>0</v>
      </c>
      <c r="F54" s="465">
        <f>SUMIF('Facebook P2'!$B$14:$B$155,'Daily_Total  P2'!$B54,'Facebook P2'!F$14:F$155)+SUMIF('YouTube P2'!$B$14:$B$125,'Daily_Total  P2'!$B54,'YouTube P2'!F$14:F$125)+SUMIF('GDN P2'!$B$14:$B$123,'Daily_Total  P2'!$B54,'GDN P2'!F$14:F$123)+SUMIF(Media4!$B$14:$B$122,'Daily_Total  P2'!$B54,Media4!F$14:F$122)+SUMIF(Media5!$B$14:$B$129,'Daily_Total  P2'!$B54,Media5!F$14:F$129)+SUMIF(Media6!$B$14:$B$129,'Daily_Total  P2'!$B54,Media6!F$14:F$129)+SUMIF(Media7!$B$14:$B$129,'Daily_Total  P2'!$B54,Media7!F$14:F$129)+SUMIF(Media8!$B$14:$B$129,'Daily_Total  P2'!$B54,Media8!F$14:F$129)+SUMIF(Media9!$B$14:$B$129,'Daily_Total  P2'!$B54,Media9!F$14:F$129)+SUMIF(Media10!$B$14:$B$129,'Daily_Total  P2'!$B54,Media10!F$14:F$129)</f>
        <v>0</v>
      </c>
      <c r="G54" s="465">
        <f>SUMIF('Facebook P2'!$B$14:$B$155,'Daily_Total  P2'!$B54,'Facebook P2'!G$14:G$155)+SUMIF('YouTube P2'!$B$14:$B$125,'Daily_Total  P2'!$B54,'YouTube P2'!G$14:G$125)+SUMIF('GDN P2'!$B$14:$B$123,'Daily_Total  P2'!$B54,'GDN P2'!G$14:G$123)+SUMIF(Media4!$B$14:$B$122,'Daily_Total  P2'!$B54,Media4!G$14:G$122)+SUMIF(Media5!$B$14:$B$129,'Daily_Total  P2'!$B54,Media5!G$14:G$129)+SUMIF(Media6!$B$14:$B$129,'Daily_Total  P2'!$B54,Media6!G$14:G$129)+SUMIF(Media7!$B$14:$B$129,'Daily_Total  P2'!$B54,Media7!G$14:G$129)+SUMIF(Media8!$B$14:$B$129,'Daily_Total  P2'!$B54,Media8!G$14:G$129)+SUMIF(Media9!$B$14:$B$129,'Daily_Total  P2'!$B54,Media9!G$14:G$129)+SUMIF(Media10!$B$14:$B$129,'Daily_Total  P2'!$B54,Media10!G$14:G$129)</f>
        <v>0</v>
      </c>
      <c r="H54" s="465">
        <f>SUMIF('Facebook P2'!$B$14:$B$155,'Daily_Total  P2'!$B54,'Facebook P2'!H$14:H$155)+SUMIF('YouTube P2'!$B$14:$B$125,'Daily_Total  P2'!$B54,'YouTube P2'!H$14:H$125)+SUMIF('GDN P2'!$B$14:$B$123,'Daily_Total  P2'!$B54,'GDN P2'!H$14:H$123)+SUMIF(Media4!$B$14:$B$122,'Daily_Total  P2'!$B54,Media4!H$14:H$122)+SUMIF(Media5!$B$14:$B$129,'Daily_Total  P2'!$B54,Media5!H$14:H$129)+SUMIF(Media6!$B$14:$B$129,'Daily_Total  P2'!$B54,Media6!H$14:H$129)+SUMIF(Media7!$B$14:$B$129,'Daily_Total  P2'!$B54,Media7!H$14:H$129)+SUMIF(Media8!$B$14:$B$129,'Daily_Total  P2'!$B54,Media8!H$14:H$129)+SUMIF(Media9!$B$14:$B$129,'Daily_Total  P2'!$B54,Media9!H$14:H$129)+SUMIF(Media10!$B$14:$B$129,'Daily_Total  P2'!$B54,Media10!H$14:H$129)</f>
        <v>0</v>
      </c>
      <c r="I54" s="465">
        <f>SUMIF('Facebook P2'!$B$14:$B$155,'Daily_Total  P2'!$B54,'Facebook P2'!I$14:I$155)+SUMIF('YouTube P2'!$B$14:$B$125,'Daily_Total  P2'!$B54,'YouTube P2'!I$14:I$125)+SUMIF('GDN P2'!$B$14:$B$123,'Daily_Total  P2'!$B54,'GDN P2'!I$14:I$123)+SUMIF(Media4!$B$14:$B$122,'Daily_Total  P2'!$B54,Media4!I$14:I$122)+SUMIF(Media5!$B$14:$B$129,'Daily_Total  P2'!$B54,Media5!I$14:I$129)+SUMIF(Media6!$B$14:$B$129,'Daily_Total  P2'!$B54,Media6!I$14:I$129)+SUMIF(Media7!$B$14:$B$129,'Daily_Total  P2'!$B54,Media7!I$14:I$129)+SUMIF(Media8!$B$14:$B$129,'Daily_Total  P2'!$B54,Media8!I$14:I$129)+SUMIF(Media9!$B$14:$B$129,'Daily_Total  P2'!$B54,Media9!I$14:I$129)+SUMIF(Media10!$B$14:$B$129,'Daily_Total  P2'!$B54,Media10!I$14:I$129)</f>
        <v>0</v>
      </c>
      <c r="J54" s="467">
        <f>SUMIF('Facebook P2'!$B$14:$B$155,'Daily_Total  P2'!$B54,'Facebook P2'!J$14:J$155)+SUMIF('YouTube P2'!$B$14:$B$125,'Daily_Total  P2'!$B54,'YouTube P2'!J$14:J$125)+SUMIF('GDN P2'!$B$14:$B$123,'Daily_Total  P2'!$B54,'GDN P2'!J$14:J$123)+SUMIF(Media4!$B$14:$B$122,'Daily_Total  P2'!$B54,Media4!J$14:J$122)+SUMIF(Media5!$B$14:$B$129,'Daily_Total  P2'!$B54,Media5!J$14:J$129)+SUMIF(Media6!$B$14:$B$129,'Daily_Total  P2'!$B54,Media6!J$14:J$129)+SUMIF(Media7!$B$14:$B$129,'Daily_Total  P2'!$B54,Media7!J$14:J$129)+SUMIF(Media8!$B$14:$B$129,'Daily_Total  P2'!$B54,Media8!J$14:J$129)+SUMIF(Media9!$B$14:$B$129,'Daily_Total  P2'!$B54,Media9!J$14:J$129)+SUMIF(Media10!$B$14:$B$129,'Daily_Total  P2'!$B54,Media10!J$14:J$129)</f>
        <v>0</v>
      </c>
      <c r="K54" s="59">
        <f>SUM($J$21,$J$29,$J$37,$J$45,$J$53:J54)/$C$3</f>
        <v>0.17274766266810113</v>
      </c>
      <c r="L54" s="60" t="e">
        <f t="shared" si="0"/>
        <v>#DIV/0!</v>
      </c>
      <c r="M54" s="73" t="e">
        <f t="shared" si="1"/>
        <v>#DIV/0!</v>
      </c>
      <c r="N54" s="356" t="e">
        <f t="shared" si="2"/>
        <v>#DIV/0!</v>
      </c>
      <c r="O54" s="456">
        <f>SUMIF('Facebook P2'!$B$14:$B$155,'Daily_Total  P2'!$B54,'Facebook P2'!O$14:O$155)+SUMIF('YouTube P2'!$B$14:$B$125,'Daily_Total  P2'!$B54,'YouTube P2'!O$14:O$125)+SUMIF('GDN P2'!$B$14:$B$123,'Daily_Total  P2'!$B54,'GDN P2'!O$14:O$123)+SUMIF(Media4!$B$14:$B$122,'Daily_Total  P2'!$B54,Media4!O$14:O$122)+SUMIF(Media5!$B$14:$B$129,'Daily_Total  P2'!$B54,Media5!O$14:O$129)+SUMIF(Media6!$B$14:$B$129,'Daily_Total  P2'!$B54,Media6!O$14:O$129)+SUMIF(Media7!$B$14:$B$129,'Daily_Total  P2'!$B54,Media7!O$14:O$129)+SUMIF(Media8!$B$14:$B$129,'Daily_Total  P2'!$B54,Media8!O$14:O$129)+SUMIF(Media9!$B$14:$B$129,'Daily_Total  P2'!$B54,Media9!O$14:O$129)+SUMIF(Media10!$B$14:$B$129,'Daily_Total  P2'!$B54,Media10!O$14:O$129)</f>
        <v>0</v>
      </c>
      <c r="P54" s="456">
        <f>SUMIF('Facebook P2'!$B$14:$B$155,'Daily_Total  P2'!$B54,'Facebook P2'!P$14:P$155)+SUMIF('YouTube P2'!$B$14:$B$125,'Daily_Total  P2'!$B54,'YouTube P2'!P$14:P$125)+SUMIF('GDN P2'!$B$14:$B$123,'Daily_Total  P2'!$B54,'GDN P2'!P$14:P$123)+SUMIF(Media4!$B$14:$B$122,'Daily_Total  P2'!$B54,Media4!P$14:P$122)+SUMIF(Media5!$B$14:$B$129,'Daily_Total  P2'!$B54,Media5!P$14:P$129)+SUMIF(Media6!$B$14:$B$129,'Daily_Total  P2'!$B54,Media6!P$14:P$129)+SUMIF(Media7!$B$14:$B$129,'Daily_Total  P2'!$B54,Media7!P$14:P$129)+SUMIF(Media8!$B$14:$B$129,'Daily_Total  P2'!$B54,Media8!P$14:P$129)+SUMIF(Media9!$B$14:$B$129,'Daily_Total  P2'!$B54,Media9!P$14:P$129)+SUMIF(Media10!$B$14:$B$129,'Daily_Total  P2'!$B54,Media10!P$14:P$129)</f>
        <v>0</v>
      </c>
      <c r="Q54" s="74" t="e">
        <f t="shared" si="3"/>
        <v>#DIV/0!</v>
      </c>
      <c r="R54" s="75" t="e">
        <f t="shared" si="4"/>
        <v>#DIV/0!</v>
      </c>
      <c r="S54" s="59" t="e">
        <f t="shared" si="5"/>
        <v>#DIV/0!</v>
      </c>
      <c r="T54" s="104" t="e">
        <f>AVERAGE('Facebook P2'!T54,'YouTube P2'!T54,'GDN P2'!T54,Media4!T52,Media5!T52,Media6!T52,Media7!T52,Media8!T52,Media9!T52,Media10!T52)</f>
        <v>#DIV/0!</v>
      </c>
      <c r="U54" s="110">
        <f>SUMIF(Facebook!$B$14:$B$155,'Daily_Total  P2'!$B54,Facebook!U$14:U$155)+SUMIF(YouTube!$B$14:$B$125,'Daily_Total  P2'!$B54,YouTube!N$14:N$125)+SUMIF(Snapchat!$B$14:$B$123,'Daily_Total  P2'!$B54,Snapchat!N$14:N$123)+SUMIF(Media4!$B$14:$B$122,'Daily_Total  P2'!$B54,Media4!N$14:N$122)+SUMIF(Media5!$B$14:$B$129,'Daily_Total  P2'!$B54,Media5!N$14:N$129)+SUMIF(Media6!$B$14:$B$129,'Daily_Total  P2'!$B54,Media6!N$14:N$129)+SUMIF(Media7!$B$14:$B$129,'Daily_Total  P2'!$B54,Media7!N$14:N$129)+SUMIF(Media8!$B$14:$B$129,'Daily_Total  P2'!$B54,Media8!N$14:N$129)+SUMIF(Media9!$B$14:$B$129,'Daily_Total  P2'!$B54,Media9!N$14:N$129)+SUMIF(Media10!$B$14:$B$129,'Daily_Total  P2'!$B54,Media10!N$14:N$129)</f>
        <v>0</v>
      </c>
      <c r="V54" s="74">
        <f t="shared" si="16"/>
        <v>1</v>
      </c>
      <c r="W54" s="274" t="e">
        <f>SUMIF([4]Facebook!$B$14:$B$155,'[4]Daily_Total '!$B54,[4]Facebook!W$14:W$155)+SUMIF([4]Instagram!$B$14:$B$125,'[4]Daily_Total '!$B54,[4]Instagram!W$14:W$125)+SUMIF([4]YouTube!$B$14:$B$123,'[4]Daily_Total '!$B54,[4]YouTube!W$14:W$123)+SUMIF([4]Media4!$B$14:$B$122,'[4]Daily_Total '!$B54,[4]Media4!W$14:W$122)+SUMIF([4]Media5!$B$14:$B$129,'[4]Daily_Total '!$B54,[4]Media5!W$14:W$129)+SUMIF([4]Media6!$B$14:$B$129,'[4]Daily_Total '!$B54,[4]Media6!W$14:W$129)+SUMIF([4]Media7!$B$14:$B$129,'[4]Daily_Total '!$B54,[4]Media7!W$14:W$129)+SUMIF([4]Media8!$B$14:$B$129,'[4]Daily_Total '!$B54,[4]Media8!W$14:W$129)+SUMIF([4]Media9!$B$14:$B$129,'[4]Daily_Total '!$B54,[4]Media9!W$14:W$129)+SUMIF([4]Media10!$B$14:$B$129,'[4]Daily_Total '!$B54,[4]Media10!W$14:W$129)</f>
        <v>#VALUE!</v>
      </c>
      <c r="X54" s="274" t="e">
        <f>SUMIF([4]Facebook!$B$14:$B$155,'[4]Daily_Total '!$B54,[4]Facebook!X$14:X$155)+SUMIF([4]Instagram!$B$14:$B$125,'[4]Daily_Total '!$B54,[4]Instagram!X$14:X$125)+SUMIF([4]YouTube!$B$14:$B$123,'[4]Daily_Total '!$B54,[4]YouTube!X$14:X$123)+SUMIF([4]Media4!$B$14:$B$122,'[4]Daily_Total '!$B54,[4]Media4!X$14:X$122)+SUMIF([4]Media5!$B$14:$B$129,'[4]Daily_Total '!$B54,[4]Media5!X$14:X$129)+SUMIF([4]Media6!$B$14:$B$129,'[4]Daily_Total '!$B54,[4]Media6!X$14:X$129)+SUMIF([4]Media7!$B$14:$B$129,'[4]Daily_Total '!$B54,[4]Media7!X$14:X$129)+SUMIF([4]Media8!$B$14:$B$129,'[4]Daily_Total '!$B54,[4]Media8!X$14:X$129)+SUMIF([4]Media9!$B$14:$B$129,'[4]Daily_Total '!$B54,[4]Media9!X$14:X$129)+SUMIF([4]Media10!$B$14:$B$129,'[4]Daily_Total '!$B54,[4]Media10!X$14:X$129)</f>
        <v>#VALUE!</v>
      </c>
      <c r="Y54" s="275" t="e">
        <f>SUMIF([4]Facebook!$B$14:$B$155,'[4]Daily_Total '!$B54,[4]Facebook!Y$14:Y$155)+SUMIF([4]Instagram!$B$14:$B$125,'[4]Daily_Total '!$B54,[4]Instagram!Y$14:Y$125)+SUMIF([4]YouTube!$B$14:$B$123,'[4]Daily_Total '!$B54,[4]YouTube!Y$14:Y$123)+SUMIF([4]Media4!$B$14:$B$122,'[4]Daily_Total '!$B54,[4]Media4!Y$14:Y$122)+SUMIF([4]Media5!$B$14:$B$129,'[4]Daily_Total '!$B54,[4]Media5!Y$14:Y$129)+SUMIF([4]Media6!$B$14:$B$129,'[4]Daily_Total '!$B54,[4]Media6!Y$14:Y$129)+SUMIF([4]Media7!$B$14:$B$129,'[4]Daily_Total '!$B54,[4]Media7!Y$14:Y$129)+SUMIF([4]Media8!$B$14:$B$129,'[4]Daily_Total '!$B54,[4]Media8!Y$14:Y$129)+SUMIF([4]Media9!$B$14:$B$129,'[4]Daily_Total '!$B54,[4]Media9!Y$14:Y$129)+SUMIF([4]Media10!$B$14:$B$129,'[4]Daily_Total '!$B54,[4]Media10!Y$14:Y$129)</f>
        <v>#VALUE!</v>
      </c>
    </row>
    <row r="55" spans="1:25" ht="15.65" hidden="1" customHeight="1">
      <c r="A55" s="284"/>
      <c r="B55" s="95" t="e">
        <f>#REF!+36</f>
        <v>#REF!</v>
      </c>
      <c r="C55" s="456">
        <f>SUMIF('Facebook P2'!$B$14:$B$155,'Daily_Total  P2'!$B55,'Facebook P2'!C$14:C$155)+SUMIF('YouTube P2'!$B$14:$B$125,'Daily_Total  P2'!$B55,'YouTube P2'!C$14:C$125)+SUMIF('GDN P2'!$B$14:$B$123,'Daily_Total  P2'!$B55,'GDN P2'!C$14:C$123)+SUMIF(Media4!$B$14:$B$122,'Daily_Total  P2'!$B55,Media4!C$14:C$122)+SUMIF(Media5!$B$14:$B$129,'Daily_Total  P2'!$B55,Media5!C$14:C$129)+SUMIF(Media6!$B$14:$B$129,'Daily_Total  P2'!$B55,Media6!C$14:C$129)+SUMIF(Media7!$B$14:$B$129,'Daily_Total  P2'!$B55,Media7!C$14:C$129)+SUMIF(Media8!$B$14:$B$129,'Daily_Total  P2'!$B55,Media8!C$14:C$129)+SUMIF(Media9!$B$14:$B$129,'Daily_Total  P2'!$B55,Media9!C$14:C$129)+SUMIF(Media10!$B$14:$B$129,'Daily_Total  P2'!$B55,Media10!C$14:C$129)</f>
        <v>0</v>
      </c>
      <c r="D55" s="465">
        <f>SUMIF('Facebook P2'!$B$14:$B$155,'Daily_Total  P2'!$B55,'Facebook P2'!D$14:D$155)+SUMIF('YouTube P2'!$B$14:$B$125,'Daily_Total  P2'!$B55,'YouTube P2'!D$14:D$125)+SUMIF('GDN P2'!$B$14:$B$123,'Daily_Total  P2'!$B55,'GDN P2'!D$14:D$123)+SUMIF(Media4!$B$14:$B$122,'Daily_Total  P2'!$B55,Media4!D$14:D$122)+SUMIF(Media5!$B$14:$B$129,'Daily_Total  P2'!$B55,Media5!D$14:D$129)+SUMIF(Media6!$B$14:$B$129,'Daily_Total  P2'!$B55,Media6!D$14:D$129)+SUMIF(Media7!$B$14:$B$129,'Daily_Total  P2'!$B55,Media7!D$14:D$129)+SUMIF(Media8!$B$14:$B$129,'Daily_Total  P2'!$B55,Media8!D$14:D$129)+SUMIF(Media9!$B$14:$B$129,'Daily_Total  P2'!$B55,Media9!D$14:D$129)+SUMIF(Media10!$B$14:$B$129,'Daily_Total  P2'!$B55,Media10!D$14:D$129)</f>
        <v>0</v>
      </c>
      <c r="E55" s="465">
        <f>SUMIF('Facebook P2'!$B$14:$B$155,'Daily_Total  P2'!$B55,'Facebook P2'!E$14:E$155)+SUMIF('YouTube P2'!$B$14:$B$125,'Daily_Total  P2'!$B55,'YouTube P2'!E$14:E$125)+SUMIF('GDN P2'!$B$14:$B$123,'Daily_Total  P2'!$B55,'GDN P2'!E$14:E$123)+SUMIF(Media4!$B$14:$B$122,'Daily_Total  P2'!$B55,Media4!E$14:E$122)+SUMIF(Media5!$B$14:$B$129,'Daily_Total  P2'!$B55,Media5!E$14:E$129)+SUMIF(Media6!$B$14:$B$129,'Daily_Total  P2'!$B55,Media6!E$14:E$129)+SUMIF(Media7!$B$14:$B$129,'Daily_Total  P2'!$B55,Media7!E$14:E$129)+SUMIF(Media8!$B$14:$B$129,'Daily_Total  P2'!$B55,Media8!E$14:E$129)+SUMIF(Media9!$B$14:$B$129,'Daily_Total  P2'!$B55,Media9!E$14:E$129)+SUMIF(Media10!$B$14:$B$129,'Daily_Total  P2'!$B55,Media10!E$14:E$129)</f>
        <v>0</v>
      </c>
      <c r="F55" s="465">
        <f>SUMIF('Facebook P2'!$B$14:$B$155,'Daily_Total  P2'!$B55,'Facebook P2'!F$14:F$155)+SUMIF('YouTube P2'!$B$14:$B$125,'Daily_Total  P2'!$B55,'YouTube P2'!F$14:F$125)+SUMIF('GDN P2'!$B$14:$B$123,'Daily_Total  P2'!$B55,'GDN P2'!F$14:F$123)+SUMIF(Media4!$B$14:$B$122,'Daily_Total  P2'!$B55,Media4!F$14:F$122)+SUMIF(Media5!$B$14:$B$129,'Daily_Total  P2'!$B55,Media5!F$14:F$129)+SUMIF(Media6!$B$14:$B$129,'Daily_Total  P2'!$B55,Media6!F$14:F$129)+SUMIF(Media7!$B$14:$B$129,'Daily_Total  P2'!$B55,Media7!F$14:F$129)+SUMIF(Media8!$B$14:$B$129,'Daily_Total  P2'!$B55,Media8!F$14:F$129)+SUMIF(Media9!$B$14:$B$129,'Daily_Total  P2'!$B55,Media9!F$14:F$129)+SUMIF(Media10!$B$14:$B$129,'Daily_Total  P2'!$B55,Media10!F$14:F$129)</f>
        <v>0</v>
      </c>
      <c r="G55" s="465">
        <f>SUMIF('Facebook P2'!$B$14:$B$155,'Daily_Total  P2'!$B55,'Facebook P2'!G$14:G$155)+SUMIF('YouTube P2'!$B$14:$B$125,'Daily_Total  P2'!$B55,'YouTube P2'!G$14:G$125)+SUMIF('GDN P2'!$B$14:$B$123,'Daily_Total  P2'!$B55,'GDN P2'!G$14:G$123)+SUMIF(Media4!$B$14:$B$122,'Daily_Total  P2'!$B55,Media4!G$14:G$122)+SUMIF(Media5!$B$14:$B$129,'Daily_Total  P2'!$B55,Media5!G$14:G$129)+SUMIF(Media6!$B$14:$B$129,'Daily_Total  P2'!$B55,Media6!G$14:G$129)+SUMIF(Media7!$B$14:$B$129,'Daily_Total  P2'!$B55,Media7!G$14:G$129)+SUMIF(Media8!$B$14:$B$129,'Daily_Total  P2'!$B55,Media8!G$14:G$129)+SUMIF(Media9!$B$14:$B$129,'Daily_Total  P2'!$B55,Media9!G$14:G$129)+SUMIF(Media10!$B$14:$B$129,'Daily_Total  P2'!$B55,Media10!G$14:G$129)</f>
        <v>0</v>
      </c>
      <c r="H55" s="465">
        <f>SUMIF('Facebook P2'!$B$14:$B$155,'Daily_Total  P2'!$B55,'Facebook P2'!H$14:H$155)+SUMIF('YouTube P2'!$B$14:$B$125,'Daily_Total  P2'!$B55,'YouTube P2'!H$14:H$125)+SUMIF('GDN P2'!$B$14:$B$123,'Daily_Total  P2'!$B55,'GDN P2'!H$14:H$123)+SUMIF(Media4!$B$14:$B$122,'Daily_Total  P2'!$B55,Media4!H$14:H$122)+SUMIF(Media5!$B$14:$B$129,'Daily_Total  P2'!$B55,Media5!H$14:H$129)+SUMIF(Media6!$B$14:$B$129,'Daily_Total  P2'!$B55,Media6!H$14:H$129)+SUMIF(Media7!$B$14:$B$129,'Daily_Total  P2'!$B55,Media7!H$14:H$129)+SUMIF(Media8!$B$14:$B$129,'Daily_Total  P2'!$B55,Media8!H$14:H$129)+SUMIF(Media9!$B$14:$B$129,'Daily_Total  P2'!$B55,Media9!H$14:H$129)+SUMIF(Media10!$B$14:$B$129,'Daily_Total  P2'!$B55,Media10!H$14:H$129)</f>
        <v>0</v>
      </c>
      <c r="I55" s="465">
        <f>SUMIF('Facebook P2'!$B$14:$B$155,'Daily_Total  P2'!$B55,'Facebook P2'!I$14:I$155)+SUMIF('YouTube P2'!$B$14:$B$125,'Daily_Total  P2'!$B55,'YouTube P2'!I$14:I$125)+SUMIF('GDN P2'!$B$14:$B$123,'Daily_Total  P2'!$B55,'GDN P2'!I$14:I$123)+SUMIF(Media4!$B$14:$B$122,'Daily_Total  P2'!$B55,Media4!I$14:I$122)+SUMIF(Media5!$B$14:$B$129,'Daily_Total  P2'!$B55,Media5!I$14:I$129)+SUMIF(Media6!$B$14:$B$129,'Daily_Total  P2'!$B55,Media6!I$14:I$129)+SUMIF(Media7!$B$14:$B$129,'Daily_Total  P2'!$B55,Media7!I$14:I$129)+SUMIF(Media8!$B$14:$B$129,'Daily_Total  P2'!$B55,Media8!I$14:I$129)+SUMIF(Media9!$B$14:$B$129,'Daily_Total  P2'!$B55,Media9!I$14:I$129)+SUMIF(Media10!$B$14:$B$129,'Daily_Total  P2'!$B55,Media10!I$14:I$129)</f>
        <v>0</v>
      </c>
      <c r="J55" s="467">
        <f>SUMIF('Facebook P2'!$B$14:$B$155,'Daily_Total  P2'!$B55,'Facebook P2'!J$14:J$155)+SUMIF('YouTube P2'!$B$14:$B$125,'Daily_Total  P2'!$B55,'YouTube P2'!J$14:J$125)+SUMIF('GDN P2'!$B$14:$B$123,'Daily_Total  P2'!$B55,'GDN P2'!J$14:J$123)+SUMIF(Media4!$B$14:$B$122,'Daily_Total  P2'!$B55,Media4!J$14:J$122)+SUMIF(Media5!$B$14:$B$129,'Daily_Total  P2'!$B55,Media5!J$14:J$129)+SUMIF(Media6!$B$14:$B$129,'Daily_Total  P2'!$B55,Media6!J$14:J$129)+SUMIF(Media7!$B$14:$B$129,'Daily_Total  P2'!$B55,Media7!J$14:J$129)+SUMIF(Media8!$B$14:$B$129,'Daily_Total  P2'!$B55,Media8!J$14:J$129)+SUMIF(Media9!$B$14:$B$129,'Daily_Total  P2'!$B55,Media9!J$14:J$129)+SUMIF(Media10!$B$14:$B$129,'Daily_Total  P2'!$B55,Media10!J$14:J$129)</f>
        <v>0</v>
      </c>
      <c r="K55" s="59">
        <f>SUM($J$21,$J$29,$J$37,$J$45,$J$53:J55)/$C$3</f>
        <v>0.17274766266810113</v>
      </c>
      <c r="L55" s="60" t="e">
        <f t="shared" si="0"/>
        <v>#DIV/0!</v>
      </c>
      <c r="M55" s="73" t="e">
        <f t="shared" si="1"/>
        <v>#DIV/0!</v>
      </c>
      <c r="N55" s="356" t="e">
        <f t="shared" si="2"/>
        <v>#DIV/0!</v>
      </c>
      <c r="O55" s="456">
        <f>SUMIF('Facebook P2'!$B$14:$B$155,'Daily_Total  P2'!$B55,'Facebook P2'!O$14:O$155)+SUMIF('YouTube P2'!$B$14:$B$125,'Daily_Total  P2'!$B55,'YouTube P2'!O$14:O$125)+SUMIF('GDN P2'!$B$14:$B$123,'Daily_Total  P2'!$B55,'GDN P2'!O$14:O$123)+SUMIF(Media4!$B$14:$B$122,'Daily_Total  P2'!$B55,Media4!O$14:O$122)+SUMIF(Media5!$B$14:$B$129,'Daily_Total  P2'!$B55,Media5!O$14:O$129)+SUMIF(Media6!$B$14:$B$129,'Daily_Total  P2'!$B55,Media6!O$14:O$129)+SUMIF(Media7!$B$14:$B$129,'Daily_Total  P2'!$B55,Media7!O$14:O$129)+SUMIF(Media8!$B$14:$B$129,'Daily_Total  P2'!$B55,Media8!O$14:O$129)+SUMIF(Media9!$B$14:$B$129,'Daily_Total  P2'!$B55,Media9!O$14:O$129)+SUMIF(Media10!$B$14:$B$129,'Daily_Total  P2'!$B55,Media10!O$14:O$129)</f>
        <v>0</v>
      </c>
      <c r="P55" s="456">
        <f>SUMIF('Facebook P2'!$B$14:$B$155,'Daily_Total  P2'!$B55,'Facebook P2'!P$14:P$155)+SUMIF('YouTube P2'!$B$14:$B$125,'Daily_Total  P2'!$B55,'YouTube P2'!P$14:P$125)+SUMIF('GDN P2'!$B$14:$B$123,'Daily_Total  P2'!$B55,'GDN P2'!P$14:P$123)+SUMIF(Media4!$B$14:$B$122,'Daily_Total  P2'!$B55,Media4!P$14:P$122)+SUMIF(Media5!$B$14:$B$129,'Daily_Total  P2'!$B55,Media5!P$14:P$129)+SUMIF(Media6!$B$14:$B$129,'Daily_Total  P2'!$B55,Media6!P$14:P$129)+SUMIF(Media7!$B$14:$B$129,'Daily_Total  P2'!$B55,Media7!P$14:P$129)+SUMIF(Media8!$B$14:$B$129,'Daily_Total  P2'!$B55,Media8!P$14:P$129)+SUMIF(Media9!$B$14:$B$129,'Daily_Total  P2'!$B55,Media9!P$14:P$129)+SUMIF(Media10!$B$14:$B$129,'Daily_Total  P2'!$B55,Media10!P$14:P$129)</f>
        <v>0</v>
      </c>
      <c r="Q55" s="74" t="e">
        <f t="shared" si="3"/>
        <v>#DIV/0!</v>
      </c>
      <c r="R55" s="75" t="e">
        <f t="shared" si="4"/>
        <v>#DIV/0!</v>
      </c>
      <c r="S55" s="59" t="e">
        <f t="shared" si="5"/>
        <v>#DIV/0!</v>
      </c>
      <c r="T55" s="104" t="e">
        <f>AVERAGE('Facebook P2'!T55,'YouTube P2'!T55,'GDN P2'!T55,Media4!T53,Media5!T53,Media6!T53,Media7!T53,Media8!T53,Media9!T53,Media10!T53)</f>
        <v>#DIV/0!</v>
      </c>
      <c r="U55" s="110">
        <f>SUMIF(Facebook!$B$14:$B$155,'Daily_Total  P2'!$B55,Facebook!U$14:U$155)+SUMIF(YouTube!$B$14:$B$125,'Daily_Total  P2'!$B55,YouTube!N$14:N$125)+SUMIF(Snapchat!$B$14:$B$123,'Daily_Total  P2'!$B55,Snapchat!N$14:N$123)+SUMIF(Media4!$B$14:$B$122,'Daily_Total  P2'!$B55,Media4!N$14:N$122)+SUMIF(Media5!$B$14:$B$129,'Daily_Total  P2'!$B55,Media5!N$14:N$129)+SUMIF(Media6!$B$14:$B$129,'Daily_Total  P2'!$B55,Media6!N$14:N$129)+SUMIF(Media7!$B$14:$B$129,'Daily_Total  P2'!$B55,Media7!N$14:N$129)+SUMIF(Media8!$B$14:$B$129,'Daily_Total  P2'!$B55,Media8!N$14:N$129)+SUMIF(Media9!$B$14:$B$129,'Daily_Total  P2'!$B55,Media9!N$14:N$129)+SUMIF(Media10!$B$14:$B$129,'Daily_Total  P2'!$B55,Media10!N$14:N$129)</f>
        <v>0</v>
      </c>
      <c r="V55" s="74">
        <f t="shared" si="16"/>
        <v>1</v>
      </c>
      <c r="W55" s="274" t="e">
        <f>SUMIF([4]Facebook!$B$14:$B$155,'[4]Daily_Total '!$B55,[4]Facebook!W$14:W$155)+SUMIF([4]Instagram!$B$14:$B$125,'[4]Daily_Total '!$B55,[4]Instagram!W$14:W$125)+SUMIF([4]YouTube!$B$14:$B$123,'[4]Daily_Total '!$B55,[4]YouTube!W$14:W$123)+SUMIF([4]Media4!$B$14:$B$122,'[4]Daily_Total '!$B55,[4]Media4!W$14:W$122)+SUMIF([4]Media5!$B$14:$B$129,'[4]Daily_Total '!$B55,[4]Media5!W$14:W$129)+SUMIF([4]Media6!$B$14:$B$129,'[4]Daily_Total '!$B55,[4]Media6!W$14:W$129)+SUMIF([4]Media7!$B$14:$B$129,'[4]Daily_Total '!$B55,[4]Media7!W$14:W$129)+SUMIF([4]Media8!$B$14:$B$129,'[4]Daily_Total '!$B55,[4]Media8!W$14:W$129)+SUMIF([4]Media9!$B$14:$B$129,'[4]Daily_Total '!$B55,[4]Media9!W$14:W$129)+SUMIF([4]Media10!$B$14:$B$129,'[4]Daily_Total '!$B55,[4]Media10!W$14:W$129)</f>
        <v>#VALUE!</v>
      </c>
      <c r="X55" s="274" t="e">
        <f>SUMIF([4]Facebook!$B$14:$B$155,'[4]Daily_Total '!$B55,[4]Facebook!X$14:X$155)+SUMIF([4]Instagram!$B$14:$B$125,'[4]Daily_Total '!$B55,[4]Instagram!X$14:X$125)+SUMIF([4]YouTube!$B$14:$B$123,'[4]Daily_Total '!$B55,[4]YouTube!X$14:X$123)+SUMIF([4]Media4!$B$14:$B$122,'[4]Daily_Total '!$B55,[4]Media4!X$14:X$122)+SUMIF([4]Media5!$B$14:$B$129,'[4]Daily_Total '!$B55,[4]Media5!X$14:X$129)+SUMIF([4]Media6!$B$14:$B$129,'[4]Daily_Total '!$B55,[4]Media6!X$14:X$129)+SUMIF([4]Media7!$B$14:$B$129,'[4]Daily_Total '!$B55,[4]Media7!X$14:X$129)+SUMIF([4]Media8!$B$14:$B$129,'[4]Daily_Total '!$B55,[4]Media8!X$14:X$129)+SUMIF([4]Media9!$B$14:$B$129,'[4]Daily_Total '!$B55,[4]Media9!X$14:X$129)+SUMIF([4]Media10!$B$14:$B$129,'[4]Daily_Total '!$B55,[4]Media10!X$14:X$129)</f>
        <v>#VALUE!</v>
      </c>
      <c r="Y55" s="275" t="e">
        <f>SUMIF([4]Facebook!$B$14:$B$155,'[4]Daily_Total '!$B55,[4]Facebook!Y$14:Y$155)+SUMIF([4]Instagram!$B$14:$B$125,'[4]Daily_Total '!$B55,[4]Instagram!Y$14:Y$125)+SUMIF([4]YouTube!$B$14:$B$123,'[4]Daily_Total '!$B55,[4]YouTube!Y$14:Y$123)+SUMIF([4]Media4!$B$14:$B$122,'[4]Daily_Total '!$B55,[4]Media4!Y$14:Y$122)+SUMIF([4]Media5!$B$14:$B$129,'[4]Daily_Total '!$B55,[4]Media5!Y$14:Y$129)+SUMIF([4]Media6!$B$14:$B$129,'[4]Daily_Total '!$B55,[4]Media6!Y$14:Y$129)+SUMIF([4]Media7!$B$14:$B$129,'[4]Daily_Total '!$B55,[4]Media7!Y$14:Y$129)+SUMIF([4]Media8!$B$14:$B$129,'[4]Daily_Total '!$B55,[4]Media8!Y$14:Y$129)+SUMIF([4]Media9!$B$14:$B$129,'[4]Daily_Total '!$B55,[4]Media9!Y$14:Y$129)+SUMIF([4]Media10!$B$14:$B$129,'[4]Daily_Total '!$B55,[4]Media10!Y$14:Y$129)</f>
        <v>#VALUE!</v>
      </c>
    </row>
    <row r="56" spans="1:25" ht="15.65" hidden="1" customHeight="1">
      <c r="A56" s="284"/>
      <c r="B56" s="95" t="e">
        <f>#REF!+37</f>
        <v>#REF!</v>
      </c>
      <c r="C56" s="456">
        <f>SUMIF('Facebook P2'!$B$14:$B$155,'Daily_Total  P2'!$B56,'Facebook P2'!C$14:C$155)+SUMIF('YouTube P2'!$B$14:$B$125,'Daily_Total  P2'!$B56,'YouTube P2'!C$14:C$125)+SUMIF('GDN P2'!$B$14:$B$123,'Daily_Total  P2'!$B56,'GDN P2'!C$14:C$123)+SUMIF(Media4!$B$14:$B$122,'Daily_Total  P2'!$B56,Media4!C$14:C$122)+SUMIF(Media5!$B$14:$B$129,'Daily_Total  P2'!$B56,Media5!C$14:C$129)+SUMIF(Media6!$B$14:$B$129,'Daily_Total  P2'!$B56,Media6!C$14:C$129)+SUMIF(Media7!$B$14:$B$129,'Daily_Total  P2'!$B56,Media7!C$14:C$129)+SUMIF(Media8!$B$14:$B$129,'Daily_Total  P2'!$B56,Media8!C$14:C$129)+SUMIF(Media9!$B$14:$B$129,'Daily_Total  P2'!$B56,Media9!C$14:C$129)+SUMIF(Media10!$B$14:$B$129,'Daily_Total  P2'!$B56,Media10!C$14:C$129)</f>
        <v>0</v>
      </c>
      <c r="D56" s="465">
        <f>SUMIF('Facebook P2'!$B$14:$B$155,'Daily_Total  P2'!$B56,'Facebook P2'!D$14:D$155)+SUMIF('YouTube P2'!$B$14:$B$125,'Daily_Total  P2'!$B56,'YouTube P2'!D$14:D$125)+SUMIF('GDN P2'!$B$14:$B$123,'Daily_Total  P2'!$B56,'GDN P2'!D$14:D$123)+SUMIF(Media4!$B$14:$B$122,'Daily_Total  P2'!$B56,Media4!D$14:D$122)+SUMIF(Media5!$B$14:$B$129,'Daily_Total  P2'!$B56,Media5!D$14:D$129)+SUMIF(Media6!$B$14:$B$129,'Daily_Total  P2'!$B56,Media6!D$14:D$129)+SUMIF(Media7!$B$14:$B$129,'Daily_Total  P2'!$B56,Media7!D$14:D$129)+SUMIF(Media8!$B$14:$B$129,'Daily_Total  P2'!$B56,Media8!D$14:D$129)+SUMIF(Media9!$B$14:$B$129,'Daily_Total  P2'!$B56,Media9!D$14:D$129)+SUMIF(Media10!$B$14:$B$129,'Daily_Total  P2'!$B56,Media10!D$14:D$129)</f>
        <v>0</v>
      </c>
      <c r="E56" s="465">
        <f>SUMIF('Facebook P2'!$B$14:$B$155,'Daily_Total  P2'!$B56,'Facebook P2'!E$14:E$155)+SUMIF('YouTube P2'!$B$14:$B$125,'Daily_Total  P2'!$B56,'YouTube P2'!E$14:E$125)+SUMIF('GDN P2'!$B$14:$B$123,'Daily_Total  P2'!$B56,'GDN P2'!E$14:E$123)+SUMIF(Media4!$B$14:$B$122,'Daily_Total  P2'!$B56,Media4!E$14:E$122)+SUMIF(Media5!$B$14:$B$129,'Daily_Total  P2'!$B56,Media5!E$14:E$129)+SUMIF(Media6!$B$14:$B$129,'Daily_Total  P2'!$B56,Media6!E$14:E$129)+SUMIF(Media7!$B$14:$B$129,'Daily_Total  P2'!$B56,Media7!E$14:E$129)+SUMIF(Media8!$B$14:$B$129,'Daily_Total  P2'!$B56,Media8!E$14:E$129)+SUMIF(Media9!$B$14:$B$129,'Daily_Total  P2'!$B56,Media9!E$14:E$129)+SUMIF(Media10!$B$14:$B$129,'Daily_Total  P2'!$B56,Media10!E$14:E$129)</f>
        <v>0</v>
      </c>
      <c r="F56" s="465">
        <f>SUMIF('Facebook P2'!$B$14:$B$155,'Daily_Total  P2'!$B56,'Facebook P2'!F$14:F$155)+SUMIF('YouTube P2'!$B$14:$B$125,'Daily_Total  P2'!$B56,'YouTube P2'!F$14:F$125)+SUMIF('GDN P2'!$B$14:$B$123,'Daily_Total  P2'!$B56,'GDN P2'!F$14:F$123)+SUMIF(Media4!$B$14:$B$122,'Daily_Total  P2'!$B56,Media4!F$14:F$122)+SUMIF(Media5!$B$14:$B$129,'Daily_Total  P2'!$B56,Media5!F$14:F$129)+SUMIF(Media6!$B$14:$B$129,'Daily_Total  P2'!$B56,Media6!F$14:F$129)+SUMIF(Media7!$B$14:$B$129,'Daily_Total  P2'!$B56,Media7!F$14:F$129)+SUMIF(Media8!$B$14:$B$129,'Daily_Total  P2'!$B56,Media8!F$14:F$129)+SUMIF(Media9!$B$14:$B$129,'Daily_Total  P2'!$B56,Media9!F$14:F$129)+SUMIF(Media10!$B$14:$B$129,'Daily_Total  P2'!$B56,Media10!F$14:F$129)</f>
        <v>0</v>
      </c>
      <c r="G56" s="465">
        <f>SUMIF('Facebook P2'!$B$14:$B$155,'Daily_Total  P2'!$B56,'Facebook P2'!G$14:G$155)+SUMIF('YouTube P2'!$B$14:$B$125,'Daily_Total  P2'!$B56,'YouTube P2'!G$14:G$125)+SUMIF('GDN P2'!$B$14:$B$123,'Daily_Total  P2'!$B56,'GDN P2'!G$14:G$123)+SUMIF(Media4!$B$14:$B$122,'Daily_Total  P2'!$B56,Media4!G$14:G$122)+SUMIF(Media5!$B$14:$B$129,'Daily_Total  P2'!$B56,Media5!G$14:G$129)+SUMIF(Media6!$B$14:$B$129,'Daily_Total  P2'!$B56,Media6!G$14:G$129)+SUMIF(Media7!$B$14:$B$129,'Daily_Total  P2'!$B56,Media7!G$14:G$129)+SUMIF(Media8!$B$14:$B$129,'Daily_Total  P2'!$B56,Media8!G$14:G$129)+SUMIF(Media9!$B$14:$B$129,'Daily_Total  P2'!$B56,Media9!G$14:G$129)+SUMIF(Media10!$B$14:$B$129,'Daily_Total  P2'!$B56,Media10!G$14:G$129)</f>
        <v>0</v>
      </c>
      <c r="H56" s="465">
        <f>SUMIF('Facebook P2'!$B$14:$B$155,'Daily_Total  P2'!$B56,'Facebook P2'!H$14:H$155)+SUMIF('YouTube P2'!$B$14:$B$125,'Daily_Total  P2'!$B56,'YouTube P2'!H$14:H$125)+SUMIF('GDN P2'!$B$14:$B$123,'Daily_Total  P2'!$B56,'GDN P2'!H$14:H$123)+SUMIF(Media4!$B$14:$B$122,'Daily_Total  P2'!$B56,Media4!H$14:H$122)+SUMIF(Media5!$B$14:$B$129,'Daily_Total  P2'!$B56,Media5!H$14:H$129)+SUMIF(Media6!$B$14:$B$129,'Daily_Total  P2'!$B56,Media6!H$14:H$129)+SUMIF(Media7!$B$14:$B$129,'Daily_Total  P2'!$B56,Media7!H$14:H$129)+SUMIF(Media8!$B$14:$B$129,'Daily_Total  P2'!$B56,Media8!H$14:H$129)+SUMIF(Media9!$B$14:$B$129,'Daily_Total  P2'!$B56,Media9!H$14:H$129)+SUMIF(Media10!$B$14:$B$129,'Daily_Total  P2'!$B56,Media10!H$14:H$129)</f>
        <v>0</v>
      </c>
      <c r="I56" s="465">
        <f>SUMIF('Facebook P2'!$B$14:$B$155,'Daily_Total  P2'!$B56,'Facebook P2'!I$14:I$155)+SUMIF('YouTube P2'!$B$14:$B$125,'Daily_Total  P2'!$B56,'YouTube P2'!I$14:I$125)+SUMIF('GDN P2'!$B$14:$B$123,'Daily_Total  P2'!$B56,'GDN P2'!I$14:I$123)+SUMIF(Media4!$B$14:$B$122,'Daily_Total  P2'!$B56,Media4!I$14:I$122)+SUMIF(Media5!$B$14:$B$129,'Daily_Total  P2'!$B56,Media5!I$14:I$129)+SUMIF(Media6!$B$14:$B$129,'Daily_Total  P2'!$B56,Media6!I$14:I$129)+SUMIF(Media7!$B$14:$B$129,'Daily_Total  P2'!$B56,Media7!I$14:I$129)+SUMIF(Media8!$B$14:$B$129,'Daily_Total  P2'!$B56,Media8!I$14:I$129)+SUMIF(Media9!$B$14:$B$129,'Daily_Total  P2'!$B56,Media9!I$14:I$129)+SUMIF(Media10!$B$14:$B$129,'Daily_Total  P2'!$B56,Media10!I$14:I$129)</f>
        <v>0</v>
      </c>
      <c r="J56" s="467">
        <f>SUMIF('Facebook P2'!$B$14:$B$155,'Daily_Total  P2'!$B56,'Facebook P2'!J$14:J$155)+SUMIF('YouTube P2'!$B$14:$B$125,'Daily_Total  P2'!$B56,'YouTube P2'!J$14:J$125)+SUMIF('GDN P2'!$B$14:$B$123,'Daily_Total  P2'!$B56,'GDN P2'!J$14:J$123)+SUMIF(Media4!$B$14:$B$122,'Daily_Total  P2'!$B56,Media4!J$14:J$122)+SUMIF(Media5!$B$14:$B$129,'Daily_Total  P2'!$B56,Media5!J$14:J$129)+SUMIF(Media6!$B$14:$B$129,'Daily_Total  P2'!$B56,Media6!J$14:J$129)+SUMIF(Media7!$B$14:$B$129,'Daily_Total  P2'!$B56,Media7!J$14:J$129)+SUMIF(Media8!$B$14:$B$129,'Daily_Total  P2'!$B56,Media8!J$14:J$129)+SUMIF(Media9!$B$14:$B$129,'Daily_Total  P2'!$B56,Media9!J$14:J$129)+SUMIF(Media10!$B$14:$B$129,'Daily_Total  P2'!$B56,Media10!J$14:J$129)</f>
        <v>0</v>
      </c>
      <c r="K56" s="59">
        <f>SUM($J$21,$J$29,$J$37,$J$45,$J$53:J56)/$C$3</f>
        <v>0.17274766266810113</v>
      </c>
      <c r="L56" s="60" t="e">
        <f t="shared" si="0"/>
        <v>#DIV/0!</v>
      </c>
      <c r="M56" s="73" t="e">
        <f t="shared" si="1"/>
        <v>#DIV/0!</v>
      </c>
      <c r="N56" s="356" t="e">
        <f t="shared" si="2"/>
        <v>#DIV/0!</v>
      </c>
      <c r="O56" s="456">
        <f>SUMIF('Facebook P2'!$B$14:$B$155,'Daily_Total  P2'!$B56,'Facebook P2'!O$14:O$155)+SUMIF('YouTube P2'!$B$14:$B$125,'Daily_Total  P2'!$B56,'YouTube P2'!O$14:O$125)+SUMIF('GDN P2'!$B$14:$B$123,'Daily_Total  P2'!$B56,'GDN P2'!O$14:O$123)+SUMIF(Media4!$B$14:$B$122,'Daily_Total  P2'!$B56,Media4!O$14:O$122)+SUMIF(Media5!$B$14:$B$129,'Daily_Total  P2'!$B56,Media5!O$14:O$129)+SUMIF(Media6!$B$14:$B$129,'Daily_Total  P2'!$B56,Media6!O$14:O$129)+SUMIF(Media7!$B$14:$B$129,'Daily_Total  P2'!$B56,Media7!O$14:O$129)+SUMIF(Media8!$B$14:$B$129,'Daily_Total  P2'!$B56,Media8!O$14:O$129)+SUMIF(Media9!$B$14:$B$129,'Daily_Total  P2'!$B56,Media9!O$14:O$129)+SUMIF(Media10!$B$14:$B$129,'Daily_Total  P2'!$B56,Media10!O$14:O$129)</f>
        <v>0</v>
      </c>
      <c r="P56" s="456">
        <f>SUMIF('Facebook P2'!$B$14:$B$155,'Daily_Total  P2'!$B56,'Facebook P2'!P$14:P$155)+SUMIF('YouTube P2'!$B$14:$B$125,'Daily_Total  P2'!$B56,'YouTube P2'!P$14:P$125)+SUMIF('GDN P2'!$B$14:$B$123,'Daily_Total  P2'!$B56,'GDN P2'!P$14:P$123)+SUMIF(Media4!$B$14:$B$122,'Daily_Total  P2'!$B56,Media4!P$14:P$122)+SUMIF(Media5!$B$14:$B$129,'Daily_Total  P2'!$B56,Media5!P$14:P$129)+SUMIF(Media6!$B$14:$B$129,'Daily_Total  P2'!$B56,Media6!P$14:P$129)+SUMIF(Media7!$B$14:$B$129,'Daily_Total  P2'!$B56,Media7!P$14:P$129)+SUMIF(Media8!$B$14:$B$129,'Daily_Total  P2'!$B56,Media8!P$14:P$129)+SUMIF(Media9!$B$14:$B$129,'Daily_Total  P2'!$B56,Media9!P$14:P$129)+SUMIF(Media10!$B$14:$B$129,'Daily_Total  P2'!$B56,Media10!P$14:P$129)</f>
        <v>0</v>
      </c>
      <c r="Q56" s="74" t="e">
        <f t="shared" si="3"/>
        <v>#DIV/0!</v>
      </c>
      <c r="R56" s="75" t="e">
        <f t="shared" si="4"/>
        <v>#DIV/0!</v>
      </c>
      <c r="S56" s="59" t="e">
        <f t="shared" si="5"/>
        <v>#DIV/0!</v>
      </c>
      <c r="T56" s="104" t="e">
        <f>AVERAGE('Facebook P2'!T56,'YouTube P2'!T56,'GDN P2'!T56,Media4!T54,Media5!T54,Media6!T54,Media7!T54,Media8!T54,Media9!T54,Media10!T54)</f>
        <v>#DIV/0!</v>
      </c>
      <c r="U56" s="110">
        <f>SUMIF(Facebook!$B$14:$B$155,'Daily_Total  P2'!$B56,Facebook!U$14:U$155)+SUMIF(YouTube!$B$14:$B$125,'Daily_Total  P2'!$B56,YouTube!N$14:N$125)+SUMIF(Snapchat!$B$14:$B$123,'Daily_Total  P2'!$B56,Snapchat!N$14:N$123)+SUMIF(Media4!$B$14:$B$122,'Daily_Total  P2'!$B56,Media4!N$14:N$122)+SUMIF(Media5!$B$14:$B$129,'Daily_Total  P2'!$B56,Media5!N$14:N$129)+SUMIF(Media6!$B$14:$B$129,'Daily_Total  P2'!$B56,Media6!N$14:N$129)+SUMIF(Media7!$B$14:$B$129,'Daily_Total  P2'!$B56,Media7!N$14:N$129)+SUMIF(Media8!$B$14:$B$129,'Daily_Total  P2'!$B56,Media8!N$14:N$129)+SUMIF(Media9!$B$14:$B$129,'Daily_Total  P2'!$B56,Media9!N$14:N$129)+SUMIF(Media10!$B$14:$B$129,'Daily_Total  P2'!$B56,Media10!N$14:N$129)</f>
        <v>0</v>
      </c>
      <c r="V56" s="74">
        <f t="shared" si="16"/>
        <v>1</v>
      </c>
      <c r="W56" s="274" t="e">
        <f>SUMIF([4]Facebook!$B$14:$B$155,'[4]Daily_Total '!$B56,[4]Facebook!W$14:W$155)+SUMIF([4]Instagram!$B$14:$B$125,'[4]Daily_Total '!$B56,[4]Instagram!W$14:W$125)+SUMIF([4]YouTube!$B$14:$B$123,'[4]Daily_Total '!$B56,[4]YouTube!W$14:W$123)+SUMIF([4]Media4!$B$14:$B$122,'[4]Daily_Total '!$B56,[4]Media4!W$14:W$122)+SUMIF([4]Media5!$B$14:$B$129,'[4]Daily_Total '!$B56,[4]Media5!W$14:W$129)+SUMIF([4]Media6!$B$14:$B$129,'[4]Daily_Total '!$B56,[4]Media6!W$14:W$129)+SUMIF([4]Media7!$B$14:$B$129,'[4]Daily_Total '!$B56,[4]Media7!W$14:W$129)+SUMIF([4]Media8!$B$14:$B$129,'[4]Daily_Total '!$B56,[4]Media8!W$14:W$129)+SUMIF([4]Media9!$B$14:$B$129,'[4]Daily_Total '!$B56,[4]Media9!W$14:W$129)+SUMIF([4]Media10!$B$14:$B$129,'[4]Daily_Total '!$B56,[4]Media10!W$14:W$129)</f>
        <v>#VALUE!</v>
      </c>
      <c r="X56" s="274" t="e">
        <f>SUMIF([4]Facebook!$B$14:$B$155,'[4]Daily_Total '!$B56,[4]Facebook!X$14:X$155)+SUMIF([4]Instagram!$B$14:$B$125,'[4]Daily_Total '!$B56,[4]Instagram!X$14:X$125)+SUMIF([4]YouTube!$B$14:$B$123,'[4]Daily_Total '!$B56,[4]YouTube!X$14:X$123)+SUMIF([4]Media4!$B$14:$B$122,'[4]Daily_Total '!$B56,[4]Media4!X$14:X$122)+SUMIF([4]Media5!$B$14:$B$129,'[4]Daily_Total '!$B56,[4]Media5!X$14:X$129)+SUMIF([4]Media6!$B$14:$B$129,'[4]Daily_Total '!$B56,[4]Media6!X$14:X$129)+SUMIF([4]Media7!$B$14:$B$129,'[4]Daily_Total '!$B56,[4]Media7!X$14:X$129)+SUMIF([4]Media8!$B$14:$B$129,'[4]Daily_Total '!$B56,[4]Media8!X$14:X$129)+SUMIF([4]Media9!$B$14:$B$129,'[4]Daily_Total '!$B56,[4]Media9!X$14:X$129)+SUMIF([4]Media10!$B$14:$B$129,'[4]Daily_Total '!$B56,[4]Media10!X$14:X$129)</f>
        <v>#VALUE!</v>
      </c>
      <c r="Y56" s="275" t="e">
        <f>SUMIF([4]Facebook!$B$14:$B$155,'[4]Daily_Total '!$B56,[4]Facebook!Y$14:Y$155)+SUMIF([4]Instagram!$B$14:$B$125,'[4]Daily_Total '!$B56,[4]Instagram!Y$14:Y$125)+SUMIF([4]YouTube!$B$14:$B$123,'[4]Daily_Total '!$B56,[4]YouTube!Y$14:Y$123)+SUMIF([4]Media4!$B$14:$B$122,'[4]Daily_Total '!$B56,[4]Media4!Y$14:Y$122)+SUMIF([4]Media5!$B$14:$B$129,'[4]Daily_Total '!$B56,[4]Media5!Y$14:Y$129)+SUMIF([4]Media6!$B$14:$B$129,'[4]Daily_Total '!$B56,[4]Media6!Y$14:Y$129)+SUMIF([4]Media7!$B$14:$B$129,'[4]Daily_Total '!$B56,[4]Media7!Y$14:Y$129)+SUMIF([4]Media8!$B$14:$B$129,'[4]Daily_Total '!$B56,[4]Media8!Y$14:Y$129)+SUMIF([4]Media9!$B$14:$B$129,'[4]Daily_Total '!$B56,[4]Media9!Y$14:Y$129)+SUMIF([4]Media10!$B$14:$B$129,'[4]Daily_Total '!$B56,[4]Media10!Y$14:Y$129)</f>
        <v>#VALUE!</v>
      </c>
    </row>
    <row r="57" spans="1:25" ht="15.65" hidden="1" customHeight="1">
      <c r="A57" s="284"/>
      <c r="B57" s="95" t="e">
        <f>#REF!+38</f>
        <v>#REF!</v>
      </c>
      <c r="C57" s="456">
        <f>SUMIF('Facebook P2'!$B$14:$B$155,'Daily_Total  P2'!$B57,'Facebook P2'!C$14:C$155)+SUMIF('YouTube P2'!$B$14:$B$125,'Daily_Total  P2'!$B57,'YouTube P2'!C$14:C$125)+SUMIF('GDN P2'!$B$14:$B$123,'Daily_Total  P2'!$B57,'GDN P2'!C$14:C$123)+SUMIF(Media4!$B$14:$B$122,'Daily_Total  P2'!$B57,Media4!C$14:C$122)+SUMIF(Media5!$B$14:$B$129,'Daily_Total  P2'!$B57,Media5!C$14:C$129)+SUMIF(Media6!$B$14:$B$129,'Daily_Total  P2'!$B57,Media6!C$14:C$129)+SUMIF(Media7!$B$14:$B$129,'Daily_Total  P2'!$B57,Media7!C$14:C$129)+SUMIF(Media8!$B$14:$B$129,'Daily_Total  P2'!$B57,Media8!C$14:C$129)+SUMIF(Media9!$B$14:$B$129,'Daily_Total  P2'!$B57,Media9!C$14:C$129)+SUMIF(Media10!$B$14:$B$129,'Daily_Total  P2'!$B57,Media10!C$14:C$129)</f>
        <v>0</v>
      </c>
      <c r="D57" s="465">
        <f>SUMIF('Facebook P2'!$B$14:$B$155,'Daily_Total  P2'!$B57,'Facebook P2'!D$14:D$155)+SUMIF('YouTube P2'!$B$14:$B$125,'Daily_Total  P2'!$B57,'YouTube P2'!D$14:D$125)+SUMIF('GDN P2'!$B$14:$B$123,'Daily_Total  P2'!$B57,'GDN P2'!D$14:D$123)+SUMIF(Media4!$B$14:$B$122,'Daily_Total  P2'!$B57,Media4!D$14:D$122)+SUMIF(Media5!$B$14:$B$129,'Daily_Total  P2'!$B57,Media5!D$14:D$129)+SUMIF(Media6!$B$14:$B$129,'Daily_Total  P2'!$B57,Media6!D$14:D$129)+SUMIF(Media7!$B$14:$B$129,'Daily_Total  P2'!$B57,Media7!D$14:D$129)+SUMIF(Media8!$B$14:$B$129,'Daily_Total  P2'!$B57,Media8!D$14:D$129)+SUMIF(Media9!$B$14:$B$129,'Daily_Total  P2'!$B57,Media9!D$14:D$129)+SUMIF(Media10!$B$14:$B$129,'Daily_Total  P2'!$B57,Media10!D$14:D$129)</f>
        <v>0</v>
      </c>
      <c r="E57" s="465">
        <f>SUMIF('Facebook P2'!$B$14:$B$155,'Daily_Total  P2'!$B57,'Facebook P2'!E$14:E$155)+SUMIF('YouTube P2'!$B$14:$B$125,'Daily_Total  P2'!$B57,'YouTube P2'!E$14:E$125)+SUMIF('GDN P2'!$B$14:$B$123,'Daily_Total  P2'!$B57,'GDN P2'!E$14:E$123)+SUMIF(Media4!$B$14:$B$122,'Daily_Total  P2'!$B57,Media4!E$14:E$122)+SUMIF(Media5!$B$14:$B$129,'Daily_Total  P2'!$B57,Media5!E$14:E$129)+SUMIF(Media6!$B$14:$B$129,'Daily_Total  P2'!$B57,Media6!E$14:E$129)+SUMIF(Media7!$B$14:$B$129,'Daily_Total  P2'!$B57,Media7!E$14:E$129)+SUMIF(Media8!$B$14:$B$129,'Daily_Total  P2'!$B57,Media8!E$14:E$129)+SUMIF(Media9!$B$14:$B$129,'Daily_Total  P2'!$B57,Media9!E$14:E$129)+SUMIF(Media10!$B$14:$B$129,'Daily_Total  P2'!$B57,Media10!E$14:E$129)</f>
        <v>0</v>
      </c>
      <c r="F57" s="465">
        <f>SUMIF('Facebook P2'!$B$14:$B$155,'Daily_Total  P2'!$B57,'Facebook P2'!F$14:F$155)+SUMIF('YouTube P2'!$B$14:$B$125,'Daily_Total  P2'!$B57,'YouTube P2'!F$14:F$125)+SUMIF('GDN P2'!$B$14:$B$123,'Daily_Total  P2'!$B57,'GDN P2'!F$14:F$123)+SUMIF(Media4!$B$14:$B$122,'Daily_Total  P2'!$B57,Media4!F$14:F$122)+SUMIF(Media5!$B$14:$B$129,'Daily_Total  P2'!$B57,Media5!F$14:F$129)+SUMIF(Media6!$B$14:$B$129,'Daily_Total  P2'!$B57,Media6!F$14:F$129)+SUMIF(Media7!$B$14:$B$129,'Daily_Total  P2'!$B57,Media7!F$14:F$129)+SUMIF(Media8!$B$14:$B$129,'Daily_Total  P2'!$B57,Media8!F$14:F$129)+SUMIF(Media9!$B$14:$B$129,'Daily_Total  P2'!$B57,Media9!F$14:F$129)+SUMIF(Media10!$B$14:$B$129,'Daily_Total  P2'!$B57,Media10!F$14:F$129)</f>
        <v>0</v>
      </c>
      <c r="G57" s="465">
        <f>SUMIF('Facebook P2'!$B$14:$B$155,'Daily_Total  P2'!$B57,'Facebook P2'!G$14:G$155)+SUMIF('YouTube P2'!$B$14:$B$125,'Daily_Total  P2'!$B57,'YouTube P2'!G$14:G$125)+SUMIF('GDN P2'!$B$14:$B$123,'Daily_Total  P2'!$B57,'GDN P2'!G$14:G$123)+SUMIF(Media4!$B$14:$B$122,'Daily_Total  P2'!$B57,Media4!G$14:G$122)+SUMIF(Media5!$B$14:$B$129,'Daily_Total  P2'!$B57,Media5!G$14:G$129)+SUMIF(Media6!$B$14:$B$129,'Daily_Total  P2'!$B57,Media6!G$14:G$129)+SUMIF(Media7!$B$14:$B$129,'Daily_Total  P2'!$B57,Media7!G$14:G$129)+SUMIF(Media8!$B$14:$B$129,'Daily_Total  P2'!$B57,Media8!G$14:G$129)+SUMIF(Media9!$B$14:$B$129,'Daily_Total  P2'!$B57,Media9!G$14:G$129)+SUMIF(Media10!$B$14:$B$129,'Daily_Total  P2'!$B57,Media10!G$14:G$129)</f>
        <v>0</v>
      </c>
      <c r="H57" s="465">
        <f>SUMIF('Facebook P2'!$B$14:$B$155,'Daily_Total  P2'!$B57,'Facebook P2'!H$14:H$155)+SUMIF('YouTube P2'!$B$14:$B$125,'Daily_Total  P2'!$B57,'YouTube P2'!H$14:H$125)+SUMIF('GDN P2'!$B$14:$B$123,'Daily_Total  P2'!$B57,'GDN P2'!H$14:H$123)+SUMIF(Media4!$B$14:$B$122,'Daily_Total  P2'!$B57,Media4!H$14:H$122)+SUMIF(Media5!$B$14:$B$129,'Daily_Total  P2'!$B57,Media5!H$14:H$129)+SUMIF(Media6!$B$14:$B$129,'Daily_Total  P2'!$B57,Media6!H$14:H$129)+SUMIF(Media7!$B$14:$B$129,'Daily_Total  P2'!$B57,Media7!H$14:H$129)+SUMIF(Media8!$B$14:$B$129,'Daily_Total  P2'!$B57,Media8!H$14:H$129)+SUMIF(Media9!$B$14:$B$129,'Daily_Total  P2'!$B57,Media9!H$14:H$129)+SUMIF(Media10!$B$14:$B$129,'Daily_Total  P2'!$B57,Media10!H$14:H$129)</f>
        <v>0</v>
      </c>
      <c r="I57" s="465">
        <f>SUMIF('Facebook P2'!$B$14:$B$155,'Daily_Total  P2'!$B57,'Facebook P2'!I$14:I$155)+SUMIF('YouTube P2'!$B$14:$B$125,'Daily_Total  P2'!$B57,'YouTube P2'!I$14:I$125)+SUMIF('GDN P2'!$B$14:$B$123,'Daily_Total  P2'!$B57,'GDN P2'!I$14:I$123)+SUMIF(Media4!$B$14:$B$122,'Daily_Total  P2'!$B57,Media4!I$14:I$122)+SUMIF(Media5!$B$14:$B$129,'Daily_Total  P2'!$B57,Media5!I$14:I$129)+SUMIF(Media6!$B$14:$B$129,'Daily_Total  P2'!$B57,Media6!I$14:I$129)+SUMIF(Media7!$B$14:$B$129,'Daily_Total  P2'!$B57,Media7!I$14:I$129)+SUMIF(Media8!$B$14:$B$129,'Daily_Total  P2'!$B57,Media8!I$14:I$129)+SUMIF(Media9!$B$14:$B$129,'Daily_Total  P2'!$B57,Media9!I$14:I$129)+SUMIF(Media10!$B$14:$B$129,'Daily_Total  P2'!$B57,Media10!I$14:I$129)</f>
        <v>0</v>
      </c>
      <c r="J57" s="467">
        <f>SUMIF('Facebook P2'!$B$14:$B$155,'Daily_Total  P2'!$B57,'Facebook P2'!J$14:J$155)+SUMIF('YouTube P2'!$B$14:$B$125,'Daily_Total  P2'!$B57,'YouTube P2'!J$14:J$125)+SUMIF('GDN P2'!$B$14:$B$123,'Daily_Total  P2'!$B57,'GDN P2'!J$14:J$123)+SUMIF(Media4!$B$14:$B$122,'Daily_Total  P2'!$B57,Media4!J$14:J$122)+SUMIF(Media5!$B$14:$B$129,'Daily_Total  P2'!$B57,Media5!J$14:J$129)+SUMIF(Media6!$B$14:$B$129,'Daily_Total  P2'!$B57,Media6!J$14:J$129)+SUMIF(Media7!$B$14:$B$129,'Daily_Total  P2'!$B57,Media7!J$14:J$129)+SUMIF(Media8!$B$14:$B$129,'Daily_Total  P2'!$B57,Media8!J$14:J$129)+SUMIF(Media9!$B$14:$B$129,'Daily_Total  P2'!$B57,Media9!J$14:J$129)+SUMIF(Media10!$B$14:$B$129,'Daily_Total  P2'!$B57,Media10!J$14:J$129)</f>
        <v>0</v>
      </c>
      <c r="K57" s="59">
        <f>SUM($J$21,$J$29,$J$37,$J$45,$J$53:J57)/$C$3</f>
        <v>0.17274766266810113</v>
      </c>
      <c r="L57" s="60" t="e">
        <f t="shared" si="0"/>
        <v>#DIV/0!</v>
      </c>
      <c r="M57" s="73" t="e">
        <f t="shared" si="1"/>
        <v>#DIV/0!</v>
      </c>
      <c r="N57" s="356" t="e">
        <f t="shared" si="2"/>
        <v>#DIV/0!</v>
      </c>
      <c r="O57" s="456">
        <f>SUMIF('Facebook P2'!$B$14:$B$155,'Daily_Total  P2'!$B57,'Facebook P2'!O$14:O$155)+SUMIF('YouTube P2'!$B$14:$B$125,'Daily_Total  P2'!$B57,'YouTube P2'!O$14:O$125)+SUMIF('GDN P2'!$B$14:$B$123,'Daily_Total  P2'!$B57,'GDN P2'!O$14:O$123)+SUMIF(Media4!$B$14:$B$122,'Daily_Total  P2'!$B57,Media4!O$14:O$122)+SUMIF(Media5!$B$14:$B$129,'Daily_Total  P2'!$B57,Media5!O$14:O$129)+SUMIF(Media6!$B$14:$B$129,'Daily_Total  P2'!$B57,Media6!O$14:O$129)+SUMIF(Media7!$B$14:$B$129,'Daily_Total  P2'!$B57,Media7!O$14:O$129)+SUMIF(Media8!$B$14:$B$129,'Daily_Total  P2'!$B57,Media8!O$14:O$129)+SUMIF(Media9!$B$14:$B$129,'Daily_Total  P2'!$B57,Media9!O$14:O$129)+SUMIF(Media10!$B$14:$B$129,'Daily_Total  P2'!$B57,Media10!O$14:O$129)</f>
        <v>0</v>
      </c>
      <c r="P57" s="456">
        <f>SUMIF('Facebook P2'!$B$14:$B$155,'Daily_Total  P2'!$B57,'Facebook P2'!P$14:P$155)+SUMIF('YouTube P2'!$B$14:$B$125,'Daily_Total  P2'!$B57,'YouTube P2'!P$14:P$125)+SUMIF('GDN P2'!$B$14:$B$123,'Daily_Total  P2'!$B57,'GDN P2'!P$14:P$123)+SUMIF(Media4!$B$14:$B$122,'Daily_Total  P2'!$B57,Media4!P$14:P$122)+SUMIF(Media5!$B$14:$B$129,'Daily_Total  P2'!$B57,Media5!P$14:P$129)+SUMIF(Media6!$B$14:$B$129,'Daily_Total  P2'!$B57,Media6!P$14:P$129)+SUMIF(Media7!$B$14:$B$129,'Daily_Total  P2'!$B57,Media7!P$14:P$129)+SUMIF(Media8!$B$14:$B$129,'Daily_Total  P2'!$B57,Media8!P$14:P$129)+SUMIF(Media9!$B$14:$B$129,'Daily_Total  P2'!$B57,Media9!P$14:P$129)+SUMIF(Media10!$B$14:$B$129,'Daily_Total  P2'!$B57,Media10!P$14:P$129)</f>
        <v>0</v>
      </c>
      <c r="Q57" s="74" t="e">
        <f t="shared" si="3"/>
        <v>#DIV/0!</v>
      </c>
      <c r="R57" s="75" t="e">
        <f t="shared" si="4"/>
        <v>#DIV/0!</v>
      </c>
      <c r="S57" s="59" t="e">
        <f t="shared" si="5"/>
        <v>#DIV/0!</v>
      </c>
      <c r="T57" s="104" t="e">
        <f>AVERAGE('Facebook P2'!T57,'YouTube P2'!T57,'GDN P2'!T57,Media4!T55,Media5!T55,Media6!T55,Media7!T55,Media8!T55,Media9!T55,Media10!T55)</f>
        <v>#DIV/0!</v>
      </c>
      <c r="U57" s="110">
        <f>SUMIF(Facebook!$B$14:$B$155,'Daily_Total  P2'!$B57,Facebook!U$14:U$155)+SUMIF(YouTube!$B$14:$B$125,'Daily_Total  P2'!$B57,YouTube!N$14:N$125)+SUMIF(Snapchat!$B$14:$B$123,'Daily_Total  P2'!$B57,Snapchat!N$14:N$123)+SUMIF(Media4!$B$14:$B$122,'Daily_Total  P2'!$B57,Media4!N$14:N$122)+SUMIF(Media5!$B$14:$B$129,'Daily_Total  P2'!$B57,Media5!N$14:N$129)+SUMIF(Media6!$B$14:$B$129,'Daily_Total  P2'!$B57,Media6!N$14:N$129)+SUMIF(Media7!$B$14:$B$129,'Daily_Total  P2'!$B57,Media7!N$14:N$129)+SUMIF(Media8!$B$14:$B$129,'Daily_Total  P2'!$B57,Media8!N$14:N$129)+SUMIF(Media9!$B$14:$B$129,'Daily_Total  P2'!$B57,Media9!N$14:N$129)+SUMIF(Media10!$B$14:$B$129,'Daily_Total  P2'!$B57,Media10!N$14:N$129)</f>
        <v>0</v>
      </c>
      <c r="V57" s="74">
        <f t="shared" si="16"/>
        <v>1</v>
      </c>
      <c r="W57" s="274" t="e">
        <f>SUMIF([4]Facebook!$B$14:$B$155,'[4]Daily_Total '!$B57,[4]Facebook!W$14:W$155)+SUMIF([4]Instagram!$B$14:$B$125,'[4]Daily_Total '!$B57,[4]Instagram!W$14:W$125)+SUMIF([4]YouTube!$B$14:$B$123,'[4]Daily_Total '!$B57,[4]YouTube!W$14:W$123)+SUMIF([4]Media4!$B$14:$B$122,'[4]Daily_Total '!$B57,[4]Media4!W$14:W$122)+SUMIF([4]Media5!$B$14:$B$129,'[4]Daily_Total '!$B57,[4]Media5!W$14:W$129)+SUMIF([4]Media6!$B$14:$B$129,'[4]Daily_Total '!$B57,[4]Media6!W$14:W$129)+SUMIF([4]Media7!$B$14:$B$129,'[4]Daily_Total '!$B57,[4]Media7!W$14:W$129)+SUMIF([4]Media8!$B$14:$B$129,'[4]Daily_Total '!$B57,[4]Media8!W$14:W$129)+SUMIF([4]Media9!$B$14:$B$129,'[4]Daily_Total '!$B57,[4]Media9!W$14:W$129)+SUMIF([4]Media10!$B$14:$B$129,'[4]Daily_Total '!$B57,[4]Media10!W$14:W$129)</f>
        <v>#VALUE!</v>
      </c>
      <c r="X57" s="274" t="e">
        <f>SUMIF([4]Facebook!$B$14:$B$155,'[4]Daily_Total '!$B57,[4]Facebook!X$14:X$155)+SUMIF([4]Instagram!$B$14:$B$125,'[4]Daily_Total '!$B57,[4]Instagram!X$14:X$125)+SUMIF([4]YouTube!$B$14:$B$123,'[4]Daily_Total '!$B57,[4]YouTube!X$14:X$123)+SUMIF([4]Media4!$B$14:$B$122,'[4]Daily_Total '!$B57,[4]Media4!X$14:X$122)+SUMIF([4]Media5!$B$14:$B$129,'[4]Daily_Total '!$B57,[4]Media5!X$14:X$129)+SUMIF([4]Media6!$B$14:$B$129,'[4]Daily_Total '!$B57,[4]Media6!X$14:X$129)+SUMIF([4]Media7!$B$14:$B$129,'[4]Daily_Total '!$B57,[4]Media7!X$14:X$129)+SUMIF([4]Media8!$B$14:$B$129,'[4]Daily_Total '!$B57,[4]Media8!X$14:X$129)+SUMIF([4]Media9!$B$14:$B$129,'[4]Daily_Total '!$B57,[4]Media9!X$14:X$129)+SUMIF([4]Media10!$B$14:$B$129,'[4]Daily_Total '!$B57,[4]Media10!X$14:X$129)</f>
        <v>#VALUE!</v>
      </c>
      <c r="Y57" s="275" t="e">
        <f>SUMIF([4]Facebook!$B$14:$B$155,'[4]Daily_Total '!$B57,[4]Facebook!Y$14:Y$155)+SUMIF([4]Instagram!$B$14:$B$125,'[4]Daily_Total '!$B57,[4]Instagram!Y$14:Y$125)+SUMIF([4]YouTube!$B$14:$B$123,'[4]Daily_Total '!$B57,[4]YouTube!Y$14:Y$123)+SUMIF([4]Media4!$B$14:$B$122,'[4]Daily_Total '!$B57,[4]Media4!Y$14:Y$122)+SUMIF([4]Media5!$B$14:$B$129,'[4]Daily_Total '!$B57,[4]Media5!Y$14:Y$129)+SUMIF([4]Media6!$B$14:$B$129,'[4]Daily_Total '!$B57,[4]Media6!Y$14:Y$129)+SUMIF([4]Media7!$B$14:$B$129,'[4]Daily_Total '!$B57,[4]Media7!Y$14:Y$129)+SUMIF([4]Media8!$B$14:$B$129,'[4]Daily_Total '!$B57,[4]Media8!Y$14:Y$129)+SUMIF([4]Media9!$B$14:$B$129,'[4]Daily_Total '!$B57,[4]Media9!Y$14:Y$129)+SUMIF([4]Media10!$B$14:$B$129,'[4]Daily_Total '!$B57,[4]Media10!Y$14:Y$129)</f>
        <v>#VALUE!</v>
      </c>
    </row>
    <row r="58" spans="1:25" ht="15.65" hidden="1" customHeight="1">
      <c r="A58" s="284"/>
      <c r="B58" s="95" t="e">
        <f>#REF!+39</f>
        <v>#REF!</v>
      </c>
      <c r="C58" s="456">
        <f>SUMIF('Facebook P2'!$B$14:$B$155,'Daily_Total  P2'!$B58,'Facebook P2'!C$14:C$155)+SUMIF('YouTube P2'!$B$14:$B$125,'Daily_Total  P2'!$B58,'YouTube P2'!C$14:C$125)+SUMIF('GDN P2'!$B$14:$B$123,'Daily_Total  P2'!$B58,'GDN P2'!C$14:C$123)+SUMIF(Media4!$B$14:$B$122,'Daily_Total  P2'!$B58,Media4!C$14:C$122)+SUMIF(Media5!$B$14:$B$129,'Daily_Total  P2'!$B58,Media5!C$14:C$129)+SUMIF(Media6!$B$14:$B$129,'Daily_Total  P2'!$B58,Media6!C$14:C$129)+SUMIF(Media7!$B$14:$B$129,'Daily_Total  P2'!$B58,Media7!C$14:C$129)+SUMIF(Media8!$B$14:$B$129,'Daily_Total  P2'!$B58,Media8!C$14:C$129)+SUMIF(Media9!$B$14:$B$129,'Daily_Total  P2'!$B58,Media9!C$14:C$129)+SUMIF(Media10!$B$14:$B$129,'Daily_Total  P2'!$B58,Media10!C$14:C$129)</f>
        <v>0</v>
      </c>
      <c r="D58" s="465">
        <f>SUMIF('Facebook P2'!$B$14:$B$155,'Daily_Total  P2'!$B58,'Facebook P2'!D$14:D$155)+SUMIF('YouTube P2'!$B$14:$B$125,'Daily_Total  P2'!$B58,'YouTube P2'!D$14:D$125)+SUMIF('GDN P2'!$B$14:$B$123,'Daily_Total  P2'!$B58,'GDN P2'!D$14:D$123)+SUMIF(Media4!$B$14:$B$122,'Daily_Total  P2'!$B58,Media4!D$14:D$122)+SUMIF(Media5!$B$14:$B$129,'Daily_Total  P2'!$B58,Media5!D$14:D$129)+SUMIF(Media6!$B$14:$B$129,'Daily_Total  P2'!$B58,Media6!D$14:D$129)+SUMIF(Media7!$B$14:$B$129,'Daily_Total  P2'!$B58,Media7!D$14:D$129)+SUMIF(Media8!$B$14:$B$129,'Daily_Total  P2'!$B58,Media8!D$14:D$129)+SUMIF(Media9!$B$14:$B$129,'Daily_Total  P2'!$B58,Media9!D$14:D$129)+SUMIF(Media10!$B$14:$B$129,'Daily_Total  P2'!$B58,Media10!D$14:D$129)</f>
        <v>0</v>
      </c>
      <c r="E58" s="465">
        <f>SUMIF('Facebook P2'!$B$14:$B$155,'Daily_Total  P2'!$B58,'Facebook P2'!E$14:E$155)+SUMIF('YouTube P2'!$B$14:$B$125,'Daily_Total  P2'!$B58,'YouTube P2'!E$14:E$125)+SUMIF('GDN P2'!$B$14:$B$123,'Daily_Total  P2'!$B58,'GDN P2'!E$14:E$123)+SUMIF(Media4!$B$14:$B$122,'Daily_Total  P2'!$B58,Media4!E$14:E$122)+SUMIF(Media5!$B$14:$B$129,'Daily_Total  P2'!$B58,Media5!E$14:E$129)+SUMIF(Media6!$B$14:$B$129,'Daily_Total  P2'!$B58,Media6!E$14:E$129)+SUMIF(Media7!$B$14:$B$129,'Daily_Total  P2'!$B58,Media7!E$14:E$129)+SUMIF(Media8!$B$14:$B$129,'Daily_Total  P2'!$B58,Media8!E$14:E$129)+SUMIF(Media9!$B$14:$B$129,'Daily_Total  P2'!$B58,Media9!E$14:E$129)+SUMIF(Media10!$B$14:$B$129,'Daily_Total  P2'!$B58,Media10!E$14:E$129)</f>
        <v>0</v>
      </c>
      <c r="F58" s="465">
        <f>SUMIF('Facebook P2'!$B$14:$B$155,'Daily_Total  P2'!$B58,'Facebook P2'!F$14:F$155)+SUMIF('YouTube P2'!$B$14:$B$125,'Daily_Total  P2'!$B58,'YouTube P2'!F$14:F$125)+SUMIF('GDN P2'!$B$14:$B$123,'Daily_Total  P2'!$B58,'GDN P2'!F$14:F$123)+SUMIF(Media4!$B$14:$B$122,'Daily_Total  P2'!$B58,Media4!F$14:F$122)+SUMIF(Media5!$B$14:$B$129,'Daily_Total  P2'!$B58,Media5!F$14:F$129)+SUMIF(Media6!$B$14:$B$129,'Daily_Total  P2'!$B58,Media6!F$14:F$129)+SUMIF(Media7!$B$14:$B$129,'Daily_Total  P2'!$B58,Media7!F$14:F$129)+SUMIF(Media8!$B$14:$B$129,'Daily_Total  P2'!$B58,Media8!F$14:F$129)+SUMIF(Media9!$B$14:$B$129,'Daily_Total  P2'!$B58,Media9!F$14:F$129)+SUMIF(Media10!$B$14:$B$129,'Daily_Total  P2'!$B58,Media10!F$14:F$129)</f>
        <v>0</v>
      </c>
      <c r="G58" s="465">
        <f>SUMIF('Facebook P2'!$B$14:$B$155,'Daily_Total  P2'!$B58,'Facebook P2'!G$14:G$155)+SUMIF('YouTube P2'!$B$14:$B$125,'Daily_Total  P2'!$B58,'YouTube P2'!G$14:G$125)+SUMIF('GDN P2'!$B$14:$B$123,'Daily_Total  P2'!$B58,'GDN P2'!G$14:G$123)+SUMIF(Media4!$B$14:$B$122,'Daily_Total  P2'!$B58,Media4!G$14:G$122)+SUMIF(Media5!$B$14:$B$129,'Daily_Total  P2'!$B58,Media5!G$14:G$129)+SUMIF(Media6!$B$14:$B$129,'Daily_Total  P2'!$B58,Media6!G$14:G$129)+SUMIF(Media7!$B$14:$B$129,'Daily_Total  P2'!$B58,Media7!G$14:G$129)+SUMIF(Media8!$B$14:$B$129,'Daily_Total  P2'!$B58,Media8!G$14:G$129)+SUMIF(Media9!$B$14:$B$129,'Daily_Total  P2'!$B58,Media9!G$14:G$129)+SUMIF(Media10!$B$14:$B$129,'Daily_Total  P2'!$B58,Media10!G$14:G$129)</f>
        <v>0</v>
      </c>
      <c r="H58" s="465">
        <f>SUMIF('Facebook P2'!$B$14:$B$155,'Daily_Total  P2'!$B58,'Facebook P2'!H$14:H$155)+SUMIF('YouTube P2'!$B$14:$B$125,'Daily_Total  P2'!$B58,'YouTube P2'!H$14:H$125)+SUMIF('GDN P2'!$B$14:$B$123,'Daily_Total  P2'!$B58,'GDN P2'!H$14:H$123)+SUMIF(Media4!$B$14:$B$122,'Daily_Total  P2'!$B58,Media4!H$14:H$122)+SUMIF(Media5!$B$14:$B$129,'Daily_Total  P2'!$B58,Media5!H$14:H$129)+SUMIF(Media6!$B$14:$B$129,'Daily_Total  P2'!$B58,Media6!H$14:H$129)+SUMIF(Media7!$B$14:$B$129,'Daily_Total  P2'!$B58,Media7!H$14:H$129)+SUMIF(Media8!$B$14:$B$129,'Daily_Total  P2'!$B58,Media8!H$14:H$129)+SUMIF(Media9!$B$14:$B$129,'Daily_Total  P2'!$B58,Media9!H$14:H$129)+SUMIF(Media10!$B$14:$B$129,'Daily_Total  P2'!$B58,Media10!H$14:H$129)</f>
        <v>0</v>
      </c>
      <c r="I58" s="465">
        <f>SUMIF('Facebook P2'!$B$14:$B$155,'Daily_Total  P2'!$B58,'Facebook P2'!I$14:I$155)+SUMIF('YouTube P2'!$B$14:$B$125,'Daily_Total  P2'!$B58,'YouTube P2'!I$14:I$125)+SUMIF('GDN P2'!$B$14:$B$123,'Daily_Total  P2'!$B58,'GDN P2'!I$14:I$123)+SUMIF(Media4!$B$14:$B$122,'Daily_Total  P2'!$B58,Media4!I$14:I$122)+SUMIF(Media5!$B$14:$B$129,'Daily_Total  P2'!$B58,Media5!I$14:I$129)+SUMIF(Media6!$B$14:$B$129,'Daily_Total  P2'!$B58,Media6!I$14:I$129)+SUMIF(Media7!$B$14:$B$129,'Daily_Total  P2'!$B58,Media7!I$14:I$129)+SUMIF(Media8!$B$14:$B$129,'Daily_Total  P2'!$B58,Media8!I$14:I$129)+SUMIF(Media9!$B$14:$B$129,'Daily_Total  P2'!$B58,Media9!I$14:I$129)+SUMIF(Media10!$B$14:$B$129,'Daily_Total  P2'!$B58,Media10!I$14:I$129)</f>
        <v>0</v>
      </c>
      <c r="J58" s="467">
        <f>SUMIF('Facebook P2'!$B$14:$B$155,'Daily_Total  P2'!$B58,'Facebook P2'!J$14:J$155)+SUMIF('YouTube P2'!$B$14:$B$125,'Daily_Total  P2'!$B58,'YouTube P2'!J$14:J$125)+SUMIF('GDN P2'!$B$14:$B$123,'Daily_Total  P2'!$B58,'GDN P2'!J$14:J$123)+SUMIF(Media4!$B$14:$B$122,'Daily_Total  P2'!$B58,Media4!J$14:J$122)+SUMIF(Media5!$B$14:$B$129,'Daily_Total  P2'!$B58,Media5!J$14:J$129)+SUMIF(Media6!$B$14:$B$129,'Daily_Total  P2'!$B58,Media6!J$14:J$129)+SUMIF(Media7!$B$14:$B$129,'Daily_Total  P2'!$B58,Media7!J$14:J$129)+SUMIF(Media8!$B$14:$B$129,'Daily_Total  P2'!$B58,Media8!J$14:J$129)+SUMIF(Media9!$B$14:$B$129,'Daily_Total  P2'!$B58,Media9!J$14:J$129)+SUMIF(Media10!$B$14:$B$129,'Daily_Total  P2'!$B58,Media10!J$14:J$129)</f>
        <v>0</v>
      </c>
      <c r="K58" s="59">
        <f>SUM($J$21,$J$29,$J$37,$J$45,$J$53:J58)/$C$3</f>
        <v>0.17274766266810113</v>
      </c>
      <c r="L58" s="60" t="e">
        <f t="shared" si="0"/>
        <v>#DIV/0!</v>
      </c>
      <c r="M58" s="73" t="e">
        <f t="shared" si="1"/>
        <v>#DIV/0!</v>
      </c>
      <c r="N58" s="356" t="e">
        <f t="shared" si="2"/>
        <v>#DIV/0!</v>
      </c>
      <c r="O58" s="456">
        <f>SUMIF('Facebook P2'!$B$14:$B$155,'Daily_Total  P2'!$B58,'Facebook P2'!O$14:O$155)+SUMIF('YouTube P2'!$B$14:$B$125,'Daily_Total  P2'!$B58,'YouTube P2'!O$14:O$125)+SUMIF('GDN P2'!$B$14:$B$123,'Daily_Total  P2'!$B58,'GDN P2'!O$14:O$123)+SUMIF(Media4!$B$14:$B$122,'Daily_Total  P2'!$B58,Media4!O$14:O$122)+SUMIF(Media5!$B$14:$B$129,'Daily_Total  P2'!$B58,Media5!O$14:O$129)+SUMIF(Media6!$B$14:$B$129,'Daily_Total  P2'!$B58,Media6!O$14:O$129)+SUMIF(Media7!$B$14:$B$129,'Daily_Total  P2'!$B58,Media7!O$14:O$129)+SUMIF(Media8!$B$14:$B$129,'Daily_Total  P2'!$B58,Media8!O$14:O$129)+SUMIF(Media9!$B$14:$B$129,'Daily_Total  P2'!$B58,Media9!O$14:O$129)+SUMIF(Media10!$B$14:$B$129,'Daily_Total  P2'!$B58,Media10!O$14:O$129)</f>
        <v>0</v>
      </c>
      <c r="P58" s="456">
        <f>SUMIF('Facebook P2'!$B$14:$B$155,'Daily_Total  P2'!$B58,'Facebook P2'!P$14:P$155)+SUMIF('YouTube P2'!$B$14:$B$125,'Daily_Total  P2'!$B58,'YouTube P2'!P$14:P$125)+SUMIF('GDN P2'!$B$14:$B$123,'Daily_Total  P2'!$B58,'GDN P2'!P$14:P$123)+SUMIF(Media4!$B$14:$B$122,'Daily_Total  P2'!$B58,Media4!P$14:P$122)+SUMIF(Media5!$B$14:$B$129,'Daily_Total  P2'!$B58,Media5!P$14:P$129)+SUMIF(Media6!$B$14:$B$129,'Daily_Total  P2'!$B58,Media6!P$14:P$129)+SUMIF(Media7!$B$14:$B$129,'Daily_Total  P2'!$B58,Media7!P$14:P$129)+SUMIF(Media8!$B$14:$B$129,'Daily_Total  P2'!$B58,Media8!P$14:P$129)+SUMIF(Media9!$B$14:$B$129,'Daily_Total  P2'!$B58,Media9!P$14:P$129)+SUMIF(Media10!$B$14:$B$129,'Daily_Total  P2'!$B58,Media10!P$14:P$129)</f>
        <v>0</v>
      </c>
      <c r="Q58" s="74" t="e">
        <f t="shared" si="3"/>
        <v>#DIV/0!</v>
      </c>
      <c r="R58" s="75" t="e">
        <f t="shared" si="4"/>
        <v>#DIV/0!</v>
      </c>
      <c r="S58" s="59" t="e">
        <f t="shared" si="5"/>
        <v>#DIV/0!</v>
      </c>
      <c r="T58" s="104" t="e">
        <f>AVERAGE('Facebook P2'!T58,'YouTube P2'!T58,'GDN P2'!T58,Media4!T56,Media5!T56,Media6!T56,Media7!T56,Media8!T56,Media9!T56,Media10!T56)</f>
        <v>#DIV/0!</v>
      </c>
      <c r="U58" s="110">
        <f>SUMIF(Facebook!$B$14:$B$155,'Daily_Total  P2'!$B58,Facebook!U$14:U$155)+SUMIF(YouTube!$B$14:$B$125,'Daily_Total  P2'!$B58,YouTube!N$14:N$125)+SUMIF(Snapchat!$B$14:$B$123,'Daily_Total  P2'!$B58,Snapchat!N$14:N$123)+SUMIF(Media4!$B$14:$B$122,'Daily_Total  P2'!$B58,Media4!N$14:N$122)+SUMIF(Media5!$B$14:$B$129,'Daily_Total  P2'!$B58,Media5!N$14:N$129)+SUMIF(Media6!$B$14:$B$129,'Daily_Total  P2'!$B58,Media6!N$14:N$129)+SUMIF(Media7!$B$14:$B$129,'Daily_Total  P2'!$B58,Media7!N$14:N$129)+SUMIF(Media8!$B$14:$B$129,'Daily_Total  P2'!$B58,Media8!N$14:N$129)+SUMIF(Media9!$B$14:$B$129,'Daily_Total  P2'!$B58,Media9!N$14:N$129)+SUMIF(Media10!$B$14:$B$129,'Daily_Total  P2'!$B58,Media10!N$14:N$129)</f>
        <v>0</v>
      </c>
      <c r="V58" s="74">
        <f t="shared" si="16"/>
        <v>1</v>
      </c>
      <c r="W58" s="274" t="e">
        <f>SUMIF([4]Facebook!$B$14:$B$155,'[4]Daily_Total '!$B58,[4]Facebook!W$14:W$155)+SUMIF([4]Instagram!$B$14:$B$125,'[4]Daily_Total '!$B58,[4]Instagram!W$14:W$125)+SUMIF([4]YouTube!$B$14:$B$123,'[4]Daily_Total '!$B58,[4]YouTube!W$14:W$123)+SUMIF([4]Media4!$B$14:$B$122,'[4]Daily_Total '!$B58,[4]Media4!W$14:W$122)+SUMIF([4]Media5!$B$14:$B$129,'[4]Daily_Total '!$B58,[4]Media5!W$14:W$129)+SUMIF([4]Media6!$B$14:$B$129,'[4]Daily_Total '!$B58,[4]Media6!W$14:W$129)+SUMIF([4]Media7!$B$14:$B$129,'[4]Daily_Total '!$B58,[4]Media7!W$14:W$129)+SUMIF([4]Media8!$B$14:$B$129,'[4]Daily_Total '!$B58,[4]Media8!W$14:W$129)+SUMIF([4]Media9!$B$14:$B$129,'[4]Daily_Total '!$B58,[4]Media9!W$14:W$129)+SUMIF([4]Media10!$B$14:$B$129,'[4]Daily_Total '!$B58,[4]Media10!W$14:W$129)</f>
        <v>#VALUE!</v>
      </c>
      <c r="X58" s="274" t="e">
        <f>SUMIF([4]Facebook!$B$14:$B$155,'[4]Daily_Total '!$B58,[4]Facebook!X$14:X$155)+SUMIF([4]Instagram!$B$14:$B$125,'[4]Daily_Total '!$B58,[4]Instagram!X$14:X$125)+SUMIF([4]YouTube!$B$14:$B$123,'[4]Daily_Total '!$B58,[4]YouTube!X$14:X$123)+SUMIF([4]Media4!$B$14:$B$122,'[4]Daily_Total '!$B58,[4]Media4!X$14:X$122)+SUMIF([4]Media5!$B$14:$B$129,'[4]Daily_Total '!$B58,[4]Media5!X$14:X$129)+SUMIF([4]Media6!$B$14:$B$129,'[4]Daily_Total '!$B58,[4]Media6!X$14:X$129)+SUMIF([4]Media7!$B$14:$B$129,'[4]Daily_Total '!$B58,[4]Media7!X$14:X$129)+SUMIF([4]Media8!$B$14:$B$129,'[4]Daily_Total '!$B58,[4]Media8!X$14:X$129)+SUMIF([4]Media9!$B$14:$B$129,'[4]Daily_Total '!$B58,[4]Media9!X$14:X$129)+SUMIF([4]Media10!$B$14:$B$129,'[4]Daily_Total '!$B58,[4]Media10!X$14:X$129)</f>
        <v>#VALUE!</v>
      </c>
      <c r="Y58" s="275" t="e">
        <f>SUMIF([4]Facebook!$B$14:$B$155,'[4]Daily_Total '!$B58,[4]Facebook!Y$14:Y$155)+SUMIF([4]Instagram!$B$14:$B$125,'[4]Daily_Total '!$B58,[4]Instagram!Y$14:Y$125)+SUMIF([4]YouTube!$B$14:$B$123,'[4]Daily_Total '!$B58,[4]YouTube!Y$14:Y$123)+SUMIF([4]Media4!$B$14:$B$122,'[4]Daily_Total '!$B58,[4]Media4!Y$14:Y$122)+SUMIF([4]Media5!$B$14:$B$129,'[4]Daily_Total '!$B58,[4]Media5!Y$14:Y$129)+SUMIF([4]Media6!$B$14:$B$129,'[4]Daily_Total '!$B58,[4]Media6!Y$14:Y$129)+SUMIF([4]Media7!$B$14:$B$129,'[4]Daily_Total '!$B58,[4]Media7!Y$14:Y$129)+SUMIF([4]Media8!$B$14:$B$129,'[4]Daily_Total '!$B58,[4]Media8!Y$14:Y$129)+SUMIF([4]Media9!$B$14:$B$129,'[4]Daily_Total '!$B58,[4]Media9!Y$14:Y$129)+SUMIF([4]Media10!$B$14:$B$129,'[4]Daily_Total '!$B58,[4]Media10!Y$14:Y$129)</f>
        <v>#VALUE!</v>
      </c>
    </row>
    <row r="59" spans="1:25" ht="15.65" hidden="1" customHeight="1">
      <c r="A59" s="284"/>
      <c r="B59" s="95" t="e">
        <f>#REF!+40</f>
        <v>#REF!</v>
      </c>
      <c r="C59" s="456">
        <f>SUMIF('Facebook P2'!$B$14:$B$155,'Daily_Total  P2'!$B59,'Facebook P2'!C$14:C$155)+SUMIF('YouTube P2'!$B$14:$B$125,'Daily_Total  P2'!$B59,'YouTube P2'!C$14:C$125)+SUMIF('GDN P2'!$B$14:$B$123,'Daily_Total  P2'!$B59,'GDN P2'!C$14:C$123)+SUMIF(Media4!$B$14:$B$122,'Daily_Total  P2'!$B59,Media4!C$14:C$122)+SUMIF(Media5!$B$14:$B$129,'Daily_Total  P2'!$B59,Media5!C$14:C$129)+SUMIF(Media6!$B$14:$B$129,'Daily_Total  P2'!$B59,Media6!C$14:C$129)+SUMIF(Media7!$B$14:$B$129,'Daily_Total  P2'!$B59,Media7!C$14:C$129)+SUMIF(Media8!$B$14:$B$129,'Daily_Total  P2'!$B59,Media8!C$14:C$129)+SUMIF(Media9!$B$14:$B$129,'Daily_Total  P2'!$B59,Media9!C$14:C$129)+SUMIF(Media10!$B$14:$B$129,'Daily_Total  P2'!$B59,Media10!C$14:C$129)</f>
        <v>0</v>
      </c>
      <c r="D59" s="465">
        <f>SUMIF('Facebook P2'!$B$14:$B$155,'Daily_Total  P2'!$B59,'Facebook P2'!D$14:D$155)+SUMIF('YouTube P2'!$B$14:$B$125,'Daily_Total  P2'!$B59,'YouTube P2'!D$14:D$125)+SUMIF('GDN P2'!$B$14:$B$123,'Daily_Total  P2'!$B59,'GDN P2'!D$14:D$123)+SUMIF(Media4!$B$14:$B$122,'Daily_Total  P2'!$B59,Media4!D$14:D$122)+SUMIF(Media5!$B$14:$B$129,'Daily_Total  P2'!$B59,Media5!D$14:D$129)+SUMIF(Media6!$B$14:$B$129,'Daily_Total  P2'!$B59,Media6!D$14:D$129)+SUMIF(Media7!$B$14:$B$129,'Daily_Total  P2'!$B59,Media7!D$14:D$129)+SUMIF(Media8!$B$14:$B$129,'Daily_Total  P2'!$B59,Media8!D$14:D$129)+SUMIF(Media9!$B$14:$B$129,'Daily_Total  P2'!$B59,Media9!D$14:D$129)+SUMIF(Media10!$B$14:$B$129,'Daily_Total  P2'!$B59,Media10!D$14:D$129)</f>
        <v>0</v>
      </c>
      <c r="E59" s="465">
        <f>SUMIF('Facebook P2'!$B$14:$B$155,'Daily_Total  P2'!$B59,'Facebook P2'!E$14:E$155)+SUMIF('YouTube P2'!$B$14:$B$125,'Daily_Total  P2'!$B59,'YouTube P2'!E$14:E$125)+SUMIF('GDN P2'!$B$14:$B$123,'Daily_Total  P2'!$B59,'GDN P2'!E$14:E$123)+SUMIF(Media4!$B$14:$B$122,'Daily_Total  P2'!$B59,Media4!E$14:E$122)+SUMIF(Media5!$B$14:$B$129,'Daily_Total  P2'!$B59,Media5!E$14:E$129)+SUMIF(Media6!$B$14:$B$129,'Daily_Total  P2'!$B59,Media6!E$14:E$129)+SUMIF(Media7!$B$14:$B$129,'Daily_Total  P2'!$B59,Media7!E$14:E$129)+SUMIF(Media8!$B$14:$B$129,'Daily_Total  P2'!$B59,Media8!E$14:E$129)+SUMIF(Media9!$B$14:$B$129,'Daily_Total  P2'!$B59,Media9!E$14:E$129)+SUMIF(Media10!$B$14:$B$129,'Daily_Total  P2'!$B59,Media10!E$14:E$129)</f>
        <v>0</v>
      </c>
      <c r="F59" s="465">
        <f>SUMIF('Facebook P2'!$B$14:$B$155,'Daily_Total  P2'!$B59,'Facebook P2'!F$14:F$155)+SUMIF('YouTube P2'!$B$14:$B$125,'Daily_Total  P2'!$B59,'YouTube P2'!F$14:F$125)+SUMIF('GDN P2'!$B$14:$B$123,'Daily_Total  P2'!$B59,'GDN P2'!F$14:F$123)+SUMIF(Media4!$B$14:$B$122,'Daily_Total  P2'!$B59,Media4!F$14:F$122)+SUMIF(Media5!$B$14:$B$129,'Daily_Total  P2'!$B59,Media5!F$14:F$129)+SUMIF(Media6!$B$14:$B$129,'Daily_Total  P2'!$B59,Media6!F$14:F$129)+SUMIF(Media7!$B$14:$B$129,'Daily_Total  P2'!$B59,Media7!F$14:F$129)+SUMIF(Media8!$B$14:$B$129,'Daily_Total  P2'!$B59,Media8!F$14:F$129)+SUMIF(Media9!$B$14:$B$129,'Daily_Total  P2'!$B59,Media9!F$14:F$129)+SUMIF(Media10!$B$14:$B$129,'Daily_Total  P2'!$B59,Media10!F$14:F$129)</f>
        <v>0</v>
      </c>
      <c r="G59" s="465">
        <f>SUMIF('Facebook P2'!$B$14:$B$155,'Daily_Total  P2'!$B59,'Facebook P2'!G$14:G$155)+SUMIF('YouTube P2'!$B$14:$B$125,'Daily_Total  P2'!$B59,'YouTube P2'!G$14:G$125)+SUMIF('GDN P2'!$B$14:$B$123,'Daily_Total  P2'!$B59,'GDN P2'!G$14:G$123)+SUMIF(Media4!$B$14:$B$122,'Daily_Total  P2'!$B59,Media4!G$14:G$122)+SUMIF(Media5!$B$14:$B$129,'Daily_Total  P2'!$B59,Media5!G$14:G$129)+SUMIF(Media6!$B$14:$B$129,'Daily_Total  P2'!$B59,Media6!G$14:G$129)+SUMIF(Media7!$B$14:$B$129,'Daily_Total  P2'!$B59,Media7!G$14:G$129)+SUMIF(Media8!$B$14:$B$129,'Daily_Total  P2'!$B59,Media8!G$14:G$129)+SUMIF(Media9!$B$14:$B$129,'Daily_Total  P2'!$B59,Media9!G$14:G$129)+SUMIF(Media10!$B$14:$B$129,'Daily_Total  P2'!$B59,Media10!G$14:G$129)</f>
        <v>0</v>
      </c>
      <c r="H59" s="465">
        <f>SUMIF('Facebook P2'!$B$14:$B$155,'Daily_Total  P2'!$B59,'Facebook P2'!H$14:H$155)+SUMIF('YouTube P2'!$B$14:$B$125,'Daily_Total  P2'!$B59,'YouTube P2'!H$14:H$125)+SUMIF('GDN P2'!$B$14:$B$123,'Daily_Total  P2'!$B59,'GDN P2'!H$14:H$123)+SUMIF(Media4!$B$14:$B$122,'Daily_Total  P2'!$B59,Media4!H$14:H$122)+SUMIF(Media5!$B$14:$B$129,'Daily_Total  P2'!$B59,Media5!H$14:H$129)+SUMIF(Media6!$B$14:$B$129,'Daily_Total  P2'!$B59,Media6!H$14:H$129)+SUMIF(Media7!$B$14:$B$129,'Daily_Total  P2'!$B59,Media7!H$14:H$129)+SUMIF(Media8!$B$14:$B$129,'Daily_Total  P2'!$B59,Media8!H$14:H$129)+SUMIF(Media9!$B$14:$B$129,'Daily_Total  P2'!$B59,Media9!H$14:H$129)+SUMIF(Media10!$B$14:$B$129,'Daily_Total  P2'!$B59,Media10!H$14:H$129)</f>
        <v>0</v>
      </c>
      <c r="I59" s="465">
        <f>SUMIF('Facebook P2'!$B$14:$B$155,'Daily_Total  P2'!$B59,'Facebook P2'!I$14:I$155)+SUMIF('YouTube P2'!$B$14:$B$125,'Daily_Total  P2'!$B59,'YouTube P2'!I$14:I$125)+SUMIF('GDN P2'!$B$14:$B$123,'Daily_Total  P2'!$B59,'GDN P2'!I$14:I$123)+SUMIF(Media4!$B$14:$B$122,'Daily_Total  P2'!$B59,Media4!I$14:I$122)+SUMIF(Media5!$B$14:$B$129,'Daily_Total  P2'!$B59,Media5!I$14:I$129)+SUMIF(Media6!$B$14:$B$129,'Daily_Total  P2'!$B59,Media6!I$14:I$129)+SUMIF(Media7!$B$14:$B$129,'Daily_Total  P2'!$B59,Media7!I$14:I$129)+SUMIF(Media8!$B$14:$B$129,'Daily_Total  P2'!$B59,Media8!I$14:I$129)+SUMIF(Media9!$B$14:$B$129,'Daily_Total  P2'!$B59,Media9!I$14:I$129)+SUMIF(Media10!$B$14:$B$129,'Daily_Total  P2'!$B59,Media10!I$14:I$129)</f>
        <v>0</v>
      </c>
      <c r="J59" s="467">
        <f>SUMIF('Facebook P2'!$B$14:$B$155,'Daily_Total  P2'!$B59,'Facebook P2'!J$14:J$155)+SUMIF('YouTube P2'!$B$14:$B$125,'Daily_Total  P2'!$B59,'YouTube P2'!J$14:J$125)+SUMIF('GDN P2'!$B$14:$B$123,'Daily_Total  P2'!$B59,'GDN P2'!J$14:J$123)+SUMIF(Media4!$B$14:$B$122,'Daily_Total  P2'!$B59,Media4!J$14:J$122)+SUMIF(Media5!$B$14:$B$129,'Daily_Total  P2'!$B59,Media5!J$14:J$129)+SUMIF(Media6!$B$14:$B$129,'Daily_Total  P2'!$B59,Media6!J$14:J$129)+SUMIF(Media7!$B$14:$B$129,'Daily_Total  P2'!$B59,Media7!J$14:J$129)+SUMIF(Media8!$B$14:$B$129,'Daily_Total  P2'!$B59,Media8!J$14:J$129)+SUMIF(Media9!$B$14:$B$129,'Daily_Total  P2'!$B59,Media9!J$14:J$129)+SUMIF(Media10!$B$14:$B$129,'Daily_Total  P2'!$B59,Media10!J$14:J$129)</f>
        <v>0</v>
      </c>
      <c r="K59" s="59">
        <f>SUM($J$21,$J$29,$J$37,$J$45,$J$53:J59)/$C$3</f>
        <v>0.17274766266810113</v>
      </c>
      <c r="L59" s="60" t="e">
        <f t="shared" si="0"/>
        <v>#DIV/0!</v>
      </c>
      <c r="M59" s="73" t="e">
        <f t="shared" si="1"/>
        <v>#DIV/0!</v>
      </c>
      <c r="N59" s="356" t="e">
        <f t="shared" si="2"/>
        <v>#DIV/0!</v>
      </c>
      <c r="O59" s="456">
        <f>SUMIF('Facebook P2'!$B$14:$B$155,'Daily_Total  P2'!$B59,'Facebook P2'!O$14:O$155)+SUMIF('YouTube P2'!$B$14:$B$125,'Daily_Total  P2'!$B59,'YouTube P2'!O$14:O$125)+SUMIF('GDN P2'!$B$14:$B$123,'Daily_Total  P2'!$B59,'GDN P2'!O$14:O$123)+SUMIF(Media4!$B$14:$B$122,'Daily_Total  P2'!$B59,Media4!O$14:O$122)+SUMIF(Media5!$B$14:$B$129,'Daily_Total  P2'!$B59,Media5!O$14:O$129)+SUMIF(Media6!$B$14:$B$129,'Daily_Total  P2'!$B59,Media6!O$14:O$129)+SUMIF(Media7!$B$14:$B$129,'Daily_Total  P2'!$B59,Media7!O$14:O$129)+SUMIF(Media8!$B$14:$B$129,'Daily_Total  P2'!$B59,Media8!O$14:O$129)+SUMIF(Media9!$B$14:$B$129,'Daily_Total  P2'!$B59,Media9!O$14:O$129)+SUMIF(Media10!$B$14:$B$129,'Daily_Total  P2'!$B59,Media10!O$14:O$129)</f>
        <v>0</v>
      </c>
      <c r="P59" s="456">
        <f>SUMIF('Facebook P2'!$B$14:$B$155,'Daily_Total  P2'!$B59,'Facebook P2'!P$14:P$155)+SUMIF('YouTube P2'!$B$14:$B$125,'Daily_Total  P2'!$B59,'YouTube P2'!P$14:P$125)+SUMIF('GDN P2'!$B$14:$B$123,'Daily_Total  P2'!$B59,'GDN P2'!P$14:P$123)+SUMIF(Media4!$B$14:$B$122,'Daily_Total  P2'!$B59,Media4!P$14:P$122)+SUMIF(Media5!$B$14:$B$129,'Daily_Total  P2'!$B59,Media5!P$14:P$129)+SUMIF(Media6!$B$14:$B$129,'Daily_Total  P2'!$B59,Media6!P$14:P$129)+SUMIF(Media7!$B$14:$B$129,'Daily_Total  P2'!$B59,Media7!P$14:P$129)+SUMIF(Media8!$B$14:$B$129,'Daily_Total  P2'!$B59,Media8!P$14:P$129)+SUMIF(Media9!$B$14:$B$129,'Daily_Total  P2'!$B59,Media9!P$14:P$129)+SUMIF(Media10!$B$14:$B$129,'Daily_Total  P2'!$B59,Media10!P$14:P$129)</f>
        <v>0</v>
      </c>
      <c r="Q59" s="74" t="e">
        <f t="shared" si="3"/>
        <v>#DIV/0!</v>
      </c>
      <c r="R59" s="75" t="e">
        <f t="shared" si="4"/>
        <v>#DIV/0!</v>
      </c>
      <c r="S59" s="59" t="e">
        <f t="shared" si="5"/>
        <v>#DIV/0!</v>
      </c>
      <c r="T59" s="104" t="e">
        <f>AVERAGE('Facebook P2'!T59,'YouTube P2'!T59,'GDN P2'!T59,Media4!T57,Media5!T57,Media6!T57,Media7!T57,Media8!T57,Media9!T57,Media10!T57)</f>
        <v>#DIV/0!</v>
      </c>
      <c r="U59" s="110">
        <f>SUMIF(Facebook!$B$14:$B$155,'Daily_Total  P2'!$B59,Facebook!U$14:U$155)+SUMIF(YouTube!$B$14:$B$125,'Daily_Total  P2'!$B59,YouTube!N$14:N$125)+SUMIF(Snapchat!$B$14:$B$123,'Daily_Total  P2'!$B59,Snapchat!N$14:N$123)+SUMIF(Media4!$B$14:$B$122,'Daily_Total  P2'!$B59,Media4!N$14:N$122)+SUMIF(Media5!$B$14:$B$129,'Daily_Total  P2'!$B59,Media5!N$14:N$129)+SUMIF(Media6!$B$14:$B$129,'Daily_Total  P2'!$B59,Media6!N$14:N$129)+SUMIF(Media7!$B$14:$B$129,'Daily_Total  P2'!$B59,Media7!N$14:N$129)+SUMIF(Media8!$B$14:$B$129,'Daily_Total  P2'!$B59,Media8!N$14:N$129)+SUMIF(Media9!$B$14:$B$129,'Daily_Total  P2'!$B59,Media9!N$14:N$129)+SUMIF(Media10!$B$14:$B$129,'Daily_Total  P2'!$B59,Media10!N$14:N$129)</f>
        <v>0</v>
      </c>
      <c r="V59" s="74">
        <f t="shared" si="16"/>
        <v>1</v>
      </c>
      <c r="W59" s="274" t="e">
        <f>SUMIF([4]Facebook!$B$14:$B$155,'[4]Daily_Total '!$B59,[4]Facebook!W$14:W$155)+SUMIF([4]Instagram!$B$14:$B$125,'[4]Daily_Total '!$B59,[4]Instagram!W$14:W$125)+SUMIF([4]YouTube!$B$14:$B$123,'[4]Daily_Total '!$B59,[4]YouTube!W$14:W$123)+SUMIF([4]Media4!$B$14:$B$122,'[4]Daily_Total '!$B59,[4]Media4!W$14:W$122)+SUMIF([4]Media5!$B$14:$B$129,'[4]Daily_Total '!$B59,[4]Media5!W$14:W$129)+SUMIF([4]Media6!$B$14:$B$129,'[4]Daily_Total '!$B59,[4]Media6!W$14:W$129)+SUMIF([4]Media7!$B$14:$B$129,'[4]Daily_Total '!$B59,[4]Media7!W$14:W$129)+SUMIF([4]Media8!$B$14:$B$129,'[4]Daily_Total '!$B59,[4]Media8!W$14:W$129)+SUMIF([4]Media9!$B$14:$B$129,'[4]Daily_Total '!$B59,[4]Media9!W$14:W$129)+SUMIF([4]Media10!$B$14:$B$129,'[4]Daily_Total '!$B59,[4]Media10!W$14:W$129)</f>
        <v>#VALUE!</v>
      </c>
      <c r="X59" s="274" t="e">
        <f>SUMIF([4]Facebook!$B$14:$B$155,'[4]Daily_Total '!$B59,[4]Facebook!X$14:X$155)+SUMIF([4]Instagram!$B$14:$B$125,'[4]Daily_Total '!$B59,[4]Instagram!X$14:X$125)+SUMIF([4]YouTube!$B$14:$B$123,'[4]Daily_Total '!$B59,[4]YouTube!X$14:X$123)+SUMIF([4]Media4!$B$14:$B$122,'[4]Daily_Total '!$B59,[4]Media4!X$14:X$122)+SUMIF([4]Media5!$B$14:$B$129,'[4]Daily_Total '!$B59,[4]Media5!X$14:X$129)+SUMIF([4]Media6!$B$14:$B$129,'[4]Daily_Total '!$B59,[4]Media6!X$14:X$129)+SUMIF([4]Media7!$B$14:$B$129,'[4]Daily_Total '!$B59,[4]Media7!X$14:X$129)+SUMIF([4]Media8!$B$14:$B$129,'[4]Daily_Total '!$B59,[4]Media8!X$14:X$129)+SUMIF([4]Media9!$B$14:$B$129,'[4]Daily_Total '!$B59,[4]Media9!X$14:X$129)+SUMIF([4]Media10!$B$14:$B$129,'[4]Daily_Total '!$B59,[4]Media10!X$14:X$129)</f>
        <v>#VALUE!</v>
      </c>
      <c r="Y59" s="275" t="e">
        <f>SUMIF([4]Facebook!$B$14:$B$155,'[4]Daily_Total '!$B59,[4]Facebook!Y$14:Y$155)+SUMIF([4]Instagram!$B$14:$B$125,'[4]Daily_Total '!$B59,[4]Instagram!Y$14:Y$125)+SUMIF([4]YouTube!$B$14:$B$123,'[4]Daily_Total '!$B59,[4]YouTube!Y$14:Y$123)+SUMIF([4]Media4!$B$14:$B$122,'[4]Daily_Total '!$B59,[4]Media4!Y$14:Y$122)+SUMIF([4]Media5!$B$14:$B$129,'[4]Daily_Total '!$B59,[4]Media5!Y$14:Y$129)+SUMIF([4]Media6!$B$14:$B$129,'[4]Daily_Total '!$B59,[4]Media6!Y$14:Y$129)+SUMIF([4]Media7!$B$14:$B$129,'[4]Daily_Total '!$B59,[4]Media7!Y$14:Y$129)+SUMIF([4]Media8!$B$14:$B$129,'[4]Daily_Total '!$B59,[4]Media8!Y$14:Y$129)+SUMIF([4]Media9!$B$14:$B$129,'[4]Daily_Total '!$B59,[4]Media9!Y$14:Y$129)+SUMIF([4]Media10!$B$14:$B$129,'[4]Daily_Total '!$B59,[4]Media10!Y$14:Y$129)</f>
        <v>#VALUE!</v>
      </c>
    </row>
    <row r="60" spans="1:25" ht="15.65" hidden="1" customHeight="1">
      <c r="A60" s="284"/>
      <c r="B60" s="95" t="e">
        <f>#REF!+41</f>
        <v>#REF!</v>
      </c>
      <c r="C60" s="456">
        <f>SUMIF('Facebook P2'!$B$14:$B$155,'Daily_Total  P2'!$B60,'Facebook P2'!C$14:C$155)+SUMIF('YouTube P2'!$B$14:$B$125,'Daily_Total  P2'!$B60,'YouTube P2'!C$14:C$125)+SUMIF('GDN P2'!$B$14:$B$123,'Daily_Total  P2'!$B60,'GDN P2'!C$14:C$123)+SUMIF(Media4!$B$14:$B$122,'Daily_Total  P2'!$B60,Media4!C$14:C$122)+SUMIF(Media5!$B$14:$B$129,'Daily_Total  P2'!$B60,Media5!C$14:C$129)+SUMIF(Media6!$B$14:$B$129,'Daily_Total  P2'!$B60,Media6!C$14:C$129)+SUMIF(Media7!$B$14:$B$129,'Daily_Total  P2'!$B60,Media7!C$14:C$129)+SUMIF(Media8!$B$14:$B$129,'Daily_Total  P2'!$B60,Media8!C$14:C$129)+SUMIF(Media9!$B$14:$B$129,'Daily_Total  P2'!$B60,Media9!C$14:C$129)+SUMIF(Media10!$B$14:$B$129,'Daily_Total  P2'!$B60,Media10!C$14:C$129)</f>
        <v>0</v>
      </c>
      <c r="D60" s="465">
        <f>SUMIF('Facebook P2'!$B$14:$B$155,'Daily_Total  P2'!$B60,'Facebook P2'!D$14:D$155)+SUMIF('YouTube P2'!$B$14:$B$125,'Daily_Total  P2'!$B60,'YouTube P2'!D$14:D$125)+SUMIF('GDN P2'!$B$14:$B$123,'Daily_Total  P2'!$B60,'GDN P2'!D$14:D$123)+SUMIF(Media4!$B$14:$B$122,'Daily_Total  P2'!$B60,Media4!D$14:D$122)+SUMIF(Media5!$B$14:$B$129,'Daily_Total  P2'!$B60,Media5!D$14:D$129)+SUMIF(Media6!$B$14:$B$129,'Daily_Total  P2'!$B60,Media6!D$14:D$129)+SUMIF(Media7!$B$14:$B$129,'Daily_Total  P2'!$B60,Media7!D$14:D$129)+SUMIF(Media8!$B$14:$B$129,'Daily_Total  P2'!$B60,Media8!D$14:D$129)+SUMIF(Media9!$B$14:$B$129,'Daily_Total  P2'!$B60,Media9!D$14:D$129)+SUMIF(Media10!$B$14:$B$129,'Daily_Total  P2'!$B60,Media10!D$14:D$129)</f>
        <v>0</v>
      </c>
      <c r="E60" s="465">
        <f>SUMIF('Facebook P2'!$B$14:$B$155,'Daily_Total  P2'!$B60,'Facebook P2'!E$14:E$155)+SUMIF('YouTube P2'!$B$14:$B$125,'Daily_Total  P2'!$B60,'YouTube P2'!E$14:E$125)+SUMIF('GDN P2'!$B$14:$B$123,'Daily_Total  P2'!$B60,'GDN P2'!E$14:E$123)+SUMIF(Media4!$B$14:$B$122,'Daily_Total  P2'!$B60,Media4!E$14:E$122)+SUMIF(Media5!$B$14:$B$129,'Daily_Total  P2'!$B60,Media5!E$14:E$129)+SUMIF(Media6!$B$14:$B$129,'Daily_Total  P2'!$B60,Media6!E$14:E$129)+SUMIF(Media7!$B$14:$B$129,'Daily_Total  P2'!$B60,Media7!E$14:E$129)+SUMIF(Media8!$B$14:$B$129,'Daily_Total  P2'!$B60,Media8!E$14:E$129)+SUMIF(Media9!$B$14:$B$129,'Daily_Total  P2'!$B60,Media9!E$14:E$129)+SUMIF(Media10!$B$14:$B$129,'Daily_Total  P2'!$B60,Media10!E$14:E$129)</f>
        <v>0</v>
      </c>
      <c r="F60" s="465">
        <f>SUMIF('Facebook P2'!$B$14:$B$155,'Daily_Total  P2'!$B60,'Facebook P2'!F$14:F$155)+SUMIF('YouTube P2'!$B$14:$B$125,'Daily_Total  P2'!$B60,'YouTube P2'!F$14:F$125)+SUMIF('GDN P2'!$B$14:$B$123,'Daily_Total  P2'!$B60,'GDN P2'!F$14:F$123)+SUMIF(Media4!$B$14:$B$122,'Daily_Total  P2'!$B60,Media4!F$14:F$122)+SUMIF(Media5!$B$14:$B$129,'Daily_Total  P2'!$B60,Media5!F$14:F$129)+SUMIF(Media6!$B$14:$B$129,'Daily_Total  P2'!$B60,Media6!F$14:F$129)+SUMIF(Media7!$B$14:$B$129,'Daily_Total  P2'!$B60,Media7!F$14:F$129)+SUMIF(Media8!$B$14:$B$129,'Daily_Total  P2'!$B60,Media8!F$14:F$129)+SUMIF(Media9!$B$14:$B$129,'Daily_Total  P2'!$B60,Media9!F$14:F$129)+SUMIF(Media10!$B$14:$B$129,'Daily_Total  P2'!$B60,Media10!F$14:F$129)</f>
        <v>0</v>
      </c>
      <c r="G60" s="465">
        <f>SUMIF('Facebook P2'!$B$14:$B$155,'Daily_Total  P2'!$B60,'Facebook P2'!G$14:G$155)+SUMIF('YouTube P2'!$B$14:$B$125,'Daily_Total  P2'!$B60,'YouTube P2'!G$14:G$125)+SUMIF('GDN P2'!$B$14:$B$123,'Daily_Total  P2'!$B60,'GDN P2'!G$14:G$123)+SUMIF(Media4!$B$14:$B$122,'Daily_Total  P2'!$B60,Media4!G$14:G$122)+SUMIF(Media5!$B$14:$B$129,'Daily_Total  P2'!$B60,Media5!G$14:G$129)+SUMIF(Media6!$B$14:$B$129,'Daily_Total  P2'!$B60,Media6!G$14:G$129)+SUMIF(Media7!$B$14:$B$129,'Daily_Total  P2'!$B60,Media7!G$14:G$129)+SUMIF(Media8!$B$14:$B$129,'Daily_Total  P2'!$B60,Media8!G$14:G$129)+SUMIF(Media9!$B$14:$B$129,'Daily_Total  P2'!$B60,Media9!G$14:G$129)+SUMIF(Media10!$B$14:$B$129,'Daily_Total  P2'!$B60,Media10!G$14:G$129)</f>
        <v>0</v>
      </c>
      <c r="H60" s="465">
        <f>SUMIF('Facebook P2'!$B$14:$B$155,'Daily_Total  P2'!$B60,'Facebook P2'!H$14:H$155)+SUMIF('YouTube P2'!$B$14:$B$125,'Daily_Total  P2'!$B60,'YouTube P2'!H$14:H$125)+SUMIF('GDN P2'!$B$14:$B$123,'Daily_Total  P2'!$B60,'GDN P2'!H$14:H$123)+SUMIF(Media4!$B$14:$B$122,'Daily_Total  P2'!$B60,Media4!H$14:H$122)+SUMIF(Media5!$B$14:$B$129,'Daily_Total  P2'!$B60,Media5!H$14:H$129)+SUMIF(Media6!$B$14:$B$129,'Daily_Total  P2'!$B60,Media6!H$14:H$129)+SUMIF(Media7!$B$14:$B$129,'Daily_Total  P2'!$B60,Media7!H$14:H$129)+SUMIF(Media8!$B$14:$B$129,'Daily_Total  P2'!$B60,Media8!H$14:H$129)+SUMIF(Media9!$B$14:$B$129,'Daily_Total  P2'!$B60,Media9!H$14:H$129)+SUMIF(Media10!$B$14:$B$129,'Daily_Total  P2'!$B60,Media10!H$14:H$129)</f>
        <v>0</v>
      </c>
      <c r="I60" s="465">
        <f>SUMIF('Facebook P2'!$B$14:$B$155,'Daily_Total  P2'!$B60,'Facebook P2'!I$14:I$155)+SUMIF('YouTube P2'!$B$14:$B$125,'Daily_Total  P2'!$B60,'YouTube P2'!I$14:I$125)+SUMIF('GDN P2'!$B$14:$B$123,'Daily_Total  P2'!$B60,'GDN P2'!I$14:I$123)+SUMIF(Media4!$B$14:$B$122,'Daily_Total  P2'!$B60,Media4!I$14:I$122)+SUMIF(Media5!$B$14:$B$129,'Daily_Total  P2'!$B60,Media5!I$14:I$129)+SUMIF(Media6!$B$14:$B$129,'Daily_Total  P2'!$B60,Media6!I$14:I$129)+SUMIF(Media7!$B$14:$B$129,'Daily_Total  P2'!$B60,Media7!I$14:I$129)+SUMIF(Media8!$B$14:$B$129,'Daily_Total  P2'!$B60,Media8!I$14:I$129)+SUMIF(Media9!$B$14:$B$129,'Daily_Total  P2'!$B60,Media9!I$14:I$129)+SUMIF(Media10!$B$14:$B$129,'Daily_Total  P2'!$B60,Media10!I$14:I$129)</f>
        <v>0</v>
      </c>
      <c r="J60" s="467">
        <f>SUMIF('Facebook P2'!$B$14:$B$155,'Daily_Total  P2'!$B60,'Facebook P2'!J$14:J$155)+SUMIF('YouTube P2'!$B$14:$B$125,'Daily_Total  P2'!$B60,'YouTube P2'!J$14:J$125)+SUMIF('GDN P2'!$B$14:$B$123,'Daily_Total  P2'!$B60,'GDN P2'!J$14:J$123)+SUMIF(Media4!$B$14:$B$122,'Daily_Total  P2'!$B60,Media4!J$14:J$122)+SUMIF(Media5!$B$14:$B$129,'Daily_Total  P2'!$B60,Media5!J$14:J$129)+SUMIF(Media6!$B$14:$B$129,'Daily_Total  P2'!$B60,Media6!J$14:J$129)+SUMIF(Media7!$B$14:$B$129,'Daily_Total  P2'!$B60,Media7!J$14:J$129)+SUMIF(Media8!$B$14:$B$129,'Daily_Total  P2'!$B60,Media8!J$14:J$129)+SUMIF(Media9!$B$14:$B$129,'Daily_Total  P2'!$B60,Media9!J$14:J$129)+SUMIF(Media10!$B$14:$B$129,'Daily_Total  P2'!$B60,Media10!J$14:J$129)</f>
        <v>0</v>
      </c>
      <c r="K60" s="59">
        <f>SUM($J$21,$J$29,$J$37,$J$45,$J$53:J60)/$C$3</f>
        <v>0.17274766266810113</v>
      </c>
      <c r="L60" s="60" t="e">
        <f t="shared" si="0"/>
        <v>#DIV/0!</v>
      </c>
      <c r="M60" s="73" t="e">
        <f t="shared" si="1"/>
        <v>#DIV/0!</v>
      </c>
      <c r="N60" s="356" t="e">
        <f t="shared" si="2"/>
        <v>#DIV/0!</v>
      </c>
      <c r="O60" s="456">
        <f>SUMIF('Facebook P2'!$B$14:$B$155,'Daily_Total  P2'!$B60,'Facebook P2'!O$14:O$155)+SUMIF('YouTube P2'!$B$14:$B$125,'Daily_Total  P2'!$B60,'YouTube P2'!O$14:O$125)+SUMIF('GDN P2'!$B$14:$B$123,'Daily_Total  P2'!$B60,'GDN P2'!O$14:O$123)+SUMIF(Media4!$B$14:$B$122,'Daily_Total  P2'!$B60,Media4!O$14:O$122)+SUMIF(Media5!$B$14:$B$129,'Daily_Total  P2'!$B60,Media5!O$14:O$129)+SUMIF(Media6!$B$14:$B$129,'Daily_Total  P2'!$B60,Media6!O$14:O$129)+SUMIF(Media7!$B$14:$B$129,'Daily_Total  P2'!$B60,Media7!O$14:O$129)+SUMIF(Media8!$B$14:$B$129,'Daily_Total  P2'!$B60,Media8!O$14:O$129)+SUMIF(Media9!$B$14:$B$129,'Daily_Total  P2'!$B60,Media9!O$14:O$129)+SUMIF(Media10!$B$14:$B$129,'Daily_Total  P2'!$B60,Media10!O$14:O$129)</f>
        <v>0</v>
      </c>
      <c r="P60" s="456">
        <f>SUMIF('Facebook P2'!$B$14:$B$155,'Daily_Total  P2'!$B60,'Facebook P2'!P$14:P$155)+SUMIF('YouTube P2'!$B$14:$B$125,'Daily_Total  P2'!$B60,'YouTube P2'!P$14:P$125)+SUMIF('GDN P2'!$B$14:$B$123,'Daily_Total  P2'!$B60,'GDN P2'!P$14:P$123)+SUMIF(Media4!$B$14:$B$122,'Daily_Total  P2'!$B60,Media4!P$14:P$122)+SUMIF(Media5!$B$14:$B$129,'Daily_Total  P2'!$B60,Media5!P$14:P$129)+SUMIF(Media6!$B$14:$B$129,'Daily_Total  P2'!$B60,Media6!P$14:P$129)+SUMIF(Media7!$B$14:$B$129,'Daily_Total  P2'!$B60,Media7!P$14:P$129)+SUMIF(Media8!$B$14:$B$129,'Daily_Total  P2'!$B60,Media8!P$14:P$129)+SUMIF(Media9!$B$14:$B$129,'Daily_Total  P2'!$B60,Media9!P$14:P$129)+SUMIF(Media10!$B$14:$B$129,'Daily_Total  P2'!$B60,Media10!P$14:P$129)</f>
        <v>0</v>
      </c>
      <c r="Q60" s="74" t="e">
        <f t="shared" si="3"/>
        <v>#DIV/0!</v>
      </c>
      <c r="R60" s="75" t="e">
        <f t="shared" si="4"/>
        <v>#DIV/0!</v>
      </c>
      <c r="S60" s="59" t="e">
        <f t="shared" si="5"/>
        <v>#DIV/0!</v>
      </c>
      <c r="T60" s="104" t="e">
        <f>AVERAGE('Facebook P2'!T60,'YouTube P2'!T60,'GDN P2'!T60,Media4!T58,Media5!T58,Media6!T58,Media7!T58,Media8!T58,Media9!T58,Media10!T58)</f>
        <v>#DIV/0!</v>
      </c>
      <c r="U60" s="110">
        <f>SUMIF(Facebook!$B$14:$B$155,'Daily_Total  P2'!$B60,Facebook!U$14:U$155)+SUMIF(YouTube!$B$14:$B$125,'Daily_Total  P2'!$B60,YouTube!N$14:N$125)+SUMIF(Snapchat!$B$14:$B$123,'Daily_Total  P2'!$B60,Snapchat!N$14:N$123)+SUMIF(Media4!$B$14:$B$122,'Daily_Total  P2'!$B60,Media4!N$14:N$122)+SUMIF(Media5!$B$14:$B$129,'Daily_Total  P2'!$B60,Media5!N$14:N$129)+SUMIF(Media6!$B$14:$B$129,'Daily_Total  P2'!$B60,Media6!N$14:N$129)+SUMIF(Media7!$B$14:$B$129,'Daily_Total  P2'!$B60,Media7!N$14:N$129)+SUMIF(Media8!$B$14:$B$129,'Daily_Total  P2'!$B60,Media8!N$14:N$129)+SUMIF(Media9!$B$14:$B$129,'Daily_Total  P2'!$B60,Media9!N$14:N$129)+SUMIF(Media10!$B$14:$B$129,'Daily_Total  P2'!$B60,Media10!N$14:N$129)</f>
        <v>0</v>
      </c>
      <c r="V60" s="74">
        <f t="shared" si="16"/>
        <v>1</v>
      </c>
      <c r="W60" s="274" t="e">
        <f>SUMIF([4]Facebook!$B$14:$B$155,'[4]Daily_Total '!$B60,[4]Facebook!W$14:W$155)+SUMIF([4]Instagram!$B$14:$B$125,'[4]Daily_Total '!$B60,[4]Instagram!W$14:W$125)+SUMIF([4]YouTube!$B$14:$B$123,'[4]Daily_Total '!$B60,[4]YouTube!W$14:W$123)+SUMIF([4]Media4!$B$14:$B$122,'[4]Daily_Total '!$B60,[4]Media4!W$14:W$122)+SUMIF([4]Media5!$B$14:$B$129,'[4]Daily_Total '!$B60,[4]Media5!W$14:W$129)+SUMIF([4]Media6!$B$14:$B$129,'[4]Daily_Total '!$B60,[4]Media6!W$14:W$129)+SUMIF([4]Media7!$B$14:$B$129,'[4]Daily_Total '!$B60,[4]Media7!W$14:W$129)+SUMIF([4]Media8!$B$14:$B$129,'[4]Daily_Total '!$B60,[4]Media8!W$14:W$129)+SUMIF([4]Media9!$B$14:$B$129,'[4]Daily_Total '!$B60,[4]Media9!W$14:W$129)+SUMIF([4]Media10!$B$14:$B$129,'[4]Daily_Total '!$B60,[4]Media10!W$14:W$129)</f>
        <v>#VALUE!</v>
      </c>
      <c r="X60" s="274" t="e">
        <f>SUMIF([4]Facebook!$B$14:$B$155,'[4]Daily_Total '!$B60,[4]Facebook!X$14:X$155)+SUMIF([4]Instagram!$B$14:$B$125,'[4]Daily_Total '!$B60,[4]Instagram!X$14:X$125)+SUMIF([4]YouTube!$B$14:$B$123,'[4]Daily_Total '!$B60,[4]YouTube!X$14:X$123)+SUMIF([4]Media4!$B$14:$B$122,'[4]Daily_Total '!$B60,[4]Media4!X$14:X$122)+SUMIF([4]Media5!$B$14:$B$129,'[4]Daily_Total '!$B60,[4]Media5!X$14:X$129)+SUMIF([4]Media6!$B$14:$B$129,'[4]Daily_Total '!$B60,[4]Media6!X$14:X$129)+SUMIF([4]Media7!$B$14:$B$129,'[4]Daily_Total '!$B60,[4]Media7!X$14:X$129)+SUMIF([4]Media8!$B$14:$B$129,'[4]Daily_Total '!$B60,[4]Media8!X$14:X$129)+SUMIF([4]Media9!$B$14:$B$129,'[4]Daily_Total '!$B60,[4]Media9!X$14:X$129)+SUMIF([4]Media10!$B$14:$B$129,'[4]Daily_Total '!$B60,[4]Media10!X$14:X$129)</f>
        <v>#VALUE!</v>
      </c>
      <c r="Y60" s="275" t="e">
        <f>SUMIF([4]Facebook!$B$14:$B$155,'[4]Daily_Total '!$B60,[4]Facebook!Y$14:Y$155)+SUMIF([4]Instagram!$B$14:$B$125,'[4]Daily_Total '!$B60,[4]Instagram!Y$14:Y$125)+SUMIF([4]YouTube!$B$14:$B$123,'[4]Daily_Total '!$B60,[4]YouTube!Y$14:Y$123)+SUMIF([4]Media4!$B$14:$B$122,'[4]Daily_Total '!$B60,[4]Media4!Y$14:Y$122)+SUMIF([4]Media5!$B$14:$B$129,'[4]Daily_Total '!$B60,[4]Media5!Y$14:Y$129)+SUMIF([4]Media6!$B$14:$B$129,'[4]Daily_Total '!$B60,[4]Media6!Y$14:Y$129)+SUMIF([4]Media7!$B$14:$B$129,'[4]Daily_Total '!$B60,[4]Media7!Y$14:Y$129)+SUMIF([4]Media8!$B$14:$B$129,'[4]Daily_Total '!$B60,[4]Media8!Y$14:Y$129)+SUMIF([4]Media9!$B$14:$B$129,'[4]Daily_Total '!$B60,[4]Media9!Y$14:Y$129)+SUMIF([4]Media10!$B$14:$B$129,'[4]Daily_Total '!$B60,[4]Media10!Y$14:Y$129)</f>
        <v>#VALUE!</v>
      </c>
    </row>
    <row r="61" spans="1:25" ht="15.65" hidden="1" customHeight="1">
      <c r="A61" s="286"/>
      <c r="B61" s="96" t="s">
        <v>54</v>
      </c>
      <c r="C61" s="91">
        <f>SUM(C54:C60)</f>
        <v>0</v>
      </c>
      <c r="D61" s="76">
        <f>SUM(D54:D60)</f>
        <v>0</v>
      </c>
      <c r="E61" s="76">
        <f t="shared" ref="E61:I61" si="19">SUM(E54:E60)</f>
        <v>0</v>
      </c>
      <c r="F61" s="76">
        <f t="shared" si="19"/>
        <v>0</v>
      </c>
      <c r="G61" s="76">
        <f t="shared" si="19"/>
        <v>0</v>
      </c>
      <c r="H61" s="76">
        <f t="shared" si="19"/>
        <v>0</v>
      </c>
      <c r="I61" s="76">
        <f t="shared" si="19"/>
        <v>0</v>
      </c>
      <c r="J61" s="77">
        <f>SUM(J60)</f>
        <v>0</v>
      </c>
      <c r="K61" s="78">
        <f>SUM($J$21,$J$29,$J$37,$J$45,$J$53,$J$61)/$C$3</f>
        <v>0.17274766266810113</v>
      </c>
      <c r="L61" s="79" t="e">
        <f t="shared" si="0"/>
        <v>#DIV/0!</v>
      </c>
      <c r="M61" s="80" t="e">
        <f t="shared" si="1"/>
        <v>#DIV/0!</v>
      </c>
      <c r="N61" s="357" t="e">
        <f t="shared" si="2"/>
        <v>#DIV/0!</v>
      </c>
      <c r="O61" s="91">
        <f>SUM(O54:O60)</f>
        <v>0</v>
      </c>
      <c r="P61" s="91">
        <f>SUM(P54:P60)</f>
        <v>0</v>
      </c>
      <c r="Q61" s="78" t="e">
        <f t="shared" si="3"/>
        <v>#DIV/0!</v>
      </c>
      <c r="R61" s="82" t="e">
        <f>J61/O61</f>
        <v>#DIV/0!</v>
      </c>
      <c r="S61" s="78" t="e">
        <f t="shared" si="5"/>
        <v>#DIV/0!</v>
      </c>
      <c r="T61" s="83" t="e">
        <f t="shared" ref="T61" si="20">AVERAGE(T54:T60)</f>
        <v>#DIV/0!</v>
      </c>
      <c r="U61" s="76">
        <f>SUM(U54:U60)</f>
        <v>0</v>
      </c>
      <c r="V61" s="78">
        <f t="shared" si="16"/>
        <v>1</v>
      </c>
      <c r="W61" s="276" t="e">
        <f>SUM(W54:W60)</f>
        <v>#VALUE!</v>
      </c>
      <c r="X61" s="276" t="e">
        <f>SUM(X54:X60)</f>
        <v>#VALUE!</v>
      </c>
      <c r="Y61" s="277" t="e">
        <f>SUM(Y54:Y60)</f>
        <v>#VALUE!</v>
      </c>
    </row>
    <row r="62" spans="1:25" ht="15.65" hidden="1" customHeight="1">
      <c r="A62" s="284"/>
      <c r="B62" s="95" t="e">
        <f>#REF!+42</f>
        <v>#REF!</v>
      </c>
      <c r="C62" s="456">
        <f>SUMIF('Facebook P2'!$B$14:$B$155,'Daily_Total  P2'!$B62,'Facebook P2'!C$14:C$155)+SUMIF('YouTube P2'!$B$14:$B$125,'Daily_Total  P2'!$B62,'YouTube P2'!C$14:C$125)+SUMIF('GDN P2'!$B$14:$B$123,'Daily_Total  P2'!$B62,'GDN P2'!C$14:C$123)+SUMIF(Media4!$B$14:$B$122,'Daily_Total  P2'!$B62,Media4!C$14:C$122)+SUMIF(Media5!$B$14:$B$129,'Daily_Total  P2'!$B62,Media5!C$14:C$129)+SUMIF(Media6!$B$14:$B$129,'Daily_Total  P2'!$B62,Media6!C$14:C$129)+SUMIF(Media7!$B$14:$B$129,'Daily_Total  P2'!$B62,Media7!C$14:C$129)+SUMIF(Media8!$B$14:$B$129,'Daily_Total  P2'!$B62,Media8!C$14:C$129)+SUMIF(Media9!$B$14:$B$129,'Daily_Total  P2'!$B62,Media9!C$14:C$129)+SUMIF(Media10!$B$14:$B$129,'Daily_Total  P2'!$B62,Media10!C$14:C$129)</f>
        <v>0</v>
      </c>
      <c r="D62" s="465">
        <f>SUMIF('Facebook P2'!$B$14:$B$155,'Daily_Total  P2'!$B62,'Facebook P2'!D$14:D$155)+SUMIF('YouTube P2'!$B$14:$B$125,'Daily_Total  P2'!$B62,'YouTube P2'!D$14:D$125)+SUMIF('GDN P2'!$B$14:$B$123,'Daily_Total  P2'!$B62,'GDN P2'!D$14:D$123)+SUMIF(Media4!$B$14:$B$122,'Daily_Total  P2'!$B62,Media4!D$14:D$122)+SUMIF(Media5!$B$14:$B$129,'Daily_Total  P2'!$B62,Media5!D$14:D$129)+SUMIF(Media6!$B$14:$B$129,'Daily_Total  P2'!$B62,Media6!D$14:D$129)+SUMIF(Media7!$B$14:$B$129,'Daily_Total  P2'!$B62,Media7!D$14:D$129)+SUMIF(Media8!$B$14:$B$129,'Daily_Total  P2'!$B62,Media8!D$14:D$129)+SUMIF(Media9!$B$14:$B$129,'Daily_Total  P2'!$B62,Media9!D$14:D$129)+SUMIF(Media10!$B$14:$B$129,'Daily_Total  P2'!$B62,Media10!D$14:D$129)</f>
        <v>0</v>
      </c>
      <c r="E62" s="465">
        <f>SUMIF('Facebook P2'!$B$14:$B$155,'Daily_Total  P2'!$B62,'Facebook P2'!E$14:E$155)+SUMIF('YouTube P2'!$B$14:$B$125,'Daily_Total  P2'!$B62,'YouTube P2'!E$14:E$125)+SUMIF('GDN P2'!$B$14:$B$123,'Daily_Total  P2'!$B62,'GDN P2'!E$14:E$123)+SUMIF(Media4!$B$14:$B$122,'Daily_Total  P2'!$B62,Media4!E$14:E$122)+SUMIF(Media5!$B$14:$B$129,'Daily_Total  P2'!$B62,Media5!E$14:E$129)+SUMIF(Media6!$B$14:$B$129,'Daily_Total  P2'!$B62,Media6!E$14:E$129)+SUMIF(Media7!$B$14:$B$129,'Daily_Total  P2'!$B62,Media7!E$14:E$129)+SUMIF(Media8!$B$14:$B$129,'Daily_Total  P2'!$B62,Media8!E$14:E$129)+SUMIF(Media9!$B$14:$B$129,'Daily_Total  P2'!$B62,Media9!E$14:E$129)+SUMIF(Media10!$B$14:$B$129,'Daily_Total  P2'!$B62,Media10!E$14:E$129)</f>
        <v>0</v>
      </c>
      <c r="F62" s="465">
        <f>SUMIF('Facebook P2'!$B$14:$B$155,'Daily_Total  P2'!$B62,'Facebook P2'!F$14:F$155)+SUMIF('YouTube P2'!$B$14:$B$125,'Daily_Total  P2'!$B62,'YouTube P2'!F$14:F$125)+SUMIF('GDN P2'!$B$14:$B$123,'Daily_Total  P2'!$B62,'GDN P2'!F$14:F$123)+SUMIF(Media4!$B$14:$B$122,'Daily_Total  P2'!$B62,Media4!F$14:F$122)+SUMIF(Media5!$B$14:$B$129,'Daily_Total  P2'!$B62,Media5!F$14:F$129)+SUMIF(Media6!$B$14:$B$129,'Daily_Total  P2'!$B62,Media6!F$14:F$129)+SUMIF(Media7!$B$14:$B$129,'Daily_Total  P2'!$B62,Media7!F$14:F$129)+SUMIF(Media8!$B$14:$B$129,'Daily_Total  P2'!$B62,Media8!F$14:F$129)+SUMIF(Media9!$B$14:$B$129,'Daily_Total  P2'!$B62,Media9!F$14:F$129)+SUMIF(Media10!$B$14:$B$129,'Daily_Total  P2'!$B62,Media10!F$14:F$129)</f>
        <v>0</v>
      </c>
      <c r="G62" s="465">
        <f>SUMIF('Facebook P2'!$B$14:$B$155,'Daily_Total  P2'!$B62,'Facebook P2'!G$14:G$155)+SUMIF('YouTube P2'!$B$14:$B$125,'Daily_Total  P2'!$B62,'YouTube P2'!G$14:G$125)+SUMIF('GDN P2'!$B$14:$B$123,'Daily_Total  P2'!$B62,'GDN P2'!G$14:G$123)+SUMIF(Media4!$B$14:$B$122,'Daily_Total  P2'!$B62,Media4!G$14:G$122)+SUMIF(Media5!$B$14:$B$129,'Daily_Total  P2'!$B62,Media5!G$14:G$129)+SUMIF(Media6!$B$14:$B$129,'Daily_Total  P2'!$B62,Media6!G$14:G$129)+SUMIF(Media7!$B$14:$B$129,'Daily_Total  P2'!$B62,Media7!G$14:G$129)+SUMIF(Media8!$B$14:$B$129,'Daily_Total  P2'!$B62,Media8!G$14:G$129)+SUMIF(Media9!$B$14:$B$129,'Daily_Total  P2'!$B62,Media9!G$14:G$129)+SUMIF(Media10!$B$14:$B$129,'Daily_Total  P2'!$B62,Media10!G$14:G$129)</f>
        <v>0</v>
      </c>
      <c r="H62" s="465">
        <f>SUMIF('Facebook P2'!$B$14:$B$155,'Daily_Total  P2'!$B62,'Facebook P2'!H$14:H$155)+SUMIF('YouTube P2'!$B$14:$B$125,'Daily_Total  P2'!$B62,'YouTube P2'!H$14:H$125)+SUMIF('GDN P2'!$B$14:$B$123,'Daily_Total  P2'!$B62,'GDN P2'!H$14:H$123)+SUMIF(Media4!$B$14:$B$122,'Daily_Total  P2'!$B62,Media4!H$14:H$122)+SUMIF(Media5!$B$14:$B$129,'Daily_Total  P2'!$B62,Media5!H$14:H$129)+SUMIF(Media6!$B$14:$B$129,'Daily_Total  P2'!$B62,Media6!H$14:H$129)+SUMIF(Media7!$B$14:$B$129,'Daily_Total  P2'!$B62,Media7!H$14:H$129)+SUMIF(Media8!$B$14:$B$129,'Daily_Total  P2'!$B62,Media8!H$14:H$129)+SUMIF(Media9!$B$14:$B$129,'Daily_Total  P2'!$B62,Media9!H$14:H$129)+SUMIF(Media10!$B$14:$B$129,'Daily_Total  P2'!$B62,Media10!H$14:H$129)</f>
        <v>0</v>
      </c>
      <c r="I62" s="465">
        <f>SUMIF('Facebook P2'!$B$14:$B$155,'Daily_Total  P2'!$B62,'Facebook P2'!I$14:I$155)+SUMIF('YouTube P2'!$B$14:$B$125,'Daily_Total  P2'!$B62,'YouTube P2'!I$14:I$125)+SUMIF('GDN P2'!$B$14:$B$123,'Daily_Total  P2'!$B62,'GDN P2'!I$14:I$123)+SUMIF(Media4!$B$14:$B$122,'Daily_Total  P2'!$B62,Media4!I$14:I$122)+SUMIF(Media5!$B$14:$B$129,'Daily_Total  P2'!$B62,Media5!I$14:I$129)+SUMIF(Media6!$B$14:$B$129,'Daily_Total  P2'!$B62,Media6!I$14:I$129)+SUMIF(Media7!$B$14:$B$129,'Daily_Total  P2'!$B62,Media7!I$14:I$129)+SUMIF(Media8!$B$14:$B$129,'Daily_Total  P2'!$B62,Media8!I$14:I$129)+SUMIF(Media9!$B$14:$B$129,'Daily_Total  P2'!$B62,Media9!I$14:I$129)+SUMIF(Media10!$B$14:$B$129,'Daily_Total  P2'!$B62,Media10!I$14:I$129)</f>
        <v>0</v>
      </c>
      <c r="J62" s="467">
        <f>SUMIF('Facebook P2'!$B$14:$B$155,'Daily_Total  P2'!$B62,'Facebook P2'!J$14:J$155)+SUMIF('YouTube P2'!$B$14:$B$125,'Daily_Total  P2'!$B62,'YouTube P2'!J$14:J$125)+SUMIF('GDN P2'!$B$14:$B$123,'Daily_Total  P2'!$B62,'GDN P2'!J$14:J$123)+SUMIF(Media4!$B$14:$B$122,'Daily_Total  P2'!$B62,Media4!J$14:J$122)+SUMIF(Media5!$B$14:$B$129,'Daily_Total  P2'!$B62,Media5!J$14:J$129)+SUMIF(Media6!$B$14:$B$129,'Daily_Total  P2'!$B62,Media6!J$14:J$129)+SUMIF(Media7!$B$14:$B$129,'Daily_Total  P2'!$B62,Media7!J$14:J$129)+SUMIF(Media8!$B$14:$B$129,'Daily_Total  P2'!$B62,Media8!J$14:J$129)+SUMIF(Media9!$B$14:$B$129,'Daily_Total  P2'!$B62,Media9!J$14:J$129)+SUMIF(Media10!$B$14:$B$129,'Daily_Total  P2'!$B62,Media10!J$14:J$129)</f>
        <v>0</v>
      </c>
      <c r="K62" s="59">
        <f>SUM($J$21,$J$29,$J$37,$J$45,$J$53,$J$61:J62)/$C$3</f>
        <v>0.17274766266810113</v>
      </c>
      <c r="L62" s="60" t="e">
        <f t="shared" si="0"/>
        <v>#DIV/0!</v>
      </c>
      <c r="M62" s="73" t="e">
        <f t="shared" si="1"/>
        <v>#DIV/0!</v>
      </c>
      <c r="N62" s="356" t="e">
        <f t="shared" si="2"/>
        <v>#DIV/0!</v>
      </c>
      <c r="O62" s="456">
        <f>SUMIF('Facebook P2'!$B$14:$B$155,'Daily_Total  P2'!$B62,'Facebook P2'!O$14:O$155)+SUMIF('YouTube P2'!$B$14:$B$125,'Daily_Total  P2'!$B62,'YouTube P2'!O$14:O$125)+SUMIF('GDN P2'!$B$14:$B$123,'Daily_Total  P2'!$B62,'GDN P2'!O$14:O$123)+SUMIF(Media4!$B$14:$B$122,'Daily_Total  P2'!$B62,Media4!O$14:O$122)+SUMIF(Media5!$B$14:$B$129,'Daily_Total  P2'!$B62,Media5!O$14:O$129)+SUMIF(Media6!$B$14:$B$129,'Daily_Total  P2'!$B62,Media6!O$14:O$129)+SUMIF(Media7!$B$14:$B$129,'Daily_Total  P2'!$B62,Media7!O$14:O$129)+SUMIF(Media8!$B$14:$B$129,'Daily_Total  P2'!$B62,Media8!O$14:O$129)+SUMIF(Media9!$B$14:$B$129,'Daily_Total  P2'!$B62,Media9!O$14:O$129)+SUMIF(Media10!$B$14:$B$129,'Daily_Total  P2'!$B62,Media10!O$14:O$129)</f>
        <v>0</v>
      </c>
      <c r="P62" s="456">
        <f>SUMIF('Facebook P2'!$B$14:$B$155,'Daily_Total  P2'!$B62,'Facebook P2'!P$14:P$155)+SUMIF('YouTube P2'!$B$14:$B$125,'Daily_Total  P2'!$B62,'YouTube P2'!P$14:P$125)+SUMIF('GDN P2'!$B$14:$B$123,'Daily_Total  P2'!$B62,'GDN P2'!P$14:P$123)+SUMIF(Media4!$B$14:$B$122,'Daily_Total  P2'!$B62,Media4!P$14:P$122)+SUMIF(Media5!$B$14:$B$129,'Daily_Total  P2'!$B62,Media5!P$14:P$129)+SUMIF(Media6!$B$14:$B$129,'Daily_Total  P2'!$B62,Media6!P$14:P$129)+SUMIF(Media7!$B$14:$B$129,'Daily_Total  P2'!$B62,Media7!P$14:P$129)+SUMIF(Media8!$B$14:$B$129,'Daily_Total  P2'!$B62,Media8!P$14:P$129)+SUMIF(Media9!$B$14:$B$129,'Daily_Total  P2'!$B62,Media9!P$14:P$129)+SUMIF(Media10!$B$14:$B$129,'Daily_Total  P2'!$B62,Media10!P$14:P$129)</f>
        <v>0</v>
      </c>
      <c r="Q62" s="74" t="e">
        <f t="shared" si="3"/>
        <v>#DIV/0!</v>
      </c>
      <c r="R62" s="75" t="e">
        <f>J62/O62</f>
        <v>#DIV/0!</v>
      </c>
      <c r="S62" s="59" t="e">
        <f t="shared" si="5"/>
        <v>#DIV/0!</v>
      </c>
      <c r="T62" s="104" t="e">
        <f>AVERAGE('Facebook P2'!T62,'YouTube P2'!T62,'GDN P2'!T62,Media4!T60,Media5!T60,Media6!T60,Media7!T60,Media8!T60,Media9!T60,Media10!T60)</f>
        <v>#DIV/0!</v>
      </c>
      <c r="U62" s="110">
        <f>SUMIF(Facebook!$B$14:$B$155,'Daily_Total  P2'!$B62,Facebook!U$14:U$155)+SUMIF(YouTube!$B$14:$B$125,'Daily_Total  P2'!$B62,YouTube!N$14:N$125)+SUMIF(Snapchat!$B$14:$B$123,'Daily_Total  P2'!$B62,Snapchat!N$14:N$123)+SUMIF(Media4!$B$14:$B$122,'Daily_Total  P2'!$B62,Media4!N$14:N$122)+SUMIF(Media5!$B$14:$B$129,'Daily_Total  P2'!$B62,Media5!N$14:N$129)+SUMIF(Media6!$B$14:$B$129,'Daily_Total  P2'!$B62,Media6!N$14:N$129)+SUMIF(Media7!$B$14:$B$129,'Daily_Total  P2'!$B62,Media7!N$14:N$129)+SUMIF(Media8!$B$14:$B$129,'Daily_Total  P2'!$B62,Media8!N$14:N$129)+SUMIF(Media9!$B$14:$B$129,'Daily_Total  P2'!$B62,Media9!N$14:N$129)+SUMIF(Media10!$B$14:$B$129,'Daily_Total  P2'!$B62,Media10!N$14:N$129)</f>
        <v>0</v>
      </c>
      <c r="V62" s="74">
        <f t="shared" si="16"/>
        <v>1</v>
      </c>
      <c r="W62" s="274" t="e">
        <f>SUMIF([4]Facebook!$B$14:$B$155,'[4]Daily_Total '!$B62,[4]Facebook!W$14:W$155)+SUMIF([4]Instagram!$B$14:$B$125,'[4]Daily_Total '!$B62,[4]Instagram!W$14:W$125)+SUMIF([4]YouTube!$B$14:$B$123,'[4]Daily_Total '!$B62,[4]YouTube!W$14:W$123)+SUMIF([4]Media4!$B$14:$B$122,'[4]Daily_Total '!$B62,[4]Media4!W$14:W$122)+SUMIF([4]Media5!$B$14:$B$129,'[4]Daily_Total '!$B62,[4]Media5!W$14:W$129)+SUMIF([4]Media6!$B$14:$B$129,'[4]Daily_Total '!$B62,[4]Media6!W$14:W$129)+SUMIF([4]Media7!$B$14:$B$129,'[4]Daily_Total '!$B62,[4]Media7!W$14:W$129)+SUMIF([4]Media8!$B$14:$B$129,'[4]Daily_Total '!$B62,[4]Media8!W$14:W$129)+SUMIF([4]Media9!$B$14:$B$129,'[4]Daily_Total '!$B62,[4]Media9!W$14:W$129)+SUMIF([4]Media10!$B$14:$B$129,'[4]Daily_Total '!$B62,[4]Media10!W$14:W$129)</f>
        <v>#VALUE!</v>
      </c>
      <c r="X62" s="274" t="e">
        <f>SUMIF([4]Facebook!$B$14:$B$155,'[4]Daily_Total '!$B62,[4]Facebook!X$14:X$155)+SUMIF([4]Instagram!$B$14:$B$125,'[4]Daily_Total '!$B62,[4]Instagram!X$14:X$125)+SUMIF([4]YouTube!$B$14:$B$123,'[4]Daily_Total '!$B62,[4]YouTube!X$14:X$123)+SUMIF([4]Media4!$B$14:$B$122,'[4]Daily_Total '!$B62,[4]Media4!X$14:X$122)+SUMIF([4]Media5!$B$14:$B$129,'[4]Daily_Total '!$B62,[4]Media5!X$14:X$129)+SUMIF([4]Media6!$B$14:$B$129,'[4]Daily_Total '!$B62,[4]Media6!X$14:X$129)+SUMIF([4]Media7!$B$14:$B$129,'[4]Daily_Total '!$B62,[4]Media7!X$14:X$129)+SUMIF([4]Media8!$B$14:$B$129,'[4]Daily_Total '!$B62,[4]Media8!X$14:X$129)+SUMIF([4]Media9!$B$14:$B$129,'[4]Daily_Total '!$B62,[4]Media9!X$14:X$129)+SUMIF([4]Media10!$B$14:$B$129,'[4]Daily_Total '!$B62,[4]Media10!X$14:X$129)</f>
        <v>#VALUE!</v>
      </c>
      <c r="Y62" s="275" t="e">
        <f>SUMIF([4]Facebook!$B$14:$B$155,'[4]Daily_Total '!$B62,[4]Facebook!Y$14:Y$155)+SUMIF([4]Instagram!$B$14:$B$125,'[4]Daily_Total '!$B62,[4]Instagram!Y$14:Y$125)+SUMIF([4]YouTube!$B$14:$B$123,'[4]Daily_Total '!$B62,[4]YouTube!Y$14:Y$123)+SUMIF([4]Media4!$B$14:$B$122,'[4]Daily_Total '!$B62,[4]Media4!Y$14:Y$122)+SUMIF([4]Media5!$B$14:$B$129,'[4]Daily_Total '!$B62,[4]Media5!Y$14:Y$129)+SUMIF([4]Media6!$B$14:$B$129,'[4]Daily_Total '!$B62,[4]Media6!Y$14:Y$129)+SUMIF([4]Media7!$B$14:$B$129,'[4]Daily_Total '!$B62,[4]Media7!Y$14:Y$129)+SUMIF([4]Media8!$B$14:$B$129,'[4]Daily_Total '!$B62,[4]Media8!Y$14:Y$129)+SUMIF([4]Media9!$B$14:$B$129,'[4]Daily_Total '!$B62,[4]Media9!Y$14:Y$129)+SUMIF([4]Media10!$B$14:$B$129,'[4]Daily_Total '!$B62,[4]Media10!Y$14:Y$129)</f>
        <v>#VALUE!</v>
      </c>
    </row>
    <row r="63" spans="1:25" ht="15.65" hidden="1" customHeight="1">
      <c r="A63" s="284"/>
      <c r="B63" s="95" t="e">
        <f>#REF!+43</f>
        <v>#REF!</v>
      </c>
      <c r="C63" s="456">
        <f>SUMIF('Facebook P2'!$B$14:$B$155,'Daily_Total  P2'!$B63,'Facebook P2'!C$14:C$155)+SUMIF('YouTube P2'!$B$14:$B$125,'Daily_Total  P2'!$B63,'YouTube P2'!C$14:C$125)+SUMIF('GDN P2'!$B$14:$B$123,'Daily_Total  P2'!$B63,'GDN P2'!C$14:C$123)+SUMIF(Media4!$B$14:$B$122,'Daily_Total  P2'!$B63,Media4!C$14:C$122)+SUMIF(Media5!$B$14:$B$129,'Daily_Total  P2'!$B63,Media5!C$14:C$129)+SUMIF(Media6!$B$14:$B$129,'Daily_Total  P2'!$B63,Media6!C$14:C$129)+SUMIF(Media7!$B$14:$B$129,'Daily_Total  P2'!$B63,Media7!C$14:C$129)+SUMIF(Media8!$B$14:$B$129,'Daily_Total  P2'!$B63,Media8!C$14:C$129)+SUMIF(Media9!$B$14:$B$129,'Daily_Total  P2'!$B63,Media9!C$14:C$129)+SUMIF(Media10!$B$14:$B$129,'Daily_Total  P2'!$B63,Media10!C$14:C$129)</f>
        <v>0</v>
      </c>
      <c r="D63" s="465">
        <f>SUMIF('Facebook P2'!$B$14:$B$155,'Daily_Total  P2'!$B63,'Facebook P2'!D$14:D$155)+SUMIF('YouTube P2'!$B$14:$B$125,'Daily_Total  P2'!$B63,'YouTube P2'!D$14:D$125)+SUMIF('GDN P2'!$B$14:$B$123,'Daily_Total  P2'!$B63,'GDN P2'!D$14:D$123)+SUMIF(Media4!$B$14:$B$122,'Daily_Total  P2'!$B63,Media4!D$14:D$122)+SUMIF(Media5!$B$14:$B$129,'Daily_Total  P2'!$B63,Media5!D$14:D$129)+SUMIF(Media6!$B$14:$B$129,'Daily_Total  P2'!$B63,Media6!D$14:D$129)+SUMIF(Media7!$B$14:$B$129,'Daily_Total  P2'!$B63,Media7!D$14:D$129)+SUMIF(Media8!$B$14:$B$129,'Daily_Total  P2'!$B63,Media8!D$14:D$129)+SUMIF(Media9!$B$14:$B$129,'Daily_Total  P2'!$B63,Media9!D$14:D$129)+SUMIF(Media10!$B$14:$B$129,'Daily_Total  P2'!$B63,Media10!D$14:D$129)</f>
        <v>0</v>
      </c>
      <c r="E63" s="465">
        <f>SUMIF('Facebook P2'!$B$14:$B$155,'Daily_Total  P2'!$B63,'Facebook P2'!E$14:E$155)+SUMIF('YouTube P2'!$B$14:$B$125,'Daily_Total  P2'!$B63,'YouTube P2'!E$14:E$125)+SUMIF('GDN P2'!$B$14:$B$123,'Daily_Total  P2'!$B63,'GDN P2'!E$14:E$123)+SUMIF(Media4!$B$14:$B$122,'Daily_Total  P2'!$B63,Media4!E$14:E$122)+SUMIF(Media5!$B$14:$B$129,'Daily_Total  P2'!$B63,Media5!E$14:E$129)+SUMIF(Media6!$B$14:$B$129,'Daily_Total  P2'!$B63,Media6!E$14:E$129)+SUMIF(Media7!$B$14:$B$129,'Daily_Total  P2'!$B63,Media7!E$14:E$129)+SUMIF(Media8!$B$14:$B$129,'Daily_Total  P2'!$B63,Media8!E$14:E$129)+SUMIF(Media9!$B$14:$B$129,'Daily_Total  P2'!$B63,Media9!E$14:E$129)+SUMIF(Media10!$B$14:$B$129,'Daily_Total  P2'!$B63,Media10!E$14:E$129)</f>
        <v>0</v>
      </c>
      <c r="F63" s="465">
        <f>SUMIF('Facebook P2'!$B$14:$B$155,'Daily_Total  P2'!$B63,'Facebook P2'!F$14:F$155)+SUMIF('YouTube P2'!$B$14:$B$125,'Daily_Total  P2'!$B63,'YouTube P2'!F$14:F$125)+SUMIF('GDN P2'!$B$14:$B$123,'Daily_Total  P2'!$B63,'GDN P2'!F$14:F$123)+SUMIF(Media4!$B$14:$B$122,'Daily_Total  P2'!$B63,Media4!F$14:F$122)+SUMIF(Media5!$B$14:$B$129,'Daily_Total  P2'!$B63,Media5!F$14:F$129)+SUMIF(Media6!$B$14:$B$129,'Daily_Total  P2'!$B63,Media6!F$14:F$129)+SUMIF(Media7!$B$14:$B$129,'Daily_Total  P2'!$B63,Media7!F$14:F$129)+SUMIF(Media8!$B$14:$B$129,'Daily_Total  P2'!$B63,Media8!F$14:F$129)+SUMIF(Media9!$B$14:$B$129,'Daily_Total  P2'!$B63,Media9!F$14:F$129)+SUMIF(Media10!$B$14:$B$129,'Daily_Total  P2'!$B63,Media10!F$14:F$129)</f>
        <v>0</v>
      </c>
      <c r="G63" s="465">
        <f>SUMIF('Facebook P2'!$B$14:$B$155,'Daily_Total  P2'!$B63,'Facebook P2'!G$14:G$155)+SUMIF('YouTube P2'!$B$14:$B$125,'Daily_Total  P2'!$B63,'YouTube P2'!G$14:G$125)+SUMIF('GDN P2'!$B$14:$B$123,'Daily_Total  P2'!$B63,'GDN P2'!G$14:G$123)+SUMIF(Media4!$B$14:$B$122,'Daily_Total  P2'!$B63,Media4!G$14:G$122)+SUMIF(Media5!$B$14:$B$129,'Daily_Total  P2'!$B63,Media5!G$14:G$129)+SUMIF(Media6!$B$14:$B$129,'Daily_Total  P2'!$B63,Media6!G$14:G$129)+SUMIF(Media7!$B$14:$B$129,'Daily_Total  P2'!$B63,Media7!G$14:G$129)+SUMIF(Media8!$B$14:$B$129,'Daily_Total  P2'!$B63,Media8!G$14:G$129)+SUMIF(Media9!$B$14:$B$129,'Daily_Total  P2'!$B63,Media9!G$14:G$129)+SUMIF(Media10!$B$14:$B$129,'Daily_Total  P2'!$B63,Media10!G$14:G$129)</f>
        <v>0</v>
      </c>
      <c r="H63" s="465">
        <f>SUMIF('Facebook P2'!$B$14:$B$155,'Daily_Total  P2'!$B63,'Facebook P2'!H$14:H$155)+SUMIF('YouTube P2'!$B$14:$B$125,'Daily_Total  P2'!$B63,'YouTube P2'!H$14:H$125)+SUMIF('GDN P2'!$B$14:$B$123,'Daily_Total  P2'!$B63,'GDN P2'!H$14:H$123)+SUMIF(Media4!$B$14:$B$122,'Daily_Total  P2'!$B63,Media4!H$14:H$122)+SUMIF(Media5!$B$14:$B$129,'Daily_Total  P2'!$B63,Media5!H$14:H$129)+SUMIF(Media6!$B$14:$B$129,'Daily_Total  P2'!$B63,Media6!H$14:H$129)+SUMIF(Media7!$B$14:$B$129,'Daily_Total  P2'!$B63,Media7!H$14:H$129)+SUMIF(Media8!$B$14:$B$129,'Daily_Total  P2'!$B63,Media8!H$14:H$129)+SUMIF(Media9!$B$14:$B$129,'Daily_Total  P2'!$B63,Media9!H$14:H$129)+SUMIF(Media10!$B$14:$B$129,'Daily_Total  P2'!$B63,Media10!H$14:H$129)</f>
        <v>0</v>
      </c>
      <c r="I63" s="465">
        <f>SUMIF('Facebook P2'!$B$14:$B$155,'Daily_Total  P2'!$B63,'Facebook P2'!I$14:I$155)+SUMIF('YouTube P2'!$B$14:$B$125,'Daily_Total  P2'!$B63,'YouTube P2'!I$14:I$125)+SUMIF('GDN P2'!$B$14:$B$123,'Daily_Total  P2'!$B63,'GDN P2'!I$14:I$123)+SUMIF(Media4!$B$14:$B$122,'Daily_Total  P2'!$B63,Media4!I$14:I$122)+SUMIF(Media5!$B$14:$B$129,'Daily_Total  P2'!$B63,Media5!I$14:I$129)+SUMIF(Media6!$B$14:$B$129,'Daily_Total  P2'!$B63,Media6!I$14:I$129)+SUMIF(Media7!$B$14:$B$129,'Daily_Total  P2'!$B63,Media7!I$14:I$129)+SUMIF(Media8!$B$14:$B$129,'Daily_Total  P2'!$B63,Media8!I$14:I$129)+SUMIF(Media9!$B$14:$B$129,'Daily_Total  P2'!$B63,Media9!I$14:I$129)+SUMIF(Media10!$B$14:$B$129,'Daily_Total  P2'!$B63,Media10!I$14:I$129)</f>
        <v>0</v>
      </c>
      <c r="J63" s="467">
        <f>SUMIF('Facebook P2'!$B$14:$B$155,'Daily_Total  P2'!$B63,'Facebook P2'!J$14:J$155)+SUMIF('YouTube P2'!$B$14:$B$125,'Daily_Total  P2'!$B63,'YouTube P2'!J$14:J$125)+SUMIF('GDN P2'!$B$14:$B$123,'Daily_Total  P2'!$B63,'GDN P2'!J$14:J$123)+SUMIF(Media4!$B$14:$B$122,'Daily_Total  P2'!$B63,Media4!J$14:J$122)+SUMIF(Media5!$B$14:$B$129,'Daily_Total  P2'!$B63,Media5!J$14:J$129)+SUMIF(Media6!$B$14:$B$129,'Daily_Total  P2'!$B63,Media6!J$14:J$129)+SUMIF(Media7!$B$14:$B$129,'Daily_Total  P2'!$B63,Media7!J$14:J$129)+SUMIF(Media8!$B$14:$B$129,'Daily_Total  P2'!$B63,Media8!J$14:J$129)+SUMIF(Media9!$B$14:$B$129,'Daily_Total  P2'!$B63,Media9!J$14:J$129)+SUMIF(Media10!$B$14:$B$129,'Daily_Total  P2'!$B63,Media10!J$14:J$129)</f>
        <v>0</v>
      </c>
      <c r="K63" s="59">
        <f>SUM($J$21,$J$29,$J$37,$J$45,$J$53,$J$61:J63)/$C$3</f>
        <v>0.17274766266810113</v>
      </c>
      <c r="L63" s="60" t="e">
        <f t="shared" si="0"/>
        <v>#DIV/0!</v>
      </c>
      <c r="M63" s="73" t="e">
        <f t="shared" si="1"/>
        <v>#DIV/0!</v>
      </c>
      <c r="N63" s="356" t="e">
        <f t="shared" si="2"/>
        <v>#DIV/0!</v>
      </c>
      <c r="O63" s="456">
        <f>SUMIF('Facebook P2'!$B$14:$B$155,'Daily_Total  P2'!$B63,'Facebook P2'!O$14:O$155)+SUMIF('YouTube P2'!$B$14:$B$125,'Daily_Total  P2'!$B63,'YouTube P2'!O$14:O$125)+SUMIF('GDN P2'!$B$14:$B$123,'Daily_Total  P2'!$B63,'GDN P2'!O$14:O$123)+SUMIF(Media4!$B$14:$B$122,'Daily_Total  P2'!$B63,Media4!O$14:O$122)+SUMIF(Media5!$B$14:$B$129,'Daily_Total  P2'!$B63,Media5!O$14:O$129)+SUMIF(Media6!$B$14:$B$129,'Daily_Total  P2'!$B63,Media6!O$14:O$129)+SUMIF(Media7!$B$14:$B$129,'Daily_Total  P2'!$B63,Media7!O$14:O$129)+SUMIF(Media8!$B$14:$B$129,'Daily_Total  P2'!$B63,Media8!O$14:O$129)+SUMIF(Media9!$B$14:$B$129,'Daily_Total  P2'!$B63,Media9!O$14:O$129)+SUMIF(Media10!$B$14:$B$129,'Daily_Total  P2'!$B63,Media10!O$14:O$129)</f>
        <v>0</v>
      </c>
      <c r="P63" s="456">
        <f>SUMIF('Facebook P2'!$B$14:$B$155,'Daily_Total  P2'!$B63,'Facebook P2'!P$14:P$155)+SUMIF('YouTube P2'!$B$14:$B$125,'Daily_Total  P2'!$B63,'YouTube P2'!P$14:P$125)+SUMIF('GDN P2'!$B$14:$B$123,'Daily_Total  P2'!$B63,'GDN P2'!P$14:P$123)+SUMIF(Media4!$B$14:$B$122,'Daily_Total  P2'!$B63,Media4!P$14:P$122)+SUMIF(Media5!$B$14:$B$129,'Daily_Total  P2'!$B63,Media5!P$14:P$129)+SUMIF(Media6!$B$14:$B$129,'Daily_Total  P2'!$B63,Media6!P$14:P$129)+SUMIF(Media7!$B$14:$B$129,'Daily_Total  P2'!$B63,Media7!P$14:P$129)+SUMIF(Media8!$B$14:$B$129,'Daily_Total  P2'!$B63,Media8!P$14:P$129)+SUMIF(Media9!$B$14:$B$129,'Daily_Total  P2'!$B63,Media9!P$14:P$129)+SUMIF(Media10!$B$14:$B$129,'Daily_Total  P2'!$B63,Media10!P$14:P$129)</f>
        <v>0</v>
      </c>
      <c r="Q63" s="74" t="e">
        <f t="shared" si="3"/>
        <v>#DIV/0!</v>
      </c>
      <c r="R63" s="75" t="e">
        <f t="shared" ref="R63:R68" si="21">J63/O63</f>
        <v>#DIV/0!</v>
      </c>
      <c r="S63" s="59" t="e">
        <f t="shared" si="5"/>
        <v>#DIV/0!</v>
      </c>
      <c r="T63" s="104" t="e">
        <f>AVERAGE('Facebook P2'!T63,'YouTube P2'!T63,'GDN P2'!T63,Media4!T61,Media5!T61,Media6!T61,Media7!T61,Media8!T61,Media9!T61,Media10!T61)</f>
        <v>#DIV/0!</v>
      </c>
      <c r="U63" s="110">
        <f>SUMIF(Facebook!$B$14:$B$155,'Daily_Total  P2'!$B63,Facebook!U$14:U$155)+SUMIF(YouTube!$B$14:$B$125,'Daily_Total  P2'!$B63,YouTube!N$14:N$125)+SUMIF(Snapchat!$B$14:$B$123,'Daily_Total  P2'!$B63,Snapchat!N$14:N$123)+SUMIF(Media4!$B$14:$B$122,'Daily_Total  P2'!$B63,Media4!N$14:N$122)+SUMIF(Media5!$B$14:$B$129,'Daily_Total  P2'!$B63,Media5!N$14:N$129)+SUMIF(Media6!$B$14:$B$129,'Daily_Total  P2'!$B63,Media6!N$14:N$129)+SUMIF(Media7!$B$14:$B$129,'Daily_Total  P2'!$B63,Media7!N$14:N$129)+SUMIF(Media8!$B$14:$B$129,'Daily_Total  P2'!$B63,Media8!N$14:N$129)+SUMIF(Media9!$B$14:$B$129,'Daily_Total  P2'!$B63,Media9!N$14:N$129)+SUMIF(Media10!$B$14:$B$129,'Daily_Total  P2'!$B63,Media10!N$14:N$129)</f>
        <v>0</v>
      </c>
      <c r="V63" s="74">
        <f t="shared" si="16"/>
        <v>1</v>
      </c>
      <c r="W63" s="274" t="e">
        <f>SUMIF([4]Facebook!$B$14:$B$155,'[4]Daily_Total '!$B63,[4]Facebook!W$14:W$155)+SUMIF([4]Instagram!$B$14:$B$125,'[4]Daily_Total '!$B63,[4]Instagram!W$14:W$125)+SUMIF([4]YouTube!$B$14:$B$123,'[4]Daily_Total '!$B63,[4]YouTube!W$14:W$123)+SUMIF([4]Media4!$B$14:$B$122,'[4]Daily_Total '!$B63,[4]Media4!W$14:W$122)+SUMIF([4]Media5!$B$14:$B$129,'[4]Daily_Total '!$B63,[4]Media5!W$14:W$129)+SUMIF([4]Media6!$B$14:$B$129,'[4]Daily_Total '!$B63,[4]Media6!W$14:W$129)+SUMIF([4]Media7!$B$14:$B$129,'[4]Daily_Total '!$B63,[4]Media7!W$14:W$129)+SUMIF([4]Media8!$B$14:$B$129,'[4]Daily_Total '!$B63,[4]Media8!W$14:W$129)+SUMIF([4]Media9!$B$14:$B$129,'[4]Daily_Total '!$B63,[4]Media9!W$14:W$129)+SUMIF([4]Media10!$B$14:$B$129,'[4]Daily_Total '!$B63,[4]Media10!W$14:W$129)</f>
        <v>#VALUE!</v>
      </c>
      <c r="X63" s="274" t="e">
        <f>SUMIF([4]Facebook!$B$14:$B$155,'[4]Daily_Total '!$B63,[4]Facebook!X$14:X$155)+SUMIF([4]Instagram!$B$14:$B$125,'[4]Daily_Total '!$B63,[4]Instagram!X$14:X$125)+SUMIF([4]YouTube!$B$14:$B$123,'[4]Daily_Total '!$B63,[4]YouTube!X$14:X$123)+SUMIF([4]Media4!$B$14:$B$122,'[4]Daily_Total '!$B63,[4]Media4!X$14:X$122)+SUMIF([4]Media5!$B$14:$B$129,'[4]Daily_Total '!$B63,[4]Media5!X$14:X$129)+SUMIF([4]Media6!$B$14:$B$129,'[4]Daily_Total '!$B63,[4]Media6!X$14:X$129)+SUMIF([4]Media7!$B$14:$B$129,'[4]Daily_Total '!$B63,[4]Media7!X$14:X$129)+SUMIF([4]Media8!$B$14:$B$129,'[4]Daily_Total '!$B63,[4]Media8!X$14:X$129)+SUMIF([4]Media9!$B$14:$B$129,'[4]Daily_Total '!$B63,[4]Media9!X$14:X$129)+SUMIF([4]Media10!$B$14:$B$129,'[4]Daily_Total '!$B63,[4]Media10!X$14:X$129)</f>
        <v>#VALUE!</v>
      </c>
      <c r="Y63" s="275" t="e">
        <f>SUMIF([4]Facebook!$B$14:$B$155,'[4]Daily_Total '!$B63,[4]Facebook!Y$14:Y$155)+SUMIF([4]Instagram!$B$14:$B$125,'[4]Daily_Total '!$B63,[4]Instagram!Y$14:Y$125)+SUMIF([4]YouTube!$B$14:$B$123,'[4]Daily_Total '!$B63,[4]YouTube!Y$14:Y$123)+SUMIF([4]Media4!$B$14:$B$122,'[4]Daily_Total '!$B63,[4]Media4!Y$14:Y$122)+SUMIF([4]Media5!$B$14:$B$129,'[4]Daily_Total '!$B63,[4]Media5!Y$14:Y$129)+SUMIF([4]Media6!$B$14:$B$129,'[4]Daily_Total '!$B63,[4]Media6!Y$14:Y$129)+SUMIF([4]Media7!$B$14:$B$129,'[4]Daily_Total '!$B63,[4]Media7!Y$14:Y$129)+SUMIF([4]Media8!$B$14:$B$129,'[4]Daily_Total '!$B63,[4]Media8!Y$14:Y$129)+SUMIF([4]Media9!$B$14:$B$129,'[4]Daily_Total '!$B63,[4]Media9!Y$14:Y$129)+SUMIF([4]Media10!$B$14:$B$129,'[4]Daily_Total '!$B63,[4]Media10!Y$14:Y$129)</f>
        <v>#VALUE!</v>
      </c>
    </row>
    <row r="64" spans="1:25" ht="15.65" hidden="1" customHeight="1">
      <c r="A64" s="284"/>
      <c r="B64" s="95" t="e">
        <f>#REF!+44</f>
        <v>#REF!</v>
      </c>
      <c r="C64" s="456">
        <f>SUMIF('Facebook P2'!$B$14:$B$155,'Daily_Total  P2'!$B64,'Facebook P2'!C$14:C$155)+SUMIF('YouTube P2'!$B$14:$B$125,'Daily_Total  P2'!$B64,'YouTube P2'!C$14:C$125)+SUMIF('GDN P2'!$B$14:$B$123,'Daily_Total  P2'!$B64,'GDN P2'!C$14:C$123)+SUMIF(Media4!$B$14:$B$122,'Daily_Total  P2'!$B64,Media4!C$14:C$122)+SUMIF(Media5!$B$14:$B$129,'Daily_Total  P2'!$B64,Media5!C$14:C$129)+SUMIF(Media6!$B$14:$B$129,'Daily_Total  P2'!$B64,Media6!C$14:C$129)+SUMIF(Media7!$B$14:$B$129,'Daily_Total  P2'!$B64,Media7!C$14:C$129)+SUMIF(Media8!$B$14:$B$129,'Daily_Total  P2'!$B64,Media8!C$14:C$129)+SUMIF(Media9!$B$14:$B$129,'Daily_Total  P2'!$B64,Media9!C$14:C$129)+SUMIF(Media10!$B$14:$B$129,'Daily_Total  P2'!$B64,Media10!C$14:C$129)</f>
        <v>0</v>
      </c>
      <c r="D64" s="465">
        <f>SUMIF('Facebook P2'!$B$14:$B$155,'Daily_Total  P2'!$B64,'Facebook P2'!D$14:D$155)+SUMIF('YouTube P2'!$B$14:$B$125,'Daily_Total  P2'!$B64,'YouTube P2'!D$14:D$125)+SUMIF('GDN P2'!$B$14:$B$123,'Daily_Total  P2'!$B64,'GDN P2'!D$14:D$123)+SUMIF(Media4!$B$14:$B$122,'Daily_Total  P2'!$B64,Media4!D$14:D$122)+SUMIF(Media5!$B$14:$B$129,'Daily_Total  P2'!$B64,Media5!D$14:D$129)+SUMIF(Media6!$B$14:$B$129,'Daily_Total  P2'!$B64,Media6!D$14:D$129)+SUMIF(Media7!$B$14:$B$129,'Daily_Total  P2'!$B64,Media7!D$14:D$129)+SUMIF(Media8!$B$14:$B$129,'Daily_Total  P2'!$B64,Media8!D$14:D$129)+SUMIF(Media9!$B$14:$B$129,'Daily_Total  P2'!$B64,Media9!D$14:D$129)+SUMIF(Media10!$B$14:$B$129,'Daily_Total  P2'!$B64,Media10!D$14:D$129)</f>
        <v>0</v>
      </c>
      <c r="E64" s="465">
        <f>SUMIF('Facebook P2'!$B$14:$B$155,'Daily_Total  P2'!$B64,'Facebook P2'!E$14:E$155)+SUMIF('YouTube P2'!$B$14:$B$125,'Daily_Total  P2'!$B64,'YouTube P2'!E$14:E$125)+SUMIF('GDN P2'!$B$14:$B$123,'Daily_Total  P2'!$B64,'GDN P2'!E$14:E$123)+SUMIF(Media4!$B$14:$B$122,'Daily_Total  P2'!$B64,Media4!E$14:E$122)+SUMIF(Media5!$B$14:$B$129,'Daily_Total  P2'!$B64,Media5!E$14:E$129)+SUMIF(Media6!$B$14:$B$129,'Daily_Total  P2'!$B64,Media6!E$14:E$129)+SUMIF(Media7!$B$14:$B$129,'Daily_Total  P2'!$B64,Media7!E$14:E$129)+SUMIF(Media8!$B$14:$B$129,'Daily_Total  P2'!$B64,Media8!E$14:E$129)+SUMIF(Media9!$B$14:$B$129,'Daily_Total  P2'!$B64,Media9!E$14:E$129)+SUMIF(Media10!$B$14:$B$129,'Daily_Total  P2'!$B64,Media10!E$14:E$129)</f>
        <v>0</v>
      </c>
      <c r="F64" s="465">
        <f>SUMIF('Facebook P2'!$B$14:$B$155,'Daily_Total  P2'!$B64,'Facebook P2'!F$14:F$155)+SUMIF('YouTube P2'!$B$14:$B$125,'Daily_Total  P2'!$B64,'YouTube P2'!F$14:F$125)+SUMIF('GDN P2'!$B$14:$B$123,'Daily_Total  P2'!$B64,'GDN P2'!F$14:F$123)+SUMIF(Media4!$B$14:$B$122,'Daily_Total  P2'!$B64,Media4!F$14:F$122)+SUMIF(Media5!$B$14:$B$129,'Daily_Total  P2'!$B64,Media5!F$14:F$129)+SUMIF(Media6!$B$14:$B$129,'Daily_Total  P2'!$B64,Media6!F$14:F$129)+SUMIF(Media7!$B$14:$B$129,'Daily_Total  P2'!$B64,Media7!F$14:F$129)+SUMIF(Media8!$B$14:$B$129,'Daily_Total  P2'!$B64,Media8!F$14:F$129)+SUMIF(Media9!$B$14:$B$129,'Daily_Total  P2'!$B64,Media9!F$14:F$129)+SUMIF(Media10!$B$14:$B$129,'Daily_Total  P2'!$B64,Media10!F$14:F$129)</f>
        <v>0</v>
      </c>
      <c r="G64" s="465">
        <f>SUMIF('Facebook P2'!$B$14:$B$155,'Daily_Total  P2'!$B64,'Facebook P2'!G$14:G$155)+SUMIF('YouTube P2'!$B$14:$B$125,'Daily_Total  P2'!$B64,'YouTube P2'!G$14:G$125)+SUMIF('GDN P2'!$B$14:$B$123,'Daily_Total  P2'!$B64,'GDN P2'!G$14:G$123)+SUMIF(Media4!$B$14:$B$122,'Daily_Total  P2'!$B64,Media4!G$14:G$122)+SUMIF(Media5!$B$14:$B$129,'Daily_Total  P2'!$B64,Media5!G$14:G$129)+SUMIF(Media6!$B$14:$B$129,'Daily_Total  P2'!$B64,Media6!G$14:G$129)+SUMIF(Media7!$B$14:$B$129,'Daily_Total  P2'!$B64,Media7!G$14:G$129)+SUMIF(Media8!$B$14:$B$129,'Daily_Total  P2'!$B64,Media8!G$14:G$129)+SUMIF(Media9!$B$14:$B$129,'Daily_Total  P2'!$B64,Media9!G$14:G$129)+SUMIF(Media10!$B$14:$B$129,'Daily_Total  P2'!$B64,Media10!G$14:G$129)</f>
        <v>0</v>
      </c>
      <c r="H64" s="465">
        <f>SUMIF('Facebook P2'!$B$14:$B$155,'Daily_Total  P2'!$B64,'Facebook P2'!H$14:H$155)+SUMIF('YouTube P2'!$B$14:$B$125,'Daily_Total  P2'!$B64,'YouTube P2'!H$14:H$125)+SUMIF('GDN P2'!$B$14:$B$123,'Daily_Total  P2'!$B64,'GDN P2'!H$14:H$123)+SUMIF(Media4!$B$14:$B$122,'Daily_Total  P2'!$B64,Media4!H$14:H$122)+SUMIF(Media5!$B$14:$B$129,'Daily_Total  P2'!$B64,Media5!H$14:H$129)+SUMIF(Media6!$B$14:$B$129,'Daily_Total  P2'!$B64,Media6!H$14:H$129)+SUMIF(Media7!$B$14:$B$129,'Daily_Total  P2'!$B64,Media7!H$14:H$129)+SUMIF(Media8!$B$14:$B$129,'Daily_Total  P2'!$B64,Media8!H$14:H$129)+SUMIF(Media9!$B$14:$B$129,'Daily_Total  P2'!$B64,Media9!H$14:H$129)+SUMIF(Media10!$B$14:$B$129,'Daily_Total  P2'!$B64,Media10!H$14:H$129)</f>
        <v>0</v>
      </c>
      <c r="I64" s="465">
        <f>SUMIF('Facebook P2'!$B$14:$B$155,'Daily_Total  P2'!$B64,'Facebook P2'!I$14:I$155)+SUMIF('YouTube P2'!$B$14:$B$125,'Daily_Total  P2'!$B64,'YouTube P2'!I$14:I$125)+SUMIF('GDN P2'!$B$14:$B$123,'Daily_Total  P2'!$B64,'GDN P2'!I$14:I$123)+SUMIF(Media4!$B$14:$B$122,'Daily_Total  P2'!$B64,Media4!I$14:I$122)+SUMIF(Media5!$B$14:$B$129,'Daily_Total  P2'!$B64,Media5!I$14:I$129)+SUMIF(Media6!$B$14:$B$129,'Daily_Total  P2'!$B64,Media6!I$14:I$129)+SUMIF(Media7!$B$14:$B$129,'Daily_Total  P2'!$B64,Media7!I$14:I$129)+SUMIF(Media8!$B$14:$B$129,'Daily_Total  P2'!$B64,Media8!I$14:I$129)+SUMIF(Media9!$B$14:$B$129,'Daily_Total  P2'!$B64,Media9!I$14:I$129)+SUMIF(Media10!$B$14:$B$129,'Daily_Total  P2'!$B64,Media10!I$14:I$129)</f>
        <v>0</v>
      </c>
      <c r="J64" s="467">
        <f>SUMIF('Facebook P2'!$B$14:$B$155,'Daily_Total  P2'!$B64,'Facebook P2'!J$14:J$155)+SUMIF('YouTube P2'!$B$14:$B$125,'Daily_Total  P2'!$B64,'YouTube P2'!J$14:J$125)+SUMIF('GDN P2'!$B$14:$B$123,'Daily_Total  P2'!$B64,'GDN P2'!J$14:J$123)+SUMIF(Media4!$B$14:$B$122,'Daily_Total  P2'!$B64,Media4!J$14:J$122)+SUMIF(Media5!$B$14:$B$129,'Daily_Total  P2'!$B64,Media5!J$14:J$129)+SUMIF(Media6!$B$14:$B$129,'Daily_Total  P2'!$B64,Media6!J$14:J$129)+SUMIF(Media7!$B$14:$B$129,'Daily_Total  P2'!$B64,Media7!J$14:J$129)+SUMIF(Media8!$B$14:$B$129,'Daily_Total  P2'!$B64,Media8!J$14:J$129)+SUMIF(Media9!$B$14:$B$129,'Daily_Total  P2'!$B64,Media9!J$14:J$129)+SUMIF(Media10!$B$14:$B$129,'Daily_Total  P2'!$B64,Media10!J$14:J$129)</f>
        <v>0</v>
      </c>
      <c r="K64" s="59">
        <f>SUM($J$21,$J$29,$J$37,$J$45,$J$53,$J$61:J64)/$C$3</f>
        <v>0.17274766266810113</v>
      </c>
      <c r="L64" s="60" t="e">
        <f t="shared" si="0"/>
        <v>#DIV/0!</v>
      </c>
      <c r="M64" s="73" t="e">
        <f t="shared" si="1"/>
        <v>#DIV/0!</v>
      </c>
      <c r="N64" s="356" t="e">
        <f t="shared" si="2"/>
        <v>#DIV/0!</v>
      </c>
      <c r="O64" s="456">
        <f>SUMIF('Facebook P2'!$B$14:$B$155,'Daily_Total  P2'!$B64,'Facebook P2'!O$14:O$155)+SUMIF('YouTube P2'!$B$14:$B$125,'Daily_Total  P2'!$B64,'YouTube P2'!O$14:O$125)+SUMIF('GDN P2'!$B$14:$B$123,'Daily_Total  P2'!$B64,'GDN P2'!O$14:O$123)+SUMIF(Media4!$B$14:$B$122,'Daily_Total  P2'!$B64,Media4!O$14:O$122)+SUMIF(Media5!$B$14:$B$129,'Daily_Total  P2'!$B64,Media5!O$14:O$129)+SUMIF(Media6!$B$14:$B$129,'Daily_Total  P2'!$B64,Media6!O$14:O$129)+SUMIF(Media7!$B$14:$B$129,'Daily_Total  P2'!$B64,Media7!O$14:O$129)+SUMIF(Media8!$B$14:$B$129,'Daily_Total  P2'!$B64,Media8!O$14:O$129)+SUMIF(Media9!$B$14:$B$129,'Daily_Total  P2'!$B64,Media9!O$14:O$129)+SUMIF(Media10!$B$14:$B$129,'Daily_Total  P2'!$B64,Media10!O$14:O$129)</f>
        <v>0</v>
      </c>
      <c r="P64" s="456">
        <f>SUMIF('Facebook P2'!$B$14:$B$155,'Daily_Total  P2'!$B64,'Facebook P2'!P$14:P$155)+SUMIF('YouTube P2'!$B$14:$B$125,'Daily_Total  P2'!$B64,'YouTube P2'!P$14:P$125)+SUMIF('GDN P2'!$B$14:$B$123,'Daily_Total  P2'!$B64,'GDN P2'!P$14:P$123)+SUMIF(Media4!$B$14:$B$122,'Daily_Total  P2'!$B64,Media4!P$14:P$122)+SUMIF(Media5!$B$14:$B$129,'Daily_Total  P2'!$B64,Media5!P$14:P$129)+SUMIF(Media6!$B$14:$B$129,'Daily_Total  P2'!$B64,Media6!P$14:P$129)+SUMIF(Media7!$B$14:$B$129,'Daily_Total  P2'!$B64,Media7!P$14:P$129)+SUMIF(Media8!$B$14:$B$129,'Daily_Total  P2'!$B64,Media8!P$14:P$129)+SUMIF(Media9!$B$14:$B$129,'Daily_Total  P2'!$B64,Media9!P$14:P$129)+SUMIF(Media10!$B$14:$B$129,'Daily_Total  P2'!$B64,Media10!P$14:P$129)</f>
        <v>0</v>
      </c>
      <c r="Q64" s="74" t="e">
        <f t="shared" si="3"/>
        <v>#DIV/0!</v>
      </c>
      <c r="R64" s="75" t="e">
        <f t="shared" si="21"/>
        <v>#DIV/0!</v>
      </c>
      <c r="S64" s="59" t="e">
        <f t="shared" si="5"/>
        <v>#DIV/0!</v>
      </c>
      <c r="T64" s="104" t="e">
        <f>AVERAGE('Facebook P2'!T64,'YouTube P2'!T64,'GDN P2'!T64,Media4!T62,Media5!T62,Media6!T62,Media7!T62,Media8!T62,Media9!T62,Media10!T62)</f>
        <v>#DIV/0!</v>
      </c>
      <c r="U64" s="110">
        <f>SUMIF(Facebook!$B$14:$B$155,'Daily_Total  P2'!$B64,Facebook!U$14:U$155)+SUMIF(YouTube!$B$14:$B$125,'Daily_Total  P2'!$B64,YouTube!N$14:N$125)+SUMIF(Snapchat!$B$14:$B$123,'Daily_Total  P2'!$B64,Snapchat!N$14:N$123)+SUMIF(Media4!$B$14:$B$122,'Daily_Total  P2'!$B64,Media4!N$14:N$122)+SUMIF(Media5!$B$14:$B$129,'Daily_Total  P2'!$B64,Media5!N$14:N$129)+SUMIF(Media6!$B$14:$B$129,'Daily_Total  P2'!$B64,Media6!N$14:N$129)+SUMIF(Media7!$B$14:$B$129,'Daily_Total  P2'!$B64,Media7!N$14:N$129)+SUMIF(Media8!$B$14:$B$129,'Daily_Total  P2'!$B64,Media8!N$14:N$129)+SUMIF(Media9!$B$14:$B$129,'Daily_Total  P2'!$B64,Media9!N$14:N$129)+SUMIF(Media10!$B$14:$B$129,'Daily_Total  P2'!$B64,Media10!N$14:N$129)</f>
        <v>0</v>
      </c>
      <c r="V64" s="74">
        <f t="shared" si="16"/>
        <v>1</v>
      </c>
      <c r="W64" s="274" t="e">
        <f>SUMIF([4]Facebook!$B$14:$B$155,'[4]Daily_Total '!$B64,[4]Facebook!W$14:W$155)+SUMIF([4]Instagram!$B$14:$B$125,'[4]Daily_Total '!$B64,[4]Instagram!W$14:W$125)+SUMIF([4]YouTube!$B$14:$B$123,'[4]Daily_Total '!$B64,[4]YouTube!W$14:W$123)+SUMIF([4]Media4!$B$14:$B$122,'[4]Daily_Total '!$B64,[4]Media4!W$14:W$122)+SUMIF([4]Media5!$B$14:$B$129,'[4]Daily_Total '!$B64,[4]Media5!W$14:W$129)+SUMIF([4]Media6!$B$14:$B$129,'[4]Daily_Total '!$B64,[4]Media6!W$14:W$129)+SUMIF([4]Media7!$B$14:$B$129,'[4]Daily_Total '!$B64,[4]Media7!W$14:W$129)+SUMIF([4]Media8!$B$14:$B$129,'[4]Daily_Total '!$B64,[4]Media8!W$14:W$129)+SUMIF([4]Media9!$B$14:$B$129,'[4]Daily_Total '!$B64,[4]Media9!W$14:W$129)+SUMIF([4]Media10!$B$14:$B$129,'[4]Daily_Total '!$B64,[4]Media10!W$14:W$129)</f>
        <v>#VALUE!</v>
      </c>
      <c r="X64" s="274" t="e">
        <f>SUMIF([4]Facebook!$B$14:$B$155,'[4]Daily_Total '!$B64,[4]Facebook!X$14:X$155)+SUMIF([4]Instagram!$B$14:$B$125,'[4]Daily_Total '!$B64,[4]Instagram!X$14:X$125)+SUMIF([4]YouTube!$B$14:$B$123,'[4]Daily_Total '!$B64,[4]YouTube!X$14:X$123)+SUMIF([4]Media4!$B$14:$B$122,'[4]Daily_Total '!$B64,[4]Media4!X$14:X$122)+SUMIF([4]Media5!$B$14:$B$129,'[4]Daily_Total '!$B64,[4]Media5!X$14:X$129)+SUMIF([4]Media6!$B$14:$B$129,'[4]Daily_Total '!$B64,[4]Media6!X$14:X$129)+SUMIF([4]Media7!$B$14:$B$129,'[4]Daily_Total '!$B64,[4]Media7!X$14:X$129)+SUMIF([4]Media8!$B$14:$B$129,'[4]Daily_Total '!$B64,[4]Media8!X$14:X$129)+SUMIF([4]Media9!$B$14:$B$129,'[4]Daily_Total '!$B64,[4]Media9!X$14:X$129)+SUMIF([4]Media10!$B$14:$B$129,'[4]Daily_Total '!$B64,[4]Media10!X$14:X$129)</f>
        <v>#VALUE!</v>
      </c>
      <c r="Y64" s="275" t="e">
        <f>SUMIF([4]Facebook!$B$14:$B$155,'[4]Daily_Total '!$B64,[4]Facebook!Y$14:Y$155)+SUMIF([4]Instagram!$B$14:$B$125,'[4]Daily_Total '!$B64,[4]Instagram!Y$14:Y$125)+SUMIF([4]YouTube!$B$14:$B$123,'[4]Daily_Total '!$B64,[4]YouTube!Y$14:Y$123)+SUMIF([4]Media4!$B$14:$B$122,'[4]Daily_Total '!$B64,[4]Media4!Y$14:Y$122)+SUMIF([4]Media5!$B$14:$B$129,'[4]Daily_Total '!$B64,[4]Media5!Y$14:Y$129)+SUMIF([4]Media6!$B$14:$B$129,'[4]Daily_Total '!$B64,[4]Media6!Y$14:Y$129)+SUMIF([4]Media7!$B$14:$B$129,'[4]Daily_Total '!$B64,[4]Media7!Y$14:Y$129)+SUMIF([4]Media8!$B$14:$B$129,'[4]Daily_Total '!$B64,[4]Media8!Y$14:Y$129)+SUMIF([4]Media9!$B$14:$B$129,'[4]Daily_Total '!$B64,[4]Media9!Y$14:Y$129)+SUMIF([4]Media10!$B$14:$B$129,'[4]Daily_Total '!$B64,[4]Media10!Y$14:Y$129)</f>
        <v>#VALUE!</v>
      </c>
    </row>
    <row r="65" spans="1:25" ht="15.65" hidden="1" customHeight="1">
      <c r="A65" s="284"/>
      <c r="B65" s="95" t="e">
        <f>#REF!+45</f>
        <v>#REF!</v>
      </c>
      <c r="C65" s="456">
        <f>SUMIF('Facebook P2'!$B$14:$B$155,'Daily_Total  P2'!$B65,'Facebook P2'!C$14:C$155)+SUMIF('YouTube P2'!$B$14:$B$125,'Daily_Total  P2'!$B65,'YouTube P2'!C$14:C$125)+SUMIF('GDN P2'!$B$14:$B$123,'Daily_Total  P2'!$B65,'GDN P2'!C$14:C$123)+SUMIF(Media4!$B$14:$B$122,'Daily_Total  P2'!$B65,Media4!C$14:C$122)+SUMIF(Media5!$B$14:$B$129,'Daily_Total  P2'!$B65,Media5!C$14:C$129)+SUMIF(Media6!$B$14:$B$129,'Daily_Total  P2'!$B65,Media6!C$14:C$129)+SUMIF(Media7!$B$14:$B$129,'Daily_Total  P2'!$B65,Media7!C$14:C$129)+SUMIF(Media8!$B$14:$B$129,'Daily_Total  P2'!$B65,Media8!C$14:C$129)+SUMIF(Media9!$B$14:$B$129,'Daily_Total  P2'!$B65,Media9!C$14:C$129)+SUMIF(Media10!$B$14:$B$129,'Daily_Total  P2'!$B65,Media10!C$14:C$129)</f>
        <v>0</v>
      </c>
      <c r="D65" s="465">
        <f>SUMIF('Facebook P2'!$B$14:$B$155,'Daily_Total  P2'!$B65,'Facebook P2'!D$14:D$155)+SUMIF('YouTube P2'!$B$14:$B$125,'Daily_Total  P2'!$B65,'YouTube P2'!D$14:D$125)+SUMIF('GDN P2'!$B$14:$B$123,'Daily_Total  P2'!$B65,'GDN P2'!D$14:D$123)+SUMIF(Media4!$B$14:$B$122,'Daily_Total  P2'!$B65,Media4!D$14:D$122)+SUMIF(Media5!$B$14:$B$129,'Daily_Total  P2'!$B65,Media5!D$14:D$129)+SUMIF(Media6!$B$14:$B$129,'Daily_Total  P2'!$B65,Media6!D$14:D$129)+SUMIF(Media7!$B$14:$B$129,'Daily_Total  P2'!$B65,Media7!D$14:D$129)+SUMIF(Media8!$B$14:$B$129,'Daily_Total  P2'!$B65,Media8!D$14:D$129)+SUMIF(Media9!$B$14:$B$129,'Daily_Total  P2'!$B65,Media9!D$14:D$129)+SUMIF(Media10!$B$14:$B$129,'Daily_Total  P2'!$B65,Media10!D$14:D$129)</f>
        <v>0</v>
      </c>
      <c r="E65" s="465">
        <f>SUMIF('Facebook P2'!$B$14:$B$155,'Daily_Total  P2'!$B65,'Facebook P2'!E$14:E$155)+SUMIF('YouTube P2'!$B$14:$B$125,'Daily_Total  P2'!$B65,'YouTube P2'!E$14:E$125)+SUMIF('GDN P2'!$B$14:$B$123,'Daily_Total  P2'!$B65,'GDN P2'!E$14:E$123)+SUMIF(Media4!$B$14:$B$122,'Daily_Total  P2'!$B65,Media4!E$14:E$122)+SUMIF(Media5!$B$14:$B$129,'Daily_Total  P2'!$B65,Media5!E$14:E$129)+SUMIF(Media6!$B$14:$B$129,'Daily_Total  P2'!$B65,Media6!E$14:E$129)+SUMIF(Media7!$B$14:$B$129,'Daily_Total  P2'!$B65,Media7!E$14:E$129)+SUMIF(Media8!$B$14:$B$129,'Daily_Total  P2'!$B65,Media8!E$14:E$129)+SUMIF(Media9!$B$14:$B$129,'Daily_Total  P2'!$B65,Media9!E$14:E$129)+SUMIF(Media10!$B$14:$B$129,'Daily_Total  P2'!$B65,Media10!E$14:E$129)</f>
        <v>0</v>
      </c>
      <c r="F65" s="465">
        <f>SUMIF('Facebook P2'!$B$14:$B$155,'Daily_Total  P2'!$B65,'Facebook P2'!F$14:F$155)+SUMIF('YouTube P2'!$B$14:$B$125,'Daily_Total  P2'!$B65,'YouTube P2'!F$14:F$125)+SUMIF('GDN P2'!$B$14:$B$123,'Daily_Total  P2'!$B65,'GDN P2'!F$14:F$123)+SUMIF(Media4!$B$14:$B$122,'Daily_Total  P2'!$B65,Media4!F$14:F$122)+SUMIF(Media5!$B$14:$B$129,'Daily_Total  P2'!$B65,Media5!F$14:F$129)+SUMIF(Media6!$B$14:$B$129,'Daily_Total  P2'!$B65,Media6!F$14:F$129)+SUMIF(Media7!$B$14:$B$129,'Daily_Total  P2'!$B65,Media7!F$14:F$129)+SUMIF(Media8!$B$14:$B$129,'Daily_Total  P2'!$B65,Media8!F$14:F$129)+SUMIF(Media9!$B$14:$B$129,'Daily_Total  P2'!$B65,Media9!F$14:F$129)+SUMIF(Media10!$B$14:$B$129,'Daily_Total  P2'!$B65,Media10!F$14:F$129)</f>
        <v>0</v>
      </c>
      <c r="G65" s="465">
        <f>SUMIF('Facebook P2'!$B$14:$B$155,'Daily_Total  P2'!$B65,'Facebook P2'!G$14:G$155)+SUMIF('YouTube P2'!$B$14:$B$125,'Daily_Total  P2'!$B65,'YouTube P2'!G$14:G$125)+SUMIF('GDN P2'!$B$14:$B$123,'Daily_Total  P2'!$B65,'GDN P2'!G$14:G$123)+SUMIF(Media4!$B$14:$B$122,'Daily_Total  P2'!$B65,Media4!G$14:G$122)+SUMIF(Media5!$B$14:$B$129,'Daily_Total  P2'!$B65,Media5!G$14:G$129)+SUMIF(Media6!$B$14:$B$129,'Daily_Total  P2'!$B65,Media6!G$14:G$129)+SUMIF(Media7!$B$14:$B$129,'Daily_Total  P2'!$B65,Media7!G$14:G$129)+SUMIF(Media8!$B$14:$B$129,'Daily_Total  P2'!$B65,Media8!G$14:G$129)+SUMIF(Media9!$B$14:$B$129,'Daily_Total  P2'!$B65,Media9!G$14:G$129)+SUMIF(Media10!$B$14:$B$129,'Daily_Total  P2'!$B65,Media10!G$14:G$129)</f>
        <v>0</v>
      </c>
      <c r="H65" s="465">
        <f>SUMIF('Facebook P2'!$B$14:$B$155,'Daily_Total  P2'!$B65,'Facebook P2'!H$14:H$155)+SUMIF('YouTube P2'!$B$14:$B$125,'Daily_Total  P2'!$B65,'YouTube P2'!H$14:H$125)+SUMIF('GDN P2'!$B$14:$B$123,'Daily_Total  P2'!$B65,'GDN P2'!H$14:H$123)+SUMIF(Media4!$B$14:$B$122,'Daily_Total  P2'!$B65,Media4!H$14:H$122)+SUMIF(Media5!$B$14:$B$129,'Daily_Total  P2'!$B65,Media5!H$14:H$129)+SUMIF(Media6!$B$14:$B$129,'Daily_Total  P2'!$B65,Media6!H$14:H$129)+SUMIF(Media7!$B$14:$B$129,'Daily_Total  P2'!$B65,Media7!H$14:H$129)+SUMIF(Media8!$B$14:$B$129,'Daily_Total  P2'!$B65,Media8!H$14:H$129)+SUMIF(Media9!$B$14:$B$129,'Daily_Total  P2'!$B65,Media9!H$14:H$129)+SUMIF(Media10!$B$14:$B$129,'Daily_Total  P2'!$B65,Media10!H$14:H$129)</f>
        <v>0</v>
      </c>
      <c r="I65" s="465">
        <f>SUMIF('Facebook P2'!$B$14:$B$155,'Daily_Total  P2'!$B65,'Facebook P2'!I$14:I$155)+SUMIF('YouTube P2'!$B$14:$B$125,'Daily_Total  P2'!$B65,'YouTube P2'!I$14:I$125)+SUMIF('GDN P2'!$B$14:$B$123,'Daily_Total  P2'!$B65,'GDN P2'!I$14:I$123)+SUMIF(Media4!$B$14:$B$122,'Daily_Total  P2'!$B65,Media4!I$14:I$122)+SUMIF(Media5!$B$14:$B$129,'Daily_Total  P2'!$B65,Media5!I$14:I$129)+SUMIF(Media6!$B$14:$B$129,'Daily_Total  P2'!$B65,Media6!I$14:I$129)+SUMIF(Media7!$B$14:$B$129,'Daily_Total  P2'!$B65,Media7!I$14:I$129)+SUMIF(Media8!$B$14:$B$129,'Daily_Total  P2'!$B65,Media8!I$14:I$129)+SUMIF(Media9!$B$14:$B$129,'Daily_Total  P2'!$B65,Media9!I$14:I$129)+SUMIF(Media10!$B$14:$B$129,'Daily_Total  P2'!$B65,Media10!I$14:I$129)</f>
        <v>0</v>
      </c>
      <c r="J65" s="467">
        <f>SUMIF('Facebook P2'!$B$14:$B$155,'Daily_Total  P2'!$B65,'Facebook P2'!J$14:J$155)+SUMIF('YouTube P2'!$B$14:$B$125,'Daily_Total  P2'!$B65,'YouTube P2'!J$14:J$125)+SUMIF('GDN P2'!$B$14:$B$123,'Daily_Total  P2'!$B65,'GDN P2'!J$14:J$123)+SUMIF(Media4!$B$14:$B$122,'Daily_Total  P2'!$B65,Media4!J$14:J$122)+SUMIF(Media5!$B$14:$B$129,'Daily_Total  P2'!$B65,Media5!J$14:J$129)+SUMIF(Media6!$B$14:$B$129,'Daily_Total  P2'!$B65,Media6!J$14:J$129)+SUMIF(Media7!$B$14:$B$129,'Daily_Total  P2'!$B65,Media7!J$14:J$129)+SUMIF(Media8!$B$14:$B$129,'Daily_Total  P2'!$B65,Media8!J$14:J$129)+SUMIF(Media9!$B$14:$B$129,'Daily_Total  P2'!$B65,Media9!J$14:J$129)+SUMIF(Media10!$B$14:$B$129,'Daily_Total  P2'!$B65,Media10!J$14:J$129)</f>
        <v>0</v>
      </c>
      <c r="K65" s="59">
        <f>SUM($J$21,$J$29,$J$37,$J$45,$J$53,$J$61:J65)/$C$3</f>
        <v>0.17274766266810113</v>
      </c>
      <c r="L65" s="60" t="e">
        <f t="shared" si="0"/>
        <v>#DIV/0!</v>
      </c>
      <c r="M65" s="73" t="e">
        <f t="shared" si="1"/>
        <v>#DIV/0!</v>
      </c>
      <c r="N65" s="356" t="e">
        <f t="shared" si="2"/>
        <v>#DIV/0!</v>
      </c>
      <c r="O65" s="456">
        <f>SUMIF('Facebook P2'!$B$14:$B$155,'Daily_Total  P2'!$B65,'Facebook P2'!O$14:O$155)+SUMIF('YouTube P2'!$B$14:$B$125,'Daily_Total  P2'!$B65,'YouTube P2'!O$14:O$125)+SUMIF('GDN P2'!$B$14:$B$123,'Daily_Total  P2'!$B65,'GDN P2'!O$14:O$123)+SUMIF(Media4!$B$14:$B$122,'Daily_Total  P2'!$B65,Media4!O$14:O$122)+SUMIF(Media5!$B$14:$B$129,'Daily_Total  P2'!$B65,Media5!O$14:O$129)+SUMIF(Media6!$B$14:$B$129,'Daily_Total  P2'!$B65,Media6!O$14:O$129)+SUMIF(Media7!$B$14:$B$129,'Daily_Total  P2'!$B65,Media7!O$14:O$129)+SUMIF(Media8!$B$14:$B$129,'Daily_Total  P2'!$B65,Media8!O$14:O$129)+SUMIF(Media9!$B$14:$B$129,'Daily_Total  P2'!$B65,Media9!O$14:O$129)+SUMIF(Media10!$B$14:$B$129,'Daily_Total  P2'!$B65,Media10!O$14:O$129)</f>
        <v>0</v>
      </c>
      <c r="P65" s="456">
        <f>SUMIF('Facebook P2'!$B$14:$B$155,'Daily_Total  P2'!$B65,'Facebook P2'!P$14:P$155)+SUMIF('YouTube P2'!$B$14:$B$125,'Daily_Total  P2'!$B65,'YouTube P2'!P$14:P$125)+SUMIF('GDN P2'!$B$14:$B$123,'Daily_Total  P2'!$B65,'GDN P2'!P$14:P$123)+SUMIF(Media4!$B$14:$B$122,'Daily_Total  P2'!$B65,Media4!P$14:P$122)+SUMIF(Media5!$B$14:$B$129,'Daily_Total  P2'!$B65,Media5!P$14:P$129)+SUMIF(Media6!$B$14:$B$129,'Daily_Total  P2'!$B65,Media6!P$14:P$129)+SUMIF(Media7!$B$14:$B$129,'Daily_Total  P2'!$B65,Media7!P$14:P$129)+SUMIF(Media8!$B$14:$B$129,'Daily_Total  P2'!$B65,Media8!P$14:P$129)+SUMIF(Media9!$B$14:$B$129,'Daily_Total  P2'!$B65,Media9!P$14:P$129)+SUMIF(Media10!$B$14:$B$129,'Daily_Total  P2'!$B65,Media10!P$14:P$129)</f>
        <v>0</v>
      </c>
      <c r="Q65" s="74" t="e">
        <f t="shared" si="3"/>
        <v>#DIV/0!</v>
      </c>
      <c r="R65" s="75" t="e">
        <f t="shared" si="21"/>
        <v>#DIV/0!</v>
      </c>
      <c r="S65" s="59" t="e">
        <f t="shared" si="5"/>
        <v>#DIV/0!</v>
      </c>
      <c r="T65" s="104" t="e">
        <f>AVERAGE('Facebook P2'!T65,'YouTube P2'!T65,'GDN P2'!T65,Media4!T63,Media5!T63,Media6!T63,Media7!T63,Media8!T63,Media9!T63,Media10!T63)</f>
        <v>#DIV/0!</v>
      </c>
      <c r="U65" s="110">
        <f>SUMIF(Facebook!$B$14:$B$155,'Daily_Total  P2'!$B65,Facebook!U$14:U$155)+SUMIF(YouTube!$B$14:$B$125,'Daily_Total  P2'!$B65,YouTube!N$14:N$125)+SUMIF(Snapchat!$B$14:$B$123,'Daily_Total  P2'!$B65,Snapchat!N$14:N$123)+SUMIF(Media4!$B$14:$B$122,'Daily_Total  P2'!$B65,Media4!N$14:N$122)+SUMIF(Media5!$B$14:$B$129,'Daily_Total  P2'!$B65,Media5!N$14:N$129)+SUMIF(Media6!$B$14:$B$129,'Daily_Total  P2'!$B65,Media6!N$14:N$129)+SUMIF(Media7!$B$14:$B$129,'Daily_Total  P2'!$B65,Media7!N$14:N$129)+SUMIF(Media8!$B$14:$B$129,'Daily_Total  P2'!$B65,Media8!N$14:N$129)+SUMIF(Media9!$B$14:$B$129,'Daily_Total  P2'!$B65,Media9!N$14:N$129)+SUMIF(Media10!$B$14:$B$129,'Daily_Total  P2'!$B65,Media10!N$14:N$129)</f>
        <v>0</v>
      </c>
      <c r="V65" s="74">
        <f t="shared" si="16"/>
        <v>1</v>
      </c>
      <c r="W65" s="274" t="e">
        <f>SUMIF([4]Facebook!$B$14:$B$155,'[4]Daily_Total '!$B65,[4]Facebook!W$14:W$155)+SUMIF([4]Instagram!$B$14:$B$125,'[4]Daily_Total '!$B65,[4]Instagram!W$14:W$125)+SUMIF([4]YouTube!$B$14:$B$123,'[4]Daily_Total '!$B65,[4]YouTube!W$14:W$123)+SUMIF([4]Media4!$B$14:$B$122,'[4]Daily_Total '!$B65,[4]Media4!W$14:W$122)+SUMIF([4]Media5!$B$14:$B$129,'[4]Daily_Total '!$B65,[4]Media5!W$14:W$129)+SUMIF([4]Media6!$B$14:$B$129,'[4]Daily_Total '!$B65,[4]Media6!W$14:W$129)+SUMIF([4]Media7!$B$14:$B$129,'[4]Daily_Total '!$B65,[4]Media7!W$14:W$129)+SUMIF([4]Media8!$B$14:$B$129,'[4]Daily_Total '!$B65,[4]Media8!W$14:W$129)+SUMIF([4]Media9!$B$14:$B$129,'[4]Daily_Total '!$B65,[4]Media9!W$14:W$129)+SUMIF([4]Media10!$B$14:$B$129,'[4]Daily_Total '!$B65,[4]Media10!W$14:W$129)</f>
        <v>#VALUE!</v>
      </c>
      <c r="X65" s="274" t="e">
        <f>SUMIF([4]Facebook!$B$14:$B$155,'[4]Daily_Total '!$B65,[4]Facebook!X$14:X$155)+SUMIF([4]Instagram!$B$14:$B$125,'[4]Daily_Total '!$B65,[4]Instagram!X$14:X$125)+SUMIF([4]YouTube!$B$14:$B$123,'[4]Daily_Total '!$B65,[4]YouTube!X$14:X$123)+SUMIF([4]Media4!$B$14:$B$122,'[4]Daily_Total '!$B65,[4]Media4!X$14:X$122)+SUMIF([4]Media5!$B$14:$B$129,'[4]Daily_Total '!$B65,[4]Media5!X$14:X$129)+SUMIF([4]Media6!$B$14:$B$129,'[4]Daily_Total '!$B65,[4]Media6!X$14:X$129)+SUMIF([4]Media7!$B$14:$B$129,'[4]Daily_Total '!$B65,[4]Media7!X$14:X$129)+SUMIF([4]Media8!$B$14:$B$129,'[4]Daily_Total '!$B65,[4]Media8!X$14:X$129)+SUMIF([4]Media9!$B$14:$B$129,'[4]Daily_Total '!$B65,[4]Media9!X$14:X$129)+SUMIF([4]Media10!$B$14:$B$129,'[4]Daily_Total '!$B65,[4]Media10!X$14:X$129)</f>
        <v>#VALUE!</v>
      </c>
      <c r="Y65" s="275" t="e">
        <f>SUMIF([4]Facebook!$B$14:$B$155,'[4]Daily_Total '!$B65,[4]Facebook!Y$14:Y$155)+SUMIF([4]Instagram!$B$14:$B$125,'[4]Daily_Total '!$B65,[4]Instagram!Y$14:Y$125)+SUMIF([4]YouTube!$B$14:$B$123,'[4]Daily_Total '!$B65,[4]YouTube!Y$14:Y$123)+SUMIF([4]Media4!$B$14:$B$122,'[4]Daily_Total '!$B65,[4]Media4!Y$14:Y$122)+SUMIF([4]Media5!$B$14:$B$129,'[4]Daily_Total '!$B65,[4]Media5!Y$14:Y$129)+SUMIF([4]Media6!$B$14:$B$129,'[4]Daily_Total '!$B65,[4]Media6!Y$14:Y$129)+SUMIF([4]Media7!$B$14:$B$129,'[4]Daily_Total '!$B65,[4]Media7!Y$14:Y$129)+SUMIF([4]Media8!$B$14:$B$129,'[4]Daily_Total '!$B65,[4]Media8!Y$14:Y$129)+SUMIF([4]Media9!$B$14:$B$129,'[4]Daily_Total '!$B65,[4]Media9!Y$14:Y$129)+SUMIF([4]Media10!$B$14:$B$129,'[4]Daily_Total '!$B65,[4]Media10!Y$14:Y$129)</f>
        <v>#VALUE!</v>
      </c>
    </row>
    <row r="66" spans="1:25" ht="15.65" hidden="1" customHeight="1">
      <c r="A66" s="285"/>
      <c r="B66" s="95" t="e">
        <f>#REF!+46</f>
        <v>#REF!</v>
      </c>
      <c r="C66" s="456">
        <f>SUMIF('Facebook P2'!$B$14:$B$155,'Daily_Total  P2'!$B66,'Facebook P2'!C$14:C$155)+SUMIF('YouTube P2'!$B$14:$B$125,'Daily_Total  P2'!$B66,'YouTube P2'!C$14:C$125)+SUMIF('GDN P2'!$B$14:$B$123,'Daily_Total  P2'!$B66,'GDN P2'!C$14:C$123)+SUMIF(Media4!$B$14:$B$122,'Daily_Total  P2'!$B66,Media4!C$14:C$122)+SUMIF(Media5!$B$14:$B$129,'Daily_Total  P2'!$B66,Media5!C$14:C$129)+SUMIF(Media6!$B$14:$B$129,'Daily_Total  P2'!$B66,Media6!C$14:C$129)+SUMIF(Media7!$B$14:$B$129,'Daily_Total  P2'!$B66,Media7!C$14:C$129)+SUMIF(Media8!$B$14:$B$129,'Daily_Total  P2'!$B66,Media8!C$14:C$129)+SUMIF(Media9!$B$14:$B$129,'Daily_Total  P2'!$B66,Media9!C$14:C$129)+SUMIF(Media10!$B$14:$B$129,'Daily_Total  P2'!$B66,Media10!C$14:C$129)</f>
        <v>0</v>
      </c>
      <c r="D66" s="465">
        <f>SUMIF('Facebook P2'!$B$14:$B$155,'Daily_Total  P2'!$B66,'Facebook P2'!D$14:D$155)+SUMIF('YouTube P2'!$B$14:$B$125,'Daily_Total  P2'!$B66,'YouTube P2'!D$14:D$125)+SUMIF('GDN P2'!$B$14:$B$123,'Daily_Total  P2'!$B66,'GDN P2'!D$14:D$123)+SUMIF(Media4!$B$14:$B$122,'Daily_Total  P2'!$B66,Media4!D$14:D$122)+SUMIF(Media5!$B$14:$B$129,'Daily_Total  P2'!$B66,Media5!D$14:D$129)+SUMIF(Media6!$B$14:$B$129,'Daily_Total  P2'!$B66,Media6!D$14:D$129)+SUMIF(Media7!$B$14:$B$129,'Daily_Total  P2'!$B66,Media7!D$14:D$129)+SUMIF(Media8!$B$14:$B$129,'Daily_Total  P2'!$B66,Media8!D$14:D$129)+SUMIF(Media9!$B$14:$B$129,'Daily_Total  P2'!$B66,Media9!D$14:D$129)+SUMIF(Media10!$B$14:$B$129,'Daily_Total  P2'!$B66,Media10!D$14:D$129)</f>
        <v>0</v>
      </c>
      <c r="E66" s="465">
        <f>SUMIF('Facebook P2'!$B$14:$B$155,'Daily_Total  P2'!$B66,'Facebook P2'!E$14:E$155)+SUMIF('YouTube P2'!$B$14:$B$125,'Daily_Total  P2'!$B66,'YouTube P2'!E$14:E$125)+SUMIF('GDN P2'!$B$14:$B$123,'Daily_Total  P2'!$B66,'GDN P2'!E$14:E$123)+SUMIF(Media4!$B$14:$B$122,'Daily_Total  P2'!$B66,Media4!E$14:E$122)+SUMIF(Media5!$B$14:$B$129,'Daily_Total  P2'!$B66,Media5!E$14:E$129)+SUMIF(Media6!$B$14:$B$129,'Daily_Total  P2'!$B66,Media6!E$14:E$129)+SUMIF(Media7!$B$14:$B$129,'Daily_Total  P2'!$B66,Media7!E$14:E$129)+SUMIF(Media8!$B$14:$B$129,'Daily_Total  P2'!$B66,Media8!E$14:E$129)+SUMIF(Media9!$B$14:$B$129,'Daily_Total  P2'!$B66,Media9!E$14:E$129)+SUMIF(Media10!$B$14:$B$129,'Daily_Total  P2'!$B66,Media10!E$14:E$129)</f>
        <v>0</v>
      </c>
      <c r="F66" s="465">
        <f>SUMIF('Facebook P2'!$B$14:$B$155,'Daily_Total  P2'!$B66,'Facebook P2'!F$14:F$155)+SUMIF('YouTube P2'!$B$14:$B$125,'Daily_Total  P2'!$B66,'YouTube P2'!F$14:F$125)+SUMIF('GDN P2'!$B$14:$B$123,'Daily_Total  P2'!$B66,'GDN P2'!F$14:F$123)+SUMIF(Media4!$B$14:$B$122,'Daily_Total  P2'!$B66,Media4!F$14:F$122)+SUMIF(Media5!$B$14:$B$129,'Daily_Total  P2'!$B66,Media5!F$14:F$129)+SUMIF(Media6!$B$14:$B$129,'Daily_Total  P2'!$B66,Media6!F$14:F$129)+SUMIF(Media7!$B$14:$B$129,'Daily_Total  P2'!$B66,Media7!F$14:F$129)+SUMIF(Media8!$B$14:$B$129,'Daily_Total  P2'!$B66,Media8!F$14:F$129)+SUMIF(Media9!$B$14:$B$129,'Daily_Total  P2'!$B66,Media9!F$14:F$129)+SUMIF(Media10!$B$14:$B$129,'Daily_Total  P2'!$B66,Media10!F$14:F$129)</f>
        <v>0</v>
      </c>
      <c r="G66" s="465">
        <f>SUMIF('Facebook P2'!$B$14:$B$155,'Daily_Total  P2'!$B66,'Facebook P2'!G$14:G$155)+SUMIF('YouTube P2'!$B$14:$B$125,'Daily_Total  P2'!$B66,'YouTube P2'!G$14:G$125)+SUMIF('GDN P2'!$B$14:$B$123,'Daily_Total  P2'!$B66,'GDN P2'!G$14:G$123)+SUMIF(Media4!$B$14:$B$122,'Daily_Total  P2'!$B66,Media4!G$14:G$122)+SUMIF(Media5!$B$14:$B$129,'Daily_Total  P2'!$B66,Media5!G$14:G$129)+SUMIF(Media6!$B$14:$B$129,'Daily_Total  P2'!$B66,Media6!G$14:G$129)+SUMIF(Media7!$B$14:$B$129,'Daily_Total  P2'!$B66,Media7!G$14:G$129)+SUMIF(Media8!$B$14:$B$129,'Daily_Total  P2'!$B66,Media8!G$14:G$129)+SUMIF(Media9!$B$14:$B$129,'Daily_Total  P2'!$B66,Media9!G$14:G$129)+SUMIF(Media10!$B$14:$B$129,'Daily_Total  P2'!$B66,Media10!G$14:G$129)</f>
        <v>0</v>
      </c>
      <c r="H66" s="465">
        <f>SUMIF('Facebook P2'!$B$14:$B$155,'Daily_Total  P2'!$B66,'Facebook P2'!H$14:H$155)+SUMIF('YouTube P2'!$B$14:$B$125,'Daily_Total  P2'!$B66,'YouTube P2'!H$14:H$125)+SUMIF('GDN P2'!$B$14:$B$123,'Daily_Total  P2'!$B66,'GDN P2'!H$14:H$123)+SUMIF(Media4!$B$14:$B$122,'Daily_Total  P2'!$B66,Media4!H$14:H$122)+SUMIF(Media5!$B$14:$B$129,'Daily_Total  P2'!$B66,Media5!H$14:H$129)+SUMIF(Media6!$B$14:$B$129,'Daily_Total  P2'!$B66,Media6!H$14:H$129)+SUMIF(Media7!$B$14:$B$129,'Daily_Total  P2'!$B66,Media7!H$14:H$129)+SUMIF(Media8!$B$14:$B$129,'Daily_Total  P2'!$B66,Media8!H$14:H$129)+SUMIF(Media9!$B$14:$B$129,'Daily_Total  P2'!$B66,Media9!H$14:H$129)+SUMIF(Media10!$B$14:$B$129,'Daily_Total  P2'!$B66,Media10!H$14:H$129)</f>
        <v>0</v>
      </c>
      <c r="I66" s="465">
        <f>SUMIF('Facebook P2'!$B$14:$B$155,'Daily_Total  P2'!$B66,'Facebook P2'!I$14:I$155)+SUMIF('YouTube P2'!$B$14:$B$125,'Daily_Total  P2'!$B66,'YouTube P2'!I$14:I$125)+SUMIF('GDN P2'!$B$14:$B$123,'Daily_Total  P2'!$B66,'GDN P2'!I$14:I$123)+SUMIF(Media4!$B$14:$B$122,'Daily_Total  P2'!$B66,Media4!I$14:I$122)+SUMIF(Media5!$B$14:$B$129,'Daily_Total  P2'!$B66,Media5!I$14:I$129)+SUMIF(Media6!$B$14:$B$129,'Daily_Total  P2'!$B66,Media6!I$14:I$129)+SUMIF(Media7!$B$14:$B$129,'Daily_Total  P2'!$B66,Media7!I$14:I$129)+SUMIF(Media8!$B$14:$B$129,'Daily_Total  P2'!$B66,Media8!I$14:I$129)+SUMIF(Media9!$B$14:$B$129,'Daily_Total  P2'!$B66,Media9!I$14:I$129)+SUMIF(Media10!$B$14:$B$129,'Daily_Total  P2'!$B66,Media10!I$14:I$129)</f>
        <v>0</v>
      </c>
      <c r="J66" s="467">
        <f>SUMIF('Facebook P2'!$B$14:$B$155,'Daily_Total  P2'!$B66,'Facebook P2'!J$14:J$155)+SUMIF('YouTube P2'!$B$14:$B$125,'Daily_Total  P2'!$B66,'YouTube P2'!J$14:J$125)+SUMIF('GDN P2'!$B$14:$B$123,'Daily_Total  P2'!$B66,'GDN P2'!J$14:J$123)+SUMIF(Media4!$B$14:$B$122,'Daily_Total  P2'!$B66,Media4!J$14:J$122)+SUMIF(Media5!$B$14:$B$129,'Daily_Total  P2'!$B66,Media5!J$14:J$129)+SUMIF(Media6!$B$14:$B$129,'Daily_Total  P2'!$B66,Media6!J$14:J$129)+SUMIF(Media7!$B$14:$B$129,'Daily_Total  P2'!$B66,Media7!J$14:J$129)+SUMIF(Media8!$B$14:$B$129,'Daily_Total  P2'!$B66,Media8!J$14:J$129)+SUMIF(Media9!$B$14:$B$129,'Daily_Total  P2'!$B66,Media9!J$14:J$129)+SUMIF(Media10!$B$14:$B$129,'Daily_Total  P2'!$B66,Media10!J$14:J$129)</f>
        <v>0</v>
      </c>
      <c r="K66" s="59">
        <f>SUM($J$21,$J$29,$J$37,$J$45,$J$53,$J$61:J66)/$C$3</f>
        <v>0.17274766266810113</v>
      </c>
      <c r="L66" s="60" t="e">
        <f t="shared" si="0"/>
        <v>#DIV/0!</v>
      </c>
      <c r="M66" s="73" t="e">
        <f t="shared" si="1"/>
        <v>#DIV/0!</v>
      </c>
      <c r="N66" s="356" t="e">
        <f t="shared" si="2"/>
        <v>#DIV/0!</v>
      </c>
      <c r="O66" s="456">
        <f>SUMIF('Facebook P2'!$B$14:$B$155,'Daily_Total  P2'!$B66,'Facebook P2'!O$14:O$155)+SUMIF('YouTube P2'!$B$14:$B$125,'Daily_Total  P2'!$B66,'YouTube P2'!O$14:O$125)+SUMIF('GDN P2'!$B$14:$B$123,'Daily_Total  P2'!$B66,'GDN P2'!O$14:O$123)+SUMIF(Media4!$B$14:$B$122,'Daily_Total  P2'!$B66,Media4!O$14:O$122)+SUMIF(Media5!$B$14:$B$129,'Daily_Total  P2'!$B66,Media5!O$14:O$129)+SUMIF(Media6!$B$14:$B$129,'Daily_Total  P2'!$B66,Media6!O$14:O$129)+SUMIF(Media7!$B$14:$B$129,'Daily_Total  P2'!$B66,Media7!O$14:O$129)+SUMIF(Media8!$B$14:$B$129,'Daily_Total  P2'!$B66,Media8!O$14:O$129)+SUMIF(Media9!$B$14:$B$129,'Daily_Total  P2'!$B66,Media9!O$14:O$129)+SUMIF(Media10!$B$14:$B$129,'Daily_Total  P2'!$B66,Media10!O$14:O$129)</f>
        <v>0</v>
      </c>
      <c r="P66" s="456">
        <f>SUMIF('Facebook P2'!$B$14:$B$155,'Daily_Total  P2'!$B66,'Facebook P2'!P$14:P$155)+SUMIF('YouTube P2'!$B$14:$B$125,'Daily_Total  P2'!$B66,'YouTube P2'!P$14:P$125)+SUMIF('GDN P2'!$B$14:$B$123,'Daily_Total  P2'!$B66,'GDN P2'!P$14:P$123)+SUMIF(Media4!$B$14:$B$122,'Daily_Total  P2'!$B66,Media4!P$14:P$122)+SUMIF(Media5!$B$14:$B$129,'Daily_Total  P2'!$B66,Media5!P$14:P$129)+SUMIF(Media6!$B$14:$B$129,'Daily_Total  P2'!$B66,Media6!P$14:P$129)+SUMIF(Media7!$B$14:$B$129,'Daily_Total  P2'!$B66,Media7!P$14:P$129)+SUMIF(Media8!$B$14:$B$129,'Daily_Total  P2'!$B66,Media8!P$14:P$129)+SUMIF(Media9!$B$14:$B$129,'Daily_Total  P2'!$B66,Media9!P$14:P$129)+SUMIF(Media10!$B$14:$B$129,'Daily_Total  P2'!$B66,Media10!P$14:P$129)</f>
        <v>0</v>
      </c>
      <c r="Q66" s="74" t="e">
        <f t="shared" si="3"/>
        <v>#DIV/0!</v>
      </c>
      <c r="R66" s="75" t="e">
        <f t="shared" si="21"/>
        <v>#DIV/0!</v>
      </c>
      <c r="S66" s="59" t="e">
        <f t="shared" si="5"/>
        <v>#DIV/0!</v>
      </c>
      <c r="T66" s="104" t="e">
        <f>AVERAGE('Facebook P2'!T66,'YouTube P2'!T66,'GDN P2'!T66,Media4!T64,Media5!T64,Media6!T64,Media7!T64,Media8!T64,Media9!T64,Media10!T64)</f>
        <v>#DIV/0!</v>
      </c>
      <c r="U66" s="110">
        <f>SUMIF(Facebook!$B$14:$B$155,'Daily_Total  P2'!$B66,Facebook!U$14:U$155)+SUMIF(YouTube!$B$14:$B$125,'Daily_Total  P2'!$B66,YouTube!N$14:N$125)+SUMIF(Snapchat!$B$14:$B$123,'Daily_Total  P2'!$B66,Snapchat!N$14:N$123)+SUMIF(Media4!$B$14:$B$122,'Daily_Total  P2'!$B66,Media4!N$14:N$122)+SUMIF(Media5!$B$14:$B$129,'Daily_Total  P2'!$B66,Media5!N$14:N$129)+SUMIF(Media6!$B$14:$B$129,'Daily_Total  P2'!$B66,Media6!N$14:N$129)+SUMIF(Media7!$B$14:$B$129,'Daily_Total  P2'!$B66,Media7!N$14:N$129)+SUMIF(Media8!$B$14:$B$129,'Daily_Total  P2'!$B66,Media8!N$14:N$129)+SUMIF(Media9!$B$14:$B$129,'Daily_Total  P2'!$B66,Media9!N$14:N$129)+SUMIF(Media10!$B$14:$B$129,'Daily_Total  P2'!$B66,Media10!N$14:N$129)</f>
        <v>0</v>
      </c>
      <c r="V66" s="74">
        <f t="shared" si="16"/>
        <v>1</v>
      </c>
      <c r="W66" s="274" t="e">
        <f>SUMIF([4]Facebook!$B$14:$B$155,'[4]Daily_Total '!$B66,[4]Facebook!W$14:W$155)+SUMIF([4]Instagram!$B$14:$B$125,'[4]Daily_Total '!$B66,[4]Instagram!W$14:W$125)+SUMIF([4]YouTube!$B$14:$B$123,'[4]Daily_Total '!$B66,[4]YouTube!W$14:W$123)+SUMIF([4]Media4!$B$14:$B$122,'[4]Daily_Total '!$B66,[4]Media4!W$14:W$122)+SUMIF([4]Media5!$B$14:$B$129,'[4]Daily_Total '!$B66,[4]Media5!W$14:W$129)+SUMIF([4]Media6!$B$14:$B$129,'[4]Daily_Total '!$B66,[4]Media6!W$14:W$129)+SUMIF([4]Media7!$B$14:$B$129,'[4]Daily_Total '!$B66,[4]Media7!W$14:W$129)+SUMIF([4]Media8!$B$14:$B$129,'[4]Daily_Total '!$B66,[4]Media8!W$14:W$129)+SUMIF([4]Media9!$B$14:$B$129,'[4]Daily_Total '!$B66,[4]Media9!W$14:W$129)+SUMIF([4]Media10!$B$14:$B$129,'[4]Daily_Total '!$B66,[4]Media10!W$14:W$129)</f>
        <v>#VALUE!</v>
      </c>
      <c r="X66" s="274" t="e">
        <f>SUMIF([4]Facebook!$B$14:$B$155,'[4]Daily_Total '!$B66,[4]Facebook!X$14:X$155)+SUMIF([4]Instagram!$B$14:$B$125,'[4]Daily_Total '!$B66,[4]Instagram!X$14:X$125)+SUMIF([4]YouTube!$B$14:$B$123,'[4]Daily_Total '!$B66,[4]YouTube!X$14:X$123)+SUMIF([4]Media4!$B$14:$B$122,'[4]Daily_Total '!$B66,[4]Media4!X$14:X$122)+SUMIF([4]Media5!$B$14:$B$129,'[4]Daily_Total '!$B66,[4]Media5!X$14:X$129)+SUMIF([4]Media6!$B$14:$B$129,'[4]Daily_Total '!$B66,[4]Media6!X$14:X$129)+SUMIF([4]Media7!$B$14:$B$129,'[4]Daily_Total '!$B66,[4]Media7!X$14:X$129)+SUMIF([4]Media8!$B$14:$B$129,'[4]Daily_Total '!$B66,[4]Media8!X$14:X$129)+SUMIF([4]Media9!$B$14:$B$129,'[4]Daily_Total '!$B66,[4]Media9!X$14:X$129)+SUMIF([4]Media10!$B$14:$B$129,'[4]Daily_Total '!$B66,[4]Media10!X$14:X$129)</f>
        <v>#VALUE!</v>
      </c>
      <c r="Y66" s="275" t="e">
        <f>SUMIF([4]Facebook!$B$14:$B$155,'[4]Daily_Total '!$B66,[4]Facebook!Y$14:Y$155)+SUMIF([4]Instagram!$B$14:$B$125,'[4]Daily_Total '!$B66,[4]Instagram!Y$14:Y$125)+SUMIF([4]YouTube!$B$14:$B$123,'[4]Daily_Total '!$B66,[4]YouTube!Y$14:Y$123)+SUMIF([4]Media4!$B$14:$B$122,'[4]Daily_Total '!$B66,[4]Media4!Y$14:Y$122)+SUMIF([4]Media5!$B$14:$B$129,'[4]Daily_Total '!$B66,[4]Media5!Y$14:Y$129)+SUMIF([4]Media6!$B$14:$B$129,'[4]Daily_Total '!$B66,[4]Media6!Y$14:Y$129)+SUMIF([4]Media7!$B$14:$B$129,'[4]Daily_Total '!$B66,[4]Media7!Y$14:Y$129)+SUMIF([4]Media8!$B$14:$B$129,'[4]Daily_Total '!$B66,[4]Media8!Y$14:Y$129)+SUMIF([4]Media9!$B$14:$B$129,'[4]Daily_Total '!$B66,[4]Media9!Y$14:Y$129)+SUMIF([4]Media10!$B$14:$B$129,'[4]Daily_Total '!$B66,[4]Media10!Y$14:Y$129)</f>
        <v>#VALUE!</v>
      </c>
    </row>
    <row r="67" spans="1:25" ht="15.65" hidden="1" customHeight="1">
      <c r="A67" s="284"/>
      <c r="B67" s="95" t="e">
        <f>#REF!+47</f>
        <v>#REF!</v>
      </c>
      <c r="C67" s="456">
        <f>SUMIF('Facebook P2'!$B$14:$B$155,'Daily_Total  P2'!$B67,'Facebook P2'!C$14:C$155)+SUMIF('YouTube P2'!$B$14:$B$125,'Daily_Total  P2'!$B67,'YouTube P2'!C$14:C$125)+SUMIF('GDN P2'!$B$14:$B$123,'Daily_Total  P2'!$B67,'GDN P2'!C$14:C$123)+SUMIF(Media4!$B$14:$B$122,'Daily_Total  P2'!$B67,Media4!C$14:C$122)+SUMIF(Media5!$B$14:$B$129,'Daily_Total  P2'!$B67,Media5!C$14:C$129)+SUMIF(Media6!$B$14:$B$129,'Daily_Total  P2'!$B67,Media6!C$14:C$129)+SUMIF(Media7!$B$14:$B$129,'Daily_Total  P2'!$B67,Media7!C$14:C$129)+SUMIF(Media8!$B$14:$B$129,'Daily_Total  P2'!$B67,Media8!C$14:C$129)+SUMIF(Media9!$B$14:$B$129,'Daily_Total  P2'!$B67,Media9!C$14:C$129)+SUMIF(Media10!$B$14:$B$129,'Daily_Total  P2'!$B67,Media10!C$14:C$129)</f>
        <v>0</v>
      </c>
      <c r="D67" s="465">
        <f>SUMIF('Facebook P2'!$B$14:$B$155,'Daily_Total  P2'!$B67,'Facebook P2'!D$14:D$155)+SUMIF('YouTube P2'!$B$14:$B$125,'Daily_Total  P2'!$B67,'YouTube P2'!D$14:D$125)+SUMIF('GDN P2'!$B$14:$B$123,'Daily_Total  P2'!$B67,'GDN P2'!D$14:D$123)+SUMIF(Media4!$B$14:$B$122,'Daily_Total  P2'!$B67,Media4!D$14:D$122)+SUMIF(Media5!$B$14:$B$129,'Daily_Total  P2'!$B67,Media5!D$14:D$129)+SUMIF(Media6!$B$14:$B$129,'Daily_Total  P2'!$B67,Media6!D$14:D$129)+SUMIF(Media7!$B$14:$B$129,'Daily_Total  P2'!$B67,Media7!D$14:D$129)+SUMIF(Media8!$B$14:$B$129,'Daily_Total  P2'!$B67,Media8!D$14:D$129)+SUMIF(Media9!$B$14:$B$129,'Daily_Total  P2'!$B67,Media9!D$14:D$129)+SUMIF(Media10!$B$14:$B$129,'Daily_Total  P2'!$B67,Media10!D$14:D$129)</f>
        <v>0</v>
      </c>
      <c r="E67" s="465">
        <f>SUMIF('Facebook P2'!$B$14:$B$155,'Daily_Total  P2'!$B67,'Facebook P2'!E$14:E$155)+SUMIF('YouTube P2'!$B$14:$B$125,'Daily_Total  P2'!$B67,'YouTube P2'!E$14:E$125)+SUMIF('GDN P2'!$B$14:$B$123,'Daily_Total  P2'!$B67,'GDN P2'!E$14:E$123)+SUMIF(Media4!$B$14:$B$122,'Daily_Total  P2'!$B67,Media4!E$14:E$122)+SUMIF(Media5!$B$14:$B$129,'Daily_Total  P2'!$B67,Media5!E$14:E$129)+SUMIF(Media6!$B$14:$B$129,'Daily_Total  P2'!$B67,Media6!E$14:E$129)+SUMIF(Media7!$B$14:$B$129,'Daily_Total  P2'!$B67,Media7!E$14:E$129)+SUMIF(Media8!$B$14:$B$129,'Daily_Total  P2'!$B67,Media8!E$14:E$129)+SUMIF(Media9!$B$14:$B$129,'Daily_Total  P2'!$B67,Media9!E$14:E$129)+SUMIF(Media10!$B$14:$B$129,'Daily_Total  P2'!$B67,Media10!E$14:E$129)</f>
        <v>0</v>
      </c>
      <c r="F67" s="465">
        <f>SUMIF('Facebook P2'!$B$14:$B$155,'Daily_Total  P2'!$B67,'Facebook P2'!F$14:F$155)+SUMIF('YouTube P2'!$B$14:$B$125,'Daily_Total  P2'!$B67,'YouTube P2'!F$14:F$125)+SUMIF('GDN P2'!$B$14:$B$123,'Daily_Total  P2'!$B67,'GDN P2'!F$14:F$123)+SUMIF(Media4!$B$14:$B$122,'Daily_Total  P2'!$B67,Media4!F$14:F$122)+SUMIF(Media5!$B$14:$B$129,'Daily_Total  P2'!$B67,Media5!F$14:F$129)+SUMIF(Media6!$B$14:$B$129,'Daily_Total  P2'!$B67,Media6!F$14:F$129)+SUMIF(Media7!$B$14:$B$129,'Daily_Total  P2'!$B67,Media7!F$14:F$129)+SUMIF(Media8!$B$14:$B$129,'Daily_Total  P2'!$B67,Media8!F$14:F$129)+SUMIF(Media9!$B$14:$B$129,'Daily_Total  P2'!$B67,Media9!F$14:F$129)+SUMIF(Media10!$B$14:$B$129,'Daily_Total  P2'!$B67,Media10!F$14:F$129)</f>
        <v>0</v>
      </c>
      <c r="G67" s="465">
        <f>SUMIF('Facebook P2'!$B$14:$B$155,'Daily_Total  P2'!$B67,'Facebook P2'!G$14:G$155)+SUMIF('YouTube P2'!$B$14:$B$125,'Daily_Total  P2'!$B67,'YouTube P2'!G$14:G$125)+SUMIF('GDN P2'!$B$14:$B$123,'Daily_Total  P2'!$B67,'GDN P2'!G$14:G$123)+SUMIF(Media4!$B$14:$B$122,'Daily_Total  P2'!$B67,Media4!G$14:G$122)+SUMIF(Media5!$B$14:$B$129,'Daily_Total  P2'!$B67,Media5!G$14:G$129)+SUMIF(Media6!$B$14:$B$129,'Daily_Total  P2'!$B67,Media6!G$14:G$129)+SUMIF(Media7!$B$14:$B$129,'Daily_Total  P2'!$B67,Media7!G$14:G$129)+SUMIF(Media8!$B$14:$B$129,'Daily_Total  P2'!$B67,Media8!G$14:G$129)+SUMIF(Media9!$B$14:$B$129,'Daily_Total  P2'!$B67,Media9!G$14:G$129)+SUMIF(Media10!$B$14:$B$129,'Daily_Total  P2'!$B67,Media10!G$14:G$129)</f>
        <v>0</v>
      </c>
      <c r="H67" s="465">
        <f>SUMIF('Facebook P2'!$B$14:$B$155,'Daily_Total  P2'!$B67,'Facebook P2'!H$14:H$155)+SUMIF('YouTube P2'!$B$14:$B$125,'Daily_Total  P2'!$B67,'YouTube P2'!H$14:H$125)+SUMIF('GDN P2'!$B$14:$B$123,'Daily_Total  P2'!$B67,'GDN P2'!H$14:H$123)+SUMIF(Media4!$B$14:$B$122,'Daily_Total  P2'!$B67,Media4!H$14:H$122)+SUMIF(Media5!$B$14:$B$129,'Daily_Total  P2'!$B67,Media5!H$14:H$129)+SUMIF(Media6!$B$14:$B$129,'Daily_Total  P2'!$B67,Media6!H$14:H$129)+SUMIF(Media7!$B$14:$B$129,'Daily_Total  P2'!$B67,Media7!H$14:H$129)+SUMIF(Media8!$B$14:$B$129,'Daily_Total  P2'!$B67,Media8!H$14:H$129)+SUMIF(Media9!$B$14:$B$129,'Daily_Total  P2'!$B67,Media9!H$14:H$129)+SUMIF(Media10!$B$14:$B$129,'Daily_Total  P2'!$B67,Media10!H$14:H$129)</f>
        <v>0</v>
      </c>
      <c r="I67" s="465">
        <f>SUMIF('Facebook P2'!$B$14:$B$155,'Daily_Total  P2'!$B67,'Facebook P2'!I$14:I$155)+SUMIF('YouTube P2'!$B$14:$B$125,'Daily_Total  P2'!$B67,'YouTube P2'!I$14:I$125)+SUMIF('GDN P2'!$B$14:$B$123,'Daily_Total  P2'!$B67,'GDN P2'!I$14:I$123)+SUMIF(Media4!$B$14:$B$122,'Daily_Total  P2'!$B67,Media4!I$14:I$122)+SUMIF(Media5!$B$14:$B$129,'Daily_Total  P2'!$B67,Media5!I$14:I$129)+SUMIF(Media6!$B$14:$B$129,'Daily_Total  P2'!$B67,Media6!I$14:I$129)+SUMIF(Media7!$B$14:$B$129,'Daily_Total  P2'!$B67,Media7!I$14:I$129)+SUMIF(Media8!$B$14:$B$129,'Daily_Total  P2'!$B67,Media8!I$14:I$129)+SUMIF(Media9!$B$14:$B$129,'Daily_Total  P2'!$B67,Media9!I$14:I$129)+SUMIF(Media10!$B$14:$B$129,'Daily_Total  P2'!$B67,Media10!I$14:I$129)</f>
        <v>0</v>
      </c>
      <c r="J67" s="467">
        <f>SUMIF('Facebook P2'!$B$14:$B$155,'Daily_Total  P2'!$B67,'Facebook P2'!J$14:J$155)+SUMIF('YouTube P2'!$B$14:$B$125,'Daily_Total  P2'!$B67,'YouTube P2'!J$14:J$125)+SUMIF('GDN P2'!$B$14:$B$123,'Daily_Total  P2'!$B67,'GDN P2'!J$14:J$123)+SUMIF(Media4!$B$14:$B$122,'Daily_Total  P2'!$B67,Media4!J$14:J$122)+SUMIF(Media5!$B$14:$B$129,'Daily_Total  P2'!$B67,Media5!J$14:J$129)+SUMIF(Media6!$B$14:$B$129,'Daily_Total  P2'!$B67,Media6!J$14:J$129)+SUMIF(Media7!$B$14:$B$129,'Daily_Total  P2'!$B67,Media7!J$14:J$129)+SUMIF(Media8!$B$14:$B$129,'Daily_Total  P2'!$B67,Media8!J$14:J$129)+SUMIF(Media9!$B$14:$B$129,'Daily_Total  P2'!$B67,Media9!J$14:J$129)+SUMIF(Media10!$B$14:$B$129,'Daily_Total  P2'!$B67,Media10!J$14:J$129)</f>
        <v>0</v>
      </c>
      <c r="K67" s="59">
        <f>SUM($J$21,$J$29,$J$37,$J$45,$J$53,$J$61:J67)/$C$3</f>
        <v>0.17274766266810113</v>
      </c>
      <c r="L67" s="60" t="e">
        <f t="shared" si="0"/>
        <v>#DIV/0!</v>
      </c>
      <c r="M67" s="73" t="e">
        <f t="shared" si="1"/>
        <v>#DIV/0!</v>
      </c>
      <c r="N67" s="356" t="e">
        <f t="shared" si="2"/>
        <v>#DIV/0!</v>
      </c>
      <c r="O67" s="456">
        <f>SUMIF('Facebook P2'!$B$14:$B$155,'Daily_Total  P2'!$B67,'Facebook P2'!O$14:O$155)+SUMIF('YouTube P2'!$B$14:$B$125,'Daily_Total  P2'!$B67,'YouTube P2'!O$14:O$125)+SUMIF('GDN P2'!$B$14:$B$123,'Daily_Total  P2'!$B67,'GDN P2'!O$14:O$123)+SUMIF(Media4!$B$14:$B$122,'Daily_Total  P2'!$B67,Media4!O$14:O$122)+SUMIF(Media5!$B$14:$B$129,'Daily_Total  P2'!$B67,Media5!O$14:O$129)+SUMIF(Media6!$B$14:$B$129,'Daily_Total  P2'!$B67,Media6!O$14:O$129)+SUMIF(Media7!$B$14:$B$129,'Daily_Total  P2'!$B67,Media7!O$14:O$129)+SUMIF(Media8!$B$14:$B$129,'Daily_Total  P2'!$B67,Media8!O$14:O$129)+SUMIF(Media9!$B$14:$B$129,'Daily_Total  P2'!$B67,Media9!O$14:O$129)+SUMIF(Media10!$B$14:$B$129,'Daily_Total  P2'!$B67,Media10!O$14:O$129)</f>
        <v>0</v>
      </c>
      <c r="P67" s="456">
        <f>SUMIF('Facebook P2'!$B$14:$B$155,'Daily_Total  P2'!$B67,'Facebook P2'!P$14:P$155)+SUMIF('YouTube P2'!$B$14:$B$125,'Daily_Total  P2'!$B67,'YouTube P2'!P$14:P$125)+SUMIF('GDN P2'!$B$14:$B$123,'Daily_Total  P2'!$B67,'GDN P2'!P$14:P$123)+SUMIF(Media4!$B$14:$B$122,'Daily_Total  P2'!$B67,Media4!P$14:P$122)+SUMIF(Media5!$B$14:$B$129,'Daily_Total  P2'!$B67,Media5!P$14:P$129)+SUMIF(Media6!$B$14:$B$129,'Daily_Total  P2'!$B67,Media6!P$14:P$129)+SUMIF(Media7!$B$14:$B$129,'Daily_Total  P2'!$B67,Media7!P$14:P$129)+SUMIF(Media8!$B$14:$B$129,'Daily_Total  P2'!$B67,Media8!P$14:P$129)+SUMIF(Media9!$B$14:$B$129,'Daily_Total  P2'!$B67,Media9!P$14:P$129)+SUMIF(Media10!$B$14:$B$129,'Daily_Total  P2'!$B67,Media10!P$14:P$129)</f>
        <v>0</v>
      </c>
      <c r="Q67" s="74" t="e">
        <f t="shared" si="3"/>
        <v>#DIV/0!</v>
      </c>
      <c r="R67" s="75" t="e">
        <f t="shared" si="21"/>
        <v>#DIV/0!</v>
      </c>
      <c r="S67" s="59" t="e">
        <f t="shared" si="5"/>
        <v>#DIV/0!</v>
      </c>
      <c r="T67" s="104" t="e">
        <f>AVERAGE('Facebook P2'!T67,'YouTube P2'!T67,'GDN P2'!T67,Media4!T65,Media5!T65,Media6!T65,Media7!T65,Media8!T65,Media9!T65,Media10!T65)</f>
        <v>#DIV/0!</v>
      </c>
      <c r="U67" s="110">
        <f>SUMIF(Facebook!$B$14:$B$155,'Daily_Total  P2'!$B67,Facebook!U$14:U$155)+SUMIF(YouTube!$B$14:$B$125,'Daily_Total  P2'!$B67,YouTube!N$14:N$125)+SUMIF(Snapchat!$B$14:$B$123,'Daily_Total  P2'!$B67,Snapchat!N$14:N$123)+SUMIF(Media4!$B$14:$B$122,'Daily_Total  P2'!$B67,Media4!N$14:N$122)+SUMIF(Media5!$B$14:$B$129,'Daily_Total  P2'!$B67,Media5!N$14:N$129)+SUMIF(Media6!$B$14:$B$129,'Daily_Total  P2'!$B67,Media6!N$14:N$129)+SUMIF(Media7!$B$14:$B$129,'Daily_Total  P2'!$B67,Media7!N$14:N$129)+SUMIF(Media8!$B$14:$B$129,'Daily_Total  P2'!$B67,Media8!N$14:N$129)+SUMIF(Media9!$B$14:$B$129,'Daily_Total  P2'!$B67,Media9!N$14:N$129)+SUMIF(Media10!$B$14:$B$129,'Daily_Total  P2'!$B67,Media10!N$14:N$129)</f>
        <v>0</v>
      </c>
      <c r="V67" s="74">
        <f t="shared" si="16"/>
        <v>1</v>
      </c>
      <c r="W67" s="274" t="e">
        <f>SUMIF([4]Facebook!$B$14:$B$155,'[4]Daily_Total '!$B67,[4]Facebook!W$14:W$155)+SUMIF([4]Instagram!$B$14:$B$125,'[4]Daily_Total '!$B67,[4]Instagram!W$14:W$125)+SUMIF([4]YouTube!$B$14:$B$123,'[4]Daily_Total '!$B67,[4]YouTube!W$14:W$123)+SUMIF([4]Media4!$B$14:$B$122,'[4]Daily_Total '!$B67,[4]Media4!W$14:W$122)+SUMIF([4]Media5!$B$14:$B$129,'[4]Daily_Total '!$B67,[4]Media5!W$14:W$129)+SUMIF([4]Media6!$B$14:$B$129,'[4]Daily_Total '!$B67,[4]Media6!W$14:W$129)+SUMIF([4]Media7!$B$14:$B$129,'[4]Daily_Total '!$B67,[4]Media7!W$14:W$129)+SUMIF([4]Media8!$B$14:$B$129,'[4]Daily_Total '!$B67,[4]Media8!W$14:W$129)+SUMIF([4]Media9!$B$14:$B$129,'[4]Daily_Total '!$B67,[4]Media9!W$14:W$129)+SUMIF([4]Media10!$B$14:$B$129,'[4]Daily_Total '!$B67,[4]Media10!W$14:W$129)</f>
        <v>#VALUE!</v>
      </c>
      <c r="X67" s="274" t="e">
        <f>SUMIF([4]Facebook!$B$14:$B$155,'[4]Daily_Total '!$B67,[4]Facebook!X$14:X$155)+SUMIF([4]Instagram!$B$14:$B$125,'[4]Daily_Total '!$B67,[4]Instagram!X$14:X$125)+SUMIF([4]YouTube!$B$14:$B$123,'[4]Daily_Total '!$B67,[4]YouTube!X$14:X$123)+SUMIF([4]Media4!$B$14:$B$122,'[4]Daily_Total '!$B67,[4]Media4!X$14:X$122)+SUMIF([4]Media5!$B$14:$B$129,'[4]Daily_Total '!$B67,[4]Media5!X$14:X$129)+SUMIF([4]Media6!$B$14:$B$129,'[4]Daily_Total '!$B67,[4]Media6!X$14:X$129)+SUMIF([4]Media7!$B$14:$B$129,'[4]Daily_Total '!$B67,[4]Media7!X$14:X$129)+SUMIF([4]Media8!$B$14:$B$129,'[4]Daily_Total '!$B67,[4]Media8!X$14:X$129)+SUMIF([4]Media9!$B$14:$B$129,'[4]Daily_Total '!$B67,[4]Media9!X$14:X$129)+SUMIF([4]Media10!$B$14:$B$129,'[4]Daily_Total '!$B67,[4]Media10!X$14:X$129)</f>
        <v>#VALUE!</v>
      </c>
      <c r="Y67" s="275" t="e">
        <f>SUMIF([4]Facebook!$B$14:$B$155,'[4]Daily_Total '!$B67,[4]Facebook!Y$14:Y$155)+SUMIF([4]Instagram!$B$14:$B$125,'[4]Daily_Total '!$B67,[4]Instagram!Y$14:Y$125)+SUMIF([4]YouTube!$B$14:$B$123,'[4]Daily_Total '!$B67,[4]YouTube!Y$14:Y$123)+SUMIF([4]Media4!$B$14:$B$122,'[4]Daily_Total '!$B67,[4]Media4!Y$14:Y$122)+SUMIF([4]Media5!$B$14:$B$129,'[4]Daily_Total '!$B67,[4]Media5!Y$14:Y$129)+SUMIF([4]Media6!$B$14:$B$129,'[4]Daily_Total '!$B67,[4]Media6!Y$14:Y$129)+SUMIF([4]Media7!$B$14:$B$129,'[4]Daily_Total '!$B67,[4]Media7!Y$14:Y$129)+SUMIF([4]Media8!$B$14:$B$129,'[4]Daily_Total '!$B67,[4]Media8!Y$14:Y$129)+SUMIF([4]Media9!$B$14:$B$129,'[4]Daily_Total '!$B67,[4]Media9!Y$14:Y$129)+SUMIF([4]Media10!$B$14:$B$129,'[4]Daily_Total '!$B67,[4]Media10!Y$14:Y$129)</f>
        <v>#VALUE!</v>
      </c>
    </row>
    <row r="68" spans="1:25" ht="15.65" hidden="1" customHeight="1">
      <c r="A68" s="284"/>
      <c r="B68" s="95" t="e">
        <f>#REF!+48</f>
        <v>#REF!</v>
      </c>
      <c r="C68" s="456">
        <f>SUMIF('Facebook P2'!$B$14:$B$155,'Daily_Total  P2'!$B68,'Facebook P2'!C$14:C$155)+SUMIF('YouTube P2'!$B$14:$B$125,'Daily_Total  P2'!$B68,'YouTube P2'!C$14:C$125)+SUMIF('GDN P2'!$B$14:$B$123,'Daily_Total  P2'!$B68,'GDN P2'!C$14:C$123)+SUMIF(Media4!$B$14:$B$122,'Daily_Total  P2'!$B68,Media4!C$14:C$122)+SUMIF(Media5!$B$14:$B$129,'Daily_Total  P2'!$B68,Media5!C$14:C$129)+SUMIF(Media6!$B$14:$B$129,'Daily_Total  P2'!$B68,Media6!C$14:C$129)+SUMIF(Media7!$B$14:$B$129,'Daily_Total  P2'!$B68,Media7!C$14:C$129)+SUMIF(Media8!$B$14:$B$129,'Daily_Total  P2'!$B68,Media8!C$14:C$129)+SUMIF(Media9!$B$14:$B$129,'Daily_Total  P2'!$B68,Media9!C$14:C$129)+SUMIF(Media10!$B$14:$B$129,'Daily_Total  P2'!$B68,Media10!C$14:C$129)</f>
        <v>0</v>
      </c>
      <c r="D68" s="465">
        <f>SUMIF('Facebook P2'!$B$14:$B$155,'Daily_Total  P2'!$B68,'Facebook P2'!D$14:D$155)+SUMIF('YouTube P2'!$B$14:$B$125,'Daily_Total  P2'!$B68,'YouTube P2'!D$14:D$125)+SUMIF('GDN P2'!$B$14:$B$123,'Daily_Total  P2'!$B68,'GDN P2'!D$14:D$123)+SUMIF(Media4!$B$14:$B$122,'Daily_Total  P2'!$B68,Media4!D$14:D$122)+SUMIF(Media5!$B$14:$B$129,'Daily_Total  P2'!$B68,Media5!D$14:D$129)+SUMIF(Media6!$B$14:$B$129,'Daily_Total  P2'!$B68,Media6!D$14:D$129)+SUMIF(Media7!$B$14:$B$129,'Daily_Total  P2'!$B68,Media7!D$14:D$129)+SUMIF(Media8!$B$14:$B$129,'Daily_Total  P2'!$B68,Media8!D$14:D$129)+SUMIF(Media9!$B$14:$B$129,'Daily_Total  P2'!$B68,Media9!D$14:D$129)+SUMIF(Media10!$B$14:$B$129,'Daily_Total  P2'!$B68,Media10!D$14:D$129)</f>
        <v>0</v>
      </c>
      <c r="E68" s="465">
        <f>SUMIF('Facebook P2'!$B$14:$B$155,'Daily_Total  P2'!$B68,'Facebook P2'!E$14:E$155)+SUMIF('YouTube P2'!$B$14:$B$125,'Daily_Total  P2'!$B68,'YouTube P2'!E$14:E$125)+SUMIF('GDN P2'!$B$14:$B$123,'Daily_Total  P2'!$B68,'GDN P2'!E$14:E$123)+SUMIF(Media4!$B$14:$B$122,'Daily_Total  P2'!$B68,Media4!E$14:E$122)+SUMIF(Media5!$B$14:$B$129,'Daily_Total  P2'!$B68,Media5!E$14:E$129)+SUMIF(Media6!$B$14:$B$129,'Daily_Total  P2'!$B68,Media6!E$14:E$129)+SUMIF(Media7!$B$14:$B$129,'Daily_Total  P2'!$B68,Media7!E$14:E$129)+SUMIF(Media8!$B$14:$B$129,'Daily_Total  P2'!$B68,Media8!E$14:E$129)+SUMIF(Media9!$B$14:$B$129,'Daily_Total  P2'!$B68,Media9!E$14:E$129)+SUMIF(Media10!$B$14:$B$129,'Daily_Total  P2'!$B68,Media10!E$14:E$129)</f>
        <v>0</v>
      </c>
      <c r="F68" s="465">
        <f>SUMIF('Facebook P2'!$B$14:$B$155,'Daily_Total  P2'!$B68,'Facebook P2'!F$14:F$155)+SUMIF('YouTube P2'!$B$14:$B$125,'Daily_Total  P2'!$B68,'YouTube P2'!F$14:F$125)+SUMIF('GDN P2'!$B$14:$B$123,'Daily_Total  P2'!$B68,'GDN P2'!F$14:F$123)+SUMIF(Media4!$B$14:$B$122,'Daily_Total  P2'!$B68,Media4!F$14:F$122)+SUMIF(Media5!$B$14:$B$129,'Daily_Total  P2'!$B68,Media5!F$14:F$129)+SUMIF(Media6!$B$14:$B$129,'Daily_Total  P2'!$B68,Media6!F$14:F$129)+SUMIF(Media7!$B$14:$B$129,'Daily_Total  P2'!$B68,Media7!F$14:F$129)+SUMIF(Media8!$B$14:$B$129,'Daily_Total  P2'!$B68,Media8!F$14:F$129)+SUMIF(Media9!$B$14:$B$129,'Daily_Total  P2'!$B68,Media9!F$14:F$129)+SUMIF(Media10!$B$14:$B$129,'Daily_Total  P2'!$B68,Media10!F$14:F$129)</f>
        <v>0</v>
      </c>
      <c r="G68" s="465">
        <f>SUMIF('Facebook P2'!$B$14:$B$155,'Daily_Total  P2'!$B68,'Facebook P2'!G$14:G$155)+SUMIF('YouTube P2'!$B$14:$B$125,'Daily_Total  P2'!$B68,'YouTube P2'!G$14:G$125)+SUMIF('GDN P2'!$B$14:$B$123,'Daily_Total  P2'!$B68,'GDN P2'!G$14:G$123)+SUMIF(Media4!$B$14:$B$122,'Daily_Total  P2'!$B68,Media4!G$14:G$122)+SUMIF(Media5!$B$14:$B$129,'Daily_Total  P2'!$B68,Media5!G$14:G$129)+SUMIF(Media6!$B$14:$B$129,'Daily_Total  P2'!$B68,Media6!G$14:G$129)+SUMIF(Media7!$B$14:$B$129,'Daily_Total  P2'!$B68,Media7!G$14:G$129)+SUMIF(Media8!$B$14:$B$129,'Daily_Total  P2'!$B68,Media8!G$14:G$129)+SUMIF(Media9!$B$14:$B$129,'Daily_Total  P2'!$B68,Media9!G$14:G$129)+SUMIF(Media10!$B$14:$B$129,'Daily_Total  P2'!$B68,Media10!G$14:G$129)</f>
        <v>0</v>
      </c>
      <c r="H68" s="465">
        <f>SUMIF('Facebook P2'!$B$14:$B$155,'Daily_Total  P2'!$B68,'Facebook P2'!H$14:H$155)+SUMIF('YouTube P2'!$B$14:$B$125,'Daily_Total  P2'!$B68,'YouTube P2'!H$14:H$125)+SUMIF('GDN P2'!$B$14:$B$123,'Daily_Total  P2'!$B68,'GDN P2'!H$14:H$123)+SUMIF(Media4!$B$14:$B$122,'Daily_Total  P2'!$B68,Media4!H$14:H$122)+SUMIF(Media5!$B$14:$B$129,'Daily_Total  P2'!$B68,Media5!H$14:H$129)+SUMIF(Media6!$B$14:$B$129,'Daily_Total  P2'!$B68,Media6!H$14:H$129)+SUMIF(Media7!$B$14:$B$129,'Daily_Total  P2'!$B68,Media7!H$14:H$129)+SUMIF(Media8!$B$14:$B$129,'Daily_Total  P2'!$B68,Media8!H$14:H$129)+SUMIF(Media9!$B$14:$B$129,'Daily_Total  P2'!$B68,Media9!H$14:H$129)+SUMIF(Media10!$B$14:$B$129,'Daily_Total  P2'!$B68,Media10!H$14:H$129)</f>
        <v>0</v>
      </c>
      <c r="I68" s="465">
        <f>SUMIF('Facebook P2'!$B$14:$B$155,'Daily_Total  P2'!$B68,'Facebook P2'!I$14:I$155)+SUMIF('YouTube P2'!$B$14:$B$125,'Daily_Total  P2'!$B68,'YouTube P2'!I$14:I$125)+SUMIF('GDN P2'!$B$14:$B$123,'Daily_Total  P2'!$B68,'GDN P2'!I$14:I$123)+SUMIF(Media4!$B$14:$B$122,'Daily_Total  P2'!$B68,Media4!I$14:I$122)+SUMIF(Media5!$B$14:$B$129,'Daily_Total  P2'!$B68,Media5!I$14:I$129)+SUMIF(Media6!$B$14:$B$129,'Daily_Total  P2'!$B68,Media6!I$14:I$129)+SUMIF(Media7!$B$14:$B$129,'Daily_Total  P2'!$B68,Media7!I$14:I$129)+SUMIF(Media8!$B$14:$B$129,'Daily_Total  P2'!$B68,Media8!I$14:I$129)+SUMIF(Media9!$B$14:$B$129,'Daily_Total  P2'!$B68,Media9!I$14:I$129)+SUMIF(Media10!$B$14:$B$129,'Daily_Total  P2'!$B68,Media10!I$14:I$129)</f>
        <v>0</v>
      </c>
      <c r="J68" s="467">
        <f>SUMIF('Facebook P2'!$B$14:$B$155,'Daily_Total  P2'!$B68,'Facebook P2'!J$14:J$155)+SUMIF('YouTube P2'!$B$14:$B$125,'Daily_Total  P2'!$B68,'YouTube P2'!J$14:J$125)+SUMIF('GDN P2'!$B$14:$B$123,'Daily_Total  P2'!$B68,'GDN P2'!J$14:J$123)+SUMIF(Media4!$B$14:$B$122,'Daily_Total  P2'!$B68,Media4!J$14:J$122)+SUMIF(Media5!$B$14:$B$129,'Daily_Total  P2'!$B68,Media5!J$14:J$129)+SUMIF(Media6!$B$14:$B$129,'Daily_Total  P2'!$B68,Media6!J$14:J$129)+SUMIF(Media7!$B$14:$B$129,'Daily_Total  P2'!$B68,Media7!J$14:J$129)+SUMIF(Media8!$B$14:$B$129,'Daily_Total  P2'!$B68,Media8!J$14:J$129)+SUMIF(Media9!$B$14:$B$129,'Daily_Total  P2'!$B68,Media9!J$14:J$129)+SUMIF(Media10!$B$14:$B$129,'Daily_Total  P2'!$B68,Media10!J$14:J$129)</f>
        <v>0</v>
      </c>
      <c r="K68" s="59">
        <f>SUM($J$21,$J$29,$J$37,$J$45,$J$53,$J$61:J68)/$C$3</f>
        <v>0.17274766266810113</v>
      </c>
      <c r="L68" s="60" t="e">
        <f t="shared" si="0"/>
        <v>#DIV/0!</v>
      </c>
      <c r="M68" s="73" t="e">
        <f t="shared" si="1"/>
        <v>#DIV/0!</v>
      </c>
      <c r="N68" s="356" t="e">
        <f t="shared" si="2"/>
        <v>#DIV/0!</v>
      </c>
      <c r="O68" s="456">
        <f>SUMIF('Facebook P2'!$B$14:$B$155,'Daily_Total  P2'!$B68,'Facebook P2'!O$14:O$155)+SUMIF('YouTube P2'!$B$14:$B$125,'Daily_Total  P2'!$B68,'YouTube P2'!O$14:O$125)+SUMIF('GDN P2'!$B$14:$B$123,'Daily_Total  P2'!$B68,'GDN P2'!O$14:O$123)+SUMIF(Media4!$B$14:$B$122,'Daily_Total  P2'!$B68,Media4!O$14:O$122)+SUMIF(Media5!$B$14:$B$129,'Daily_Total  P2'!$B68,Media5!O$14:O$129)+SUMIF(Media6!$B$14:$B$129,'Daily_Total  P2'!$B68,Media6!O$14:O$129)+SUMIF(Media7!$B$14:$B$129,'Daily_Total  P2'!$B68,Media7!O$14:O$129)+SUMIF(Media8!$B$14:$B$129,'Daily_Total  P2'!$B68,Media8!O$14:O$129)+SUMIF(Media9!$B$14:$B$129,'Daily_Total  P2'!$B68,Media9!O$14:O$129)+SUMIF(Media10!$B$14:$B$129,'Daily_Total  P2'!$B68,Media10!O$14:O$129)</f>
        <v>0</v>
      </c>
      <c r="P68" s="456">
        <f>SUMIF('Facebook P2'!$B$14:$B$155,'Daily_Total  P2'!$B68,'Facebook P2'!P$14:P$155)+SUMIF('YouTube P2'!$B$14:$B$125,'Daily_Total  P2'!$B68,'YouTube P2'!P$14:P$125)+SUMIF('GDN P2'!$B$14:$B$123,'Daily_Total  P2'!$B68,'GDN P2'!P$14:P$123)+SUMIF(Media4!$B$14:$B$122,'Daily_Total  P2'!$B68,Media4!P$14:P$122)+SUMIF(Media5!$B$14:$B$129,'Daily_Total  P2'!$B68,Media5!P$14:P$129)+SUMIF(Media6!$B$14:$B$129,'Daily_Total  P2'!$B68,Media6!P$14:P$129)+SUMIF(Media7!$B$14:$B$129,'Daily_Total  P2'!$B68,Media7!P$14:P$129)+SUMIF(Media8!$B$14:$B$129,'Daily_Total  P2'!$B68,Media8!P$14:P$129)+SUMIF(Media9!$B$14:$B$129,'Daily_Total  P2'!$B68,Media9!P$14:P$129)+SUMIF(Media10!$B$14:$B$129,'Daily_Total  P2'!$B68,Media10!P$14:P$129)</f>
        <v>0</v>
      </c>
      <c r="Q68" s="74" t="e">
        <f t="shared" si="3"/>
        <v>#DIV/0!</v>
      </c>
      <c r="R68" s="75" t="e">
        <f t="shared" si="21"/>
        <v>#DIV/0!</v>
      </c>
      <c r="S68" s="59" t="e">
        <f t="shared" si="5"/>
        <v>#DIV/0!</v>
      </c>
      <c r="T68" s="104" t="e">
        <f>AVERAGE('Facebook P2'!T68,'YouTube P2'!T68,'GDN P2'!T68,Media4!T66,Media5!T66,Media6!T66,Media7!T66,Media8!T66,Media9!T66,Media10!T66)</f>
        <v>#DIV/0!</v>
      </c>
      <c r="U68" s="110">
        <f>SUMIF(Facebook!$B$14:$B$155,'Daily_Total  P2'!$B68,Facebook!U$14:U$155)+SUMIF(YouTube!$B$14:$B$125,'Daily_Total  P2'!$B68,YouTube!N$14:N$125)+SUMIF(Snapchat!$B$14:$B$123,'Daily_Total  P2'!$B68,Snapchat!N$14:N$123)+SUMIF(Media4!$B$14:$B$122,'Daily_Total  P2'!$B68,Media4!N$14:N$122)+SUMIF(Media5!$B$14:$B$129,'Daily_Total  P2'!$B68,Media5!N$14:N$129)+SUMIF(Media6!$B$14:$B$129,'Daily_Total  P2'!$B68,Media6!N$14:N$129)+SUMIF(Media7!$B$14:$B$129,'Daily_Total  P2'!$B68,Media7!N$14:N$129)+SUMIF(Media8!$B$14:$B$129,'Daily_Total  P2'!$B68,Media8!N$14:N$129)+SUMIF(Media9!$B$14:$B$129,'Daily_Total  P2'!$B68,Media9!N$14:N$129)+SUMIF(Media10!$B$14:$B$129,'Daily_Total  P2'!$B68,Media10!N$14:N$129)</f>
        <v>0</v>
      </c>
      <c r="V68" s="74">
        <f t="shared" si="16"/>
        <v>1</v>
      </c>
      <c r="W68" s="274" t="e">
        <f>SUMIF([4]Facebook!$B$14:$B$155,'[4]Daily_Total '!$B68,[4]Facebook!W$14:W$155)+SUMIF([4]Instagram!$B$14:$B$125,'[4]Daily_Total '!$B68,[4]Instagram!W$14:W$125)+SUMIF([4]YouTube!$B$14:$B$123,'[4]Daily_Total '!$B68,[4]YouTube!W$14:W$123)+SUMIF([4]Media4!$B$14:$B$122,'[4]Daily_Total '!$B68,[4]Media4!W$14:W$122)+SUMIF([4]Media5!$B$14:$B$129,'[4]Daily_Total '!$B68,[4]Media5!W$14:W$129)+SUMIF([4]Media6!$B$14:$B$129,'[4]Daily_Total '!$B68,[4]Media6!W$14:W$129)+SUMIF([4]Media7!$B$14:$B$129,'[4]Daily_Total '!$B68,[4]Media7!W$14:W$129)+SUMIF([4]Media8!$B$14:$B$129,'[4]Daily_Total '!$B68,[4]Media8!W$14:W$129)+SUMIF([4]Media9!$B$14:$B$129,'[4]Daily_Total '!$B68,[4]Media9!W$14:W$129)+SUMIF([4]Media10!$B$14:$B$129,'[4]Daily_Total '!$B68,[4]Media10!W$14:W$129)</f>
        <v>#VALUE!</v>
      </c>
      <c r="X68" s="274" t="e">
        <f>SUMIF([4]Facebook!$B$14:$B$155,'[4]Daily_Total '!$B68,[4]Facebook!X$14:X$155)+SUMIF([4]Instagram!$B$14:$B$125,'[4]Daily_Total '!$B68,[4]Instagram!X$14:X$125)+SUMIF([4]YouTube!$B$14:$B$123,'[4]Daily_Total '!$B68,[4]YouTube!X$14:X$123)+SUMIF([4]Media4!$B$14:$B$122,'[4]Daily_Total '!$B68,[4]Media4!X$14:X$122)+SUMIF([4]Media5!$B$14:$B$129,'[4]Daily_Total '!$B68,[4]Media5!X$14:X$129)+SUMIF([4]Media6!$B$14:$B$129,'[4]Daily_Total '!$B68,[4]Media6!X$14:X$129)+SUMIF([4]Media7!$B$14:$B$129,'[4]Daily_Total '!$B68,[4]Media7!X$14:X$129)+SUMIF([4]Media8!$B$14:$B$129,'[4]Daily_Total '!$B68,[4]Media8!X$14:X$129)+SUMIF([4]Media9!$B$14:$B$129,'[4]Daily_Total '!$B68,[4]Media9!X$14:X$129)+SUMIF([4]Media10!$B$14:$B$129,'[4]Daily_Total '!$B68,[4]Media10!X$14:X$129)</f>
        <v>#VALUE!</v>
      </c>
      <c r="Y68" s="275" t="e">
        <f>SUMIF([4]Facebook!$B$14:$B$155,'[4]Daily_Total '!$B68,[4]Facebook!Y$14:Y$155)+SUMIF([4]Instagram!$B$14:$B$125,'[4]Daily_Total '!$B68,[4]Instagram!Y$14:Y$125)+SUMIF([4]YouTube!$B$14:$B$123,'[4]Daily_Total '!$B68,[4]YouTube!Y$14:Y$123)+SUMIF([4]Media4!$B$14:$B$122,'[4]Daily_Total '!$B68,[4]Media4!Y$14:Y$122)+SUMIF([4]Media5!$B$14:$B$129,'[4]Daily_Total '!$B68,[4]Media5!Y$14:Y$129)+SUMIF([4]Media6!$B$14:$B$129,'[4]Daily_Total '!$B68,[4]Media6!Y$14:Y$129)+SUMIF([4]Media7!$B$14:$B$129,'[4]Daily_Total '!$B68,[4]Media7!Y$14:Y$129)+SUMIF([4]Media8!$B$14:$B$129,'[4]Daily_Total '!$B68,[4]Media8!Y$14:Y$129)+SUMIF([4]Media9!$B$14:$B$129,'[4]Daily_Total '!$B68,[4]Media9!Y$14:Y$129)+SUMIF([4]Media10!$B$14:$B$129,'[4]Daily_Total '!$B68,[4]Media10!Y$14:Y$129)</f>
        <v>#VALUE!</v>
      </c>
    </row>
    <row r="69" spans="1:25" ht="15.65" hidden="1" customHeight="1">
      <c r="A69" s="286"/>
      <c r="B69" s="96" t="s">
        <v>65</v>
      </c>
      <c r="C69" s="91">
        <f>SUM(C62:C68)</f>
        <v>0</v>
      </c>
      <c r="D69" s="76">
        <f>SUM(D62:D68)</f>
        <v>0</v>
      </c>
      <c r="E69" s="76">
        <f t="shared" ref="E69:I69" si="22">SUM(E62:E68)</f>
        <v>0</v>
      </c>
      <c r="F69" s="76">
        <f t="shared" si="22"/>
        <v>0</v>
      </c>
      <c r="G69" s="76">
        <f t="shared" si="22"/>
        <v>0</v>
      </c>
      <c r="H69" s="76">
        <f t="shared" si="22"/>
        <v>0</v>
      </c>
      <c r="I69" s="76">
        <f t="shared" si="22"/>
        <v>0</v>
      </c>
      <c r="J69" s="77">
        <f>SUM(J62:J68)</f>
        <v>0</v>
      </c>
      <c r="K69" s="78">
        <f>SUM($J$21,$J$29,$J$37,$J$45,$J$53,$J$61,$J$69)/$C$3</f>
        <v>0.17274766266810113</v>
      </c>
      <c r="L69" s="79" t="e">
        <f t="shared" si="0"/>
        <v>#DIV/0!</v>
      </c>
      <c r="M69" s="80" t="e">
        <f t="shared" si="1"/>
        <v>#DIV/0!</v>
      </c>
      <c r="N69" s="357" t="e">
        <f t="shared" si="2"/>
        <v>#DIV/0!</v>
      </c>
      <c r="O69" s="91">
        <f>SUM(O62:O68)</f>
        <v>0</v>
      </c>
      <c r="P69" s="91">
        <f>SUM(P62:P68)</f>
        <v>0</v>
      </c>
      <c r="Q69" s="78" t="e">
        <f t="shared" si="3"/>
        <v>#DIV/0!</v>
      </c>
      <c r="R69" s="82" t="e">
        <f>J69/O69</f>
        <v>#DIV/0!</v>
      </c>
      <c r="S69" s="78" t="e">
        <f t="shared" si="5"/>
        <v>#DIV/0!</v>
      </c>
      <c r="T69" s="83" t="e">
        <f t="shared" ref="T69" si="23">AVERAGE(T62:T68)</f>
        <v>#DIV/0!</v>
      </c>
      <c r="U69" s="76">
        <f>SUM(U62:U68)</f>
        <v>0</v>
      </c>
      <c r="V69" s="78">
        <f t="shared" si="16"/>
        <v>1</v>
      </c>
      <c r="W69" s="276" t="e">
        <f>SUM(W62:W68)</f>
        <v>#VALUE!</v>
      </c>
      <c r="X69" s="276" t="e">
        <f>SUM(X62:X68)</f>
        <v>#VALUE!</v>
      </c>
      <c r="Y69" s="277" t="e">
        <f>SUM(Y62:Y68)</f>
        <v>#VALUE!</v>
      </c>
    </row>
    <row r="70" spans="1:25" ht="15.65" hidden="1" customHeight="1">
      <c r="A70" s="284"/>
      <c r="B70" s="95" t="e">
        <f>#REF!+49</f>
        <v>#REF!</v>
      </c>
      <c r="C70" s="456">
        <f>SUMIF('Facebook P2'!$B$14:$B$155,'Daily_Total  P2'!$B70,'Facebook P2'!C$14:C$155)+SUMIF('YouTube P2'!$B$14:$B$125,'Daily_Total  P2'!$B70,'YouTube P2'!C$14:C$125)+SUMIF('GDN P2'!$B$14:$B$123,'Daily_Total  P2'!$B70,'GDN P2'!C$14:C$123)+SUMIF(Media4!$B$14:$B$122,'Daily_Total  P2'!$B70,Media4!C$14:C$122)+SUMIF(Media5!$B$14:$B$129,'Daily_Total  P2'!$B70,Media5!C$14:C$129)+SUMIF(Media6!$B$14:$B$129,'Daily_Total  P2'!$B70,Media6!C$14:C$129)+SUMIF(Media7!$B$14:$B$129,'Daily_Total  P2'!$B70,Media7!C$14:C$129)+SUMIF(Media8!$B$14:$B$129,'Daily_Total  P2'!$B70,Media8!C$14:C$129)+SUMIF(Media9!$B$14:$B$129,'Daily_Total  P2'!$B70,Media9!C$14:C$129)+SUMIF(Media10!$B$14:$B$129,'Daily_Total  P2'!$B70,Media10!C$14:C$129)</f>
        <v>0</v>
      </c>
      <c r="D70" s="465">
        <f>SUMIF('Facebook P2'!$B$14:$B$155,'Daily_Total  P2'!$B70,'Facebook P2'!D$14:D$155)+SUMIF('YouTube P2'!$B$14:$B$125,'Daily_Total  P2'!$B70,'YouTube P2'!D$14:D$125)+SUMIF('GDN P2'!$B$14:$B$123,'Daily_Total  P2'!$B70,'GDN P2'!D$14:D$123)+SUMIF(Media4!$B$14:$B$122,'Daily_Total  P2'!$B70,Media4!D$14:D$122)+SUMIF(Media5!$B$14:$B$129,'Daily_Total  P2'!$B70,Media5!D$14:D$129)+SUMIF(Media6!$B$14:$B$129,'Daily_Total  P2'!$B70,Media6!D$14:D$129)+SUMIF(Media7!$B$14:$B$129,'Daily_Total  P2'!$B70,Media7!D$14:D$129)+SUMIF(Media8!$B$14:$B$129,'Daily_Total  P2'!$B70,Media8!D$14:D$129)+SUMIF(Media9!$B$14:$B$129,'Daily_Total  P2'!$B70,Media9!D$14:D$129)+SUMIF(Media10!$B$14:$B$129,'Daily_Total  P2'!$B70,Media10!D$14:D$129)</f>
        <v>0</v>
      </c>
      <c r="E70" s="465">
        <f>SUMIF('Facebook P2'!$B$14:$B$155,'Daily_Total  P2'!$B70,'Facebook P2'!E$14:E$155)+SUMIF('YouTube P2'!$B$14:$B$125,'Daily_Total  P2'!$B70,'YouTube P2'!E$14:E$125)+SUMIF('GDN P2'!$B$14:$B$123,'Daily_Total  P2'!$B70,'GDN P2'!E$14:E$123)+SUMIF(Media4!$B$14:$B$122,'Daily_Total  P2'!$B70,Media4!E$14:E$122)+SUMIF(Media5!$B$14:$B$129,'Daily_Total  P2'!$B70,Media5!E$14:E$129)+SUMIF(Media6!$B$14:$B$129,'Daily_Total  P2'!$B70,Media6!E$14:E$129)+SUMIF(Media7!$B$14:$B$129,'Daily_Total  P2'!$B70,Media7!E$14:E$129)+SUMIF(Media8!$B$14:$B$129,'Daily_Total  P2'!$B70,Media8!E$14:E$129)+SUMIF(Media9!$B$14:$B$129,'Daily_Total  P2'!$B70,Media9!E$14:E$129)+SUMIF(Media10!$B$14:$B$129,'Daily_Total  P2'!$B70,Media10!E$14:E$129)</f>
        <v>0</v>
      </c>
      <c r="F70" s="465">
        <f>SUMIF('Facebook P2'!$B$14:$B$155,'Daily_Total  P2'!$B70,'Facebook P2'!F$14:F$155)+SUMIF('YouTube P2'!$B$14:$B$125,'Daily_Total  P2'!$B70,'YouTube P2'!F$14:F$125)+SUMIF('GDN P2'!$B$14:$B$123,'Daily_Total  P2'!$B70,'GDN P2'!F$14:F$123)+SUMIF(Media4!$B$14:$B$122,'Daily_Total  P2'!$B70,Media4!F$14:F$122)+SUMIF(Media5!$B$14:$B$129,'Daily_Total  P2'!$B70,Media5!F$14:F$129)+SUMIF(Media6!$B$14:$B$129,'Daily_Total  P2'!$B70,Media6!F$14:F$129)+SUMIF(Media7!$B$14:$B$129,'Daily_Total  P2'!$B70,Media7!F$14:F$129)+SUMIF(Media8!$B$14:$B$129,'Daily_Total  P2'!$B70,Media8!F$14:F$129)+SUMIF(Media9!$B$14:$B$129,'Daily_Total  P2'!$B70,Media9!F$14:F$129)+SUMIF(Media10!$B$14:$B$129,'Daily_Total  P2'!$B70,Media10!F$14:F$129)</f>
        <v>0</v>
      </c>
      <c r="G70" s="465">
        <f>SUMIF('Facebook P2'!$B$14:$B$155,'Daily_Total  P2'!$B70,'Facebook P2'!G$14:G$155)+SUMIF('YouTube P2'!$B$14:$B$125,'Daily_Total  P2'!$B70,'YouTube P2'!G$14:G$125)+SUMIF('GDN P2'!$B$14:$B$123,'Daily_Total  P2'!$B70,'GDN P2'!G$14:G$123)+SUMIF(Media4!$B$14:$B$122,'Daily_Total  P2'!$B70,Media4!G$14:G$122)+SUMIF(Media5!$B$14:$B$129,'Daily_Total  P2'!$B70,Media5!G$14:G$129)+SUMIF(Media6!$B$14:$B$129,'Daily_Total  P2'!$B70,Media6!G$14:G$129)+SUMIF(Media7!$B$14:$B$129,'Daily_Total  P2'!$B70,Media7!G$14:G$129)+SUMIF(Media8!$B$14:$B$129,'Daily_Total  P2'!$B70,Media8!G$14:G$129)+SUMIF(Media9!$B$14:$B$129,'Daily_Total  P2'!$B70,Media9!G$14:G$129)+SUMIF(Media10!$B$14:$B$129,'Daily_Total  P2'!$B70,Media10!G$14:G$129)</f>
        <v>0</v>
      </c>
      <c r="H70" s="465">
        <f>SUMIF('Facebook P2'!$B$14:$B$155,'Daily_Total  P2'!$B70,'Facebook P2'!H$14:H$155)+SUMIF('YouTube P2'!$B$14:$B$125,'Daily_Total  P2'!$B70,'YouTube P2'!H$14:H$125)+SUMIF('GDN P2'!$B$14:$B$123,'Daily_Total  P2'!$B70,'GDN P2'!H$14:H$123)+SUMIF(Media4!$B$14:$B$122,'Daily_Total  P2'!$B70,Media4!H$14:H$122)+SUMIF(Media5!$B$14:$B$129,'Daily_Total  P2'!$B70,Media5!H$14:H$129)+SUMIF(Media6!$B$14:$B$129,'Daily_Total  P2'!$B70,Media6!H$14:H$129)+SUMIF(Media7!$B$14:$B$129,'Daily_Total  P2'!$B70,Media7!H$14:H$129)+SUMIF(Media8!$B$14:$B$129,'Daily_Total  P2'!$B70,Media8!H$14:H$129)+SUMIF(Media9!$B$14:$B$129,'Daily_Total  P2'!$B70,Media9!H$14:H$129)+SUMIF(Media10!$B$14:$B$129,'Daily_Total  P2'!$B70,Media10!H$14:H$129)</f>
        <v>0</v>
      </c>
      <c r="I70" s="465">
        <f>SUMIF('Facebook P2'!$B$14:$B$155,'Daily_Total  P2'!$B70,'Facebook P2'!I$14:I$155)+SUMIF('YouTube P2'!$B$14:$B$125,'Daily_Total  P2'!$B70,'YouTube P2'!I$14:I$125)+SUMIF('GDN P2'!$B$14:$B$123,'Daily_Total  P2'!$B70,'GDN P2'!I$14:I$123)+SUMIF(Media4!$B$14:$B$122,'Daily_Total  P2'!$B70,Media4!I$14:I$122)+SUMIF(Media5!$B$14:$B$129,'Daily_Total  P2'!$B70,Media5!I$14:I$129)+SUMIF(Media6!$B$14:$B$129,'Daily_Total  P2'!$B70,Media6!I$14:I$129)+SUMIF(Media7!$B$14:$B$129,'Daily_Total  P2'!$B70,Media7!I$14:I$129)+SUMIF(Media8!$B$14:$B$129,'Daily_Total  P2'!$B70,Media8!I$14:I$129)+SUMIF(Media9!$B$14:$B$129,'Daily_Total  P2'!$B70,Media9!I$14:I$129)+SUMIF(Media10!$B$14:$B$129,'Daily_Total  P2'!$B70,Media10!I$14:I$129)</f>
        <v>0</v>
      </c>
      <c r="J70" s="467">
        <f>SUMIF('Facebook P2'!$B$14:$B$155,'Daily_Total  P2'!$B70,'Facebook P2'!J$14:J$155)+SUMIF('YouTube P2'!$B$14:$B$125,'Daily_Total  P2'!$B70,'YouTube P2'!J$14:J$125)+SUMIF('GDN P2'!$B$14:$B$123,'Daily_Total  P2'!$B70,'GDN P2'!J$14:J$123)+SUMIF(Media4!$B$14:$B$122,'Daily_Total  P2'!$B70,Media4!J$14:J$122)+SUMIF(Media5!$B$14:$B$129,'Daily_Total  P2'!$B70,Media5!J$14:J$129)+SUMIF(Media6!$B$14:$B$129,'Daily_Total  P2'!$B70,Media6!J$14:J$129)+SUMIF(Media7!$B$14:$B$129,'Daily_Total  P2'!$B70,Media7!J$14:J$129)+SUMIF(Media8!$B$14:$B$129,'Daily_Total  P2'!$B70,Media8!J$14:J$129)+SUMIF(Media9!$B$14:$B$129,'Daily_Total  P2'!$B70,Media9!J$14:J$129)+SUMIF(Media10!$B$14:$B$129,'Daily_Total  P2'!$B70,Media10!J$14:J$129)</f>
        <v>0</v>
      </c>
      <c r="K70" s="59">
        <f>SUM($J$21,$J$29,$J$37,$J$45,$J$53,$J$61,$J$69:J70)/$C$3</f>
        <v>0.17274766266810113</v>
      </c>
      <c r="L70" s="60" t="e">
        <f t="shared" si="0"/>
        <v>#DIV/0!</v>
      </c>
      <c r="M70" s="73" t="e">
        <f t="shared" si="1"/>
        <v>#DIV/0!</v>
      </c>
      <c r="N70" s="356" t="e">
        <f t="shared" si="2"/>
        <v>#DIV/0!</v>
      </c>
      <c r="O70" s="456">
        <f>SUMIF('Facebook P2'!$B$14:$B$155,'Daily_Total  P2'!$B70,'Facebook P2'!O$14:O$155)+SUMIF('YouTube P2'!$B$14:$B$125,'Daily_Total  P2'!$B70,'YouTube P2'!O$14:O$125)+SUMIF('GDN P2'!$B$14:$B$123,'Daily_Total  P2'!$B70,'GDN P2'!O$14:O$123)+SUMIF(Media4!$B$14:$B$122,'Daily_Total  P2'!$B70,Media4!O$14:O$122)+SUMIF(Media5!$B$14:$B$129,'Daily_Total  P2'!$B70,Media5!O$14:O$129)+SUMIF(Media6!$B$14:$B$129,'Daily_Total  P2'!$B70,Media6!O$14:O$129)+SUMIF(Media7!$B$14:$B$129,'Daily_Total  P2'!$B70,Media7!O$14:O$129)+SUMIF(Media8!$B$14:$B$129,'Daily_Total  P2'!$B70,Media8!O$14:O$129)+SUMIF(Media9!$B$14:$B$129,'Daily_Total  P2'!$B70,Media9!O$14:O$129)+SUMIF(Media10!$B$14:$B$129,'Daily_Total  P2'!$B70,Media10!O$14:O$129)</f>
        <v>0</v>
      </c>
      <c r="P70" s="456">
        <f>SUMIF('Facebook P2'!$B$14:$B$155,'Daily_Total  P2'!$B70,'Facebook P2'!P$14:P$155)+SUMIF('YouTube P2'!$B$14:$B$125,'Daily_Total  P2'!$B70,'YouTube P2'!P$14:P$125)+SUMIF('GDN P2'!$B$14:$B$123,'Daily_Total  P2'!$B70,'GDN P2'!P$14:P$123)+SUMIF(Media4!$B$14:$B$122,'Daily_Total  P2'!$B70,Media4!P$14:P$122)+SUMIF(Media5!$B$14:$B$129,'Daily_Total  P2'!$B70,Media5!P$14:P$129)+SUMIF(Media6!$B$14:$B$129,'Daily_Total  P2'!$B70,Media6!P$14:P$129)+SUMIF(Media7!$B$14:$B$129,'Daily_Total  P2'!$B70,Media7!P$14:P$129)+SUMIF(Media8!$B$14:$B$129,'Daily_Total  P2'!$B70,Media8!P$14:P$129)+SUMIF(Media9!$B$14:$B$129,'Daily_Total  P2'!$B70,Media9!P$14:P$129)+SUMIF(Media10!$B$14:$B$129,'Daily_Total  P2'!$B70,Media10!P$14:P$129)</f>
        <v>0</v>
      </c>
      <c r="Q70" s="74" t="e">
        <f t="shared" si="3"/>
        <v>#DIV/0!</v>
      </c>
      <c r="R70" s="75" t="e">
        <f>J70/O70</f>
        <v>#DIV/0!</v>
      </c>
      <c r="S70" s="59" t="e">
        <f t="shared" si="5"/>
        <v>#DIV/0!</v>
      </c>
      <c r="T70" s="104" t="e">
        <f>AVERAGE('Facebook P2'!T70,'YouTube P2'!T70,'GDN P2'!T70,Media4!T68,Media5!T68,Media6!T68,Media7!T68,Media8!T68,Media9!T68,Media10!T68)</f>
        <v>#DIV/0!</v>
      </c>
      <c r="U70" s="110">
        <f>SUMIF(Facebook!$B$14:$B$155,'Daily_Total  P2'!$B70,Facebook!U$14:U$155)+SUMIF(YouTube!$B$14:$B$125,'Daily_Total  P2'!$B70,YouTube!N$14:N$125)+SUMIF(Snapchat!$B$14:$B$123,'Daily_Total  P2'!$B70,Snapchat!N$14:N$123)+SUMIF(Media4!$B$14:$B$122,'Daily_Total  P2'!$B70,Media4!N$14:N$122)+SUMIF(Media5!$B$14:$B$129,'Daily_Total  P2'!$B70,Media5!N$14:N$129)+SUMIF(Media6!$B$14:$B$129,'Daily_Total  P2'!$B70,Media6!N$14:N$129)+SUMIF(Media7!$B$14:$B$129,'Daily_Total  P2'!$B70,Media7!N$14:N$129)+SUMIF(Media8!$B$14:$B$129,'Daily_Total  P2'!$B70,Media8!N$14:N$129)+SUMIF(Media9!$B$14:$B$129,'Daily_Total  P2'!$B70,Media9!N$14:N$129)+SUMIF(Media10!$B$14:$B$129,'Daily_Total  P2'!$B70,Media10!N$14:N$129)</f>
        <v>0</v>
      </c>
      <c r="V70" s="74">
        <f t="shared" si="16"/>
        <v>1</v>
      </c>
      <c r="W70" s="274" t="e">
        <f>SUMIF([4]Facebook!$B$14:$B$155,'[4]Daily_Total '!$B70,[4]Facebook!W$14:W$155)+SUMIF([4]Instagram!$B$14:$B$125,'[4]Daily_Total '!$B70,[4]Instagram!W$14:W$125)+SUMIF([4]YouTube!$B$14:$B$123,'[4]Daily_Total '!$B70,[4]YouTube!W$14:W$123)+SUMIF([4]Media4!$B$14:$B$122,'[4]Daily_Total '!$B70,[4]Media4!W$14:W$122)+SUMIF([4]Media5!$B$14:$B$129,'[4]Daily_Total '!$B70,[4]Media5!W$14:W$129)+SUMIF([4]Media6!$B$14:$B$129,'[4]Daily_Total '!$B70,[4]Media6!W$14:W$129)+SUMIF([4]Media7!$B$14:$B$129,'[4]Daily_Total '!$B70,[4]Media7!W$14:W$129)+SUMIF([4]Media8!$B$14:$B$129,'[4]Daily_Total '!$B70,[4]Media8!W$14:W$129)+SUMIF([4]Media9!$B$14:$B$129,'[4]Daily_Total '!$B70,[4]Media9!W$14:W$129)+SUMIF([4]Media10!$B$14:$B$129,'[4]Daily_Total '!$B70,[4]Media10!W$14:W$129)</f>
        <v>#VALUE!</v>
      </c>
      <c r="X70" s="274" t="e">
        <f>SUMIF([4]Facebook!$B$14:$B$155,'[4]Daily_Total '!$B70,[4]Facebook!X$14:X$155)+SUMIF([4]Instagram!$B$14:$B$125,'[4]Daily_Total '!$B70,[4]Instagram!X$14:X$125)+SUMIF([4]YouTube!$B$14:$B$123,'[4]Daily_Total '!$B70,[4]YouTube!X$14:X$123)+SUMIF([4]Media4!$B$14:$B$122,'[4]Daily_Total '!$B70,[4]Media4!X$14:X$122)+SUMIF([4]Media5!$B$14:$B$129,'[4]Daily_Total '!$B70,[4]Media5!X$14:X$129)+SUMIF([4]Media6!$B$14:$B$129,'[4]Daily_Total '!$B70,[4]Media6!X$14:X$129)+SUMIF([4]Media7!$B$14:$B$129,'[4]Daily_Total '!$B70,[4]Media7!X$14:X$129)+SUMIF([4]Media8!$B$14:$B$129,'[4]Daily_Total '!$B70,[4]Media8!X$14:X$129)+SUMIF([4]Media9!$B$14:$B$129,'[4]Daily_Total '!$B70,[4]Media9!X$14:X$129)+SUMIF([4]Media10!$B$14:$B$129,'[4]Daily_Total '!$B70,[4]Media10!X$14:X$129)</f>
        <v>#VALUE!</v>
      </c>
      <c r="Y70" s="275" t="e">
        <f>SUMIF([4]Facebook!$B$14:$B$155,'[4]Daily_Total '!$B70,[4]Facebook!Y$14:Y$155)+SUMIF([4]Instagram!$B$14:$B$125,'[4]Daily_Total '!$B70,[4]Instagram!Y$14:Y$125)+SUMIF([4]YouTube!$B$14:$B$123,'[4]Daily_Total '!$B70,[4]YouTube!Y$14:Y$123)+SUMIF([4]Media4!$B$14:$B$122,'[4]Daily_Total '!$B70,[4]Media4!Y$14:Y$122)+SUMIF([4]Media5!$B$14:$B$129,'[4]Daily_Total '!$B70,[4]Media5!Y$14:Y$129)+SUMIF([4]Media6!$B$14:$B$129,'[4]Daily_Total '!$B70,[4]Media6!Y$14:Y$129)+SUMIF([4]Media7!$B$14:$B$129,'[4]Daily_Total '!$B70,[4]Media7!Y$14:Y$129)+SUMIF([4]Media8!$B$14:$B$129,'[4]Daily_Total '!$B70,[4]Media8!Y$14:Y$129)+SUMIF([4]Media9!$B$14:$B$129,'[4]Daily_Total '!$B70,[4]Media9!Y$14:Y$129)+SUMIF([4]Media10!$B$14:$B$129,'[4]Daily_Total '!$B70,[4]Media10!Y$14:Y$129)</f>
        <v>#VALUE!</v>
      </c>
    </row>
    <row r="71" spans="1:25" ht="15.65" hidden="1" customHeight="1">
      <c r="A71" s="284"/>
      <c r="B71" s="95" t="e">
        <f>#REF!+50</f>
        <v>#REF!</v>
      </c>
      <c r="C71" s="456">
        <f>SUMIF('Facebook P2'!$B$14:$B$155,'Daily_Total  P2'!$B71,'Facebook P2'!C$14:C$155)+SUMIF('YouTube P2'!$B$14:$B$125,'Daily_Total  P2'!$B71,'YouTube P2'!C$14:C$125)+SUMIF('GDN P2'!$B$14:$B$123,'Daily_Total  P2'!$B71,'GDN P2'!C$14:C$123)+SUMIF(Media4!$B$14:$B$122,'Daily_Total  P2'!$B71,Media4!C$14:C$122)+SUMIF(Media5!$B$14:$B$129,'Daily_Total  P2'!$B71,Media5!C$14:C$129)+SUMIF(Media6!$B$14:$B$129,'Daily_Total  P2'!$B71,Media6!C$14:C$129)+SUMIF(Media7!$B$14:$B$129,'Daily_Total  P2'!$B71,Media7!C$14:C$129)+SUMIF(Media8!$B$14:$B$129,'Daily_Total  P2'!$B71,Media8!C$14:C$129)+SUMIF(Media9!$B$14:$B$129,'Daily_Total  P2'!$B71,Media9!C$14:C$129)+SUMIF(Media10!$B$14:$B$129,'Daily_Total  P2'!$B71,Media10!C$14:C$129)</f>
        <v>0</v>
      </c>
      <c r="D71" s="465">
        <f>SUMIF('Facebook P2'!$B$14:$B$155,'Daily_Total  P2'!$B71,'Facebook P2'!D$14:D$155)+SUMIF('YouTube P2'!$B$14:$B$125,'Daily_Total  P2'!$B71,'YouTube P2'!D$14:D$125)+SUMIF('GDN P2'!$B$14:$B$123,'Daily_Total  P2'!$B71,'GDN P2'!D$14:D$123)+SUMIF(Media4!$B$14:$B$122,'Daily_Total  P2'!$B71,Media4!D$14:D$122)+SUMIF(Media5!$B$14:$B$129,'Daily_Total  P2'!$B71,Media5!D$14:D$129)+SUMIF(Media6!$B$14:$B$129,'Daily_Total  P2'!$B71,Media6!D$14:D$129)+SUMIF(Media7!$B$14:$B$129,'Daily_Total  P2'!$B71,Media7!D$14:D$129)+SUMIF(Media8!$B$14:$B$129,'Daily_Total  P2'!$B71,Media8!D$14:D$129)+SUMIF(Media9!$B$14:$B$129,'Daily_Total  P2'!$B71,Media9!D$14:D$129)+SUMIF(Media10!$B$14:$B$129,'Daily_Total  P2'!$B71,Media10!D$14:D$129)</f>
        <v>0</v>
      </c>
      <c r="E71" s="465">
        <f>SUMIF('Facebook P2'!$B$14:$B$155,'Daily_Total  P2'!$B71,'Facebook P2'!E$14:E$155)+SUMIF('YouTube P2'!$B$14:$B$125,'Daily_Total  P2'!$B71,'YouTube P2'!E$14:E$125)+SUMIF('GDN P2'!$B$14:$B$123,'Daily_Total  P2'!$B71,'GDN P2'!E$14:E$123)+SUMIF(Media4!$B$14:$B$122,'Daily_Total  P2'!$B71,Media4!E$14:E$122)+SUMIF(Media5!$B$14:$B$129,'Daily_Total  P2'!$B71,Media5!E$14:E$129)+SUMIF(Media6!$B$14:$B$129,'Daily_Total  P2'!$B71,Media6!E$14:E$129)+SUMIF(Media7!$B$14:$B$129,'Daily_Total  P2'!$B71,Media7!E$14:E$129)+SUMIF(Media8!$B$14:$B$129,'Daily_Total  P2'!$B71,Media8!E$14:E$129)+SUMIF(Media9!$B$14:$B$129,'Daily_Total  P2'!$B71,Media9!E$14:E$129)+SUMIF(Media10!$B$14:$B$129,'Daily_Total  P2'!$B71,Media10!E$14:E$129)</f>
        <v>0</v>
      </c>
      <c r="F71" s="465">
        <f>SUMIF('Facebook P2'!$B$14:$B$155,'Daily_Total  P2'!$B71,'Facebook P2'!F$14:F$155)+SUMIF('YouTube P2'!$B$14:$B$125,'Daily_Total  P2'!$B71,'YouTube P2'!F$14:F$125)+SUMIF('GDN P2'!$B$14:$B$123,'Daily_Total  P2'!$B71,'GDN P2'!F$14:F$123)+SUMIF(Media4!$B$14:$B$122,'Daily_Total  P2'!$B71,Media4!F$14:F$122)+SUMIF(Media5!$B$14:$B$129,'Daily_Total  P2'!$B71,Media5!F$14:F$129)+SUMIF(Media6!$B$14:$B$129,'Daily_Total  P2'!$B71,Media6!F$14:F$129)+SUMIF(Media7!$B$14:$B$129,'Daily_Total  P2'!$B71,Media7!F$14:F$129)+SUMIF(Media8!$B$14:$B$129,'Daily_Total  P2'!$B71,Media8!F$14:F$129)+SUMIF(Media9!$B$14:$B$129,'Daily_Total  P2'!$B71,Media9!F$14:F$129)+SUMIF(Media10!$B$14:$B$129,'Daily_Total  P2'!$B71,Media10!F$14:F$129)</f>
        <v>0</v>
      </c>
      <c r="G71" s="465">
        <f>SUMIF('Facebook P2'!$B$14:$B$155,'Daily_Total  P2'!$B71,'Facebook P2'!G$14:G$155)+SUMIF('YouTube P2'!$B$14:$B$125,'Daily_Total  P2'!$B71,'YouTube P2'!G$14:G$125)+SUMIF('GDN P2'!$B$14:$B$123,'Daily_Total  P2'!$B71,'GDN P2'!G$14:G$123)+SUMIF(Media4!$B$14:$B$122,'Daily_Total  P2'!$B71,Media4!G$14:G$122)+SUMIF(Media5!$B$14:$B$129,'Daily_Total  P2'!$B71,Media5!G$14:G$129)+SUMIF(Media6!$B$14:$B$129,'Daily_Total  P2'!$B71,Media6!G$14:G$129)+SUMIF(Media7!$B$14:$B$129,'Daily_Total  P2'!$B71,Media7!G$14:G$129)+SUMIF(Media8!$B$14:$B$129,'Daily_Total  P2'!$B71,Media8!G$14:G$129)+SUMIF(Media9!$B$14:$B$129,'Daily_Total  P2'!$B71,Media9!G$14:G$129)+SUMIF(Media10!$B$14:$B$129,'Daily_Total  P2'!$B71,Media10!G$14:G$129)</f>
        <v>0</v>
      </c>
      <c r="H71" s="465">
        <f>SUMIF('Facebook P2'!$B$14:$B$155,'Daily_Total  P2'!$B71,'Facebook P2'!H$14:H$155)+SUMIF('YouTube P2'!$B$14:$B$125,'Daily_Total  P2'!$B71,'YouTube P2'!H$14:H$125)+SUMIF('GDN P2'!$B$14:$B$123,'Daily_Total  P2'!$B71,'GDN P2'!H$14:H$123)+SUMIF(Media4!$B$14:$B$122,'Daily_Total  P2'!$B71,Media4!H$14:H$122)+SUMIF(Media5!$B$14:$B$129,'Daily_Total  P2'!$B71,Media5!H$14:H$129)+SUMIF(Media6!$B$14:$B$129,'Daily_Total  P2'!$B71,Media6!H$14:H$129)+SUMIF(Media7!$B$14:$B$129,'Daily_Total  P2'!$B71,Media7!H$14:H$129)+SUMIF(Media8!$B$14:$B$129,'Daily_Total  P2'!$B71,Media8!H$14:H$129)+SUMIF(Media9!$B$14:$B$129,'Daily_Total  P2'!$B71,Media9!H$14:H$129)+SUMIF(Media10!$B$14:$B$129,'Daily_Total  P2'!$B71,Media10!H$14:H$129)</f>
        <v>0</v>
      </c>
      <c r="I71" s="465">
        <f>SUMIF('Facebook P2'!$B$14:$B$155,'Daily_Total  P2'!$B71,'Facebook P2'!I$14:I$155)+SUMIF('YouTube P2'!$B$14:$B$125,'Daily_Total  P2'!$B71,'YouTube P2'!I$14:I$125)+SUMIF('GDN P2'!$B$14:$B$123,'Daily_Total  P2'!$B71,'GDN P2'!I$14:I$123)+SUMIF(Media4!$B$14:$B$122,'Daily_Total  P2'!$B71,Media4!I$14:I$122)+SUMIF(Media5!$B$14:$B$129,'Daily_Total  P2'!$B71,Media5!I$14:I$129)+SUMIF(Media6!$B$14:$B$129,'Daily_Total  P2'!$B71,Media6!I$14:I$129)+SUMIF(Media7!$B$14:$B$129,'Daily_Total  P2'!$B71,Media7!I$14:I$129)+SUMIF(Media8!$B$14:$B$129,'Daily_Total  P2'!$B71,Media8!I$14:I$129)+SUMIF(Media9!$B$14:$B$129,'Daily_Total  P2'!$B71,Media9!I$14:I$129)+SUMIF(Media10!$B$14:$B$129,'Daily_Total  P2'!$B71,Media10!I$14:I$129)</f>
        <v>0</v>
      </c>
      <c r="J71" s="467">
        <f>SUMIF('Facebook P2'!$B$14:$B$155,'Daily_Total  P2'!$B71,'Facebook P2'!J$14:J$155)+SUMIF('YouTube P2'!$B$14:$B$125,'Daily_Total  P2'!$B71,'YouTube P2'!J$14:J$125)+SUMIF('GDN P2'!$B$14:$B$123,'Daily_Total  P2'!$B71,'GDN P2'!J$14:J$123)+SUMIF(Media4!$B$14:$B$122,'Daily_Total  P2'!$B71,Media4!J$14:J$122)+SUMIF(Media5!$B$14:$B$129,'Daily_Total  P2'!$B71,Media5!J$14:J$129)+SUMIF(Media6!$B$14:$B$129,'Daily_Total  P2'!$B71,Media6!J$14:J$129)+SUMIF(Media7!$B$14:$B$129,'Daily_Total  P2'!$B71,Media7!J$14:J$129)+SUMIF(Media8!$B$14:$B$129,'Daily_Total  P2'!$B71,Media8!J$14:J$129)+SUMIF(Media9!$B$14:$B$129,'Daily_Total  P2'!$B71,Media9!J$14:J$129)+SUMIF(Media10!$B$14:$B$129,'Daily_Total  P2'!$B71,Media10!J$14:J$129)</f>
        <v>0</v>
      </c>
      <c r="K71" s="59">
        <f>SUM($J$21,$J$29,$J$37,$J$45,$J$53,$J$61,$J$69:J71)/$C$3</f>
        <v>0.17274766266810113</v>
      </c>
      <c r="L71" s="60" t="e">
        <f t="shared" si="0"/>
        <v>#DIV/0!</v>
      </c>
      <c r="M71" s="73" t="e">
        <f t="shared" si="1"/>
        <v>#DIV/0!</v>
      </c>
      <c r="N71" s="356" t="e">
        <f t="shared" si="2"/>
        <v>#DIV/0!</v>
      </c>
      <c r="O71" s="456">
        <f>SUMIF('Facebook P2'!$B$14:$B$155,'Daily_Total  P2'!$B71,'Facebook P2'!O$14:O$155)+SUMIF('YouTube P2'!$B$14:$B$125,'Daily_Total  P2'!$B71,'YouTube P2'!O$14:O$125)+SUMIF('GDN P2'!$B$14:$B$123,'Daily_Total  P2'!$B71,'GDN P2'!O$14:O$123)+SUMIF(Media4!$B$14:$B$122,'Daily_Total  P2'!$B71,Media4!O$14:O$122)+SUMIF(Media5!$B$14:$B$129,'Daily_Total  P2'!$B71,Media5!O$14:O$129)+SUMIF(Media6!$B$14:$B$129,'Daily_Total  P2'!$B71,Media6!O$14:O$129)+SUMIF(Media7!$B$14:$B$129,'Daily_Total  P2'!$B71,Media7!O$14:O$129)+SUMIF(Media8!$B$14:$B$129,'Daily_Total  P2'!$B71,Media8!O$14:O$129)+SUMIF(Media9!$B$14:$B$129,'Daily_Total  P2'!$B71,Media9!O$14:O$129)+SUMIF(Media10!$B$14:$B$129,'Daily_Total  P2'!$B71,Media10!O$14:O$129)</f>
        <v>0</v>
      </c>
      <c r="P71" s="456">
        <f>SUMIF('Facebook P2'!$B$14:$B$155,'Daily_Total  P2'!$B71,'Facebook P2'!P$14:P$155)+SUMIF('YouTube P2'!$B$14:$B$125,'Daily_Total  P2'!$B71,'YouTube P2'!P$14:P$125)+SUMIF('GDN P2'!$B$14:$B$123,'Daily_Total  P2'!$B71,'GDN P2'!P$14:P$123)+SUMIF(Media4!$B$14:$B$122,'Daily_Total  P2'!$B71,Media4!P$14:P$122)+SUMIF(Media5!$B$14:$B$129,'Daily_Total  P2'!$B71,Media5!P$14:P$129)+SUMIF(Media6!$B$14:$B$129,'Daily_Total  P2'!$B71,Media6!P$14:P$129)+SUMIF(Media7!$B$14:$B$129,'Daily_Total  P2'!$B71,Media7!P$14:P$129)+SUMIF(Media8!$B$14:$B$129,'Daily_Total  P2'!$B71,Media8!P$14:P$129)+SUMIF(Media9!$B$14:$B$129,'Daily_Total  P2'!$B71,Media9!P$14:P$129)+SUMIF(Media10!$B$14:$B$129,'Daily_Total  P2'!$B71,Media10!P$14:P$129)</f>
        <v>0</v>
      </c>
      <c r="Q71" s="74" t="e">
        <f t="shared" si="3"/>
        <v>#DIV/0!</v>
      </c>
      <c r="R71" s="75" t="e">
        <f t="shared" ref="R71:R76" si="24">J71/O71</f>
        <v>#DIV/0!</v>
      </c>
      <c r="S71" s="59" t="e">
        <f t="shared" si="5"/>
        <v>#DIV/0!</v>
      </c>
      <c r="T71" s="104" t="e">
        <f>AVERAGE('Facebook P2'!T71,'YouTube P2'!T71,'GDN P2'!T71,Media4!T69,Media5!T69,Media6!T69,Media7!T69,Media8!T69,Media9!T69,Media10!T69)</f>
        <v>#DIV/0!</v>
      </c>
      <c r="U71" s="110">
        <f>SUMIF(Facebook!$B$14:$B$155,'Daily_Total  P2'!$B71,Facebook!U$14:U$155)+SUMIF(YouTube!$B$14:$B$125,'Daily_Total  P2'!$B71,YouTube!N$14:N$125)+SUMIF(Snapchat!$B$14:$B$123,'Daily_Total  P2'!$B71,Snapchat!N$14:N$123)+SUMIF(Media4!$B$14:$B$122,'Daily_Total  P2'!$B71,Media4!N$14:N$122)+SUMIF(Media5!$B$14:$B$129,'Daily_Total  P2'!$B71,Media5!N$14:N$129)+SUMIF(Media6!$B$14:$B$129,'Daily_Total  P2'!$B71,Media6!N$14:N$129)+SUMIF(Media7!$B$14:$B$129,'Daily_Total  P2'!$B71,Media7!N$14:N$129)+SUMIF(Media8!$B$14:$B$129,'Daily_Total  P2'!$B71,Media8!N$14:N$129)+SUMIF(Media9!$B$14:$B$129,'Daily_Total  P2'!$B71,Media9!N$14:N$129)+SUMIF(Media10!$B$14:$B$129,'Daily_Total  P2'!$B71,Media10!N$14:N$129)</f>
        <v>0</v>
      </c>
      <c r="V71" s="74">
        <f t="shared" si="16"/>
        <v>1</v>
      </c>
      <c r="W71" s="274" t="e">
        <f>SUMIF([4]Facebook!$B$14:$B$155,'[4]Daily_Total '!$B71,[4]Facebook!W$14:W$155)+SUMIF([4]Instagram!$B$14:$B$125,'[4]Daily_Total '!$B71,[4]Instagram!W$14:W$125)+SUMIF([4]YouTube!$B$14:$B$123,'[4]Daily_Total '!$B71,[4]YouTube!W$14:W$123)+SUMIF([4]Media4!$B$14:$B$122,'[4]Daily_Total '!$B71,[4]Media4!W$14:W$122)+SUMIF([4]Media5!$B$14:$B$129,'[4]Daily_Total '!$B71,[4]Media5!W$14:W$129)+SUMIF([4]Media6!$B$14:$B$129,'[4]Daily_Total '!$B71,[4]Media6!W$14:W$129)+SUMIF([4]Media7!$B$14:$B$129,'[4]Daily_Total '!$B71,[4]Media7!W$14:W$129)+SUMIF([4]Media8!$B$14:$B$129,'[4]Daily_Total '!$B71,[4]Media8!W$14:W$129)+SUMIF([4]Media9!$B$14:$B$129,'[4]Daily_Total '!$B71,[4]Media9!W$14:W$129)+SUMIF([4]Media10!$B$14:$B$129,'[4]Daily_Total '!$B71,[4]Media10!W$14:W$129)</f>
        <v>#VALUE!</v>
      </c>
      <c r="X71" s="274" t="e">
        <f>SUMIF([4]Facebook!$B$14:$B$155,'[4]Daily_Total '!$B71,[4]Facebook!X$14:X$155)+SUMIF([4]Instagram!$B$14:$B$125,'[4]Daily_Total '!$B71,[4]Instagram!X$14:X$125)+SUMIF([4]YouTube!$B$14:$B$123,'[4]Daily_Total '!$B71,[4]YouTube!X$14:X$123)+SUMIF([4]Media4!$B$14:$B$122,'[4]Daily_Total '!$B71,[4]Media4!X$14:X$122)+SUMIF([4]Media5!$B$14:$B$129,'[4]Daily_Total '!$B71,[4]Media5!X$14:X$129)+SUMIF([4]Media6!$B$14:$B$129,'[4]Daily_Total '!$B71,[4]Media6!X$14:X$129)+SUMIF([4]Media7!$B$14:$B$129,'[4]Daily_Total '!$B71,[4]Media7!X$14:X$129)+SUMIF([4]Media8!$B$14:$B$129,'[4]Daily_Total '!$B71,[4]Media8!X$14:X$129)+SUMIF([4]Media9!$B$14:$B$129,'[4]Daily_Total '!$B71,[4]Media9!X$14:X$129)+SUMIF([4]Media10!$B$14:$B$129,'[4]Daily_Total '!$B71,[4]Media10!X$14:X$129)</f>
        <v>#VALUE!</v>
      </c>
      <c r="Y71" s="275" t="e">
        <f>SUMIF([4]Facebook!$B$14:$B$155,'[4]Daily_Total '!$B71,[4]Facebook!Y$14:Y$155)+SUMIF([4]Instagram!$B$14:$B$125,'[4]Daily_Total '!$B71,[4]Instagram!Y$14:Y$125)+SUMIF([4]YouTube!$B$14:$B$123,'[4]Daily_Total '!$B71,[4]YouTube!Y$14:Y$123)+SUMIF([4]Media4!$B$14:$B$122,'[4]Daily_Total '!$B71,[4]Media4!Y$14:Y$122)+SUMIF([4]Media5!$B$14:$B$129,'[4]Daily_Total '!$B71,[4]Media5!Y$14:Y$129)+SUMIF([4]Media6!$B$14:$B$129,'[4]Daily_Total '!$B71,[4]Media6!Y$14:Y$129)+SUMIF([4]Media7!$B$14:$B$129,'[4]Daily_Total '!$B71,[4]Media7!Y$14:Y$129)+SUMIF([4]Media8!$B$14:$B$129,'[4]Daily_Total '!$B71,[4]Media8!Y$14:Y$129)+SUMIF([4]Media9!$B$14:$B$129,'[4]Daily_Total '!$B71,[4]Media9!Y$14:Y$129)+SUMIF([4]Media10!$B$14:$B$129,'[4]Daily_Total '!$B71,[4]Media10!Y$14:Y$129)</f>
        <v>#VALUE!</v>
      </c>
    </row>
    <row r="72" spans="1:25" ht="15.65" hidden="1" customHeight="1">
      <c r="A72" s="284"/>
      <c r="B72" s="95" t="e">
        <f>#REF!+51</f>
        <v>#REF!</v>
      </c>
      <c r="C72" s="456">
        <f>SUMIF('Facebook P2'!$B$14:$B$155,'Daily_Total  P2'!$B72,'Facebook P2'!C$14:C$155)+SUMIF('YouTube P2'!$B$14:$B$125,'Daily_Total  P2'!$B72,'YouTube P2'!C$14:C$125)+SUMIF('GDN P2'!$B$14:$B$123,'Daily_Total  P2'!$B72,'GDN P2'!C$14:C$123)+SUMIF(Media4!$B$14:$B$122,'Daily_Total  P2'!$B72,Media4!C$14:C$122)+SUMIF(Media5!$B$14:$B$129,'Daily_Total  P2'!$B72,Media5!C$14:C$129)+SUMIF(Media6!$B$14:$B$129,'Daily_Total  P2'!$B72,Media6!C$14:C$129)+SUMIF(Media7!$B$14:$B$129,'Daily_Total  P2'!$B72,Media7!C$14:C$129)+SUMIF(Media8!$B$14:$B$129,'Daily_Total  P2'!$B72,Media8!C$14:C$129)+SUMIF(Media9!$B$14:$B$129,'Daily_Total  P2'!$B72,Media9!C$14:C$129)+SUMIF(Media10!$B$14:$B$129,'Daily_Total  P2'!$B72,Media10!C$14:C$129)</f>
        <v>0</v>
      </c>
      <c r="D72" s="465">
        <f>SUMIF('Facebook P2'!$B$14:$B$155,'Daily_Total  P2'!$B72,'Facebook P2'!D$14:D$155)+SUMIF('YouTube P2'!$B$14:$B$125,'Daily_Total  P2'!$B72,'YouTube P2'!D$14:D$125)+SUMIF('GDN P2'!$B$14:$B$123,'Daily_Total  P2'!$B72,'GDN P2'!D$14:D$123)+SUMIF(Media4!$B$14:$B$122,'Daily_Total  P2'!$B72,Media4!D$14:D$122)+SUMIF(Media5!$B$14:$B$129,'Daily_Total  P2'!$B72,Media5!D$14:D$129)+SUMIF(Media6!$B$14:$B$129,'Daily_Total  P2'!$B72,Media6!D$14:D$129)+SUMIF(Media7!$B$14:$B$129,'Daily_Total  P2'!$B72,Media7!D$14:D$129)+SUMIF(Media8!$B$14:$B$129,'Daily_Total  P2'!$B72,Media8!D$14:D$129)+SUMIF(Media9!$B$14:$B$129,'Daily_Total  P2'!$B72,Media9!D$14:D$129)+SUMIF(Media10!$B$14:$B$129,'Daily_Total  P2'!$B72,Media10!D$14:D$129)</f>
        <v>0</v>
      </c>
      <c r="E72" s="465">
        <f>SUMIF('Facebook P2'!$B$14:$B$155,'Daily_Total  P2'!$B72,'Facebook P2'!E$14:E$155)+SUMIF('YouTube P2'!$B$14:$B$125,'Daily_Total  P2'!$B72,'YouTube P2'!E$14:E$125)+SUMIF('GDN P2'!$B$14:$B$123,'Daily_Total  P2'!$B72,'GDN P2'!E$14:E$123)+SUMIF(Media4!$B$14:$B$122,'Daily_Total  P2'!$B72,Media4!E$14:E$122)+SUMIF(Media5!$B$14:$B$129,'Daily_Total  P2'!$B72,Media5!E$14:E$129)+SUMIF(Media6!$B$14:$B$129,'Daily_Total  P2'!$B72,Media6!E$14:E$129)+SUMIF(Media7!$B$14:$B$129,'Daily_Total  P2'!$B72,Media7!E$14:E$129)+SUMIF(Media8!$B$14:$B$129,'Daily_Total  P2'!$B72,Media8!E$14:E$129)+SUMIF(Media9!$B$14:$B$129,'Daily_Total  P2'!$B72,Media9!E$14:E$129)+SUMIF(Media10!$B$14:$B$129,'Daily_Total  P2'!$B72,Media10!E$14:E$129)</f>
        <v>0</v>
      </c>
      <c r="F72" s="465">
        <f>SUMIF('Facebook P2'!$B$14:$B$155,'Daily_Total  P2'!$B72,'Facebook P2'!F$14:F$155)+SUMIF('YouTube P2'!$B$14:$B$125,'Daily_Total  P2'!$B72,'YouTube P2'!F$14:F$125)+SUMIF('GDN P2'!$B$14:$B$123,'Daily_Total  P2'!$B72,'GDN P2'!F$14:F$123)+SUMIF(Media4!$B$14:$B$122,'Daily_Total  P2'!$B72,Media4!F$14:F$122)+SUMIF(Media5!$B$14:$B$129,'Daily_Total  P2'!$B72,Media5!F$14:F$129)+SUMIF(Media6!$B$14:$B$129,'Daily_Total  P2'!$B72,Media6!F$14:F$129)+SUMIF(Media7!$B$14:$B$129,'Daily_Total  P2'!$B72,Media7!F$14:F$129)+SUMIF(Media8!$B$14:$B$129,'Daily_Total  P2'!$B72,Media8!F$14:F$129)+SUMIF(Media9!$B$14:$B$129,'Daily_Total  P2'!$B72,Media9!F$14:F$129)+SUMIF(Media10!$B$14:$B$129,'Daily_Total  P2'!$B72,Media10!F$14:F$129)</f>
        <v>0</v>
      </c>
      <c r="G72" s="465">
        <f>SUMIF('Facebook P2'!$B$14:$B$155,'Daily_Total  P2'!$B72,'Facebook P2'!G$14:G$155)+SUMIF('YouTube P2'!$B$14:$B$125,'Daily_Total  P2'!$B72,'YouTube P2'!G$14:G$125)+SUMIF('GDN P2'!$B$14:$B$123,'Daily_Total  P2'!$B72,'GDN P2'!G$14:G$123)+SUMIF(Media4!$B$14:$B$122,'Daily_Total  P2'!$B72,Media4!G$14:G$122)+SUMIF(Media5!$B$14:$B$129,'Daily_Total  P2'!$B72,Media5!G$14:G$129)+SUMIF(Media6!$B$14:$B$129,'Daily_Total  P2'!$B72,Media6!G$14:G$129)+SUMIF(Media7!$B$14:$B$129,'Daily_Total  P2'!$B72,Media7!G$14:G$129)+SUMIF(Media8!$B$14:$B$129,'Daily_Total  P2'!$B72,Media8!G$14:G$129)+SUMIF(Media9!$B$14:$B$129,'Daily_Total  P2'!$B72,Media9!G$14:G$129)+SUMIF(Media10!$B$14:$B$129,'Daily_Total  P2'!$B72,Media10!G$14:G$129)</f>
        <v>0</v>
      </c>
      <c r="H72" s="465">
        <f>SUMIF('Facebook P2'!$B$14:$B$155,'Daily_Total  P2'!$B72,'Facebook P2'!H$14:H$155)+SUMIF('YouTube P2'!$B$14:$B$125,'Daily_Total  P2'!$B72,'YouTube P2'!H$14:H$125)+SUMIF('GDN P2'!$B$14:$B$123,'Daily_Total  P2'!$B72,'GDN P2'!H$14:H$123)+SUMIF(Media4!$B$14:$B$122,'Daily_Total  P2'!$B72,Media4!H$14:H$122)+SUMIF(Media5!$B$14:$B$129,'Daily_Total  P2'!$B72,Media5!H$14:H$129)+SUMIF(Media6!$B$14:$B$129,'Daily_Total  P2'!$B72,Media6!H$14:H$129)+SUMIF(Media7!$B$14:$B$129,'Daily_Total  P2'!$B72,Media7!H$14:H$129)+SUMIF(Media8!$B$14:$B$129,'Daily_Total  P2'!$B72,Media8!H$14:H$129)+SUMIF(Media9!$B$14:$B$129,'Daily_Total  P2'!$B72,Media9!H$14:H$129)+SUMIF(Media10!$B$14:$B$129,'Daily_Total  P2'!$B72,Media10!H$14:H$129)</f>
        <v>0</v>
      </c>
      <c r="I72" s="465">
        <f>SUMIF('Facebook P2'!$B$14:$B$155,'Daily_Total  P2'!$B72,'Facebook P2'!I$14:I$155)+SUMIF('YouTube P2'!$B$14:$B$125,'Daily_Total  P2'!$B72,'YouTube P2'!I$14:I$125)+SUMIF('GDN P2'!$B$14:$B$123,'Daily_Total  P2'!$B72,'GDN P2'!I$14:I$123)+SUMIF(Media4!$B$14:$B$122,'Daily_Total  P2'!$B72,Media4!I$14:I$122)+SUMIF(Media5!$B$14:$B$129,'Daily_Total  P2'!$B72,Media5!I$14:I$129)+SUMIF(Media6!$B$14:$B$129,'Daily_Total  P2'!$B72,Media6!I$14:I$129)+SUMIF(Media7!$B$14:$B$129,'Daily_Total  P2'!$B72,Media7!I$14:I$129)+SUMIF(Media8!$B$14:$B$129,'Daily_Total  P2'!$B72,Media8!I$14:I$129)+SUMIF(Media9!$B$14:$B$129,'Daily_Total  P2'!$B72,Media9!I$14:I$129)+SUMIF(Media10!$B$14:$B$129,'Daily_Total  P2'!$B72,Media10!I$14:I$129)</f>
        <v>0</v>
      </c>
      <c r="J72" s="467">
        <f>SUMIF('Facebook P2'!$B$14:$B$155,'Daily_Total  P2'!$B72,'Facebook P2'!J$14:J$155)+SUMIF('YouTube P2'!$B$14:$B$125,'Daily_Total  P2'!$B72,'YouTube P2'!J$14:J$125)+SUMIF('GDN P2'!$B$14:$B$123,'Daily_Total  P2'!$B72,'GDN P2'!J$14:J$123)+SUMIF(Media4!$B$14:$B$122,'Daily_Total  P2'!$B72,Media4!J$14:J$122)+SUMIF(Media5!$B$14:$B$129,'Daily_Total  P2'!$B72,Media5!J$14:J$129)+SUMIF(Media6!$B$14:$B$129,'Daily_Total  P2'!$B72,Media6!J$14:J$129)+SUMIF(Media7!$B$14:$B$129,'Daily_Total  P2'!$B72,Media7!J$14:J$129)+SUMIF(Media8!$B$14:$B$129,'Daily_Total  P2'!$B72,Media8!J$14:J$129)+SUMIF(Media9!$B$14:$B$129,'Daily_Total  P2'!$B72,Media9!J$14:J$129)+SUMIF(Media10!$B$14:$B$129,'Daily_Total  P2'!$B72,Media10!J$14:J$129)</f>
        <v>0</v>
      </c>
      <c r="K72" s="59">
        <f>SUM($J$21,$J$29,$J$37,$J$45,$J$53,$J$61,$J$69:J72)/$C$3</f>
        <v>0.17274766266810113</v>
      </c>
      <c r="L72" s="60" t="e">
        <f t="shared" si="0"/>
        <v>#DIV/0!</v>
      </c>
      <c r="M72" s="73" t="e">
        <f t="shared" si="1"/>
        <v>#DIV/0!</v>
      </c>
      <c r="N72" s="356" t="e">
        <f t="shared" si="2"/>
        <v>#DIV/0!</v>
      </c>
      <c r="O72" s="456">
        <f>SUMIF('Facebook P2'!$B$14:$B$155,'Daily_Total  P2'!$B72,'Facebook P2'!O$14:O$155)+SUMIF('YouTube P2'!$B$14:$B$125,'Daily_Total  P2'!$B72,'YouTube P2'!O$14:O$125)+SUMIF('GDN P2'!$B$14:$B$123,'Daily_Total  P2'!$B72,'GDN P2'!O$14:O$123)+SUMIF(Media4!$B$14:$B$122,'Daily_Total  P2'!$B72,Media4!O$14:O$122)+SUMIF(Media5!$B$14:$B$129,'Daily_Total  P2'!$B72,Media5!O$14:O$129)+SUMIF(Media6!$B$14:$B$129,'Daily_Total  P2'!$B72,Media6!O$14:O$129)+SUMIF(Media7!$B$14:$B$129,'Daily_Total  P2'!$B72,Media7!O$14:O$129)+SUMIF(Media8!$B$14:$B$129,'Daily_Total  P2'!$B72,Media8!O$14:O$129)+SUMIF(Media9!$B$14:$B$129,'Daily_Total  P2'!$B72,Media9!O$14:O$129)+SUMIF(Media10!$B$14:$B$129,'Daily_Total  P2'!$B72,Media10!O$14:O$129)</f>
        <v>0</v>
      </c>
      <c r="P72" s="456">
        <f>SUMIF('Facebook P2'!$B$14:$B$155,'Daily_Total  P2'!$B72,'Facebook P2'!P$14:P$155)+SUMIF('YouTube P2'!$B$14:$B$125,'Daily_Total  P2'!$B72,'YouTube P2'!P$14:P$125)+SUMIF('GDN P2'!$B$14:$B$123,'Daily_Total  P2'!$B72,'GDN P2'!P$14:P$123)+SUMIF(Media4!$B$14:$B$122,'Daily_Total  P2'!$B72,Media4!P$14:P$122)+SUMIF(Media5!$B$14:$B$129,'Daily_Total  P2'!$B72,Media5!P$14:P$129)+SUMIF(Media6!$B$14:$B$129,'Daily_Total  P2'!$B72,Media6!P$14:P$129)+SUMIF(Media7!$B$14:$B$129,'Daily_Total  P2'!$B72,Media7!P$14:P$129)+SUMIF(Media8!$B$14:$B$129,'Daily_Total  P2'!$B72,Media8!P$14:P$129)+SUMIF(Media9!$B$14:$B$129,'Daily_Total  P2'!$B72,Media9!P$14:P$129)+SUMIF(Media10!$B$14:$B$129,'Daily_Total  P2'!$B72,Media10!P$14:P$129)</f>
        <v>0</v>
      </c>
      <c r="Q72" s="74" t="e">
        <f t="shared" si="3"/>
        <v>#DIV/0!</v>
      </c>
      <c r="R72" s="75" t="e">
        <f t="shared" si="24"/>
        <v>#DIV/0!</v>
      </c>
      <c r="S72" s="59" t="e">
        <f t="shared" si="5"/>
        <v>#DIV/0!</v>
      </c>
      <c r="T72" s="104" t="e">
        <f>AVERAGE('Facebook P2'!T72,'YouTube P2'!T72,'GDN P2'!T72,Media4!T70,Media5!T70,Media6!T70,Media7!T70,Media8!T70,Media9!T70,Media10!T70)</f>
        <v>#DIV/0!</v>
      </c>
      <c r="U72" s="110">
        <f>SUMIF(Facebook!$B$14:$B$155,'Daily_Total  P2'!$B72,Facebook!U$14:U$155)+SUMIF(YouTube!$B$14:$B$125,'Daily_Total  P2'!$B72,YouTube!N$14:N$125)+SUMIF(Snapchat!$B$14:$B$123,'Daily_Total  P2'!$B72,Snapchat!N$14:N$123)+SUMIF(Media4!$B$14:$B$122,'Daily_Total  P2'!$B72,Media4!N$14:N$122)+SUMIF(Media5!$B$14:$B$129,'Daily_Total  P2'!$B72,Media5!N$14:N$129)+SUMIF(Media6!$B$14:$B$129,'Daily_Total  P2'!$B72,Media6!N$14:N$129)+SUMIF(Media7!$B$14:$B$129,'Daily_Total  P2'!$B72,Media7!N$14:N$129)+SUMIF(Media8!$B$14:$B$129,'Daily_Total  P2'!$B72,Media8!N$14:N$129)+SUMIF(Media9!$B$14:$B$129,'Daily_Total  P2'!$B72,Media9!N$14:N$129)+SUMIF(Media10!$B$14:$B$129,'Daily_Total  P2'!$B72,Media10!N$14:N$129)</f>
        <v>0</v>
      </c>
      <c r="V72" s="74">
        <f t="shared" si="16"/>
        <v>1</v>
      </c>
      <c r="W72" s="274" t="e">
        <f>SUMIF([4]Facebook!$B$14:$B$155,'[4]Daily_Total '!$B72,[4]Facebook!W$14:W$155)+SUMIF([4]Instagram!$B$14:$B$125,'[4]Daily_Total '!$B72,[4]Instagram!W$14:W$125)+SUMIF([4]YouTube!$B$14:$B$123,'[4]Daily_Total '!$B72,[4]YouTube!W$14:W$123)+SUMIF([4]Media4!$B$14:$B$122,'[4]Daily_Total '!$B72,[4]Media4!W$14:W$122)+SUMIF([4]Media5!$B$14:$B$129,'[4]Daily_Total '!$B72,[4]Media5!W$14:W$129)+SUMIF([4]Media6!$B$14:$B$129,'[4]Daily_Total '!$B72,[4]Media6!W$14:W$129)+SUMIF([4]Media7!$B$14:$B$129,'[4]Daily_Total '!$B72,[4]Media7!W$14:W$129)+SUMIF([4]Media8!$B$14:$B$129,'[4]Daily_Total '!$B72,[4]Media8!W$14:W$129)+SUMIF([4]Media9!$B$14:$B$129,'[4]Daily_Total '!$B72,[4]Media9!W$14:W$129)+SUMIF([4]Media10!$B$14:$B$129,'[4]Daily_Total '!$B72,[4]Media10!W$14:W$129)</f>
        <v>#VALUE!</v>
      </c>
      <c r="X72" s="274" t="e">
        <f>SUMIF([4]Facebook!$B$14:$B$155,'[4]Daily_Total '!$B72,[4]Facebook!X$14:X$155)+SUMIF([4]Instagram!$B$14:$B$125,'[4]Daily_Total '!$B72,[4]Instagram!X$14:X$125)+SUMIF([4]YouTube!$B$14:$B$123,'[4]Daily_Total '!$B72,[4]YouTube!X$14:X$123)+SUMIF([4]Media4!$B$14:$B$122,'[4]Daily_Total '!$B72,[4]Media4!X$14:X$122)+SUMIF([4]Media5!$B$14:$B$129,'[4]Daily_Total '!$B72,[4]Media5!X$14:X$129)+SUMIF([4]Media6!$B$14:$B$129,'[4]Daily_Total '!$B72,[4]Media6!X$14:X$129)+SUMIF([4]Media7!$B$14:$B$129,'[4]Daily_Total '!$B72,[4]Media7!X$14:X$129)+SUMIF([4]Media8!$B$14:$B$129,'[4]Daily_Total '!$B72,[4]Media8!X$14:X$129)+SUMIF([4]Media9!$B$14:$B$129,'[4]Daily_Total '!$B72,[4]Media9!X$14:X$129)+SUMIF([4]Media10!$B$14:$B$129,'[4]Daily_Total '!$B72,[4]Media10!X$14:X$129)</f>
        <v>#VALUE!</v>
      </c>
      <c r="Y72" s="275" t="e">
        <f>SUMIF([4]Facebook!$B$14:$B$155,'[4]Daily_Total '!$B72,[4]Facebook!Y$14:Y$155)+SUMIF([4]Instagram!$B$14:$B$125,'[4]Daily_Total '!$B72,[4]Instagram!Y$14:Y$125)+SUMIF([4]YouTube!$B$14:$B$123,'[4]Daily_Total '!$B72,[4]YouTube!Y$14:Y$123)+SUMIF([4]Media4!$B$14:$B$122,'[4]Daily_Total '!$B72,[4]Media4!Y$14:Y$122)+SUMIF([4]Media5!$B$14:$B$129,'[4]Daily_Total '!$B72,[4]Media5!Y$14:Y$129)+SUMIF([4]Media6!$B$14:$B$129,'[4]Daily_Total '!$B72,[4]Media6!Y$14:Y$129)+SUMIF([4]Media7!$B$14:$B$129,'[4]Daily_Total '!$B72,[4]Media7!Y$14:Y$129)+SUMIF([4]Media8!$B$14:$B$129,'[4]Daily_Total '!$B72,[4]Media8!Y$14:Y$129)+SUMIF([4]Media9!$B$14:$B$129,'[4]Daily_Total '!$B72,[4]Media9!Y$14:Y$129)+SUMIF([4]Media10!$B$14:$B$129,'[4]Daily_Total '!$B72,[4]Media10!Y$14:Y$129)</f>
        <v>#VALUE!</v>
      </c>
    </row>
    <row r="73" spans="1:25" ht="15.65" hidden="1" customHeight="1">
      <c r="A73" s="284"/>
      <c r="B73" s="95" t="e">
        <f>#REF!+52</f>
        <v>#REF!</v>
      </c>
      <c r="C73" s="456">
        <f>SUMIF('Facebook P2'!$B$14:$B$155,'Daily_Total  P2'!$B73,'Facebook P2'!C$14:C$155)+SUMIF('YouTube P2'!$B$14:$B$125,'Daily_Total  P2'!$B73,'YouTube P2'!C$14:C$125)+SUMIF('GDN P2'!$B$14:$B$123,'Daily_Total  P2'!$B73,'GDN P2'!C$14:C$123)+SUMIF(Media4!$B$14:$B$122,'Daily_Total  P2'!$B73,Media4!C$14:C$122)+SUMIF(Media5!$B$14:$B$129,'Daily_Total  P2'!$B73,Media5!C$14:C$129)+SUMIF(Media6!$B$14:$B$129,'Daily_Total  P2'!$B73,Media6!C$14:C$129)+SUMIF(Media7!$B$14:$B$129,'Daily_Total  P2'!$B73,Media7!C$14:C$129)+SUMIF(Media8!$B$14:$B$129,'Daily_Total  P2'!$B73,Media8!C$14:C$129)+SUMIF(Media9!$B$14:$B$129,'Daily_Total  P2'!$B73,Media9!C$14:C$129)+SUMIF(Media10!$B$14:$B$129,'Daily_Total  P2'!$B73,Media10!C$14:C$129)</f>
        <v>0</v>
      </c>
      <c r="D73" s="465">
        <f>SUMIF('Facebook P2'!$B$14:$B$155,'Daily_Total  P2'!$B73,'Facebook P2'!D$14:D$155)+SUMIF('YouTube P2'!$B$14:$B$125,'Daily_Total  P2'!$B73,'YouTube P2'!D$14:D$125)+SUMIF('GDN P2'!$B$14:$B$123,'Daily_Total  P2'!$B73,'GDN P2'!D$14:D$123)+SUMIF(Media4!$B$14:$B$122,'Daily_Total  P2'!$B73,Media4!D$14:D$122)+SUMIF(Media5!$B$14:$B$129,'Daily_Total  P2'!$B73,Media5!D$14:D$129)+SUMIF(Media6!$B$14:$B$129,'Daily_Total  P2'!$B73,Media6!D$14:D$129)+SUMIF(Media7!$B$14:$B$129,'Daily_Total  P2'!$B73,Media7!D$14:D$129)+SUMIF(Media8!$B$14:$B$129,'Daily_Total  P2'!$B73,Media8!D$14:D$129)+SUMIF(Media9!$B$14:$B$129,'Daily_Total  P2'!$B73,Media9!D$14:D$129)+SUMIF(Media10!$B$14:$B$129,'Daily_Total  P2'!$B73,Media10!D$14:D$129)</f>
        <v>0</v>
      </c>
      <c r="E73" s="465">
        <f>SUMIF('Facebook P2'!$B$14:$B$155,'Daily_Total  P2'!$B73,'Facebook P2'!E$14:E$155)+SUMIF('YouTube P2'!$B$14:$B$125,'Daily_Total  P2'!$B73,'YouTube P2'!E$14:E$125)+SUMIF('GDN P2'!$B$14:$B$123,'Daily_Total  P2'!$B73,'GDN P2'!E$14:E$123)+SUMIF(Media4!$B$14:$B$122,'Daily_Total  P2'!$B73,Media4!E$14:E$122)+SUMIF(Media5!$B$14:$B$129,'Daily_Total  P2'!$B73,Media5!E$14:E$129)+SUMIF(Media6!$B$14:$B$129,'Daily_Total  P2'!$B73,Media6!E$14:E$129)+SUMIF(Media7!$B$14:$B$129,'Daily_Total  P2'!$B73,Media7!E$14:E$129)+SUMIF(Media8!$B$14:$B$129,'Daily_Total  P2'!$B73,Media8!E$14:E$129)+SUMIF(Media9!$B$14:$B$129,'Daily_Total  P2'!$B73,Media9!E$14:E$129)+SUMIF(Media10!$B$14:$B$129,'Daily_Total  P2'!$B73,Media10!E$14:E$129)</f>
        <v>0</v>
      </c>
      <c r="F73" s="465">
        <f>SUMIF('Facebook P2'!$B$14:$B$155,'Daily_Total  P2'!$B73,'Facebook P2'!F$14:F$155)+SUMIF('YouTube P2'!$B$14:$B$125,'Daily_Total  P2'!$B73,'YouTube P2'!F$14:F$125)+SUMIF('GDN P2'!$B$14:$B$123,'Daily_Total  P2'!$B73,'GDN P2'!F$14:F$123)+SUMIF(Media4!$B$14:$B$122,'Daily_Total  P2'!$B73,Media4!F$14:F$122)+SUMIF(Media5!$B$14:$B$129,'Daily_Total  P2'!$B73,Media5!F$14:F$129)+SUMIF(Media6!$B$14:$B$129,'Daily_Total  P2'!$B73,Media6!F$14:F$129)+SUMIF(Media7!$B$14:$B$129,'Daily_Total  P2'!$B73,Media7!F$14:F$129)+SUMIF(Media8!$B$14:$B$129,'Daily_Total  P2'!$B73,Media8!F$14:F$129)+SUMIF(Media9!$B$14:$B$129,'Daily_Total  P2'!$B73,Media9!F$14:F$129)+SUMIF(Media10!$B$14:$B$129,'Daily_Total  P2'!$B73,Media10!F$14:F$129)</f>
        <v>0</v>
      </c>
      <c r="G73" s="465">
        <f>SUMIF('Facebook P2'!$B$14:$B$155,'Daily_Total  P2'!$B73,'Facebook P2'!G$14:G$155)+SUMIF('YouTube P2'!$B$14:$B$125,'Daily_Total  P2'!$B73,'YouTube P2'!G$14:G$125)+SUMIF('GDN P2'!$B$14:$B$123,'Daily_Total  P2'!$B73,'GDN P2'!G$14:G$123)+SUMIF(Media4!$B$14:$B$122,'Daily_Total  P2'!$B73,Media4!G$14:G$122)+SUMIF(Media5!$B$14:$B$129,'Daily_Total  P2'!$B73,Media5!G$14:G$129)+SUMIF(Media6!$B$14:$B$129,'Daily_Total  P2'!$B73,Media6!G$14:G$129)+SUMIF(Media7!$B$14:$B$129,'Daily_Total  P2'!$B73,Media7!G$14:G$129)+SUMIF(Media8!$B$14:$B$129,'Daily_Total  P2'!$B73,Media8!G$14:G$129)+SUMIF(Media9!$B$14:$B$129,'Daily_Total  P2'!$B73,Media9!G$14:G$129)+SUMIF(Media10!$B$14:$B$129,'Daily_Total  P2'!$B73,Media10!G$14:G$129)</f>
        <v>0</v>
      </c>
      <c r="H73" s="465">
        <f>SUMIF('Facebook P2'!$B$14:$B$155,'Daily_Total  P2'!$B73,'Facebook P2'!H$14:H$155)+SUMIF('YouTube P2'!$B$14:$B$125,'Daily_Total  P2'!$B73,'YouTube P2'!H$14:H$125)+SUMIF('GDN P2'!$B$14:$B$123,'Daily_Total  P2'!$B73,'GDN P2'!H$14:H$123)+SUMIF(Media4!$B$14:$B$122,'Daily_Total  P2'!$B73,Media4!H$14:H$122)+SUMIF(Media5!$B$14:$B$129,'Daily_Total  P2'!$B73,Media5!H$14:H$129)+SUMIF(Media6!$B$14:$B$129,'Daily_Total  P2'!$B73,Media6!H$14:H$129)+SUMIF(Media7!$B$14:$B$129,'Daily_Total  P2'!$B73,Media7!H$14:H$129)+SUMIF(Media8!$B$14:$B$129,'Daily_Total  P2'!$B73,Media8!H$14:H$129)+SUMIF(Media9!$B$14:$B$129,'Daily_Total  P2'!$B73,Media9!H$14:H$129)+SUMIF(Media10!$B$14:$B$129,'Daily_Total  P2'!$B73,Media10!H$14:H$129)</f>
        <v>0</v>
      </c>
      <c r="I73" s="465">
        <f>SUMIF('Facebook P2'!$B$14:$B$155,'Daily_Total  P2'!$B73,'Facebook P2'!I$14:I$155)+SUMIF('YouTube P2'!$B$14:$B$125,'Daily_Total  P2'!$B73,'YouTube P2'!I$14:I$125)+SUMIF('GDN P2'!$B$14:$B$123,'Daily_Total  P2'!$B73,'GDN P2'!I$14:I$123)+SUMIF(Media4!$B$14:$B$122,'Daily_Total  P2'!$B73,Media4!I$14:I$122)+SUMIF(Media5!$B$14:$B$129,'Daily_Total  P2'!$B73,Media5!I$14:I$129)+SUMIF(Media6!$B$14:$B$129,'Daily_Total  P2'!$B73,Media6!I$14:I$129)+SUMIF(Media7!$B$14:$B$129,'Daily_Total  P2'!$B73,Media7!I$14:I$129)+SUMIF(Media8!$B$14:$B$129,'Daily_Total  P2'!$B73,Media8!I$14:I$129)+SUMIF(Media9!$B$14:$B$129,'Daily_Total  P2'!$B73,Media9!I$14:I$129)+SUMIF(Media10!$B$14:$B$129,'Daily_Total  P2'!$B73,Media10!I$14:I$129)</f>
        <v>0</v>
      </c>
      <c r="J73" s="467">
        <f>SUMIF('Facebook P2'!$B$14:$B$155,'Daily_Total  P2'!$B73,'Facebook P2'!J$14:J$155)+SUMIF('YouTube P2'!$B$14:$B$125,'Daily_Total  P2'!$B73,'YouTube P2'!J$14:J$125)+SUMIF('GDN P2'!$B$14:$B$123,'Daily_Total  P2'!$B73,'GDN P2'!J$14:J$123)+SUMIF(Media4!$B$14:$B$122,'Daily_Total  P2'!$B73,Media4!J$14:J$122)+SUMIF(Media5!$B$14:$B$129,'Daily_Total  P2'!$B73,Media5!J$14:J$129)+SUMIF(Media6!$B$14:$B$129,'Daily_Total  P2'!$B73,Media6!J$14:J$129)+SUMIF(Media7!$B$14:$B$129,'Daily_Total  P2'!$B73,Media7!J$14:J$129)+SUMIF(Media8!$B$14:$B$129,'Daily_Total  P2'!$B73,Media8!J$14:J$129)+SUMIF(Media9!$B$14:$B$129,'Daily_Total  P2'!$B73,Media9!J$14:J$129)+SUMIF(Media10!$B$14:$B$129,'Daily_Total  P2'!$B73,Media10!J$14:J$129)</f>
        <v>0</v>
      </c>
      <c r="K73" s="59">
        <f>SUM($J$21,$J$29,$J$37,$J$45,$J$53,$J$61,$J$69:J73)/$C$3</f>
        <v>0.17274766266810113</v>
      </c>
      <c r="L73" s="60" t="e">
        <f t="shared" si="0"/>
        <v>#DIV/0!</v>
      </c>
      <c r="M73" s="73" t="e">
        <f t="shared" si="1"/>
        <v>#DIV/0!</v>
      </c>
      <c r="N73" s="356" t="e">
        <f t="shared" si="2"/>
        <v>#DIV/0!</v>
      </c>
      <c r="O73" s="456">
        <f>SUMIF('Facebook P2'!$B$14:$B$155,'Daily_Total  P2'!$B73,'Facebook P2'!O$14:O$155)+SUMIF('YouTube P2'!$B$14:$B$125,'Daily_Total  P2'!$B73,'YouTube P2'!O$14:O$125)+SUMIF('GDN P2'!$B$14:$B$123,'Daily_Total  P2'!$B73,'GDN P2'!O$14:O$123)+SUMIF(Media4!$B$14:$B$122,'Daily_Total  P2'!$B73,Media4!O$14:O$122)+SUMIF(Media5!$B$14:$B$129,'Daily_Total  P2'!$B73,Media5!O$14:O$129)+SUMIF(Media6!$B$14:$B$129,'Daily_Total  P2'!$B73,Media6!O$14:O$129)+SUMIF(Media7!$B$14:$B$129,'Daily_Total  P2'!$B73,Media7!O$14:O$129)+SUMIF(Media8!$B$14:$B$129,'Daily_Total  P2'!$B73,Media8!O$14:O$129)+SUMIF(Media9!$B$14:$B$129,'Daily_Total  P2'!$B73,Media9!O$14:O$129)+SUMIF(Media10!$B$14:$B$129,'Daily_Total  P2'!$B73,Media10!O$14:O$129)</f>
        <v>0</v>
      </c>
      <c r="P73" s="456">
        <f>SUMIF('Facebook P2'!$B$14:$B$155,'Daily_Total  P2'!$B73,'Facebook P2'!P$14:P$155)+SUMIF('YouTube P2'!$B$14:$B$125,'Daily_Total  P2'!$B73,'YouTube P2'!P$14:P$125)+SUMIF('GDN P2'!$B$14:$B$123,'Daily_Total  P2'!$B73,'GDN P2'!P$14:P$123)+SUMIF(Media4!$B$14:$B$122,'Daily_Total  P2'!$B73,Media4!P$14:P$122)+SUMIF(Media5!$B$14:$B$129,'Daily_Total  P2'!$B73,Media5!P$14:P$129)+SUMIF(Media6!$B$14:$B$129,'Daily_Total  P2'!$B73,Media6!P$14:P$129)+SUMIF(Media7!$B$14:$B$129,'Daily_Total  P2'!$B73,Media7!P$14:P$129)+SUMIF(Media8!$B$14:$B$129,'Daily_Total  P2'!$B73,Media8!P$14:P$129)+SUMIF(Media9!$B$14:$B$129,'Daily_Total  P2'!$B73,Media9!P$14:P$129)+SUMIF(Media10!$B$14:$B$129,'Daily_Total  P2'!$B73,Media10!P$14:P$129)</f>
        <v>0</v>
      </c>
      <c r="Q73" s="74" t="e">
        <f t="shared" si="3"/>
        <v>#DIV/0!</v>
      </c>
      <c r="R73" s="75" t="e">
        <f t="shared" si="24"/>
        <v>#DIV/0!</v>
      </c>
      <c r="S73" s="59" t="e">
        <f t="shared" si="5"/>
        <v>#DIV/0!</v>
      </c>
      <c r="T73" s="104" t="e">
        <f>AVERAGE('Facebook P2'!T73,'YouTube P2'!T73,'GDN P2'!T73,Media4!T71,Media5!T71,Media6!T71,Media7!T71,Media8!T71,Media9!T71,Media10!T71)</f>
        <v>#DIV/0!</v>
      </c>
      <c r="U73" s="110">
        <f>SUMIF(Facebook!$B$14:$B$155,'Daily_Total  P2'!$B73,Facebook!U$14:U$155)+SUMIF(YouTube!$B$14:$B$125,'Daily_Total  P2'!$B73,YouTube!N$14:N$125)+SUMIF(Snapchat!$B$14:$B$123,'Daily_Total  P2'!$B73,Snapchat!N$14:N$123)+SUMIF(Media4!$B$14:$B$122,'Daily_Total  P2'!$B73,Media4!N$14:N$122)+SUMIF(Media5!$B$14:$B$129,'Daily_Total  P2'!$B73,Media5!N$14:N$129)+SUMIF(Media6!$B$14:$B$129,'Daily_Total  P2'!$B73,Media6!N$14:N$129)+SUMIF(Media7!$B$14:$B$129,'Daily_Total  P2'!$B73,Media7!N$14:N$129)+SUMIF(Media8!$B$14:$B$129,'Daily_Total  P2'!$B73,Media8!N$14:N$129)+SUMIF(Media9!$B$14:$B$129,'Daily_Total  P2'!$B73,Media9!N$14:N$129)+SUMIF(Media10!$B$14:$B$129,'Daily_Total  P2'!$B73,Media10!N$14:N$129)</f>
        <v>0</v>
      </c>
      <c r="V73" s="74">
        <f t="shared" si="16"/>
        <v>1</v>
      </c>
      <c r="W73" s="274" t="e">
        <f>SUMIF([4]Facebook!$B$14:$B$155,'[4]Daily_Total '!$B73,[4]Facebook!W$14:W$155)+SUMIF([4]Instagram!$B$14:$B$125,'[4]Daily_Total '!$B73,[4]Instagram!W$14:W$125)+SUMIF([4]YouTube!$B$14:$B$123,'[4]Daily_Total '!$B73,[4]YouTube!W$14:W$123)+SUMIF([4]Media4!$B$14:$B$122,'[4]Daily_Total '!$B73,[4]Media4!W$14:W$122)+SUMIF([4]Media5!$B$14:$B$129,'[4]Daily_Total '!$B73,[4]Media5!W$14:W$129)+SUMIF([4]Media6!$B$14:$B$129,'[4]Daily_Total '!$B73,[4]Media6!W$14:W$129)+SUMIF([4]Media7!$B$14:$B$129,'[4]Daily_Total '!$B73,[4]Media7!W$14:W$129)+SUMIF([4]Media8!$B$14:$B$129,'[4]Daily_Total '!$B73,[4]Media8!W$14:W$129)+SUMIF([4]Media9!$B$14:$B$129,'[4]Daily_Total '!$B73,[4]Media9!W$14:W$129)+SUMIF([4]Media10!$B$14:$B$129,'[4]Daily_Total '!$B73,[4]Media10!W$14:W$129)</f>
        <v>#VALUE!</v>
      </c>
      <c r="X73" s="274" t="e">
        <f>SUMIF([4]Facebook!$B$14:$B$155,'[4]Daily_Total '!$B73,[4]Facebook!X$14:X$155)+SUMIF([4]Instagram!$B$14:$B$125,'[4]Daily_Total '!$B73,[4]Instagram!X$14:X$125)+SUMIF([4]YouTube!$B$14:$B$123,'[4]Daily_Total '!$B73,[4]YouTube!X$14:X$123)+SUMIF([4]Media4!$B$14:$B$122,'[4]Daily_Total '!$B73,[4]Media4!X$14:X$122)+SUMIF([4]Media5!$B$14:$B$129,'[4]Daily_Total '!$B73,[4]Media5!X$14:X$129)+SUMIF([4]Media6!$B$14:$B$129,'[4]Daily_Total '!$B73,[4]Media6!X$14:X$129)+SUMIF([4]Media7!$B$14:$B$129,'[4]Daily_Total '!$B73,[4]Media7!X$14:X$129)+SUMIF([4]Media8!$B$14:$B$129,'[4]Daily_Total '!$B73,[4]Media8!X$14:X$129)+SUMIF([4]Media9!$B$14:$B$129,'[4]Daily_Total '!$B73,[4]Media9!X$14:X$129)+SUMIF([4]Media10!$B$14:$B$129,'[4]Daily_Total '!$B73,[4]Media10!X$14:X$129)</f>
        <v>#VALUE!</v>
      </c>
      <c r="Y73" s="275" t="e">
        <f>SUMIF([4]Facebook!$B$14:$B$155,'[4]Daily_Total '!$B73,[4]Facebook!Y$14:Y$155)+SUMIF([4]Instagram!$B$14:$B$125,'[4]Daily_Total '!$B73,[4]Instagram!Y$14:Y$125)+SUMIF([4]YouTube!$B$14:$B$123,'[4]Daily_Total '!$B73,[4]YouTube!Y$14:Y$123)+SUMIF([4]Media4!$B$14:$B$122,'[4]Daily_Total '!$B73,[4]Media4!Y$14:Y$122)+SUMIF([4]Media5!$B$14:$B$129,'[4]Daily_Total '!$B73,[4]Media5!Y$14:Y$129)+SUMIF([4]Media6!$B$14:$B$129,'[4]Daily_Total '!$B73,[4]Media6!Y$14:Y$129)+SUMIF([4]Media7!$B$14:$B$129,'[4]Daily_Total '!$B73,[4]Media7!Y$14:Y$129)+SUMIF([4]Media8!$B$14:$B$129,'[4]Daily_Total '!$B73,[4]Media8!Y$14:Y$129)+SUMIF([4]Media9!$B$14:$B$129,'[4]Daily_Total '!$B73,[4]Media9!Y$14:Y$129)+SUMIF([4]Media10!$B$14:$B$129,'[4]Daily_Total '!$B73,[4]Media10!Y$14:Y$129)</f>
        <v>#VALUE!</v>
      </c>
    </row>
    <row r="74" spans="1:25" ht="15.65" hidden="1" customHeight="1">
      <c r="A74" s="285"/>
      <c r="B74" s="95" t="e">
        <f>#REF!+53</f>
        <v>#REF!</v>
      </c>
      <c r="C74" s="456">
        <f>SUMIF('Facebook P2'!$B$14:$B$155,'Daily_Total  P2'!$B74,'Facebook P2'!C$14:C$155)+SUMIF('YouTube P2'!$B$14:$B$125,'Daily_Total  P2'!$B74,'YouTube P2'!C$14:C$125)+SUMIF('GDN P2'!$B$14:$B$123,'Daily_Total  P2'!$B74,'GDN P2'!C$14:C$123)+SUMIF(Media4!$B$14:$B$122,'Daily_Total  P2'!$B74,Media4!C$14:C$122)+SUMIF(Media5!$B$14:$B$129,'Daily_Total  P2'!$B74,Media5!C$14:C$129)+SUMIF(Media6!$B$14:$B$129,'Daily_Total  P2'!$B74,Media6!C$14:C$129)+SUMIF(Media7!$B$14:$B$129,'Daily_Total  P2'!$B74,Media7!C$14:C$129)+SUMIF(Media8!$B$14:$B$129,'Daily_Total  P2'!$B74,Media8!C$14:C$129)+SUMIF(Media9!$B$14:$B$129,'Daily_Total  P2'!$B74,Media9!C$14:C$129)+SUMIF(Media10!$B$14:$B$129,'Daily_Total  P2'!$B74,Media10!C$14:C$129)</f>
        <v>0</v>
      </c>
      <c r="D74" s="465">
        <f>SUMIF('Facebook P2'!$B$14:$B$155,'Daily_Total  P2'!$B74,'Facebook P2'!D$14:D$155)+SUMIF('YouTube P2'!$B$14:$B$125,'Daily_Total  P2'!$B74,'YouTube P2'!D$14:D$125)+SUMIF('GDN P2'!$B$14:$B$123,'Daily_Total  P2'!$B74,'GDN P2'!D$14:D$123)+SUMIF(Media4!$B$14:$B$122,'Daily_Total  P2'!$B74,Media4!D$14:D$122)+SUMIF(Media5!$B$14:$B$129,'Daily_Total  P2'!$B74,Media5!D$14:D$129)+SUMIF(Media6!$B$14:$B$129,'Daily_Total  P2'!$B74,Media6!D$14:D$129)+SUMIF(Media7!$B$14:$B$129,'Daily_Total  P2'!$B74,Media7!D$14:D$129)+SUMIF(Media8!$B$14:$B$129,'Daily_Total  P2'!$B74,Media8!D$14:D$129)+SUMIF(Media9!$B$14:$B$129,'Daily_Total  P2'!$B74,Media9!D$14:D$129)+SUMIF(Media10!$B$14:$B$129,'Daily_Total  P2'!$B74,Media10!D$14:D$129)</f>
        <v>0</v>
      </c>
      <c r="E74" s="465">
        <f>SUMIF('Facebook P2'!$B$14:$B$155,'Daily_Total  P2'!$B74,'Facebook P2'!E$14:E$155)+SUMIF('YouTube P2'!$B$14:$B$125,'Daily_Total  P2'!$B74,'YouTube P2'!E$14:E$125)+SUMIF('GDN P2'!$B$14:$B$123,'Daily_Total  P2'!$B74,'GDN P2'!E$14:E$123)+SUMIF(Media4!$B$14:$B$122,'Daily_Total  P2'!$B74,Media4!E$14:E$122)+SUMIF(Media5!$B$14:$B$129,'Daily_Total  P2'!$B74,Media5!E$14:E$129)+SUMIF(Media6!$B$14:$B$129,'Daily_Total  P2'!$B74,Media6!E$14:E$129)+SUMIF(Media7!$B$14:$B$129,'Daily_Total  P2'!$B74,Media7!E$14:E$129)+SUMIF(Media8!$B$14:$B$129,'Daily_Total  P2'!$B74,Media8!E$14:E$129)+SUMIF(Media9!$B$14:$B$129,'Daily_Total  P2'!$B74,Media9!E$14:E$129)+SUMIF(Media10!$B$14:$B$129,'Daily_Total  P2'!$B74,Media10!E$14:E$129)</f>
        <v>0</v>
      </c>
      <c r="F74" s="465">
        <f>SUMIF('Facebook P2'!$B$14:$B$155,'Daily_Total  P2'!$B74,'Facebook P2'!F$14:F$155)+SUMIF('YouTube P2'!$B$14:$B$125,'Daily_Total  P2'!$B74,'YouTube P2'!F$14:F$125)+SUMIF('GDN P2'!$B$14:$B$123,'Daily_Total  P2'!$B74,'GDN P2'!F$14:F$123)+SUMIF(Media4!$B$14:$B$122,'Daily_Total  P2'!$B74,Media4!F$14:F$122)+SUMIF(Media5!$B$14:$B$129,'Daily_Total  P2'!$B74,Media5!F$14:F$129)+SUMIF(Media6!$B$14:$B$129,'Daily_Total  P2'!$B74,Media6!F$14:F$129)+SUMIF(Media7!$B$14:$B$129,'Daily_Total  P2'!$B74,Media7!F$14:F$129)+SUMIF(Media8!$B$14:$B$129,'Daily_Total  P2'!$B74,Media8!F$14:F$129)+SUMIF(Media9!$B$14:$B$129,'Daily_Total  P2'!$B74,Media9!F$14:F$129)+SUMIF(Media10!$B$14:$B$129,'Daily_Total  P2'!$B74,Media10!F$14:F$129)</f>
        <v>0</v>
      </c>
      <c r="G74" s="465">
        <f>SUMIF('Facebook P2'!$B$14:$B$155,'Daily_Total  P2'!$B74,'Facebook P2'!G$14:G$155)+SUMIF('YouTube P2'!$B$14:$B$125,'Daily_Total  P2'!$B74,'YouTube P2'!G$14:G$125)+SUMIF('GDN P2'!$B$14:$B$123,'Daily_Total  P2'!$B74,'GDN P2'!G$14:G$123)+SUMIF(Media4!$B$14:$B$122,'Daily_Total  P2'!$B74,Media4!G$14:G$122)+SUMIF(Media5!$B$14:$B$129,'Daily_Total  P2'!$B74,Media5!G$14:G$129)+SUMIF(Media6!$B$14:$B$129,'Daily_Total  P2'!$B74,Media6!G$14:G$129)+SUMIF(Media7!$B$14:$B$129,'Daily_Total  P2'!$B74,Media7!G$14:G$129)+SUMIF(Media8!$B$14:$B$129,'Daily_Total  P2'!$B74,Media8!G$14:G$129)+SUMIF(Media9!$B$14:$B$129,'Daily_Total  P2'!$B74,Media9!G$14:G$129)+SUMIF(Media10!$B$14:$B$129,'Daily_Total  P2'!$B74,Media10!G$14:G$129)</f>
        <v>0</v>
      </c>
      <c r="H74" s="465">
        <f>SUMIF('Facebook P2'!$B$14:$B$155,'Daily_Total  P2'!$B74,'Facebook P2'!H$14:H$155)+SUMIF('YouTube P2'!$B$14:$B$125,'Daily_Total  P2'!$B74,'YouTube P2'!H$14:H$125)+SUMIF('GDN P2'!$B$14:$B$123,'Daily_Total  P2'!$B74,'GDN P2'!H$14:H$123)+SUMIF(Media4!$B$14:$B$122,'Daily_Total  P2'!$B74,Media4!H$14:H$122)+SUMIF(Media5!$B$14:$B$129,'Daily_Total  P2'!$B74,Media5!H$14:H$129)+SUMIF(Media6!$B$14:$B$129,'Daily_Total  P2'!$B74,Media6!H$14:H$129)+SUMIF(Media7!$B$14:$B$129,'Daily_Total  P2'!$B74,Media7!H$14:H$129)+SUMIF(Media8!$B$14:$B$129,'Daily_Total  P2'!$B74,Media8!H$14:H$129)+SUMIF(Media9!$B$14:$B$129,'Daily_Total  P2'!$B74,Media9!H$14:H$129)+SUMIF(Media10!$B$14:$B$129,'Daily_Total  P2'!$B74,Media10!H$14:H$129)</f>
        <v>0</v>
      </c>
      <c r="I74" s="465">
        <f>SUMIF('Facebook P2'!$B$14:$B$155,'Daily_Total  P2'!$B74,'Facebook P2'!I$14:I$155)+SUMIF('YouTube P2'!$B$14:$B$125,'Daily_Total  P2'!$B74,'YouTube P2'!I$14:I$125)+SUMIF('GDN P2'!$B$14:$B$123,'Daily_Total  P2'!$B74,'GDN P2'!I$14:I$123)+SUMIF(Media4!$B$14:$B$122,'Daily_Total  P2'!$B74,Media4!I$14:I$122)+SUMIF(Media5!$B$14:$B$129,'Daily_Total  P2'!$B74,Media5!I$14:I$129)+SUMIF(Media6!$B$14:$B$129,'Daily_Total  P2'!$B74,Media6!I$14:I$129)+SUMIF(Media7!$B$14:$B$129,'Daily_Total  P2'!$B74,Media7!I$14:I$129)+SUMIF(Media8!$B$14:$B$129,'Daily_Total  P2'!$B74,Media8!I$14:I$129)+SUMIF(Media9!$B$14:$B$129,'Daily_Total  P2'!$B74,Media9!I$14:I$129)+SUMIF(Media10!$B$14:$B$129,'Daily_Total  P2'!$B74,Media10!I$14:I$129)</f>
        <v>0</v>
      </c>
      <c r="J74" s="467">
        <f>SUMIF('Facebook P2'!$B$14:$B$155,'Daily_Total  P2'!$B74,'Facebook P2'!J$14:J$155)+SUMIF('YouTube P2'!$B$14:$B$125,'Daily_Total  P2'!$B74,'YouTube P2'!J$14:J$125)+SUMIF('GDN P2'!$B$14:$B$123,'Daily_Total  P2'!$B74,'GDN P2'!J$14:J$123)+SUMIF(Media4!$B$14:$B$122,'Daily_Total  P2'!$B74,Media4!J$14:J$122)+SUMIF(Media5!$B$14:$B$129,'Daily_Total  P2'!$B74,Media5!J$14:J$129)+SUMIF(Media6!$B$14:$B$129,'Daily_Total  P2'!$B74,Media6!J$14:J$129)+SUMIF(Media7!$B$14:$B$129,'Daily_Total  P2'!$B74,Media7!J$14:J$129)+SUMIF(Media8!$B$14:$B$129,'Daily_Total  P2'!$B74,Media8!J$14:J$129)+SUMIF(Media9!$B$14:$B$129,'Daily_Total  P2'!$B74,Media9!J$14:J$129)+SUMIF(Media10!$B$14:$B$129,'Daily_Total  P2'!$B74,Media10!J$14:J$129)</f>
        <v>0</v>
      </c>
      <c r="K74" s="59">
        <f>SUM($J$21,$J$29,$J$37,$J$45,$J$53,$J$61,$J$69:J74)/$C$3</f>
        <v>0.17274766266810113</v>
      </c>
      <c r="L74" s="60" t="e">
        <f t="shared" si="0"/>
        <v>#DIV/0!</v>
      </c>
      <c r="M74" s="73" t="e">
        <f t="shared" si="1"/>
        <v>#DIV/0!</v>
      </c>
      <c r="N74" s="356" t="e">
        <f t="shared" si="2"/>
        <v>#DIV/0!</v>
      </c>
      <c r="O74" s="456">
        <f>SUMIF('Facebook P2'!$B$14:$B$155,'Daily_Total  P2'!$B74,'Facebook P2'!O$14:O$155)+SUMIF('YouTube P2'!$B$14:$B$125,'Daily_Total  P2'!$B74,'YouTube P2'!O$14:O$125)+SUMIF('GDN P2'!$B$14:$B$123,'Daily_Total  P2'!$B74,'GDN P2'!O$14:O$123)+SUMIF(Media4!$B$14:$B$122,'Daily_Total  P2'!$B74,Media4!O$14:O$122)+SUMIF(Media5!$B$14:$B$129,'Daily_Total  P2'!$B74,Media5!O$14:O$129)+SUMIF(Media6!$B$14:$B$129,'Daily_Total  P2'!$B74,Media6!O$14:O$129)+SUMIF(Media7!$B$14:$B$129,'Daily_Total  P2'!$B74,Media7!O$14:O$129)+SUMIF(Media8!$B$14:$B$129,'Daily_Total  P2'!$B74,Media8!O$14:O$129)+SUMIF(Media9!$B$14:$B$129,'Daily_Total  P2'!$B74,Media9!O$14:O$129)+SUMIF(Media10!$B$14:$B$129,'Daily_Total  P2'!$B74,Media10!O$14:O$129)</f>
        <v>0</v>
      </c>
      <c r="P74" s="456">
        <f>SUMIF('Facebook P2'!$B$14:$B$155,'Daily_Total  P2'!$B74,'Facebook P2'!P$14:P$155)+SUMIF('YouTube P2'!$B$14:$B$125,'Daily_Total  P2'!$B74,'YouTube P2'!P$14:P$125)+SUMIF('GDN P2'!$B$14:$B$123,'Daily_Total  P2'!$B74,'GDN P2'!P$14:P$123)+SUMIF(Media4!$B$14:$B$122,'Daily_Total  P2'!$B74,Media4!P$14:P$122)+SUMIF(Media5!$B$14:$B$129,'Daily_Total  P2'!$B74,Media5!P$14:P$129)+SUMIF(Media6!$B$14:$B$129,'Daily_Total  P2'!$B74,Media6!P$14:P$129)+SUMIF(Media7!$B$14:$B$129,'Daily_Total  P2'!$B74,Media7!P$14:P$129)+SUMIF(Media8!$B$14:$B$129,'Daily_Total  P2'!$B74,Media8!P$14:P$129)+SUMIF(Media9!$B$14:$B$129,'Daily_Total  P2'!$B74,Media9!P$14:P$129)+SUMIF(Media10!$B$14:$B$129,'Daily_Total  P2'!$B74,Media10!P$14:P$129)</f>
        <v>0</v>
      </c>
      <c r="Q74" s="74" t="e">
        <f t="shared" si="3"/>
        <v>#DIV/0!</v>
      </c>
      <c r="R74" s="75" t="e">
        <f t="shared" si="24"/>
        <v>#DIV/0!</v>
      </c>
      <c r="S74" s="59" t="e">
        <f t="shared" si="5"/>
        <v>#DIV/0!</v>
      </c>
      <c r="T74" s="104" t="e">
        <f>AVERAGE('Facebook P2'!T74,'YouTube P2'!T74,'GDN P2'!T74,Media4!T72,Media5!T72,Media6!T72,Media7!T72,Media8!T72,Media9!T72,Media10!T72)</f>
        <v>#DIV/0!</v>
      </c>
      <c r="U74" s="110">
        <f>SUMIF(Facebook!$B$14:$B$155,'Daily_Total  P2'!$B74,Facebook!U$14:U$155)+SUMIF(YouTube!$B$14:$B$125,'Daily_Total  P2'!$B74,YouTube!N$14:N$125)+SUMIF(Snapchat!$B$14:$B$123,'Daily_Total  P2'!$B74,Snapchat!N$14:N$123)+SUMIF(Media4!$B$14:$B$122,'Daily_Total  P2'!$B74,Media4!N$14:N$122)+SUMIF(Media5!$B$14:$B$129,'Daily_Total  P2'!$B74,Media5!N$14:N$129)+SUMIF(Media6!$B$14:$B$129,'Daily_Total  P2'!$B74,Media6!N$14:N$129)+SUMIF(Media7!$B$14:$B$129,'Daily_Total  P2'!$B74,Media7!N$14:N$129)+SUMIF(Media8!$B$14:$B$129,'Daily_Total  P2'!$B74,Media8!N$14:N$129)+SUMIF(Media9!$B$14:$B$129,'Daily_Total  P2'!$B74,Media9!N$14:N$129)+SUMIF(Media10!$B$14:$B$129,'Daily_Total  P2'!$B74,Media10!N$14:N$129)</f>
        <v>0</v>
      </c>
      <c r="V74" s="74">
        <f t="shared" si="16"/>
        <v>1</v>
      </c>
      <c r="W74" s="274" t="e">
        <f>SUMIF([4]Facebook!$B$14:$B$155,'[4]Daily_Total '!$B74,[4]Facebook!W$14:W$155)+SUMIF([4]Instagram!$B$14:$B$125,'[4]Daily_Total '!$B74,[4]Instagram!W$14:W$125)+SUMIF([4]YouTube!$B$14:$B$123,'[4]Daily_Total '!$B74,[4]YouTube!W$14:W$123)+SUMIF([4]Media4!$B$14:$B$122,'[4]Daily_Total '!$B74,[4]Media4!W$14:W$122)+SUMIF([4]Media5!$B$14:$B$129,'[4]Daily_Total '!$B74,[4]Media5!W$14:W$129)+SUMIF([4]Media6!$B$14:$B$129,'[4]Daily_Total '!$B74,[4]Media6!W$14:W$129)+SUMIF([4]Media7!$B$14:$B$129,'[4]Daily_Total '!$B74,[4]Media7!W$14:W$129)+SUMIF([4]Media8!$B$14:$B$129,'[4]Daily_Total '!$B74,[4]Media8!W$14:W$129)+SUMIF([4]Media9!$B$14:$B$129,'[4]Daily_Total '!$B74,[4]Media9!W$14:W$129)+SUMIF([4]Media10!$B$14:$B$129,'[4]Daily_Total '!$B74,[4]Media10!W$14:W$129)</f>
        <v>#VALUE!</v>
      </c>
      <c r="X74" s="274" t="e">
        <f>SUMIF([4]Facebook!$B$14:$B$155,'[4]Daily_Total '!$B74,[4]Facebook!X$14:X$155)+SUMIF([4]Instagram!$B$14:$B$125,'[4]Daily_Total '!$B74,[4]Instagram!X$14:X$125)+SUMIF([4]YouTube!$B$14:$B$123,'[4]Daily_Total '!$B74,[4]YouTube!X$14:X$123)+SUMIF([4]Media4!$B$14:$B$122,'[4]Daily_Total '!$B74,[4]Media4!X$14:X$122)+SUMIF([4]Media5!$B$14:$B$129,'[4]Daily_Total '!$B74,[4]Media5!X$14:X$129)+SUMIF([4]Media6!$B$14:$B$129,'[4]Daily_Total '!$B74,[4]Media6!X$14:X$129)+SUMIF([4]Media7!$B$14:$B$129,'[4]Daily_Total '!$B74,[4]Media7!X$14:X$129)+SUMIF([4]Media8!$B$14:$B$129,'[4]Daily_Total '!$B74,[4]Media8!X$14:X$129)+SUMIF([4]Media9!$B$14:$B$129,'[4]Daily_Total '!$B74,[4]Media9!X$14:X$129)+SUMIF([4]Media10!$B$14:$B$129,'[4]Daily_Total '!$B74,[4]Media10!X$14:X$129)</f>
        <v>#VALUE!</v>
      </c>
      <c r="Y74" s="275" t="e">
        <f>SUMIF([4]Facebook!$B$14:$B$155,'[4]Daily_Total '!$B74,[4]Facebook!Y$14:Y$155)+SUMIF([4]Instagram!$B$14:$B$125,'[4]Daily_Total '!$B74,[4]Instagram!Y$14:Y$125)+SUMIF([4]YouTube!$B$14:$B$123,'[4]Daily_Total '!$B74,[4]YouTube!Y$14:Y$123)+SUMIF([4]Media4!$B$14:$B$122,'[4]Daily_Total '!$B74,[4]Media4!Y$14:Y$122)+SUMIF([4]Media5!$B$14:$B$129,'[4]Daily_Total '!$B74,[4]Media5!Y$14:Y$129)+SUMIF([4]Media6!$B$14:$B$129,'[4]Daily_Total '!$B74,[4]Media6!Y$14:Y$129)+SUMIF([4]Media7!$B$14:$B$129,'[4]Daily_Total '!$B74,[4]Media7!Y$14:Y$129)+SUMIF([4]Media8!$B$14:$B$129,'[4]Daily_Total '!$B74,[4]Media8!Y$14:Y$129)+SUMIF([4]Media9!$B$14:$B$129,'[4]Daily_Total '!$B74,[4]Media9!Y$14:Y$129)+SUMIF([4]Media10!$B$14:$B$129,'[4]Daily_Total '!$B74,[4]Media10!Y$14:Y$129)</f>
        <v>#VALUE!</v>
      </c>
    </row>
    <row r="75" spans="1:25" ht="15.65" hidden="1" customHeight="1">
      <c r="A75" s="284"/>
      <c r="B75" s="95" t="e">
        <f>#REF!+54</f>
        <v>#REF!</v>
      </c>
      <c r="C75" s="456">
        <f>SUMIF('Facebook P2'!$B$14:$B$155,'Daily_Total  P2'!$B75,'Facebook P2'!C$14:C$155)+SUMIF('YouTube P2'!$B$14:$B$125,'Daily_Total  P2'!$B75,'YouTube P2'!C$14:C$125)+SUMIF('GDN P2'!$B$14:$B$123,'Daily_Total  P2'!$B75,'GDN P2'!C$14:C$123)+SUMIF(Media4!$B$14:$B$122,'Daily_Total  P2'!$B75,Media4!C$14:C$122)+SUMIF(Media5!$B$14:$B$129,'Daily_Total  P2'!$B75,Media5!C$14:C$129)+SUMIF(Media6!$B$14:$B$129,'Daily_Total  P2'!$B75,Media6!C$14:C$129)+SUMIF(Media7!$B$14:$B$129,'Daily_Total  P2'!$B75,Media7!C$14:C$129)+SUMIF(Media8!$B$14:$B$129,'Daily_Total  P2'!$B75,Media8!C$14:C$129)+SUMIF(Media9!$B$14:$B$129,'Daily_Total  P2'!$B75,Media9!C$14:C$129)+SUMIF(Media10!$B$14:$B$129,'Daily_Total  P2'!$B75,Media10!C$14:C$129)</f>
        <v>0</v>
      </c>
      <c r="D75" s="465">
        <f>SUMIF('Facebook P2'!$B$14:$B$155,'Daily_Total  P2'!$B75,'Facebook P2'!D$14:D$155)+SUMIF('YouTube P2'!$B$14:$B$125,'Daily_Total  P2'!$B75,'YouTube P2'!D$14:D$125)+SUMIF('GDN P2'!$B$14:$B$123,'Daily_Total  P2'!$B75,'GDN P2'!D$14:D$123)+SUMIF(Media4!$B$14:$B$122,'Daily_Total  P2'!$B75,Media4!D$14:D$122)+SUMIF(Media5!$B$14:$B$129,'Daily_Total  P2'!$B75,Media5!D$14:D$129)+SUMIF(Media6!$B$14:$B$129,'Daily_Total  P2'!$B75,Media6!D$14:D$129)+SUMIF(Media7!$B$14:$B$129,'Daily_Total  P2'!$B75,Media7!D$14:D$129)+SUMIF(Media8!$B$14:$B$129,'Daily_Total  P2'!$B75,Media8!D$14:D$129)+SUMIF(Media9!$B$14:$B$129,'Daily_Total  P2'!$B75,Media9!D$14:D$129)+SUMIF(Media10!$B$14:$B$129,'Daily_Total  P2'!$B75,Media10!D$14:D$129)</f>
        <v>0</v>
      </c>
      <c r="E75" s="465">
        <f>SUMIF('Facebook P2'!$B$14:$B$155,'Daily_Total  P2'!$B75,'Facebook P2'!E$14:E$155)+SUMIF('YouTube P2'!$B$14:$B$125,'Daily_Total  P2'!$B75,'YouTube P2'!E$14:E$125)+SUMIF('GDN P2'!$B$14:$B$123,'Daily_Total  P2'!$B75,'GDN P2'!E$14:E$123)+SUMIF(Media4!$B$14:$B$122,'Daily_Total  P2'!$B75,Media4!E$14:E$122)+SUMIF(Media5!$B$14:$B$129,'Daily_Total  P2'!$B75,Media5!E$14:E$129)+SUMIF(Media6!$B$14:$B$129,'Daily_Total  P2'!$B75,Media6!E$14:E$129)+SUMIF(Media7!$B$14:$B$129,'Daily_Total  P2'!$B75,Media7!E$14:E$129)+SUMIF(Media8!$B$14:$B$129,'Daily_Total  P2'!$B75,Media8!E$14:E$129)+SUMIF(Media9!$B$14:$B$129,'Daily_Total  P2'!$B75,Media9!E$14:E$129)+SUMIF(Media10!$B$14:$B$129,'Daily_Total  P2'!$B75,Media10!E$14:E$129)</f>
        <v>0</v>
      </c>
      <c r="F75" s="465">
        <f>SUMIF('Facebook P2'!$B$14:$B$155,'Daily_Total  P2'!$B75,'Facebook P2'!F$14:F$155)+SUMIF('YouTube P2'!$B$14:$B$125,'Daily_Total  P2'!$B75,'YouTube P2'!F$14:F$125)+SUMIF('GDN P2'!$B$14:$B$123,'Daily_Total  P2'!$B75,'GDN P2'!F$14:F$123)+SUMIF(Media4!$B$14:$B$122,'Daily_Total  P2'!$B75,Media4!F$14:F$122)+SUMIF(Media5!$B$14:$B$129,'Daily_Total  P2'!$B75,Media5!F$14:F$129)+SUMIF(Media6!$B$14:$B$129,'Daily_Total  P2'!$B75,Media6!F$14:F$129)+SUMIF(Media7!$B$14:$B$129,'Daily_Total  P2'!$B75,Media7!F$14:F$129)+SUMIF(Media8!$B$14:$B$129,'Daily_Total  P2'!$B75,Media8!F$14:F$129)+SUMIF(Media9!$B$14:$B$129,'Daily_Total  P2'!$B75,Media9!F$14:F$129)+SUMIF(Media10!$B$14:$B$129,'Daily_Total  P2'!$B75,Media10!F$14:F$129)</f>
        <v>0</v>
      </c>
      <c r="G75" s="465">
        <f>SUMIF('Facebook P2'!$B$14:$B$155,'Daily_Total  P2'!$B75,'Facebook P2'!G$14:G$155)+SUMIF('YouTube P2'!$B$14:$B$125,'Daily_Total  P2'!$B75,'YouTube P2'!G$14:G$125)+SUMIF('GDN P2'!$B$14:$B$123,'Daily_Total  P2'!$B75,'GDN P2'!G$14:G$123)+SUMIF(Media4!$B$14:$B$122,'Daily_Total  P2'!$B75,Media4!G$14:G$122)+SUMIF(Media5!$B$14:$B$129,'Daily_Total  P2'!$B75,Media5!G$14:G$129)+SUMIF(Media6!$B$14:$B$129,'Daily_Total  P2'!$B75,Media6!G$14:G$129)+SUMIF(Media7!$B$14:$B$129,'Daily_Total  P2'!$B75,Media7!G$14:G$129)+SUMIF(Media8!$B$14:$B$129,'Daily_Total  P2'!$B75,Media8!G$14:G$129)+SUMIF(Media9!$B$14:$B$129,'Daily_Total  P2'!$B75,Media9!G$14:G$129)+SUMIF(Media10!$B$14:$B$129,'Daily_Total  P2'!$B75,Media10!G$14:G$129)</f>
        <v>0</v>
      </c>
      <c r="H75" s="465">
        <f>SUMIF('Facebook P2'!$B$14:$B$155,'Daily_Total  P2'!$B75,'Facebook P2'!H$14:H$155)+SUMIF('YouTube P2'!$B$14:$B$125,'Daily_Total  P2'!$B75,'YouTube P2'!H$14:H$125)+SUMIF('GDN P2'!$B$14:$B$123,'Daily_Total  P2'!$B75,'GDN P2'!H$14:H$123)+SUMIF(Media4!$B$14:$B$122,'Daily_Total  P2'!$B75,Media4!H$14:H$122)+SUMIF(Media5!$B$14:$B$129,'Daily_Total  P2'!$B75,Media5!H$14:H$129)+SUMIF(Media6!$B$14:$B$129,'Daily_Total  P2'!$B75,Media6!H$14:H$129)+SUMIF(Media7!$B$14:$B$129,'Daily_Total  P2'!$B75,Media7!H$14:H$129)+SUMIF(Media8!$B$14:$B$129,'Daily_Total  P2'!$B75,Media8!H$14:H$129)+SUMIF(Media9!$B$14:$B$129,'Daily_Total  P2'!$B75,Media9!H$14:H$129)+SUMIF(Media10!$B$14:$B$129,'Daily_Total  P2'!$B75,Media10!H$14:H$129)</f>
        <v>0</v>
      </c>
      <c r="I75" s="465">
        <f>SUMIF('Facebook P2'!$B$14:$B$155,'Daily_Total  P2'!$B75,'Facebook P2'!I$14:I$155)+SUMIF('YouTube P2'!$B$14:$B$125,'Daily_Total  P2'!$B75,'YouTube P2'!I$14:I$125)+SUMIF('GDN P2'!$B$14:$B$123,'Daily_Total  P2'!$B75,'GDN P2'!I$14:I$123)+SUMIF(Media4!$B$14:$B$122,'Daily_Total  P2'!$B75,Media4!I$14:I$122)+SUMIF(Media5!$B$14:$B$129,'Daily_Total  P2'!$B75,Media5!I$14:I$129)+SUMIF(Media6!$B$14:$B$129,'Daily_Total  P2'!$B75,Media6!I$14:I$129)+SUMIF(Media7!$B$14:$B$129,'Daily_Total  P2'!$B75,Media7!I$14:I$129)+SUMIF(Media8!$B$14:$B$129,'Daily_Total  P2'!$B75,Media8!I$14:I$129)+SUMIF(Media9!$B$14:$B$129,'Daily_Total  P2'!$B75,Media9!I$14:I$129)+SUMIF(Media10!$B$14:$B$129,'Daily_Total  P2'!$B75,Media10!I$14:I$129)</f>
        <v>0</v>
      </c>
      <c r="J75" s="467">
        <f>SUMIF('Facebook P2'!$B$14:$B$155,'Daily_Total  P2'!$B75,'Facebook P2'!J$14:J$155)+SUMIF('YouTube P2'!$B$14:$B$125,'Daily_Total  P2'!$B75,'YouTube P2'!J$14:J$125)+SUMIF('GDN P2'!$B$14:$B$123,'Daily_Total  P2'!$B75,'GDN P2'!J$14:J$123)+SUMIF(Media4!$B$14:$B$122,'Daily_Total  P2'!$B75,Media4!J$14:J$122)+SUMIF(Media5!$B$14:$B$129,'Daily_Total  P2'!$B75,Media5!J$14:J$129)+SUMIF(Media6!$B$14:$B$129,'Daily_Total  P2'!$B75,Media6!J$14:J$129)+SUMIF(Media7!$B$14:$B$129,'Daily_Total  P2'!$B75,Media7!J$14:J$129)+SUMIF(Media8!$B$14:$B$129,'Daily_Total  P2'!$B75,Media8!J$14:J$129)+SUMIF(Media9!$B$14:$B$129,'Daily_Total  P2'!$B75,Media9!J$14:J$129)+SUMIF(Media10!$B$14:$B$129,'Daily_Total  P2'!$B75,Media10!J$14:J$129)</f>
        <v>0</v>
      </c>
      <c r="K75" s="59">
        <f>SUM($J$21,$J$29,$J$37,$J$45,$J$53,$J$61,$J$69:J75)/$C$3</f>
        <v>0.17274766266810113</v>
      </c>
      <c r="L75" s="60" t="e">
        <f t="shared" si="0"/>
        <v>#DIV/0!</v>
      </c>
      <c r="M75" s="73" t="e">
        <f t="shared" si="1"/>
        <v>#DIV/0!</v>
      </c>
      <c r="N75" s="356" t="e">
        <f t="shared" si="2"/>
        <v>#DIV/0!</v>
      </c>
      <c r="O75" s="456">
        <f>SUMIF('Facebook P2'!$B$14:$B$155,'Daily_Total  P2'!$B75,'Facebook P2'!O$14:O$155)+SUMIF('YouTube P2'!$B$14:$B$125,'Daily_Total  P2'!$B75,'YouTube P2'!O$14:O$125)+SUMIF('GDN P2'!$B$14:$B$123,'Daily_Total  P2'!$B75,'GDN P2'!O$14:O$123)+SUMIF(Media4!$B$14:$B$122,'Daily_Total  P2'!$B75,Media4!O$14:O$122)+SUMIF(Media5!$B$14:$B$129,'Daily_Total  P2'!$B75,Media5!O$14:O$129)+SUMIF(Media6!$B$14:$B$129,'Daily_Total  P2'!$B75,Media6!O$14:O$129)+SUMIF(Media7!$B$14:$B$129,'Daily_Total  P2'!$B75,Media7!O$14:O$129)+SUMIF(Media8!$B$14:$B$129,'Daily_Total  P2'!$B75,Media8!O$14:O$129)+SUMIF(Media9!$B$14:$B$129,'Daily_Total  P2'!$B75,Media9!O$14:O$129)+SUMIF(Media10!$B$14:$B$129,'Daily_Total  P2'!$B75,Media10!O$14:O$129)</f>
        <v>0</v>
      </c>
      <c r="P75" s="456">
        <f>SUMIF('Facebook P2'!$B$14:$B$155,'Daily_Total  P2'!$B75,'Facebook P2'!P$14:P$155)+SUMIF('YouTube P2'!$B$14:$B$125,'Daily_Total  P2'!$B75,'YouTube P2'!P$14:P$125)+SUMIF('GDN P2'!$B$14:$B$123,'Daily_Total  P2'!$B75,'GDN P2'!P$14:P$123)+SUMIF(Media4!$B$14:$B$122,'Daily_Total  P2'!$B75,Media4!P$14:P$122)+SUMIF(Media5!$B$14:$B$129,'Daily_Total  P2'!$B75,Media5!P$14:P$129)+SUMIF(Media6!$B$14:$B$129,'Daily_Total  P2'!$B75,Media6!P$14:P$129)+SUMIF(Media7!$B$14:$B$129,'Daily_Total  P2'!$B75,Media7!P$14:P$129)+SUMIF(Media8!$B$14:$B$129,'Daily_Total  P2'!$B75,Media8!P$14:P$129)+SUMIF(Media9!$B$14:$B$129,'Daily_Total  P2'!$B75,Media9!P$14:P$129)+SUMIF(Media10!$B$14:$B$129,'Daily_Total  P2'!$B75,Media10!P$14:P$129)</f>
        <v>0</v>
      </c>
      <c r="Q75" s="74" t="e">
        <f t="shared" si="3"/>
        <v>#DIV/0!</v>
      </c>
      <c r="R75" s="75" t="e">
        <f t="shared" si="24"/>
        <v>#DIV/0!</v>
      </c>
      <c r="S75" s="59" t="e">
        <f t="shared" si="5"/>
        <v>#DIV/0!</v>
      </c>
      <c r="T75" s="104" t="e">
        <f>AVERAGE('Facebook P2'!T75,'YouTube P2'!T75,'GDN P2'!T75,Media4!T73,Media5!T73,Media6!T73,Media7!T73,Media8!T73,Media9!T73,Media10!T73)</f>
        <v>#DIV/0!</v>
      </c>
      <c r="U75" s="110">
        <f>SUMIF(Facebook!$B$14:$B$155,'Daily_Total  P2'!$B75,Facebook!U$14:U$155)+SUMIF(YouTube!$B$14:$B$125,'Daily_Total  P2'!$B75,YouTube!N$14:N$125)+SUMIF(Snapchat!$B$14:$B$123,'Daily_Total  P2'!$B75,Snapchat!N$14:N$123)+SUMIF(Media4!$B$14:$B$122,'Daily_Total  P2'!$B75,Media4!N$14:N$122)+SUMIF(Media5!$B$14:$B$129,'Daily_Total  P2'!$B75,Media5!N$14:N$129)+SUMIF(Media6!$B$14:$B$129,'Daily_Total  P2'!$B75,Media6!N$14:N$129)+SUMIF(Media7!$B$14:$B$129,'Daily_Total  P2'!$B75,Media7!N$14:N$129)+SUMIF(Media8!$B$14:$B$129,'Daily_Total  P2'!$B75,Media8!N$14:N$129)+SUMIF(Media9!$B$14:$B$129,'Daily_Total  P2'!$B75,Media9!N$14:N$129)+SUMIF(Media10!$B$14:$B$129,'Daily_Total  P2'!$B75,Media10!N$14:N$129)</f>
        <v>0</v>
      </c>
      <c r="V75" s="74">
        <f t="shared" si="16"/>
        <v>1</v>
      </c>
      <c r="W75" s="274" t="e">
        <f>SUMIF([4]Facebook!$B$14:$B$155,'[4]Daily_Total '!$B75,[4]Facebook!W$14:W$155)+SUMIF([4]Instagram!$B$14:$B$125,'[4]Daily_Total '!$B75,[4]Instagram!W$14:W$125)+SUMIF([4]YouTube!$B$14:$B$123,'[4]Daily_Total '!$B75,[4]YouTube!W$14:W$123)+SUMIF([4]Media4!$B$14:$B$122,'[4]Daily_Total '!$B75,[4]Media4!W$14:W$122)+SUMIF([4]Media5!$B$14:$B$129,'[4]Daily_Total '!$B75,[4]Media5!W$14:W$129)+SUMIF([4]Media6!$B$14:$B$129,'[4]Daily_Total '!$B75,[4]Media6!W$14:W$129)+SUMIF([4]Media7!$B$14:$B$129,'[4]Daily_Total '!$B75,[4]Media7!W$14:W$129)+SUMIF([4]Media8!$B$14:$B$129,'[4]Daily_Total '!$B75,[4]Media8!W$14:W$129)+SUMIF([4]Media9!$B$14:$B$129,'[4]Daily_Total '!$B75,[4]Media9!W$14:W$129)+SUMIF([4]Media10!$B$14:$B$129,'[4]Daily_Total '!$B75,[4]Media10!W$14:W$129)</f>
        <v>#VALUE!</v>
      </c>
      <c r="X75" s="274" t="e">
        <f>SUMIF([4]Facebook!$B$14:$B$155,'[4]Daily_Total '!$B75,[4]Facebook!X$14:X$155)+SUMIF([4]Instagram!$B$14:$B$125,'[4]Daily_Total '!$B75,[4]Instagram!X$14:X$125)+SUMIF([4]YouTube!$B$14:$B$123,'[4]Daily_Total '!$B75,[4]YouTube!X$14:X$123)+SUMIF([4]Media4!$B$14:$B$122,'[4]Daily_Total '!$B75,[4]Media4!X$14:X$122)+SUMIF([4]Media5!$B$14:$B$129,'[4]Daily_Total '!$B75,[4]Media5!X$14:X$129)+SUMIF([4]Media6!$B$14:$B$129,'[4]Daily_Total '!$B75,[4]Media6!X$14:X$129)+SUMIF([4]Media7!$B$14:$B$129,'[4]Daily_Total '!$B75,[4]Media7!X$14:X$129)+SUMIF([4]Media8!$B$14:$B$129,'[4]Daily_Total '!$B75,[4]Media8!X$14:X$129)+SUMIF([4]Media9!$B$14:$B$129,'[4]Daily_Total '!$B75,[4]Media9!X$14:X$129)+SUMIF([4]Media10!$B$14:$B$129,'[4]Daily_Total '!$B75,[4]Media10!X$14:X$129)</f>
        <v>#VALUE!</v>
      </c>
      <c r="Y75" s="275" t="e">
        <f>SUMIF([4]Facebook!$B$14:$B$155,'[4]Daily_Total '!$B75,[4]Facebook!Y$14:Y$155)+SUMIF([4]Instagram!$B$14:$B$125,'[4]Daily_Total '!$B75,[4]Instagram!Y$14:Y$125)+SUMIF([4]YouTube!$B$14:$B$123,'[4]Daily_Total '!$B75,[4]YouTube!Y$14:Y$123)+SUMIF([4]Media4!$B$14:$B$122,'[4]Daily_Total '!$B75,[4]Media4!Y$14:Y$122)+SUMIF([4]Media5!$B$14:$B$129,'[4]Daily_Total '!$B75,[4]Media5!Y$14:Y$129)+SUMIF([4]Media6!$B$14:$B$129,'[4]Daily_Total '!$B75,[4]Media6!Y$14:Y$129)+SUMIF([4]Media7!$B$14:$B$129,'[4]Daily_Total '!$B75,[4]Media7!Y$14:Y$129)+SUMIF([4]Media8!$B$14:$B$129,'[4]Daily_Total '!$B75,[4]Media8!Y$14:Y$129)+SUMIF([4]Media9!$B$14:$B$129,'[4]Daily_Total '!$B75,[4]Media9!Y$14:Y$129)+SUMIF([4]Media10!$B$14:$B$129,'[4]Daily_Total '!$B75,[4]Media10!Y$14:Y$129)</f>
        <v>#VALUE!</v>
      </c>
    </row>
    <row r="76" spans="1:25" ht="15.65" hidden="1" customHeight="1">
      <c r="A76" s="284"/>
      <c r="B76" s="95" t="e">
        <f>#REF!+55</f>
        <v>#REF!</v>
      </c>
      <c r="C76" s="456">
        <f>SUMIF('Facebook P2'!$B$14:$B$155,'Daily_Total  P2'!$B76,'Facebook P2'!C$14:C$155)+SUMIF('YouTube P2'!$B$14:$B$125,'Daily_Total  P2'!$B76,'YouTube P2'!C$14:C$125)+SUMIF('GDN P2'!$B$14:$B$123,'Daily_Total  P2'!$B76,'GDN P2'!C$14:C$123)+SUMIF(Media4!$B$14:$B$122,'Daily_Total  P2'!$B76,Media4!C$14:C$122)+SUMIF(Media5!$B$14:$B$129,'Daily_Total  P2'!$B76,Media5!C$14:C$129)+SUMIF(Media6!$B$14:$B$129,'Daily_Total  P2'!$B76,Media6!C$14:C$129)+SUMIF(Media7!$B$14:$B$129,'Daily_Total  P2'!$B76,Media7!C$14:C$129)+SUMIF(Media8!$B$14:$B$129,'Daily_Total  P2'!$B76,Media8!C$14:C$129)+SUMIF(Media9!$B$14:$B$129,'Daily_Total  P2'!$B76,Media9!C$14:C$129)+SUMIF(Media10!$B$14:$B$129,'Daily_Total  P2'!$B76,Media10!C$14:C$129)</f>
        <v>0</v>
      </c>
      <c r="D76" s="465">
        <f>SUMIF('Facebook P2'!$B$14:$B$155,'Daily_Total  P2'!$B76,'Facebook P2'!D$14:D$155)+SUMIF('YouTube P2'!$B$14:$B$125,'Daily_Total  P2'!$B76,'YouTube P2'!D$14:D$125)+SUMIF('GDN P2'!$B$14:$B$123,'Daily_Total  P2'!$B76,'GDN P2'!D$14:D$123)+SUMIF(Media4!$B$14:$B$122,'Daily_Total  P2'!$B76,Media4!D$14:D$122)+SUMIF(Media5!$B$14:$B$129,'Daily_Total  P2'!$B76,Media5!D$14:D$129)+SUMIF(Media6!$B$14:$B$129,'Daily_Total  P2'!$B76,Media6!D$14:D$129)+SUMIF(Media7!$B$14:$B$129,'Daily_Total  P2'!$B76,Media7!D$14:D$129)+SUMIF(Media8!$B$14:$B$129,'Daily_Total  P2'!$B76,Media8!D$14:D$129)+SUMIF(Media9!$B$14:$B$129,'Daily_Total  P2'!$B76,Media9!D$14:D$129)+SUMIF(Media10!$B$14:$B$129,'Daily_Total  P2'!$B76,Media10!D$14:D$129)</f>
        <v>0</v>
      </c>
      <c r="E76" s="465">
        <f>SUMIF('Facebook P2'!$B$14:$B$155,'Daily_Total  P2'!$B76,'Facebook P2'!E$14:E$155)+SUMIF('YouTube P2'!$B$14:$B$125,'Daily_Total  P2'!$B76,'YouTube P2'!E$14:E$125)+SUMIF('GDN P2'!$B$14:$B$123,'Daily_Total  P2'!$B76,'GDN P2'!E$14:E$123)+SUMIF(Media4!$B$14:$B$122,'Daily_Total  P2'!$B76,Media4!E$14:E$122)+SUMIF(Media5!$B$14:$B$129,'Daily_Total  P2'!$B76,Media5!E$14:E$129)+SUMIF(Media6!$B$14:$B$129,'Daily_Total  P2'!$B76,Media6!E$14:E$129)+SUMIF(Media7!$B$14:$B$129,'Daily_Total  P2'!$B76,Media7!E$14:E$129)+SUMIF(Media8!$B$14:$B$129,'Daily_Total  P2'!$B76,Media8!E$14:E$129)+SUMIF(Media9!$B$14:$B$129,'Daily_Total  P2'!$B76,Media9!E$14:E$129)+SUMIF(Media10!$B$14:$B$129,'Daily_Total  P2'!$B76,Media10!E$14:E$129)</f>
        <v>0</v>
      </c>
      <c r="F76" s="465">
        <f>SUMIF('Facebook P2'!$B$14:$B$155,'Daily_Total  P2'!$B76,'Facebook P2'!F$14:F$155)+SUMIF('YouTube P2'!$B$14:$B$125,'Daily_Total  P2'!$B76,'YouTube P2'!F$14:F$125)+SUMIF('GDN P2'!$B$14:$B$123,'Daily_Total  P2'!$B76,'GDN P2'!F$14:F$123)+SUMIF(Media4!$B$14:$B$122,'Daily_Total  P2'!$B76,Media4!F$14:F$122)+SUMIF(Media5!$B$14:$B$129,'Daily_Total  P2'!$B76,Media5!F$14:F$129)+SUMIF(Media6!$B$14:$B$129,'Daily_Total  P2'!$B76,Media6!F$14:F$129)+SUMIF(Media7!$B$14:$B$129,'Daily_Total  P2'!$B76,Media7!F$14:F$129)+SUMIF(Media8!$B$14:$B$129,'Daily_Total  P2'!$B76,Media8!F$14:F$129)+SUMIF(Media9!$B$14:$B$129,'Daily_Total  P2'!$B76,Media9!F$14:F$129)+SUMIF(Media10!$B$14:$B$129,'Daily_Total  P2'!$B76,Media10!F$14:F$129)</f>
        <v>0</v>
      </c>
      <c r="G76" s="465">
        <f>SUMIF('Facebook P2'!$B$14:$B$155,'Daily_Total  P2'!$B76,'Facebook P2'!G$14:G$155)+SUMIF('YouTube P2'!$B$14:$B$125,'Daily_Total  P2'!$B76,'YouTube P2'!G$14:G$125)+SUMIF('GDN P2'!$B$14:$B$123,'Daily_Total  P2'!$B76,'GDN P2'!G$14:G$123)+SUMIF(Media4!$B$14:$B$122,'Daily_Total  P2'!$B76,Media4!G$14:G$122)+SUMIF(Media5!$B$14:$B$129,'Daily_Total  P2'!$B76,Media5!G$14:G$129)+SUMIF(Media6!$B$14:$B$129,'Daily_Total  P2'!$B76,Media6!G$14:G$129)+SUMIF(Media7!$B$14:$B$129,'Daily_Total  P2'!$B76,Media7!G$14:G$129)+SUMIF(Media8!$B$14:$B$129,'Daily_Total  P2'!$B76,Media8!G$14:G$129)+SUMIF(Media9!$B$14:$B$129,'Daily_Total  P2'!$B76,Media9!G$14:G$129)+SUMIF(Media10!$B$14:$B$129,'Daily_Total  P2'!$B76,Media10!G$14:G$129)</f>
        <v>0</v>
      </c>
      <c r="H76" s="465">
        <f>SUMIF('Facebook P2'!$B$14:$B$155,'Daily_Total  P2'!$B76,'Facebook P2'!H$14:H$155)+SUMIF('YouTube P2'!$B$14:$B$125,'Daily_Total  P2'!$B76,'YouTube P2'!H$14:H$125)+SUMIF('GDN P2'!$B$14:$B$123,'Daily_Total  P2'!$B76,'GDN P2'!H$14:H$123)+SUMIF(Media4!$B$14:$B$122,'Daily_Total  P2'!$B76,Media4!H$14:H$122)+SUMIF(Media5!$B$14:$B$129,'Daily_Total  P2'!$B76,Media5!H$14:H$129)+SUMIF(Media6!$B$14:$B$129,'Daily_Total  P2'!$B76,Media6!H$14:H$129)+SUMIF(Media7!$B$14:$B$129,'Daily_Total  P2'!$B76,Media7!H$14:H$129)+SUMIF(Media8!$B$14:$B$129,'Daily_Total  P2'!$B76,Media8!H$14:H$129)+SUMIF(Media9!$B$14:$B$129,'Daily_Total  P2'!$B76,Media9!H$14:H$129)+SUMIF(Media10!$B$14:$B$129,'Daily_Total  P2'!$B76,Media10!H$14:H$129)</f>
        <v>0</v>
      </c>
      <c r="I76" s="465">
        <f>SUMIF('Facebook P2'!$B$14:$B$155,'Daily_Total  P2'!$B76,'Facebook P2'!I$14:I$155)+SUMIF('YouTube P2'!$B$14:$B$125,'Daily_Total  P2'!$B76,'YouTube P2'!I$14:I$125)+SUMIF('GDN P2'!$B$14:$B$123,'Daily_Total  P2'!$B76,'GDN P2'!I$14:I$123)+SUMIF(Media4!$B$14:$B$122,'Daily_Total  P2'!$B76,Media4!I$14:I$122)+SUMIF(Media5!$B$14:$B$129,'Daily_Total  P2'!$B76,Media5!I$14:I$129)+SUMIF(Media6!$B$14:$B$129,'Daily_Total  P2'!$B76,Media6!I$14:I$129)+SUMIF(Media7!$B$14:$B$129,'Daily_Total  P2'!$B76,Media7!I$14:I$129)+SUMIF(Media8!$B$14:$B$129,'Daily_Total  P2'!$B76,Media8!I$14:I$129)+SUMIF(Media9!$B$14:$B$129,'Daily_Total  P2'!$B76,Media9!I$14:I$129)+SUMIF(Media10!$B$14:$B$129,'Daily_Total  P2'!$B76,Media10!I$14:I$129)</f>
        <v>0</v>
      </c>
      <c r="J76" s="467">
        <f>SUMIF('Facebook P2'!$B$14:$B$155,'Daily_Total  P2'!$B76,'Facebook P2'!J$14:J$155)+SUMIF('YouTube P2'!$B$14:$B$125,'Daily_Total  P2'!$B76,'YouTube P2'!J$14:J$125)+SUMIF('GDN P2'!$B$14:$B$123,'Daily_Total  P2'!$B76,'GDN P2'!J$14:J$123)+SUMIF(Media4!$B$14:$B$122,'Daily_Total  P2'!$B76,Media4!J$14:J$122)+SUMIF(Media5!$B$14:$B$129,'Daily_Total  P2'!$B76,Media5!J$14:J$129)+SUMIF(Media6!$B$14:$B$129,'Daily_Total  P2'!$B76,Media6!J$14:J$129)+SUMIF(Media7!$B$14:$B$129,'Daily_Total  P2'!$B76,Media7!J$14:J$129)+SUMIF(Media8!$B$14:$B$129,'Daily_Total  P2'!$B76,Media8!J$14:J$129)+SUMIF(Media9!$B$14:$B$129,'Daily_Total  P2'!$B76,Media9!J$14:J$129)+SUMIF(Media10!$B$14:$B$129,'Daily_Total  P2'!$B76,Media10!J$14:J$129)</f>
        <v>0</v>
      </c>
      <c r="K76" s="59">
        <f>SUM($J$21,$J$29,$J$37,$J$45,$J$53,$J$61,$J$69:J76)/$C$3</f>
        <v>0.17274766266810113</v>
      </c>
      <c r="L76" s="60" t="e">
        <f t="shared" si="0"/>
        <v>#DIV/0!</v>
      </c>
      <c r="M76" s="73" t="e">
        <f t="shared" si="1"/>
        <v>#DIV/0!</v>
      </c>
      <c r="N76" s="356" t="e">
        <f t="shared" si="2"/>
        <v>#DIV/0!</v>
      </c>
      <c r="O76" s="456">
        <f>SUMIF('Facebook P2'!$B$14:$B$155,'Daily_Total  P2'!$B76,'Facebook P2'!O$14:O$155)+SUMIF('YouTube P2'!$B$14:$B$125,'Daily_Total  P2'!$B76,'YouTube P2'!O$14:O$125)+SUMIF('GDN P2'!$B$14:$B$123,'Daily_Total  P2'!$B76,'GDN P2'!O$14:O$123)+SUMIF(Media4!$B$14:$B$122,'Daily_Total  P2'!$B76,Media4!O$14:O$122)+SUMIF(Media5!$B$14:$B$129,'Daily_Total  P2'!$B76,Media5!O$14:O$129)+SUMIF(Media6!$B$14:$B$129,'Daily_Total  P2'!$B76,Media6!O$14:O$129)+SUMIF(Media7!$B$14:$B$129,'Daily_Total  P2'!$B76,Media7!O$14:O$129)+SUMIF(Media8!$B$14:$B$129,'Daily_Total  P2'!$B76,Media8!O$14:O$129)+SUMIF(Media9!$B$14:$B$129,'Daily_Total  P2'!$B76,Media9!O$14:O$129)+SUMIF(Media10!$B$14:$B$129,'Daily_Total  P2'!$B76,Media10!O$14:O$129)</f>
        <v>0</v>
      </c>
      <c r="P76" s="456">
        <f>SUMIF('Facebook P2'!$B$14:$B$155,'Daily_Total  P2'!$B76,'Facebook P2'!P$14:P$155)+SUMIF('YouTube P2'!$B$14:$B$125,'Daily_Total  P2'!$B76,'YouTube P2'!P$14:P$125)+SUMIF('GDN P2'!$B$14:$B$123,'Daily_Total  P2'!$B76,'GDN P2'!P$14:P$123)+SUMIF(Media4!$B$14:$B$122,'Daily_Total  P2'!$B76,Media4!P$14:P$122)+SUMIF(Media5!$B$14:$B$129,'Daily_Total  P2'!$B76,Media5!P$14:P$129)+SUMIF(Media6!$B$14:$B$129,'Daily_Total  P2'!$B76,Media6!P$14:P$129)+SUMIF(Media7!$B$14:$B$129,'Daily_Total  P2'!$B76,Media7!P$14:P$129)+SUMIF(Media8!$B$14:$B$129,'Daily_Total  P2'!$B76,Media8!P$14:P$129)+SUMIF(Media9!$B$14:$B$129,'Daily_Total  P2'!$B76,Media9!P$14:P$129)+SUMIF(Media10!$B$14:$B$129,'Daily_Total  P2'!$B76,Media10!P$14:P$129)</f>
        <v>0</v>
      </c>
      <c r="Q76" s="74" t="e">
        <f t="shared" si="3"/>
        <v>#DIV/0!</v>
      </c>
      <c r="R76" s="75" t="e">
        <f t="shared" si="24"/>
        <v>#DIV/0!</v>
      </c>
      <c r="S76" s="59" t="e">
        <f t="shared" si="5"/>
        <v>#DIV/0!</v>
      </c>
      <c r="T76" s="104" t="e">
        <f>AVERAGE('Facebook P2'!T76,'YouTube P2'!T76,'GDN P2'!T76,Media4!T74,Media5!T74,Media6!T74,Media7!T74,Media8!T74,Media9!T74,Media10!T74)</f>
        <v>#DIV/0!</v>
      </c>
      <c r="U76" s="110">
        <f>SUMIF(Facebook!$B$14:$B$155,'Daily_Total  P2'!$B76,Facebook!U$14:U$155)+SUMIF(YouTube!$B$14:$B$125,'Daily_Total  P2'!$B76,YouTube!N$14:N$125)+SUMIF(Snapchat!$B$14:$B$123,'Daily_Total  P2'!$B76,Snapchat!N$14:N$123)+SUMIF(Media4!$B$14:$B$122,'Daily_Total  P2'!$B76,Media4!N$14:N$122)+SUMIF(Media5!$B$14:$B$129,'Daily_Total  P2'!$B76,Media5!N$14:N$129)+SUMIF(Media6!$B$14:$B$129,'Daily_Total  P2'!$B76,Media6!N$14:N$129)+SUMIF(Media7!$B$14:$B$129,'Daily_Total  P2'!$B76,Media7!N$14:N$129)+SUMIF(Media8!$B$14:$B$129,'Daily_Total  P2'!$B76,Media8!N$14:N$129)+SUMIF(Media9!$B$14:$B$129,'Daily_Total  P2'!$B76,Media9!N$14:N$129)+SUMIF(Media10!$B$14:$B$129,'Daily_Total  P2'!$B76,Media10!N$14:N$129)</f>
        <v>0</v>
      </c>
      <c r="V76" s="74">
        <f t="shared" si="16"/>
        <v>1</v>
      </c>
      <c r="W76" s="274" t="e">
        <f>SUMIF([4]Facebook!$B$14:$B$155,'[4]Daily_Total '!$B76,[4]Facebook!W$14:W$155)+SUMIF([4]Instagram!$B$14:$B$125,'[4]Daily_Total '!$B76,[4]Instagram!W$14:W$125)+SUMIF([4]YouTube!$B$14:$B$123,'[4]Daily_Total '!$B76,[4]YouTube!W$14:W$123)+SUMIF([4]Media4!$B$14:$B$122,'[4]Daily_Total '!$B76,[4]Media4!W$14:W$122)+SUMIF([4]Media5!$B$14:$B$129,'[4]Daily_Total '!$B76,[4]Media5!W$14:W$129)+SUMIF([4]Media6!$B$14:$B$129,'[4]Daily_Total '!$B76,[4]Media6!W$14:W$129)+SUMIF([4]Media7!$B$14:$B$129,'[4]Daily_Total '!$B76,[4]Media7!W$14:W$129)+SUMIF([4]Media8!$B$14:$B$129,'[4]Daily_Total '!$B76,[4]Media8!W$14:W$129)+SUMIF([4]Media9!$B$14:$B$129,'[4]Daily_Total '!$B76,[4]Media9!W$14:W$129)+SUMIF([4]Media10!$B$14:$B$129,'[4]Daily_Total '!$B76,[4]Media10!W$14:W$129)</f>
        <v>#VALUE!</v>
      </c>
      <c r="X76" s="274" t="e">
        <f>SUMIF([4]Facebook!$B$14:$B$155,'[4]Daily_Total '!$B76,[4]Facebook!X$14:X$155)+SUMIF([4]Instagram!$B$14:$B$125,'[4]Daily_Total '!$B76,[4]Instagram!X$14:X$125)+SUMIF([4]YouTube!$B$14:$B$123,'[4]Daily_Total '!$B76,[4]YouTube!X$14:X$123)+SUMIF([4]Media4!$B$14:$B$122,'[4]Daily_Total '!$B76,[4]Media4!X$14:X$122)+SUMIF([4]Media5!$B$14:$B$129,'[4]Daily_Total '!$B76,[4]Media5!X$14:X$129)+SUMIF([4]Media6!$B$14:$B$129,'[4]Daily_Total '!$B76,[4]Media6!X$14:X$129)+SUMIF([4]Media7!$B$14:$B$129,'[4]Daily_Total '!$B76,[4]Media7!X$14:X$129)+SUMIF([4]Media8!$B$14:$B$129,'[4]Daily_Total '!$B76,[4]Media8!X$14:X$129)+SUMIF([4]Media9!$B$14:$B$129,'[4]Daily_Total '!$B76,[4]Media9!X$14:X$129)+SUMIF([4]Media10!$B$14:$B$129,'[4]Daily_Total '!$B76,[4]Media10!X$14:X$129)</f>
        <v>#VALUE!</v>
      </c>
      <c r="Y76" s="275" t="e">
        <f>SUMIF([4]Facebook!$B$14:$B$155,'[4]Daily_Total '!$B76,[4]Facebook!Y$14:Y$155)+SUMIF([4]Instagram!$B$14:$B$125,'[4]Daily_Total '!$B76,[4]Instagram!Y$14:Y$125)+SUMIF([4]YouTube!$B$14:$B$123,'[4]Daily_Total '!$B76,[4]YouTube!Y$14:Y$123)+SUMIF([4]Media4!$B$14:$B$122,'[4]Daily_Total '!$B76,[4]Media4!Y$14:Y$122)+SUMIF([4]Media5!$B$14:$B$129,'[4]Daily_Total '!$B76,[4]Media5!Y$14:Y$129)+SUMIF([4]Media6!$B$14:$B$129,'[4]Daily_Total '!$B76,[4]Media6!Y$14:Y$129)+SUMIF([4]Media7!$B$14:$B$129,'[4]Daily_Total '!$B76,[4]Media7!Y$14:Y$129)+SUMIF([4]Media8!$B$14:$B$129,'[4]Daily_Total '!$B76,[4]Media8!Y$14:Y$129)+SUMIF([4]Media9!$B$14:$B$129,'[4]Daily_Total '!$B76,[4]Media9!Y$14:Y$129)+SUMIF([4]Media10!$B$14:$B$129,'[4]Daily_Total '!$B76,[4]Media10!Y$14:Y$129)</f>
        <v>#VALUE!</v>
      </c>
    </row>
    <row r="77" spans="1:25" ht="15.65" hidden="1" customHeight="1">
      <c r="A77" s="286"/>
      <c r="B77" s="96" t="s">
        <v>67</v>
      </c>
      <c r="C77" s="91">
        <f>SUM(C70:C76)</f>
        <v>0</v>
      </c>
      <c r="D77" s="76">
        <f>SUM(D70:D76)</f>
        <v>0</v>
      </c>
      <c r="E77" s="76">
        <f t="shared" ref="E77:I77" si="25">SUM(E70:E76)</f>
        <v>0</v>
      </c>
      <c r="F77" s="76">
        <f t="shared" si="25"/>
        <v>0</v>
      </c>
      <c r="G77" s="76">
        <f t="shared" si="25"/>
        <v>0</v>
      </c>
      <c r="H77" s="76">
        <f t="shared" si="25"/>
        <v>0</v>
      </c>
      <c r="I77" s="76">
        <f t="shared" si="25"/>
        <v>0</v>
      </c>
      <c r="J77" s="77">
        <f>SUM(J70:J76)</f>
        <v>0</v>
      </c>
      <c r="K77" s="78">
        <f>SUM($J$21,$J$29,$J$37,$J$45,$J$53,$J$61,$J$69,$J$77)/$C$3</f>
        <v>0.17274766266810113</v>
      </c>
      <c r="L77" s="79" t="e">
        <f t="shared" si="0"/>
        <v>#DIV/0!</v>
      </c>
      <c r="M77" s="80" t="e">
        <f t="shared" si="1"/>
        <v>#DIV/0!</v>
      </c>
      <c r="N77" s="357" t="e">
        <f t="shared" si="2"/>
        <v>#DIV/0!</v>
      </c>
      <c r="O77" s="91">
        <f>SUM(O70:O76)</f>
        <v>0</v>
      </c>
      <c r="P77" s="91">
        <f>SUM(P70:P76)</f>
        <v>0</v>
      </c>
      <c r="Q77" s="78" t="e">
        <f t="shared" si="3"/>
        <v>#DIV/0!</v>
      </c>
      <c r="R77" s="82" t="e">
        <f>J77/O77</f>
        <v>#DIV/0!</v>
      </c>
      <c r="S77" s="78" t="e">
        <f t="shared" si="5"/>
        <v>#DIV/0!</v>
      </c>
      <c r="T77" s="83" t="e">
        <f t="shared" ref="T77" si="26">AVERAGE(T70:T76)</f>
        <v>#DIV/0!</v>
      </c>
      <c r="U77" s="76">
        <f>SUM(U70:U76)</f>
        <v>0</v>
      </c>
      <c r="V77" s="78">
        <f t="shared" si="16"/>
        <v>1</v>
      </c>
      <c r="W77" s="276" t="e">
        <f>SUM(W70:W76)</f>
        <v>#VALUE!</v>
      </c>
      <c r="X77" s="276" t="e">
        <f>SUM(X70:X76)</f>
        <v>#VALUE!</v>
      </c>
      <c r="Y77" s="277" t="e">
        <f>SUM(Y70:Y76)</f>
        <v>#VALUE!</v>
      </c>
    </row>
    <row r="78" spans="1:25" ht="15.65" hidden="1" customHeight="1">
      <c r="A78" s="284"/>
      <c r="B78" s="95" t="e">
        <f>#REF!+56</f>
        <v>#REF!</v>
      </c>
      <c r="C78" s="456">
        <f>SUMIF('Facebook P2'!$B$14:$B$155,'Daily_Total  P2'!$B78,'Facebook P2'!C$14:C$155)+SUMIF('YouTube P2'!$B$14:$B$125,'Daily_Total  P2'!$B78,'YouTube P2'!C$14:C$125)+SUMIF('GDN P2'!$B$14:$B$123,'Daily_Total  P2'!$B78,'GDN P2'!C$14:C$123)+SUMIF(Media4!$B$14:$B$122,'Daily_Total  P2'!$B78,Media4!C$14:C$122)+SUMIF(Media5!$B$14:$B$129,'Daily_Total  P2'!$B78,Media5!C$14:C$129)+SUMIF(Media6!$B$14:$B$129,'Daily_Total  P2'!$B78,Media6!C$14:C$129)+SUMIF(Media7!$B$14:$B$129,'Daily_Total  P2'!$B78,Media7!C$14:C$129)+SUMIF(Media8!$B$14:$B$129,'Daily_Total  P2'!$B78,Media8!C$14:C$129)+SUMIF(Media9!$B$14:$B$129,'Daily_Total  P2'!$B78,Media9!C$14:C$129)+SUMIF(Media10!$B$14:$B$129,'Daily_Total  P2'!$B78,Media10!C$14:C$129)</f>
        <v>0</v>
      </c>
      <c r="D78" s="465">
        <f>SUMIF('Facebook P2'!$B$14:$B$155,'Daily_Total  P2'!$B78,'Facebook P2'!D$14:D$155)+SUMIF('YouTube P2'!$B$14:$B$125,'Daily_Total  P2'!$B78,'YouTube P2'!D$14:D$125)+SUMIF('GDN P2'!$B$14:$B$123,'Daily_Total  P2'!$B78,'GDN P2'!D$14:D$123)+SUMIF(Media4!$B$14:$B$122,'Daily_Total  P2'!$B78,Media4!D$14:D$122)+SUMIF(Media5!$B$14:$B$129,'Daily_Total  P2'!$B78,Media5!D$14:D$129)+SUMIF(Media6!$B$14:$B$129,'Daily_Total  P2'!$B78,Media6!D$14:D$129)+SUMIF(Media7!$B$14:$B$129,'Daily_Total  P2'!$B78,Media7!D$14:D$129)+SUMIF(Media8!$B$14:$B$129,'Daily_Total  P2'!$B78,Media8!D$14:D$129)+SUMIF(Media9!$B$14:$B$129,'Daily_Total  P2'!$B78,Media9!D$14:D$129)+SUMIF(Media10!$B$14:$B$129,'Daily_Total  P2'!$B78,Media10!D$14:D$129)</f>
        <v>0</v>
      </c>
      <c r="E78" s="465">
        <f>SUMIF('Facebook P2'!$B$14:$B$155,'Daily_Total  P2'!$B78,'Facebook P2'!E$14:E$155)+SUMIF('YouTube P2'!$B$14:$B$125,'Daily_Total  P2'!$B78,'YouTube P2'!E$14:E$125)+SUMIF('GDN P2'!$B$14:$B$123,'Daily_Total  P2'!$B78,'GDN P2'!E$14:E$123)+SUMIF(Media4!$B$14:$B$122,'Daily_Total  P2'!$B78,Media4!E$14:E$122)+SUMIF(Media5!$B$14:$B$129,'Daily_Total  P2'!$B78,Media5!E$14:E$129)+SUMIF(Media6!$B$14:$B$129,'Daily_Total  P2'!$B78,Media6!E$14:E$129)+SUMIF(Media7!$B$14:$B$129,'Daily_Total  P2'!$B78,Media7!E$14:E$129)+SUMIF(Media8!$B$14:$B$129,'Daily_Total  P2'!$B78,Media8!E$14:E$129)+SUMIF(Media9!$B$14:$B$129,'Daily_Total  P2'!$B78,Media9!E$14:E$129)+SUMIF(Media10!$B$14:$B$129,'Daily_Total  P2'!$B78,Media10!E$14:E$129)</f>
        <v>0</v>
      </c>
      <c r="F78" s="465">
        <f>SUMIF('Facebook P2'!$B$14:$B$155,'Daily_Total  P2'!$B78,'Facebook P2'!F$14:F$155)+SUMIF('YouTube P2'!$B$14:$B$125,'Daily_Total  P2'!$B78,'YouTube P2'!F$14:F$125)+SUMIF('GDN P2'!$B$14:$B$123,'Daily_Total  P2'!$B78,'GDN P2'!F$14:F$123)+SUMIF(Media4!$B$14:$B$122,'Daily_Total  P2'!$B78,Media4!F$14:F$122)+SUMIF(Media5!$B$14:$B$129,'Daily_Total  P2'!$B78,Media5!F$14:F$129)+SUMIF(Media6!$B$14:$B$129,'Daily_Total  P2'!$B78,Media6!F$14:F$129)+SUMIF(Media7!$B$14:$B$129,'Daily_Total  P2'!$B78,Media7!F$14:F$129)+SUMIF(Media8!$B$14:$B$129,'Daily_Total  P2'!$B78,Media8!F$14:F$129)+SUMIF(Media9!$B$14:$B$129,'Daily_Total  P2'!$B78,Media9!F$14:F$129)+SUMIF(Media10!$B$14:$B$129,'Daily_Total  P2'!$B78,Media10!F$14:F$129)</f>
        <v>0</v>
      </c>
      <c r="G78" s="465">
        <f>SUMIF('Facebook P2'!$B$14:$B$155,'Daily_Total  P2'!$B78,'Facebook P2'!G$14:G$155)+SUMIF('YouTube P2'!$B$14:$B$125,'Daily_Total  P2'!$B78,'YouTube P2'!G$14:G$125)+SUMIF('GDN P2'!$B$14:$B$123,'Daily_Total  P2'!$B78,'GDN P2'!G$14:G$123)+SUMIF(Media4!$B$14:$B$122,'Daily_Total  P2'!$B78,Media4!G$14:G$122)+SUMIF(Media5!$B$14:$B$129,'Daily_Total  P2'!$B78,Media5!G$14:G$129)+SUMIF(Media6!$B$14:$B$129,'Daily_Total  P2'!$B78,Media6!G$14:G$129)+SUMIF(Media7!$B$14:$B$129,'Daily_Total  P2'!$B78,Media7!G$14:G$129)+SUMIF(Media8!$B$14:$B$129,'Daily_Total  P2'!$B78,Media8!G$14:G$129)+SUMIF(Media9!$B$14:$B$129,'Daily_Total  P2'!$B78,Media9!G$14:G$129)+SUMIF(Media10!$B$14:$B$129,'Daily_Total  P2'!$B78,Media10!G$14:G$129)</f>
        <v>0</v>
      </c>
      <c r="H78" s="465">
        <f>SUMIF('Facebook P2'!$B$14:$B$155,'Daily_Total  P2'!$B78,'Facebook P2'!H$14:H$155)+SUMIF('YouTube P2'!$B$14:$B$125,'Daily_Total  P2'!$B78,'YouTube P2'!H$14:H$125)+SUMIF('GDN P2'!$B$14:$B$123,'Daily_Total  P2'!$B78,'GDN P2'!H$14:H$123)+SUMIF(Media4!$B$14:$B$122,'Daily_Total  P2'!$B78,Media4!H$14:H$122)+SUMIF(Media5!$B$14:$B$129,'Daily_Total  P2'!$B78,Media5!H$14:H$129)+SUMIF(Media6!$B$14:$B$129,'Daily_Total  P2'!$B78,Media6!H$14:H$129)+SUMIF(Media7!$B$14:$B$129,'Daily_Total  P2'!$B78,Media7!H$14:H$129)+SUMIF(Media8!$B$14:$B$129,'Daily_Total  P2'!$B78,Media8!H$14:H$129)+SUMIF(Media9!$B$14:$B$129,'Daily_Total  P2'!$B78,Media9!H$14:H$129)+SUMIF(Media10!$B$14:$B$129,'Daily_Total  P2'!$B78,Media10!H$14:H$129)</f>
        <v>0</v>
      </c>
      <c r="I78" s="465">
        <f>SUMIF('Facebook P2'!$B$14:$B$155,'Daily_Total  P2'!$B78,'Facebook P2'!I$14:I$155)+SUMIF('YouTube P2'!$B$14:$B$125,'Daily_Total  P2'!$B78,'YouTube P2'!I$14:I$125)+SUMIF('GDN P2'!$B$14:$B$123,'Daily_Total  P2'!$B78,'GDN P2'!I$14:I$123)+SUMIF(Media4!$B$14:$B$122,'Daily_Total  P2'!$B78,Media4!I$14:I$122)+SUMIF(Media5!$B$14:$B$129,'Daily_Total  P2'!$B78,Media5!I$14:I$129)+SUMIF(Media6!$B$14:$B$129,'Daily_Total  P2'!$B78,Media6!I$14:I$129)+SUMIF(Media7!$B$14:$B$129,'Daily_Total  P2'!$B78,Media7!I$14:I$129)+SUMIF(Media8!$B$14:$B$129,'Daily_Total  P2'!$B78,Media8!I$14:I$129)+SUMIF(Media9!$B$14:$B$129,'Daily_Total  P2'!$B78,Media9!I$14:I$129)+SUMIF(Media10!$B$14:$B$129,'Daily_Total  P2'!$B78,Media10!I$14:I$129)</f>
        <v>0</v>
      </c>
      <c r="J78" s="467">
        <f>SUMIF('Facebook P2'!$B$14:$B$155,'Daily_Total  P2'!$B78,'Facebook P2'!J$14:J$155)+SUMIF('YouTube P2'!$B$14:$B$125,'Daily_Total  P2'!$B78,'YouTube P2'!J$14:J$125)+SUMIF('GDN P2'!$B$14:$B$123,'Daily_Total  P2'!$B78,'GDN P2'!J$14:J$123)+SUMIF(Media4!$B$14:$B$122,'Daily_Total  P2'!$B78,Media4!J$14:J$122)+SUMIF(Media5!$B$14:$B$129,'Daily_Total  P2'!$B78,Media5!J$14:J$129)+SUMIF(Media6!$B$14:$B$129,'Daily_Total  P2'!$B78,Media6!J$14:J$129)+SUMIF(Media7!$B$14:$B$129,'Daily_Total  P2'!$B78,Media7!J$14:J$129)+SUMIF(Media8!$B$14:$B$129,'Daily_Total  P2'!$B78,Media8!J$14:J$129)+SUMIF(Media9!$B$14:$B$129,'Daily_Total  P2'!$B78,Media9!J$14:J$129)+SUMIF(Media10!$B$14:$B$129,'Daily_Total  P2'!$B78,Media10!J$14:J$129)</f>
        <v>0</v>
      </c>
      <c r="K78" s="59">
        <f>SUM($J$21,$J$29,$J$37,$J$45,$J$53,$J$61,$J$69,$J$77:J78)/$C$3</f>
        <v>0.17274766266810113</v>
      </c>
      <c r="L78" s="60" t="e">
        <f t="shared" ref="L78:L86" si="27">D78/C78</f>
        <v>#DIV/0!</v>
      </c>
      <c r="M78" s="73" t="e">
        <f t="shared" ref="M78:M86" si="28">J78/D78</f>
        <v>#DIV/0!</v>
      </c>
      <c r="N78" s="356" t="e">
        <f t="shared" si="2"/>
        <v>#DIV/0!</v>
      </c>
      <c r="O78" s="456">
        <f>SUMIF('Facebook P2'!$B$14:$B$155,'Daily_Total  P2'!$B78,'Facebook P2'!O$14:O$155)+SUMIF('YouTube P2'!$B$14:$B$125,'Daily_Total  P2'!$B78,'YouTube P2'!O$14:O$125)+SUMIF('GDN P2'!$B$14:$B$123,'Daily_Total  P2'!$B78,'GDN P2'!O$14:O$123)+SUMIF(Media4!$B$14:$B$122,'Daily_Total  P2'!$B78,Media4!O$14:O$122)+SUMIF(Media5!$B$14:$B$129,'Daily_Total  P2'!$B78,Media5!O$14:O$129)+SUMIF(Media6!$B$14:$B$129,'Daily_Total  P2'!$B78,Media6!O$14:O$129)+SUMIF(Media7!$B$14:$B$129,'Daily_Total  P2'!$B78,Media7!O$14:O$129)+SUMIF(Media8!$B$14:$B$129,'Daily_Total  P2'!$B78,Media8!O$14:O$129)+SUMIF(Media9!$B$14:$B$129,'Daily_Total  P2'!$B78,Media9!O$14:O$129)+SUMIF(Media10!$B$14:$B$129,'Daily_Total  P2'!$B78,Media10!O$14:O$129)</f>
        <v>0</v>
      </c>
      <c r="P78" s="456">
        <f>SUMIF('Facebook P2'!$B$14:$B$155,'Daily_Total  P2'!$B78,'Facebook P2'!P$14:P$155)+SUMIF('YouTube P2'!$B$14:$B$125,'Daily_Total  P2'!$B78,'YouTube P2'!P$14:P$125)+SUMIF('GDN P2'!$B$14:$B$123,'Daily_Total  P2'!$B78,'GDN P2'!P$14:P$123)+SUMIF(Media4!$B$14:$B$122,'Daily_Total  P2'!$B78,Media4!P$14:P$122)+SUMIF(Media5!$B$14:$B$129,'Daily_Total  P2'!$B78,Media5!P$14:P$129)+SUMIF(Media6!$B$14:$B$129,'Daily_Total  P2'!$B78,Media6!P$14:P$129)+SUMIF(Media7!$B$14:$B$129,'Daily_Total  P2'!$B78,Media7!P$14:P$129)+SUMIF(Media8!$B$14:$B$129,'Daily_Total  P2'!$B78,Media8!P$14:P$129)+SUMIF(Media9!$B$14:$B$129,'Daily_Total  P2'!$B78,Media9!P$14:P$129)+SUMIF(Media10!$B$14:$B$129,'Daily_Total  P2'!$B78,Media10!P$14:P$129)</f>
        <v>0</v>
      </c>
      <c r="Q78" s="74" t="e">
        <f t="shared" ref="Q78:Q86" si="29">O78/P78</f>
        <v>#DIV/0!</v>
      </c>
      <c r="R78" s="75" t="e">
        <f>J78/O78</f>
        <v>#DIV/0!</v>
      </c>
      <c r="S78" s="59" t="e">
        <f t="shared" ref="S78:S85" si="30">O78/D78</f>
        <v>#DIV/0!</v>
      </c>
      <c r="T78" s="104" t="e">
        <f>AVERAGE('Facebook P2'!T78,'YouTube P2'!T78,'GDN P2'!T78,Media4!T76,Media5!T76,Media6!T76,Media7!T76,Media8!T76,Media9!T76,Media10!T76)</f>
        <v>#DIV/0!</v>
      </c>
      <c r="U78" s="110">
        <f>SUMIF(Facebook!$B$14:$B$155,'Daily_Total  P2'!$B78,Facebook!U$14:U$155)+SUMIF(YouTube!$B$14:$B$125,'Daily_Total  P2'!$B78,YouTube!N$14:N$125)+SUMIF(Snapchat!$B$14:$B$123,'Daily_Total  P2'!$B78,Snapchat!N$14:N$123)+SUMIF(Media4!$B$14:$B$122,'Daily_Total  P2'!$B78,Media4!N$14:N$122)+SUMIF(Media5!$B$14:$B$129,'Daily_Total  P2'!$B78,Media5!N$14:N$129)+SUMIF(Media6!$B$14:$B$129,'Daily_Total  P2'!$B78,Media6!N$14:N$129)+SUMIF(Media7!$B$14:$B$129,'Daily_Total  P2'!$B78,Media7!N$14:N$129)+SUMIF(Media8!$B$14:$B$129,'Daily_Total  P2'!$B78,Media8!N$14:N$129)+SUMIF(Media9!$B$14:$B$129,'Daily_Total  P2'!$B78,Media9!N$14:N$129)+SUMIF(Media10!$B$14:$B$129,'Daily_Total  P2'!$B78,Media10!N$14:N$129)</f>
        <v>0</v>
      </c>
      <c r="V78" s="74">
        <f t="shared" si="16"/>
        <v>1</v>
      </c>
      <c r="W78" s="274" t="e">
        <f>SUMIF([4]Facebook!$B$14:$B$155,'[4]Daily_Total '!$B78,[4]Facebook!W$14:W$155)+SUMIF([4]Instagram!$B$14:$B$125,'[4]Daily_Total '!$B78,[4]Instagram!W$14:W$125)+SUMIF([4]YouTube!$B$14:$B$123,'[4]Daily_Total '!$B78,[4]YouTube!W$14:W$123)+SUMIF([4]Media4!$B$14:$B$122,'[4]Daily_Total '!$B78,[4]Media4!W$14:W$122)+SUMIF([4]Media5!$B$14:$B$129,'[4]Daily_Total '!$B78,[4]Media5!W$14:W$129)+SUMIF([4]Media6!$B$14:$B$129,'[4]Daily_Total '!$B78,[4]Media6!W$14:W$129)+SUMIF([4]Media7!$B$14:$B$129,'[4]Daily_Total '!$B78,[4]Media7!W$14:W$129)+SUMIF([4]Media8!$B$14:$B$129,'[4]Daily_Total '!$B78,[4]Media8!W$14:W$129)+SUMIF([4]Media9!$B$14:$B$129,'[4]Daily_Total '!$B78,[4]Media9!W$14:W$129)+SUMIF([4]Media10!$B$14:$B$129,'[4]Daily_Total '!$B78,[4]Media10!W$14:W$129)</f>
        <v>#VALUE!</v>
      </c>
      <c r="X78" s="274" t="e">
        <f>SUMIF([4]Facebook!$B$14:$B$155,'[4]Daily_Total '!$B78,[4]Facebook!X$14:X$155)+SUMIF([4]Instagram!$B$14:$B$125,'[4]Daily_Total '!$B78,[4]Instagram!X$14:X$125)+SUMIF([4]YouTube!$B$14:$B$123,'[4]Daily_Total '!$B78,[4]YouTube!X$14:X$123)+SUMIF([4]Media4!$B$14:$B$122,'[4]Daily_Total '!$B78,[4]Media4!X$14:X$122)+SUMIF([4]Media5!$B$14:$B$129,'[4]Daily_Total '!$B78,[4]Media5!X$14:X$129)+SUMIF([4]Media6!$B$14:$B$129,'[4]Daily_Total '!$B78,[4]Media6!X$14:X$129)+SUMIF([4]Media7!$B$14:$B$129,'[4]Daily_Total '!$B78,[4]Media7!X$14:X$129)+SUMIF([4]Media8!$B$14:$B$129,'[4]Daily_Total '!$B78,[4]Media8!X$14:X$129)+SUMIF([4]Media9!$B$14:$B$129,'[4]Daily_Total '!$B78,[4]Media9!X$14:X$129)+SUMIF([4]Media10!$B$14:$B$129,'[4]Daily_Total '!$B78,[4]Media10!X$14:X$129)</f>
        <v>#VALUE!</v>
      </c>
      <c r="Y78" s="275" t="e">
        <f>SUMIF([4]Facebook!$B$14:$B$155,'[4]Daily_Total '!$B78,[4]Facebook!Y$14:Y$155)+SUMIF([4]Instagram!$B$14:$B$125,'[4]Daily_Total '!$B78,[4]Instagram!Y$14:Y$125)+SUMIF([4]YouTube!$B$14:$B$123,'[4]Daily_Total '!$B78,[4]YouTube!Y$14:Y$123)+SUMIF([4]Media4!$B$14:$B$122,'[4]Daily_Total '!$B78,[4]Media4!Y$14:Y$122)+SUMIF([4]Media5!$B$14:$B$129,'[4]Daily_Total '!$B78,[4]Media5!Y$14:Y$129)+SUMIF([4]Media6!$B$14:$B$129,'[4]Daily_Total '!$B78,[4]Media6!Y$14:Y$129)+SUMIF([4]Media7!$B$14:$B$129,'[4]Daily_Total '!$B78,[4]Media7!Y$14:Y$129)+SUMIF([4]Media8!$B$14:$B$129,'[4]Daily_Total '!$B78,[4]Media8!Y$14:Y$129)+SUMIF([4]Media9!$B$14:$B$129,'[4]Daily_Total '!$B78,[4]Media9!Y$14:Y$129)+SUMIF([4]Media10!$B$14:$B$129,'[4]Daily_Total '!$B78,[4]Media10!Y$14:Y$129)</f>
        <v>#VALUE!</v>
      </c>
    </row>
    <row r="79" spans="1:25" ht="15.65" hidden="1" customHeight="1">
      <c r="A79" s="284"/>
      <c r="B79" s="95" t="e">
        <f>#REF!+57</f>
        <v>#REF!</v>
      </c>
      <c r="C79" s="456">
        <f>SUMIF('Facebook P2'!$B$14:$B$155,'Daily_Total  P2'!$B79,'Facebook P2'!C$14:C$155)+SUMIF('YouTube P2'!$B$14:$B$125,'Daily_Total  P2'!$B79,'YouTube P2'!C$14:C$125)+SUMIF('GDN P2'!$B$14:$B$123,'Daily_Total  P2'!$B79,'GDN P2'!C$14:C$123)+SUMIF(Media4!$B$14:$B$122,'Daily_Total  P2'!$B79,Media4!C$14:C$122)+SUMIF(Media5!$B$14:$B$129,'Daily_Total  P2'!$B79,Media5!C$14:C$129)+SUMIF(Media6!$B$14:$B$129,'Daily_Total  P2'!$B79,Media6!C$14:C$129)+SUMIF(Media7!$B$14:$B$129,'Daily_Total  P2'!$B79,Media7!C$14:C$129)+SUMIF(Media8!$B$14:$B$129,'Daily_Total  P2'!$B79,Media8!C$14:C$129)+SUMIF(Media9!$B$14:$B$129,'Daily_Total  P2'!$B79,Media9!C$14:C$129)+SUMIF(Media10!$B$14:$B$129,'Daily_Total  P2'!$B79,Media10!C$14:C$129)</f>
        <v>0</v>
      </c>
      <c r="D79" s="465">
        <f>SUMIF('Facebook P2'!$B$14:$B$155,'Daily_Total  P2'!$B79,'Facebook P2'!D$14:D$155)+SUMIF('YouTube P2'!$B$14:$B$125,'Daily_Total  P2'!$B79,'YouTube P2'!D$14:D$125)+SUMIF('GDN P2'!$B$14:$B$123,'Daily_Total  P2'!$B79,'GDN P2'!D$14:D$123)+SUMIF(Media4!$B$14:$B$122,'Daily_Total  P2'!$B79,Media4!D$14:D$122)+SUMIF(Media5!$B$14:$B$129,'Daily_Total  P2'!$B79,Media5!D$14:D$129)+SUMIF(Media6!$B$14:$B$129,'Daily_Total  P2'!$B79,Media6!D$14:D$129)+SUMIF(Media7!$B$14:$B$129,'Daily_Total  P2'!$B79,Media7!D$14:D$129)+SUMIF(Media8!$B$14:$B$129,'Daily_Total  P2'!$B79,Media8!D$14:D$129)+SUMIF(Media9!$B$14:$B$129,'Daily_Total  P2'!$B79,Media9!D$14:D$129)+SUMIF(Media10!$B$14:$B$129,'Daily_Total  P2'!$B79,Media10!D$14:D$129)</f>
        <v>0</v>
      </c>
      <c r="E79" s="465">
        <f>SUMIF('Facebook P2'!$B$14:$B$155,'Daily_Total  P2'!$B79,'Facebook P2'!E$14:E$155)+SUMIF('YouTube P2'!$B$14:$B$125,'Daily_Total  P2'!$B79,'YouTube P2'!E$14:E$125)+SUMIF('GDN P2'!$B$14:$B$123,'Daily_Total  P2'!$B79,'GDN P2'!E$14:E$123)+SUMIF(Media4!$B$14:$B$122,'Daily_Total  P2'!$B79,Media4!E$14:E$122)+SUMIF(Media5!$B$14:$B$129,'Daily_Total  P2'!$B79,Media5!E$14:E$129)+SUMIF(Media6!$B$14:$B$129,'Daily_Total  P2'!$B79,Media6!E$14:E$129)+SUMIF(Media7!$B$14:$B$129,'Daily_Total  P2'!$B79,Media7!E$14:E$129)+SUMIF(Media8!$B$14:$B$129,'Daily_Total  P2'!$B79,Media8!E$14:E$129)+SUMIF(Media9!$B$14:$B$129,'Daily_Total  P2'!$B79,Media9!E$14:E$129)+SUMIF(Media10!$B$14:$B$129,'Daily_Total  P2'!$B79,Media10!E$14:E$129)</f>
        <v>0</v>
      </c>
      <c r="F79" s="465">
        <f>SUMIF('Facebook P2'!$B$14:$B$155,'Daily_Total  P2'!$B79,'Facebook P2'!F$14:F$155)+SUMIF('YouTube P2'!$B$14:$B$125,'Daily_Total  P2'!$B79,'YouTube P2'!F$14:F$125)+SUMIF('GDN P2'!$B$14:$B$123,'Daily_Total  P2'!$B79,'GDN P2'!F$14:F$123)+SUMIF(Media4!$B$14:$B$122,'Daily_Total  P2'!$B79,Media4!F$14:F$122)+SUMIF(Media5!$B$14:$B$129,'Daily_Total  P2'!$B79,Media5!F$14:F$129)+SUMIF(Media6!$B$14:$B$129,'Daily_Total  P2'!$B79,Media6!F$14:F$129)+SUMIF(Media7!$B$14:$B$129,'Daily_Total  P2'!$B79,Media7!F$14:F$129)+SUMIF(Media8!$B$14:$B$129,'Daily_Total  P2'!$B79,Media8!F$14:F$129)+SUMIF(Media9!$B$14:$B$129,'Daily_Total  P2'!$B79,Media9!F$14:F$129)+SUMIF(Media10!$B$14:$B$129,'Daily_Total  P2'!$B79,Media10!F$14:F$129)</f>
        <v>0</v>
      </c>
      <c r="G79" s="465">
        <f>SUMIF('Facebook P2'!$B$14:$B$155,'Daily_Total  P2'!$B79,'Facebook P2'!G$14:G$155)+SUMIF('YouTube P2'!$B$14:$B$125,'Daily_Total  P2'!$B79,'YouTube P2'!G$14:G$125)+SUMIF('GDN P2'!$B$14:$B$123,'Daily_Total  P2'!$B79,'GDN P2'!G$14:G$123)+SUMIF(Media4!$B$14:$B$122,'Daily_Total  P2'!$B79,Media4!G$14:G$122)+SUMIF(Media5!$B$14:$B$129,'Daily_Total  P2'!$B79,Media5!G$14:G$129)+SUMIF(Media6!$B$14:$B$129,'Daily_Total  P2'!$B79,Media6!G$14:G$129)+SUMIF(Media7!$B$14:$B$129,'Daily_Total  P2'!$B79,Media7!G$14:G$129)+SUMIF(Media8!$B$14:$B$129,'Daily_Total  P2'!$B79,Media8!G$14:G$129)+SUMIF(Media9!$B$14:$B$129,'Daily_Total  P2'!$B79,Media9!G$14:G$129)+SUMIF(Media10!$B$14:$B$129,'Daily_Total  P2'!$B79,Media10!G$14:G$129)</f>
        <v>0</v>
      </c>
      <c r="H79" s="465">
        <f>SUMIF('Facebook P2'!$B$14:$B$155,'Daily_Total  P2'!$B79,'Facebook P2'!H$14:H$155)+SUMIF('YouTube P2'!$B$14:$B$125,'Daily_Total  P2'!$B79,'YouTube P2'!H$14:H$125)+SUMIF('GDN P2'!$B$14:$B$123,'Daily_Total  P2'!$B79,'GDN P2'!H$14:H$123)+SUMIF(Media4!$B$14:$B$122,'Daily_Total  P2'!$B79,Media4!H$14:H$122)+SUMIF(Media5!$B$14:$B$129,'Daily_Total  P2'!$B79,Media5!H$14:H$129)+SUMIF(Media6!$B$14:$B$129,'Daily_Total  P2'!$B79,Media6!H$14:H$129)+SUMIF(Media7!$B$14:$B$129,'Daily_Total  P2'!$B79,Media7!H$14:H$129)+SUMIF(Media8!$B$14:$B$129,'Daily_Total  P2'!$B79,Media8!H$14:H$129)+SUMIF(Media9!$B$14:$B$129,'Daily_Total  P2'!$B79,Media9!H$14:H$129)+SUMIF(Media10!$B$14:$B$129,'Daily_Total  P2'!$B79,Media10!H$14:H$129)</f>
        <v>0</v>
      </c>
      <c r="I79" s="465">
        <f>SUMIF('Facebook P2'!$B$14:$B$155,'Daily_Total  P2'!$B79,'Facebook P2'!I$14:I$155)+SUMIF('YouTube P2'!$B$14:$B$125,'Daily_Total  P2'!$B79,'YouTube P2'!I$14:I$125)+SUMIF('GDN P2'!$B$14:$B$123,'Daily_Total  P2'!$B79,'GDN P2'!I$14:I$123)+SUMIF(Media4!$B$14:$B$122,'Daily_Total  P2'!$B79,Media4!I$14:I$122)+SUMIF(Media5!$B$14:$B$129,'Daily_Total  P2'!$B79,Media5!I$14:I$129)+SUMIF(Media6!$B$14:$B$129,'Daily_Total  P2'!$B79,Media6!I$14:I$129)+SUMIF(Media7!$B$14:$B$129,'Daily_Total  P2'!$B79,Media7!I$14:I$129)+SUMIF(Media8!$B$14:$B$129,'Daily_Total  P2'!$B79,Media8!I$14:I$129)+SUMIF(Media9!$B$14:$B$129,'Daily_Total  P2'!$B79,Media9!I$14:I$129)+SUMIF(Media10!$B$14:$B$129,'Daily_Total  P2'!$B79,Media10!I$14:I$129)</f>
        <v>0</v>
      </c>
      <c r="J79" s="467">
        <f>SUMIF('Facebook P2'!$B$14:$B$155,'Daily_Total  P2'!$B79,'Facebook P2'!J$14:J$155)+SUMIF('YouTube P2'!$B$14:$B$125,'Daily_Total  P2'!$B79,'YouTube P2'!J$14:J$125)+SUMIF('GDN P2'!$B$14:$B$123,'Daily_Total  P2'!$B79,'GDN P2'!J$14:J$123)+SUMIF(Media4!$B$14:$B$122,'Daily_Total  P2'!$B79,Media4!J$14:J$122)+SUMIF(Media5!$B$14:$B$129,'Daily_Total  P2'!$B79,Media5!J$14:J$129)+SUMIF(Media6!$B$14:$B$129,'Daily_Total  P2'!$B79,Media6!J$14:J$129)+SUMIF(Media7!$B$14:$B$129,'Daily_Total  P2'!$B79,Media7!J$14:J$129)+SUMIF(Media8!$B$14:$B$129,'Daily_Total  P2'!$B79,Media8!J$14:J$129)+SUMIF(Media9!$B$14:$B$129,'Daily_Total  P2'!$B79,Media9!J$14:J$129)+SUMIF(Media10!$B$14:$B$129,'Daily_Total  P2'!$B79,Media10!J$14:J$129)</f>
        <v>0</v>
      </c>
      <c r="K79" s="59">
        <f>SUM($J$21,$J$29,$J$37,$J$45,$J$53,$J$61,$J$69,$J$77:J79)/$C$3</f>
        <v>0.17274766266810113</v>
      </c>
      <c r="L79" s="60" t="e">
        <f t="shared" si="27"/>
        <v>#DIV/0!</v>
      </c>
      <c r="M79" s="73" t="e">
        <f t="shared" si="28"/>
        <v>#DIV/0!</v>
      </c>
      <c r="N79" s="356" t="e">
        <f t="shared" ref="N79:N86" si="31">J79/E79</f>
        <v>#DIV/0!</v>
      </c>
      <c r="O79" s="456">
        <f>SUMIF('Facebook P2'!$B$14:$B$155,'Daily_Total  P2'!$B79,'Facebook P2'!O$14:O$155)+SUMIF('YouTube P2'!$B$14:$B$125,'Daily_Total  P2'!$B79,'YouTube P2'!O$14:O$125)+SUMIF('GDN P2'!$B$14:$B$123,'Daily_Total  P2'!$B79,'GDN P2'!O$14:O$123)+SUMIF(Media4!$B$14:$B$122,'Daily_Total  P2'!$B79,Media4!O$14:O$122)+SUMIF(Media5!$B$14:$B$129,'Daily_Total  P2'!$B79,Media5!O$14:O$129)+SUMIF(Media6!$B$14:$B$129,'Daily_Total  P2'!$B79,Media6!O$14:O$129)+SUMIF(Media7!$B$14:$B$129,'Daily_Total  P2'!$B79,Media7!O$14:O$129)+SUMIF(Media8!$B$14:$B$129,'Daily_Total  P2'!$B79,Media8!O$14:O$129)+SUMIF(Media9!$B$14:$B$129,'Daily_Total  P2'!$B79,Media9!O$14:O$129)+SUMIF(Media10!$B$14:$B$129,'Daily_Total  P2'!$B79,Media10!O$14:O$129)</f>
        <v>0</v>
      </c>
      <c r="P79" s="456">
        <f>SUMIF('Facebook P2'!$B$14:$B$155,'Daily_Total  P2'!$B79,'Facebook P2'!P$14:P$155)+SUMIF('YouTube P2'!$B$14:$B$125,'Daily_Total  P2'!$B79,'YouTube P2'!P$14:P$125)+SUMIF('GDN P2'!$B$14:$B$123,'Daily_Total  P2'!$B79,'GDN P2'!P$14:P$123)+SUMIF(Media4!$B$14:$B$122,'Daily_Total  P2'!$B79,Media4!P$14:P$122)+SUMIF(Media5!$B$14:$B$129,'Daily_Total  P2'!$B79,Media5!P$14:P$129)+SUMIF(Media6!$B$14:$B$129,'Daily_Total  P2'!$B79,Media6!P$14:P$129)+SUMIF(Media7!$B$14:$B$129,'Daily_Total  P2'!$B79,Media7!P$14:P$129)+SUMIF(Media8!$B$14:$B$129,'Daily_Total  P2'!$B79,Media8!P$14:P$129)+SUMIF(Media9!$B$14:$B$129,'Daily_Total  P2'!$B79,Media9!P$14:P$129)+SUMIF(Media10!$B$14:$B$129,'Daily_Total  P2'!$B79,Media10!P$14:P$129)</f>
        <v>0</v>
      </c>
      <c r="Q79" s="74" t="e">
        <f t="shared" si="29"/>
        <v>#DIV/0!</v>
      </c>
      <c r="R79" s="75" t="e">
        <f t="shared" ref="R79:R84" si="32">J79/O79</f>
        <v>#DIV/0!</v>
      </c>
      <c r="S79" s="59" t="e">
        <f t="shared" si="30"/>
        <v>#DIV/0!</v>
      </c>
      <c r="T79" s="104" t="e">
        <f>AVERAGE('Facebook P2'!T79,'YouTube P2'!T79,'GDN P2'!T79,Media4!T77,Media5!T77,Media6!T77,Media7!T77,Media8!T77,Media9!T77,Media10!T77)</f>
        <v>#DIV/0!</v>
      </c>
      <c r="U79" s="110">
        <f>SUMIF(Facebook!$B$14:$B$155,'Daily_Total  P2'!$B79,Facebook!U$14:U$155)+SUMIF(YouTube!$B$14:$B$125,'Daily_Total  P2'!$B79,YouTube!N$14:N$125)+SUMIF(Snapchat!$B$14:$B$123,'Daily_Total  P2'!$B79,Snapchat!N$14:N$123)+SUMIF(Media4!$B$14:$B$122,'Daily_Total  P2'!$B79,Media4!N$14:N$122)+SUMIF(Media5!$B$14:$B$129,'Daily_Total  P2'!$B79,Media5!N$14:N$129)+SUMIF(Media6!$B$14:$B$129,'Daily_Total  P2'!$B79,Media6!N$14:N$129)+SUMIF(Media7!$B$14:$B$129,'Daily_Total  P2'!$B79,Media7!N$14:N$129)+SUMIF(Media8!$B$14:$B$129,'Daily_Total  P2'!$B79,Media8!N$14:N$129)+SUMIF(Media9!$B$14:$B$129,'Daily_Total  P2'!$B79,Media9!N$14:N$129)+SUMIF(Media10!$B$14:$B$129,'Daily_Total  P2'!$B79,Media10!N$14:N$129)</f>
        <v>0</v>
      </c>
      <c r="V79" s="74">
        <f t="shared" si="16"/>
        <v>1</v>
      </c>
      <c r="W79" s="274" t="e">
        <f>SUMIF([4]Facebook!$B$14:$B$155,'[4]Daily_Total '!$B79,[4]Facebook!W$14:W$155)+SUMIF([4]Instagram!$B$14:$B$125,'[4]Daily_Total '!$B79,[4]Instagram!W$14:W$125)+SUMIF([4]YouTube!$B$14:$B$123,'[4]Daily_Total '!$B79,[4]YouTube!W$14:W$123)+SUMIF([4]Media4!$B$14:$B$122,'[4]Daily_Total '!$B79,[4]Media4!W$14:W$122)+SUMIF([4]Media5!$B$14:$B$129,'[4]Daily_Total '!$B79,[4]Media5!W$14:W$129)+SUMIF([4]Media6!$B$14:$B$129,'[4]Daily_Total '!$B79,[4]Media6!W$14:W$129)+SUMIF([4]Media7!$B$14:$B$129,'[4]Daily_Total '!$B79,[4]Media7!W$14:W$129)+SUMIF([4]Media8!$B$14:$B$129,'[4]Daily_Total '!$B79,[4]Media8!W$14:W$129)+SUMIF([4]Media9!$B$14:$B$129,'[4]Daily_Total '!$B79,[4]Media9!W$14:W$129)+SUMIF([4]Media10!$B$14:$B$129,'[4]Daily_Total '!$B79,[4]Media10!W$14:W$129)</f>
        <v>#VALUE!</v>
      </c>
      <c r="X79" s="274" t="e">
        <f>SUMIF([4]Facebook!$B$14:$B$155,'[4]Daily_Total '!$B79,[4]Facebook!X$14:X$155)+SUMIF([4]Instagram!$B$14:$B$125,'[4]Daily_Total '!$B79,[4]Instagram!X$14:X$125)+SUMIF([4]YouTube!$B$14:$B$123,'[4]Daily_Total '!$B79,[4]YouTube!X$14:X$123)+SUMIF([4]Media4!$B$14:$B$122,'[4]Daily_Total '!$B79,[4]Media4!X$14:X$122)+SUMIF([4]Media5!$B$14:$B$129,'[4]Daily_Total '!$B79,[4]Media5!X$14:X$129)+SUMIF([4]Media6!$B$14:$B$129,'[4]Daily_Total '!$B79,[4]Media6!X$14:X$129)+SUMIF([4]Media7!$B$14:$B$129,'[4]Daily_Total '!$B79,[4]Media7!X$14:X$129)+SUMIF([4]Media8!$B$14:$B$129,'[4]Daily_Total '!$B79,[4]Media8!X$14:X$129)+SUMIF([4]Media9!$B$14:$B$129,'[4]Daily_Total '!$B79,[4]Media9!X$14:X$129)+SUMIF([4]Media10!$B$14:$B$129,'[4]Daily_Total '!$B79,[4]Media10!X$14:X$129)</f>
        <v>#VALUE!</v>
      </c>
      <c r="Y79" s="275" t="e">
        <f>SUMIF([4]Facebook!$B$14:$B$155,'[4]Daily_Total '!$B79,[4]Facebook!Y$14:Y$155)+SUMIF([4]Instagram!$B$14:$B$125,'[4]Daily_Total '!$B79,[4]Instagram!Y$14:Y$125)+SUMIF([4]YouTube!$B$14:$B$123,'[4]Daily_Total '!$B79,[4]YouTube!Y$14:Y$123)+SUMIF([4]Media4!$B$14:$B$122,'[4]Daily_Total '!$B79,[4]Media4!Y$14:Y$122)+SUMIF([4]Media5!$B$14:$B$129,'[4]Daily_Total '!$B79,[4]Media5!Y$14:Y$129)+SUMIF([4]Media6!$B$14:$B$129,'[4]Daily_Total '!$B79,[4]Media6!Y$14:Y$129)+SUMIF([4]Media7!$B$14:$B$129,'[4]Daily_Total '!$B79,[4]Media7!Y$14:Y$129)+SUMIF([4]Media8!$B$14:$B$129,'[4]Daily_Total '!$B79,[4]Media8!Y$14:Y$129)+SUMIF([4]Media9!$B$14:$B$129,'[4]Daily_Total '!$B79,[4]Media9!Y$14:Y$129)+SUMIF([4]Media10!$B$14:$B$129,'[4]Daily_Total '!$B79,[4]Media10!Y$14:Y$129)</f>
        <v>#VALUE!</v>
      </c>
    </row>
    <row r="80" spans="1:25" ht="15.65" hidden="1" customHeight="1">
      <c r="A80" s="284"/>
      <c r="B80" s="95" t="e">
        <f>#REF!+58</f>
        <v>#REF!</v>
      </c>
      <c r="C80" s="456">
        <f>SUMIF('Facebook P2'!$B$14:$B$155,'Daily_Total  P2'!$B80,'Facebook P2'!C$14:C$155)+SUMIF('YouTube P2'!$B$14:$B$125,'Daily_Total  P2'!$B80,'YouTube P2'!C$14:C$125)+SUMIF('GDN P2'!$B$14:$B$123,'Daily_Total  P2'!$B80,'GDN P2'!C$14:C$123)+SUMIF(Media4!$B$14:$B$122,'Daily_Total  P2'!$B80,Media4!C$14:C$122)+SUMIF(Media5!$B$14:$B$129,'Daily_Total  P2'!$B80,Media5!C$14:C$129)+SUMIF(Media6!$B$14:$B$129,'Daily_Total  P2'!$B80,Media6!C$14:C$129)+SUMIF(Media7!$B$14:$B$129,'Daily_Total  P2'!$B80,Media7!C$14:C$129)+SUMIF(Media8!$B$14:$B$129,'Daily_Total  P2'!$B80,Media8!C$14:C$129)+SUMIF(Media9!$B$14:$B$129,'Daily_Total  P2'!$B80,Media9!C$14:C$129)+SUMIF(Media10!$B$14:$B$129,'Daily_Total  P2'!$B80,Media10!C$14:C$129)</f>
        <v>0</v>
      </c>
      <c r="D80" s="465">
        <f>SUMIF('Facebook P2'!$B$14:$B$155,'Daily_Total  P2'!$B80,'Facebook P2'!D$14:D$155)+SUMIF('YouTube P2'!$B$14:$B$125,'Daily_Total  P2'!$B80,'YouTube P2'!D$14:D$125)+SUMIF('GDN P2'!$B$14:$B$123,'Daily_Total  P2'!$B80,'GDN P2'!D$14:D$123)+SUMIF(Media4!$B$14:$B$122,'Daily_Total  P2'!$B80,Media4!D$14:D$122)+SUMIF(Media5!$B$14:$B$129,'Daily_Total  P2'!$B80,Media5!D$14:D$129)+SUMIF(Media6!$B$14:$B$129,'Daily_Total  P2'!$B80,Media6!D$14:D$129)+SUMIF(Media7!$B$14:$B$129,'Daily_Total  P2'!$B80,Media7!D$14:D$129)+SUMIF(Media8!$B$14:$B$129,'Daily_Total  P2'!$B80,Media8!D$14:D$129)+SUMIF(Media9!$B$14:$B$129,'Daily_Total  P2'!$B80,Media9!D$14:D$129)+SUMIF(Media10!$B$14:$B$129,'Daily_Total  P2'!$B80,Media10!D$14:D$129)</f>
        <v>0</v>
      </c>
      <c r="E80" s="465">
        <f>SUMIF('Facebook P2'!$B$14:$B$155,'Daily_Total  P2'!$B80,'Facebook P2'!E$14:E$155)+SUMIF('YouTube P2'!$B$14:$B$125,'Daily_Total  P2'!$B80,'YouTube P2'!E$14:E$125)+SUMIF('GDN P2'!$B$14:$B$123,'Daily_Total  P2'!$B80,'GDN P2'!E$14:E$123)+SUMIF(Media4!$B$14:$B$122,'Daily_Total  P2'!$B80,Media4!E$14:E$122)+SUMIF(Media5!$B$14:$B$129,'Daily_Total  P2'!$B80,Media5!E$14:E$129)+SUMIF(Media6!$B$14:$B$129,'Daily_Total  P2'!$B80,Media6!E$14:E$129)+SUMIF(Media7!$B$14:$B$129,'Daily_Total  P2'!$B80,Media7!E$14:E$129)+SUMIF(Media8!$B$14:$B$129,'Daily_Total  P2'!$B80,Media8!E$14:E$129)+SUMIF(Media9!$B$14:$B$129,'Daily_Total  P2'!$B80,Media9!E$14:E$129)+SUMIF(Media10!$B$14:$B$129,'Daily_Total  P2'!$B80,Media10!E$14:E$129)</f>
        <v>0</v>
      </c>
      <c r="F80" s="465">
        <f>SUMIF('Facebook P2'!$B$14:$B$155,'Daily_Total  P2'!$B80,'Facebook P2'!F$14:F$155)+SUMIF('YouTube P2'!$B$14:$B$125,'Daily_Total  P2'!$B80,'YouTube P2'!F$14:F$125)+SUMIF('GDN P2'!$B$14:$B$123,'Daily_Total  P2'!$B80,'GDN P2'!F$14:F$123)+SUMIF(Media4!$B$14:$B$122,'Daily_Total  P2'!$B80,Media4!F$14:F$122)+SUMIF(Media5!$B$14:$B$129,'Daily_Total  P2'!$B80,Media5!F$14:F$129)+SUMIF(Media6!$B$14:$B$129,'Daily_Total  P2'!$B80,Media6!F$14:F$129)+SUMIF(Media7!$B$14:$B$129,'Daily_Total  P2'!$B80,Media7!F$14:F$129)+SUMIF(Media8!$B$14:$B$129,'Daily_Total  P2'!$B80,Media8!F$14:F$129)+SUMIF(Media9!$B$14:$B$129,'Daily_Total  P2'!$B80,Media9!F$14:F$129)+SUMIF(Media10!$B$14:$B$129,'Daily_Total  P2'!$B80,Media10!F$14:F$129)</f>
        <v>0</v>
      </c>
      <c r="G80" s="465">
        <f>SUMIF('Facebook P2'!$B$14:$B$155,'Daily_Total  P2'!$B80,'Facebook P2'!G$14:G$155)+SUMIF('YouTube P2'!$B$14:$B$125,'Daily_Total  P2'!$B80,'YouTube P2'!G$14:G$125)+SUMIF('GDN P2'!$B$14:$B$123,'Daily_Total  P2'!$B80,'GDN P2'!G$14:G$123)+SUMIF(Media4!$B$14:$B$122,'Daily_Total  P2'!$B80,Media4!G$14:G$122)+SUMIF(Media5!$B$14:$B$129,'Daily_Total  P2'!$B80,Media5!G$14:G$129)+SUMIF(Media6!$B$14:$B$129,'Daily_Total  P2'!$B80,Media6!G$14:G$129)+SUMIF(Media7!$B$14:$B$129,'Daily_Total  P2'!$B80,Media7!G$14:G$129)+SUMIF(Media8!$B$14:$B$129,'Daily_Total  P2'!$B80,Media8!G$14:G$129)+SUMIF(Media9!$B$14:$B$129,'Daily_Total  P2'!$B80,Media9!G$14:G$129)+SUMIF(Media10!$B$14:$B$129,'Daily_Total  P2'!$B80,Media10!G$14:G$129)</f>
        <v>0</v>
      </c>
      <c r="H80" s="465">
        <f>SUMIF('Facebook P2'!$B$14:$B$155,'Daily_Total  P2'!$B80,'Facebook P2'!H$14:H$155)+SUMIF('YouTube P2'!$B$14:$B$125,'Daily_Total  P2'!$B80,'YouTube P2'!H$14:H$125)+SUMIF('GDN P2'!$B$14:$B$123,'Daily_Total  P2'!$B80,'GDN P2'!H$14:H$123)+SUMIF(Media4!$B$14:$B$122,'Daily_Total  P2'!$B80,Media4!H$14:H$122)+SUMIF(Media5!$B$14:$B$129,'Daily_Total  P2'!$B80,Media5!H$14:H$129)+SUMIF(Media6!$B$14:$B$129,'Daily_Total  P2'!$B80,Media6!H$14:H$129)+SUMIF(Media7!$B$14:$B$129,'Daily_Total  P2'!$B80,Media7!H$14:H$129)+SUMIF(Media8!$B$14:$B$129,'Daily_Total  P2'!$B80,Media8!H$14:H$129)+SUMIF(Media9!$B$14:$B$129,'Daily_Total  P2'!$B80,Media9!H$14:H$129)+SUMIF(Media10!$B$14:$B$129,'Daily_Total  P2'!$B80,Media10!H$14:H$129)</f>
        <v>0</v>
      </c>
      <c r="I80" s="465">
        <f>SUMIF('Facebook P2'!$B$14:$B$155,'Daily_Total  P2'!$B80,'Facebook P2'!I$14:I$155)+SUMIF('YouTube P2'!$B$14:$B$125,'Daily_Total  P2'!$B80,'YouTube P2'!I$14:I$125)+SUMIF('GDN P2'!$B$14:$B$123,'Daily_Total  P2'!$B80,'GDN P2'!I$14:I$123)+SUMIF(Media4!$B$14:$B$122,'Daily_Total  P2'!$B80,Media4!I$14:I$122)+SUMIF(Media5!$B$14:$B$129,'Daily_Total  P2'!$B80,Media5!I$14:I$129)+SUMIF(Media6!$B$14:$B$129,'Daily_Total  P2'!$B80,Media6!I$14:I$129)+SUMIF(Media7!$B$14:$B$129,'Daily_Total  P2'!$B80,Media7!I$14:I$129)+SUMIF(Media8!$B$14:$B$129,'Daily_Total  P2'!$B80,Media8!I$14:I$129)+SUMIF(Media9!$B$14:$B$129,'Daily_Total  P2'!$B80,Media9!I$14:I$129)+SUMIF(Media10!$B$14:$B$129,'Daily_Total  P2'!$B80,Media10!I$14:I$129)</f>
        <v>0</v>
      </c>
      <c r="J80" s="467">
        <f>SUMIF('Facebook P2'!$B$14:$B$155,'Daily_Total  P2'!$B80,'Facebook P2'!J$14:J$155)+SUMIF('YouTube P2'!$B$14:$B$125,'Daily_Total  P2'!$B80,'YouTube P2'!J$14:J$125)+SUMIF('GDN P2'!$B$14:$B$123,'Daily_Total  P2'!$B80,'GDN P2'!J$14:J$123)+SUMIF(Media4!$B$14:$B$122,'Daily_Total  P2'!$B80,Media4!J$14:J$122)+SUMIF(Media5!$B$14:$B$129,'Daily_Total  P2'!$B80,Media5!J$14:J$129)+SUMIF(Media6!$B$14:$B$129,'Daily_Total  P2'!$B80,Media6!J$14:J$129)+SUMIF(Media7!$B$14:$B$129,'Daily_Total  P2'!$B80,Media7!J$14:J$129)+SUMIF(Media8!$B$14:$B$129,'Daily_Total  P2'!$B80,Media8!J$14:J$129)+SUMIF(Media9!$B$14:$B$129,'Daily_Total  P2'!$B80,Media9!J$14:J$129)+SUMIF(Media10!$B$14:$B$129,'Daily_Total  P2'!$B80,Media10!J$14:J$129)</f>
        <v>0</v>
      </c>
      <c r="K80" s="59">
        <f>SUM($J$21,$J$29,$J$37,$J$45,$J$53,$J$61,$J$69,$J$77:J80)/$C$3</f>
        <v>0.17274766266810113</v>
      </c>
      <c r="L80" s="60" t="e">
        <f t="shared" si="27"/>
        <v>#DIV/0!</v>
      </c>
      <c r="M80" s="73" t="e">
        <f t="shared" si="28"/>
        <v>#DIV/0!</v>
      </c>
      <c r="N80" s="356" t="e">
        <f t="shared" si="31"/>
        <v>#DIV/0!</v>
      </c>
      <c r="O80" s="456">
        <f>SUMIF('Facebook P2'!$B$14:$B$155,'Daily_Total  P2'!$B80,'Facebook P2'!O$14:O$155)+SUMIF('YouTube P2'!$B$14:$B$125,'Daily_Total  P2'!$B80,'YouTube P2'!O$14:O$125)+SUMIF('GDN P2'!$B$14:$B$123,'Daily_Total  P2'!$B80,'GDN P2'!O$14:O$123)+SUMIF(Media4!$B$14:$B$122,'Daily_Total  P2'!$B80,Media4!O$14:O$122)+SUMIF(Media5!$B$14:$B$129,'Daily_Total  P2'!$B80,Media5!O$14:O$129)+SUMIF(Media6!$B$14:$B$129,'Daily_Total  P2'!$B80,Media6!O$14:O$129)+SUMIF(Media7!$B$14:$B$129,'Daily_Total  P2'!$B80,Media7!O$14:O$129)+SUMIF(Media8!$B$14:$B$129,'Daily_Total  P2'!$B80,Media8!O$14:O$129)+SUMIF(Media9!$B$14:$B$129,'Daily_Total  P2'!$B80,Media9!O$14:O$129)+SUMIF(Media10!$B$14:$B$129,'Daily_Total  P2'!$B80,Media10!O$14:O$129)</f>
        <v>0</v>
      </c>
      <c r="P80" s="456">
        <f>SUMIF('Facebook P2'!$B$14:$B$155,'Daily_Total  P2'!$B80,'Facebook P2'!P$14:P$155)+SUMIF('YouTube P2'!$B$14:$B$125,'Daily_Total  P2'!$B80,'YouTube P2'!P$14:P$125)+SUMIF('GDN P2'!$B$14:$B$123,'Daily_Total  P2'!$B80,'GDN P2'!P$14:P$123)+SUMIF(Media4!$B$14:$B$122,'Daily_Total  P2'!$B80,Media4!P$14:P$122)+SUMIF(Media5!$B$14:$B$129,'Daily_Total  P2'!$B80,Media5!P$14:P$129)+SUMIF(Media6!$B$14:$B$129,'Daily_Total  P2'!$B80,Media6!P$14:P$129)+SUMIF(Media7!$B$14:$B$129,'Daily_Total  P2'!$B80,Media7!P$14:P$129)+SUMIF(Media8!$B$14:$B$129,'Daily_Total  P2'!$B80,Media8!P$14:P$129)+SUMIF(Media9!$B$14:$B$129,'Daily_Total  P2'!$B80,Media9!P$14:P$129)+SUMIF(Media10!$B$14:$B$129,'Daily_Total  P2'!$B80,Media10!P$14:P$129)</f>
        <v>0</v>
      </c>
      <c r="Q80" s="74" t="e">
        <f t="shared" si="29"/>
        <v>#DIV/0!</v>
      </c>
      <c r="R80" s="75" t="e">
        <f t="shared" si="32"/>
        <v>#DIV/0!</v>
      </c>
      <c r="S80" s="59" t="e">
        <f t="shared" si="30"/>
        <v>#DIV/0!</v>
      </c>
      <c r="T80" s="104" t="e">
        <f>AVERAGE('Facebook P2'!T80,'YouTube P2'!T80,'GDN P2'!T80,Media4!T78,Media5!T78,Media6!T78,Media7!T78,Media8!T78,Media9!T78,Media10!T78)</f>
        <v>#DIV/0!</v>
      </c>
      <c r="U80" s="110">
        <f>SUMIF(Facebook!$B$14:$B$155,'Daily_Total  P2'!$B80,Facebook!U$14:U$155)+SUMIF(YouTube!$B$14:$B$125,'Daily_Total  P2'!$B80,YouTube!N$14:N$125)+SUMIF(Snapchat!$B$14:$B$123,'Daily_Total  P2'!$B80,Snapchat!N$14:N$123)+SUMIF(Media4!$B$14:$B$122,'Daily_Total  P2'!$B80,Media4!N$14:N$122)+SUMIF(Media5!$B$14:$B$129,'Daily_Total  P2'!$B80,Media5!N$14:N$129)+SUMIF(Media6!$B$14:$B$129,'Daily_Total  P2'!$B80,Media6!N$14:N$129)+SUMIF(Media7!$B$14:$B$129,'Daily_Total  P2'!$B80,Media7!N$14:N$129)+SUMIF(Media8!$B$14:$B$129,'Daily_Total  P2'!$B80,Media8!N$14:N$129)+SUMIF(Media9!$B$14:$B$129,'Daily_Total  P2'!$B80,Media9!N$14:N$129)+SUMIF(Media10!$B$14:$B$129,'Daily_Total  P2'!$B80,Media10!N$14:N$129)</f>
        <v>0</v>
      </c>
      <c r="V80" s="74">
        <f t="shared" si="16"/>
        <v>1</v>
      </c>
      <c r="W80" s="274" t="e">
        <f>SUMIF([4]Facebook!$B$14:$B$155,'[4]Daily_Total '!$B80,[4]Facebook!W$14:W$155)+SUMIF([4]Instagram!$B$14:$B$125,'[4]Daily_Total '!$B80,[4]Instagram!W$14:W$125)+SUMIF([4]YouTube!$B$14:$B$123,'[4]Daily_Total '!$B80,[4]YouTube!W$14:W$123)+SUMIF([4]Media4!$B$14:$B$122,'[4]Daily_Total '!$B80,[4]Media4!W$14:W$122)+SUMIF([4]Media5!$B$14:$B$129,'[4]Daily_Total '!$B80,[4]Media5!W$14:W$129)+SUMIF([4]Media6!$B$14:$B$129,'[4]Daily_Total '!$B80,[4]Media6!W$14:W$129)+SUMIF([4]Media7!$B$14:$B$129,'[4]Daily_Total '!$B80,[4]Media7!W$14:W$129)+SUMIF([4]Media8!$B$14:$B$129,'[4]Daily_Total '!$B80,[4]Media8!W$14:W$129)+SUMIF([4]Media9!$B$14:$B$129,'[4]Daily_Total '!$B80,[4]Media9!W$14:W$129)+SUMIF([4]Media10!$B$14:$B$129,'[4]Daily_Total '!$B80,[4]Media10!W$14:W$129)</f>
        <v>#VALUE!</v>
      </c>
      <c r="X80" s="274" t="e">
        <f>SUMIF([4]Facebook!$B$14:$B$155,'[4]Daily_Total '!$B80,[4]Facebook!X$14:X$155)+SUMIF([4]Instagram!$B$14:$B$125,'[4]Daily_Total '!$B80,[4]Instagram!X$14:X$125)+SUMIF([4]YouTube!$B$14:$B$123,'[4]Daily_Total '!$B80,[4]YouTube!X$14:X$123)+SUMIF([4]Media4!$B$14:$B$122,'[4]Daily_Total '!$B80,[4]Media4!X$14:X$122)+SUMIF([4]Media5!$B$14:$B$129,'[4]Daily_Total '!$B80,[4]Media5!X$14:X$129)+SUMIF([4]Media6!$B$14:$B$129,'[4]Daily_Total '!$B80,[4]Media6!X$14:X$129)+SUMIF([4]Media7!$B$14:$B$129,'[4]Daily_Total '!$B80,[4]Media7!X$14:X$129)+SUMIF([4]Media8!$B$14:$B$129,'[4]Daily_Total '!$B80,[4]Media8!X$14:X$129)+SUMIF([4]Media9!$B$14:$B$129,'[4]Daily_Total '!$B80,[4]Media9!X$14:X$129)+SUMIF([4]Media10!$B$14:$B$129,'[4]Daily_Total '!$B80,[4]Media10!X$14:X$129)</f>
        <v>#VALUE!</v>
      </c>
      <c r="Y80" s="275" t="e">
        <f>SUMIF([4]Facebook!$B$14:$B$155,'[4]Daily_Total '!$B80,[4]Facebook!Y$14:Y$155)+SUMIF([4]Instagram!$B$14:$B$125,'[4]Daily_Total '!$B80,[4]Instagram!Y$14:Y$125)+SUMIF([4]YouTube!$B$14:$B$123,'[4]Daily_Total '!$B80,[4]YouTube!Y$14:Y$123)+SUMIF([4]Media4!$B$14:$B$122,'[4]Daily_Total '!$B80,[4]Media4!Y$14:Y$122)+SUMIF([4]Media5!$B$14:$B$129,'[4]Daily_Total '!$B80,[4]Media5!Y$14:Y$129)+SUMIF([4]Media6!$B$14:$B$129,'[4]Daily_Total '!$B80,[4]Media6!Y$14:Y$129)+SUMIF([4]Media7!$B$14:$B$129,'[4]Daily_Total '!$B80,[4]Media7!Y$14:Y$129)+SUMIF([4]Media8!$B$14:$B$129,'[4]Daily_Total '!$B80,[4]Media8!Y$14:Y$129)+SUMIF([4]Media9!$B$14:$B$129,'[4]Daily_Total '!$B80,[4]Media9!Y$14:Y$129)+SUMIF([4]Media10!$B$14:$B$129,'[4]Daily_Total '!$B80,[4]Media10!Y$14:Y$129)</f>
        <v>#VALUE!</v>
      </c>
    </row>
    <row r="81" spans="1:25" ht="15.65" hidden="1" customHeight="1">
      <c r="A81" s="284"/>
      <c r="B81" s="95" t="e">
        <f>#REF!+59</f>
        <v>#REF!</v>
      </c>
      <c r="C81" s="456">
        <f>SUMIF('Facebook P2'!$B$14:$B$155,'Daily_Total  P2'!$B81,'Facebook P2'!C$14:C$155)+SUMIF('YouTube P2'!$B$14:$B$125,'Daily_Total  P2'!$B81,'YouTube P2'!C$14:C$125)+SUMIF('GDN P2'!$B$14:$B$123,'Daily_Total  P2'!$B81,'GDN P2'!C$14:C$123)+SUMIF(Media4!$B$14:$B$122,'Daily_Total  P2'!$B81,Media4!C$14:C$122)+SUMIF(Media5!$B$14:$B$129,'Daily_Total  P2'!$B81,Media5!C$14:C$129)+SUMIF(Media6!$B$14:$B$129,'Daily_Total  P2'!$B81,Media6!C$14:C$129)+SUMIF(Media7!$B$14:$B$129,'Daily_Total  P2'!$B81,Media7!C$14:C$129)+SUMIF(Media8!$B$14:$B$129,'Daily_Total  P2'!$B81,Media8!C$14:C$129)+SUMIF(Media9!$B$14:$B$129,'Daily_Total  P2'!$B81,Media9!C$14:C$129)+SUMIF(Media10!$B$14:$B$129,'Daily_Total  P2'!$B81,Media10!C$14:C$129)</f>
        <v>0</v>
      </c>
      <c r="D81" s="465">
        <f>SUMIF('Facebook P2'!$B$14:$B$155,'Daily_Total  P2'!$B81,'Facebook P2'!D$14:D$155)+SUMIF('YouTube P2'!$B$14:$B$125,'Daily_Total  P2'!$B81,'YouTube P2'!D$14:D$125)+SUMIF('GDN P2'!$B$14:$B$123,'Daily_Total  P2'!$B81,'GDN P2'!D$14:D$123)+SUMIF(Media4!$B$14:$B$122,'Daily_Total  P2'!$B81,Media4!D$14:D$122)+SUMIF(Media5!$B$14:$B$129,'Daily_Total  P2'!$B81,Media5!D$14:D$129)+SUMIF(Media6!$B$14:$B$129,'Daily_Total  P2'!$B81,Media6!D$14:D$129)+SUMIF(Media7!$B$14:$B$129,'Daily_Total  P2'!$B81,Media7!D$14:D$129)+SUMIF(Media8!$B$14:$B$129,'Daily_Total  P2'!$B81,Media8!D$14:D$129)+SUMIF(Media9!$B$14:$B$129,'Daily_Total  P2'!$B81,Media9!D$14:D$129)+SUMIF(Media10!$B$14:$B$129,'Daily_Total  P2'!$B81,Media10!D$14:D$129)</f>
        <v>0</v>
      </c>
      <c r="E81" s="465">
        <f>SUMIF('Facebook P2'!$B$14:$B$155,'Daily_Total  P2'!$B81,'Facebook P2'!E$14:E$155)+SUMIF('YouTube P2'!$B$14:$B$125,'Daily_Total  P2'!$B81,'YouTube P2'!E$14:E$125)+SUMIF('GDN P2'!$B$14:$B$123,'Daily_Total  P2'!$B81,'GDN P2'!E$14:E$123)+SUMIF(Media4!$B$14:$B$122,'Daily_Total  P2'!$B81,Media4!E$14:E$122)+SUMIF(Media5!$B$14:$B$129,'Daily_Total  P2'!$B81,Media5!E$14:E$129)+SUMIF(Media6!$B$14:$B$129,'Daily_Total  P2'!$B81,Media6!E$14:E$129)+SUMIF(Media7!$B$14:$B$129,'Daily_Total  P2'!$B81,Media7!E$14:E$129)+SUMIF(Media8!$B$14:$B$129,'Daily_Total  P2'!$B81,Media8!E$14:E$129)+SUMIF(Media9!$B$14:$B$129,'Daily_Total  P2'!$B81,Media9!E$14:E$129)+SUMIF(Media10!$B$14:$B$129,'Daily_Total  P2'!$B81,Media10!E$14:E$129)</f>
        <v>0</v>
      </c>
      <c r="F81" s="465">
        <f>SUMIF('Facebook P2'!$B$14:$B$155,'Daily_Total  P2'!$B81,'Facebook P2'!F$14:F$155)+SUMIF('YouTube P2'!$B$14:$B$125,'Daily_Total  P2'!$B81,'YouTube P2'!F$14:F$125)+SUMIF('GDN P2'!$B$14:$B$123,'Daily_Total  P2'!$B81,'GDN P2'!F$14:F$123)+SUMIF(Media4!$B$14:$B$122,'Daily_Total  P2'!$B81,Media4!F$14:F$122)+SUMIF(Media5!$B$14:$B$129,'Daily_Total  P2'!$B81,Media5!F$14:F$129)+SUMIF(Media6!$B$14:$B$129,'Daily_Total  P2'!$B81,Media6!F$14:F$129)+SUMIF(Media7!$B$14:$B$129,'Daily_Total  P2'!$B81,Media7!F$14:F$129)+SUMIF(Media8!$B$14:$B$129,'Daily_Total  P2'!$B81,Media8!F$14:F$129)+SUMIF(Media9!$B$14:$B$129,'Daily_Total  P2'!$B81,Media9!F$14:F$129)+SUMIF(Media10!$B$14:$B$129,'Daily_Total  P2'!$B81,Media10!F$14:F$129)</f>
        <v>0</v>
      </c>
      <c r="G81" s="465">
        <f>SUMIF('Facebook P2'!$B$14:$B$155,'Daily_Total  P2'!$B81,'Facebook P2'!G$14:G$155)+SUMIF('YouTube P2'!$B$14:$B$125,'Daily_Total  P2'!$B81,'YouTube P2'!G$14:G$125)+SUMIF('GDN P2'!$B$14:$B$123,'Daily_Total  P2'!$B81,'GDN P2'!G$14:G$123)+SUMIF(Media4!$B$14:$B$122,'Daily_Total  P2'!$B81,Media4!G$14:G$122)+SUMIF(Media5!$B$14:$B$129,'Daily_Total  P2'!$B81,Media5!G$14:G$129)+SUMIF(Media6!$B$14:$B$129,'Daily_Total  P2'!$B81,Media6!G$14:G$129)+SUMIF(Media7!$B$14:$B$129,'Daily_Total  P2'!$B81,Media7!G$14:G$129)+SUMIF(Media8!$B$14:$B$129,'Daily_Total  P2'!$B81,Media8!G$14:G$129)+SUMIF(Media9!$B$14:$B$129,'Daily_Total  P2'!$B81,Media9!G$14:G$129)+SUMIF(Media10!$B$14:$B$129,'Daily_Total  P2'!$B81,Media10!G$14:G$129)</f>
        <v>0</v>
      </c>
      <c r="H81" s="465">
        <f>SUMIF('Facebook P2'!$B$14:$B$155,'Daily_Total  P2'!$B81,'Facebook P2'!H$14:H$155)+SUMIF('YouTube P2'!$B$14:$B$125,'Daily_Total  P2'!$B81,'YouTube P2'!H$14:H$125)+SUMIF('GDN P2'!$B$14:$B$123,'Daily_Total  P2'!$B81,'GDN P2'!H$14:H$123)+SUMIF(Media4!$B$14:$B$122,'Daily_Total  P2'!$B81,Media4!H$14:H$122)+SUMIF(Media5!$B$14:$B$129,'Daily_Total  P2'!$B81,Media5!H$14:H$129)+SUMIF(Media6!$B$14:$B$129,'Daily_Total  P2'!$B81,Media6!H$14:H$129)+SUMIF(Media7!$B$14:$B$129,'Daily_Total  P2'!$B81,Media7!H$14:H$129)+SUMIF(Media8!$B$14:$B$129,'Daily_Total  P2'!$B81,Media8!H$14:H$129)+SUMIF(Media9!$B$14:$B$129,'Daily_Total  P2'!$B81,Media9!H$14:H$129)+SUMIF(Media10!$B$14:$B$129,'Daily_Total  P2'!$B81,Media10!H$14:H$129)</f>
        <v>0</v>
      </c>
      <c r="I81" s="465">
        <f>SUMIF('Facebook P2'!$B$14:$B$155,'Daily_Total  P2'!$B81,'Facebook P2'!I$14:I$155)+SUMIF('YouTube P2'!$B$14:$B$125,'Daily_Total  P2'!$B81,'YouTube P2'!I$14:I$125)+SUMIF('GDN P2'!$B$14:$B$123,'Daily_Total  P2'!$B81,'GDN P2'!I$14:I$123)+SUMIF(Media4!$B$14:$B$122,'Daily_Total  P2'!$B81,Media4!I$14:I$122)+SUMIF(Media5!$B$14:$B$129,'Daily_Total  P2'!$B81,Media5!I$14:I$129)+SUMIF(Media6!$B$14:$B$129,'Daily_Total  P2'!$B81,Media6!I$14:I$129)+SUMIF(Media7!$B$14:$B$129,'Daily_Total  P2'!$B81,Media7!I$14:I$129)+SUMIF(Media8!$B$14:$B$129,'Daily_Total  P2'!$B81,Media8!I$14:I$129)+SUMIF(Media9!$B$14:$B$129,'Daily_Total  P2'!$B81,Media9!I$14:I$129)+SUMIF(Media10!$B$14:$B$129,'Daily_Total  P2'!$B81,Media10!I$14:I$129)</f>
        <v>0</v>
      </c>
      <c r="J81" s="467">
        <f>SUMIF('Facebook P2'!$B$14:$B$155,'Daily_Total  P2'!$B81,'Facebook P2'!J$14:J$155)+SUMIF('YouTube P2'!$B$14:$B$125,'Daily_Total  P2'!$B81,'YouTube P2'!J$14:J$125)+SUMIF('GDN P2'!$B$14:$B$123,'Daily_Total  P2'!$B81,'GDN P2'!J$14:J$123)+SUMIF(Media4!$B$14:$B$122,'Daily_Total  P2'!$B81,Media4!J$14:J$122)+SUMIF(Media5!$B$14:$B$129,'Daily_Total  P2'!$B81,Media5!J$14:J$129)+SUMIF(Media6!$B$14:$B$129,'Daily_Total  P2'!$B81,Media6!J$14:J$129)+SUMIF(Media7!$B$14:$B$129,'Daily_Total  P2'!$B81,Media7!J$14:J$129)+SUMIF(Media8!$B$14:$B$129,'Daily_Total  P2'!$B81,Media8!J$14:J$129)+SUMIF(Media9!$B$14:$B$129,'Daily_Total  P2'!$B81,Media9!J$14:J$129)+SUMIF(Media10!$B$14:$B$129,'Daily_Total  P2'!$B81,Media10!J$14:J$129)</f>
        <v>0</v>
      </c>
      <c r="K81" s="59">
        <f>SUM($J$21,$J$29,$J$37,$J$45,$J$53,$J$61,$J$69,$J$77:J81)/$C$3</f>
        <v>0.17274766266810113</v>
      </c>
      <c r="L81" s="60" t="e">
        <f t="shared" si="27"/>
        <v>#DIV/0!</v>
      </c>
      <c r="M81" s="73" t="e">
        <f t="shared" si="28"/>
        <v>#DIV/0!</v>
      </c>
      <c r="N81" s="356" t="e">
        <f t="shared" si="31"/>
        <v>#DIV/0!</v>
      </c>
      <c r="O81" s="456">
        <f>SUMIF('Facebook P2'!$B$14:$B$155,'Daily_Total  P2'!$B81,'Facebook P2'!O$14:O$155)+SUMIF('YouTube P2'!$B$14:$B$125,'Daily_Total  P2'!$B81,'YouTube P2'!O$14:O$125)+SUMIF('GDN P2'!$B$14:$B$123,'Daily_Total  P2'!$B81,'GDN P2'!O$14:O$123)+SUMIF(Media4!$B$14:$B$122,'Daily_Total  P2'!$B81,Media4!O$14:O$122)+SUMIF(Media5!$B$14:$B$129,'Daily_Total  P2'!$B81,Media5!O$14:O$129)+SUMIF(Media6!$B$14:$B$129,'Daily_Total  P2'!$B81,Media6!O$14:O$129)+SUMIF(Media7!$B$14:$B$129,'Daily_Total  P2'!$B81,Media7!O$14:O$129)+SUMIF(Media8!$B$14:$B$129,'Daily_Total  P2'!$B81,Media8!O$14:O$129)+SUMIF(Media9!$B$14:$B$129,'Daily_Total  P2'!$B81,Media9!O$14:O$129)+SUMIF(Media10!$B$14:$B$129,'Daily_Total  P2'!$B81,Media10!O$14:O$129)</f>
        <v>0</v>
      </c>
      <c r="P81" s="456">
        <f>SUMIF('Facebook P2'!$B$14:$B$155,'Daily_Total  P2'!$B81,'Facebook P2'!P$14:P$155)+SUMIF('YouTube P2'!$B$14:$B$125,'Daily_Total  P2'!$B81,'YouTube P2'!P$14:P$125)+SUMIF('GDN P2'!$B$14:$B$123,'Daily_Total  P2'!$B81,'GDN P2'!P$14:P$123)+SUMIF(Media4!$B$14:$B$122,'Daily_Total  P2'!$B81,Media4!P$14:P$122)+SUMIF(Media5!$B$14:$B$129,'Daily_Total  P2'!$B81,Media5!P$14:P$129)+SUMIF(Media6!$B$14:$B$129,'Daily_Total  P2'!$B81,Media6!P$14:P$129)+SUMIF(Media7!$B$14:$B$129,'Daily_Total  P2'!$B81,Media7!P$14:P$129)+SUMIF(Media8!$B$14:$B$129,'Daily_Total  P2'!$B81,Media8!P$14:P$129)+SUMIF(Media9!$B$14:$B$129,'Daily_Total  P2'!$B81,Media9!P$14:P$129)+SUMIF(Media10!$B$14:$B$129,'Daily_Total  P2'!$B81,Media10!P$14:P$129)</f>
        <v>0</v>
      </c>
      <c r="Q81" s="74" t="e">
        <f t="shared" si="29"/>
        <v>#DIV/0!</v>
      </c>
      <c r="R81" s="75" t="e">
        <f t="shared" si="32"/>
        <v>#DIV/0!</v>
      </c>
      <c r="S81" s="59" t="e">
        <f t="shared" si="30"/>
        <v>#DIV/0!</v>
      </c>
      <c r="T81" s="104" t="e">
        <f>AVERAGE('Facebook P2'!T81,'YouTube P2'!T81,'GDN P2'!T81,Media4!T79,Media5!T79,Media6!T79,Media7!T79,Media8!T79,Media9!T79,Media10!T79)</f>
        <v>#DIV/0!</v>
      </c>
      <c r="U81" s="110">
        <f>SUMIF(Facebook!$B$14:$B$155,'Daily_Total  P2'!$B81,Facebook!U$14:U$155)+SUMIF(YouTube!$B$14:$B$125,'Daily_Total  P2'!$B81,YouTube!N$14:N$125)+SUMIF(Snapchat!$B$14:$B$123,'Daily_Total  P2'!$B81,Snapchat!N$14:N$123)+SUMIF(Media4!$B$14:$B$122,'Daily_Total  P2'!$B81,Media4!N$14:N$122)+SUMIF(Media5!$B$14:$B$129,'Daily_Total  P2'!$B81,Media5!N$14:N$129)+SUMIF(Media6!$B$14:$B$129,'Daily_Total  P2'!$B81,Media6!N$14:N$129)+SUMIF(Media7!$B$14:$B$129,'Daily_Total  P2'!$B81,Media7!N$14:N$129)+SUMIF(Media8!$B$14:$B$129,'Daily_Total  P2'!$B81,Media8!N$14:N$129)+SUMIF(Media9!$B$14:$B$129,'Daily_Total  P2'!$B81,Media9!N$14:N$129)+SUMIF(Media10!$B$14:$B$129,'Daily_Total  P2'!$B81,Media10!N$14:N$129)</f>
        <v>0</v>
      </c>
      <c r="V81" s="74">
        <f t="shared" si="16"/>
        <v>1</v>
      </c>
      <c r="W81" s="274" t="e">
        <f>SUMIF([4]Facebook!$B$14:$B$155,'[4]Daily_Total '!$B81,[4]Facebook!W$14:W$155)+SUMIF([4]Instagram!$B$14:$B$125,'[4]Daily_Total '!$B81,[4]Instagram!W$14:W$125)+SUMIF([4]YouTube!$B$14:$B$123,'[4]Daily_Total '!$B81,[4]YouTube!W$14:W$123)+SUMIF([4]Media4!$B$14:$B$122,'[4]Daily_Total '!$B81,[4]Media4!W$14:W$122)+SUMIF([4]Media5!$B$14:$B$129,'[4]Daily_Total '!$B81,[4]Media5!W$14:W$129)+SUMIF([4]Media6!$B$14:$B$129,'[4]Daily_Total '!$B81,[4]Media6!W$14:W$129)+SUMIF([4]Media7!$B$14:$B$129,'[4]Daily_Total '!$B81,[4]Media7!W$14:W$129)+SUMIF([4]Media8!$B$14:$B$129,'[4]Daily_Total '!$B81,[4]Media8!W$14:W$129)+SUMIF([4]Media9!$B$14:$B$129,'[4]Daily_Total '!$B81,[4]Media9!W$14:W$129)+SUMIF([4]Media10!$B$14:$B$129,'[4]Daily_Total '!$B81,[4]Media10!W$14:W$129)</f>
        <v>#VALUE!</v>
      </c>
      <c r="X81" s="274" t="e">
        <f>SUMIF([4]Facebook!$B$14:$B$155,'[4]Daily_Total '!$B81,[4]Facebook!X$14:X$155)+SUMIF([4]Instagram!$B$14:$B$125,'[4]Daily_Total '!$B81,[4]Instagram!X$14:X$125)+SUMIF([4]YouTube!$B$14:$B$123,'[4]Daily_Total '!$B81,[4]YouTube!X$14:X$123)+SUMIF([4]Media4!$B$14:$B$122,'[4]Daily_Total '!$B81,[4]Media4!X$14:X$122)+SUMIF([4]Media5!$B$14:$B$129,'[4]Daily_Total '!$B81,[4]Media5!X$14:X$129)+SUMIF([4]Media6!$B$14:$B$129,'[4]Daily_Total '!$B81,[4]Media6!X$14:X$129)+SUMIF([4]Media7!$B$14:$B$129,'[4]Daily_Total '!$B81,[4]Media7!X$14:X$129)+SUMIF([4]Media8!$B$14:$B$129,'[4]Daily_Total '!$B81,[4]Media8!X$14:X$129)+SUMIF([4]Media9!$B$14:$B$129,'[4]Daily_Total '!$B81,[4]Media9!X$14:X$129)+SUMIF([4]Media10!$B$14:$B$129,'[4]Daily_Total '!$B81,[4]Media10!X$14:X$129)</f>
        <v>#VALUE!</v>
      </c>
      <c r="Y81" s="275" t="e">
        <f>SUMIF([4]Facebook!$B$14:$B$155,'[4]Daily_Total '!$B81,[4]Facebook!Y$14:Y$155)+SUMIF([4]Instagram!$B$14:$B$125,'[4]Daily_Total '!$B81,[4]Instagram!Y$14:Y$125)+SUMIF([4]YouTube!$B$14:$B$123,'[4]Daily_Total '!$B81,[4]YouTube!Y$14:Y$123)+SUMIF([4]Media4!$B$14:$B$122,'[4]Daily_Total '!$B81,[4]Media4!Y$14:Y$122)+SUMIF([4]Media5!$B$14:$B$129,'[4]Daily_Total '!$B81,[4]Media5!Y$14:Y$129)+SUMIF([4]Media6!$B$14:$B$129,'[4]Daily_Total '!$B81,[4]Media6!Y$14:Y$129)+SUMIF([4]Media7!$B$14:$B$129,'[4]Daily_Total '!$B81,[4]Media7!Y$14:Y$129)+SUMIF([4]Media8!$B$14:$B$129,'[4]Daily_Total '!$B81,[4]Media8!Y$14:Y$129)+SUMIF([4]Media9!$B$14:$B$129,'[4]Daily_Total '!$B81,[4]Media9!Y$14:Y$129)+SUMIF([4]Media10!$B$14:$B$129,'[4]Daily_Total '!$B81,[4]Media10!Y$14:Y$129)</f>
        <v>#VALUE!</v>
      </c>
    </row>
    <row r="82" spans="1:25" ht="15.65" hidden="1" customHeight="1">
      <c r="A82" s="285"/>
      <c r="B82" s="95" t="e">
        <f>#REF!+60</f>
        <v>#REF!</v>
      </c>
      <c r="C82" s="456">
        <f>SUMIF('Facebook P2'!$B$14:$B$155,'Daily_Total  P2'!$B82,'Facebook P2'!C$14:C$155)+SUMIF('YouTube P2'!$B$14:$B$125,'Daily_Total  P2'!$B82,'YouTube P2'!C$14:C$125)+SUMIF('GDN P2'!$B$14:$B$123,'Daily_Total  P2'!$B82,'GDN P2'!C$14:C$123)+SUMIF(Media4!$B$14:$B$122,'Daily_Total  P2'!$B82,Media4!C$14:C$122)+SUMIF(Media5!$B$14:$B$129,'Daily_Total  P2'!$B82,Media5!C$14:C$129)+SUMIF(Media6!$B$14:$B$129,'Daily_Total  P2'!$B82,Media6!C$14:C$129)+SUMIF(Media7!$B$14:$B$129,'Daily_Total  P2'!$B82,Media7!C$14:C$129)+SUMIF(Media8!$B$14:$B$129,'Daily_Total  P2'!$B82,Media8!C$14:C$129)+SUMIF(Media9!$B$14:$B$129,'Daily_Total  P2'!$B82,Media9!C$14:C$129)+SUMIF(Media10!$B$14:$B$129,'Daily_Total  P2'!$B82,Media10!C$14:C$129)</f>
        <v>0</v>
      </c>
      <c r="D82" s="465">
        <f>SUMIF('Facebook P2'!$B$14:$B$155,'Daily_Total  P2'!$B82,'Facebook P2'!D$14:D$155)+SUMIF('YouTube P2'!$B$14:$B$125,'Daily_Total  P2'!$B82,'YouTube P2'!D$14:D$125)+SUMIF('GDN P2'!$B$14:$B$123,'Daily_Total  P2'!$B82,'GDN P2'!D$14:D$123)+SUMIF(Media4!$B$14:$B$122,'Daily_Total  P2'!$B82,Media4!D$14:D$122)+SUMIF(Media5!$B$14:$B$129,'Daily_Total  P2'!$B82,Media5!D$14:D$129)+SUMIF(Media6!$B$14:$B$129,'Daily_Total  P2'!$B82,Media6!D$14:D$129)+SUMIF(Media7!$B$14:$B$129,'Daily_Total  P2'!$B82,Media7!D$14:D$129)+SUMIF(Media8!$B$14:$B$129,'Daily_Total  P2'!$B82,Media8!D$14:D$129)+SUMIF(Media9!$B$14:$B$129,'Daily_Total  P2'!$B82,Media9!D$14:D$129)+SUMIF(Media10!$B$14:$B$129,'Daily_Total  P2'!$B82,Media10!D$14:D$129)</f>
        <v>0</v>
      </c>
      <c r="E82" s="465">
        <f>SUMIF('Facebook P2'!$B$14:$B$155,'Daily_Total  P2'!$B82,'Facebook P2'!E$14:E$155)+SUMIF('YouTube P2'!$B$14:$B$125,'Daily_Total  P2'!$B82,'YouTube P2'!E$14:E$125)+SUMIF('GDN P2'!$B$14:$B$123,'Daily_Total  P2'!$B82,'GDN P2'!E$14:E$123)+SUMIF(Media4!$B$14:$B$122,'Daily_Total  P2'!$B82,Media4!E$14:E$122)+SUMIF(Media5!$B$14:$B$129,'Daily_Total  P2'!$B82,Media5!E$14:E$129)+SUMIF(Media6!$B$14:$B$129,'Daily_Total  P2'!$B82,Media6!E$14:E$129)+SUMIF(Media7!$B$14:$B$129,'Daily_Total  P2'!$B82,Media7!E$14:E$129)+SUMIF(Media8!$B$14:$B$129,'Daily_Total  P2'!$B82,Media8!E$14:E$129)+SUMIF(Media9!$B$14:$B$129,'Daily_Total  P2'!$B82,Media9!E$14:E$129)+SUMIF(Media10!$B$14:$B$129,'Daily_Total  P2'!$B82,Media10!E$14:E$129)</f>
        <v>0</v>
      </c>
      <c r="F82" s="465">
        <f>SUMIF('Facebook P2'!$B$14:$B$155,'Daily_Total  P2'!$B82,'Facebook P2'!F$14:F$155)+SUMIF('YouTube P2'!$B$14:$B$125,'Daily_Total  P2'!$B82,'YouTube P2'!F$14:F$125)+SUMIF('GDN P2'!$B$14:$B$123,'Daily_Total  P2'!$B82,'GDN P2'!F$14:F$123)+SUMIF(Media4!$B$14:$B$122,'Daily_Total  P2'!$B82,Media4!F$14:F$122)+SUMIF(Media5!$B$14:$B$129,'Daily_Total  P2'!$B82,Media5!F$14:F$129)+SUMIF(Media6!$B$14:$B$129,'Daily_Total  P2'!$B82,Media6!F$14:F$129)+SUMIF(Media7!$B$14:$B$129,'Daily_Total  P2'!$B82,Media7!F$14:F$129)+SUMIF(Media8!$B$14:$B$129,'Daily_Total  P2'!$B82,Media8!F$14:F$129)+SUMIF(Media9!$B$14:$B$129,'Daily_Total  P2'!$B82,Media9!F$14:F$129)+SUMIF(Media10!$B$14:$B$129,'Daily_Total  P2'!$B82,Media10!F$14:F$129)</f>
        <v>0</v>
      </c>
      <c r="G82" s="465">
        <f>SUMIF('Facebook P2'!$B$14:$B$155,'Daily_Total  P2'!$B82,'Facebook P2'!G$14:G$155)+SUMIF('YouTube P2'!$B$14:$B$125,'Daily_Total  P2'!$B82,'YouTube P2'!G$14:G$125)+SUMIF('GDN P2'!$B$14:$B$123,'Daily_Total  P2'!$B82,'GDN P2'!G$14:G$123)+SUMIF(Media4!$B$14:$B$122,'Daily_Total  P2'!$B82,Media4!G$14:G$122)+SUMIF(Media5!$B$14:$B$129,'Daily_Total  P2'!$B82,Media5!G$14:G$129)+SUMIF(Media6!$B$14:$B$129,'Daily_Total  P2'!$B82,Media6!G$14:G$129)+SUMIF(Media7!$B$14:$B$129,'Daily_Total  P2'!$B82,Media7!G$14:G$129)+SUMIF(Media8!$B$14:$B$129,'Daily_Total  P2'!$B82,Media8!G$14:G$129)+SUMIF(Media9!$B$14:$B$129,'Daily_Total  P2'!$B82,Media9!G$14:G$129)+SUMIF(Media10!$B$14:$B$129,'Daily_Total  P2'!$B82,Media10!G$14:G$129)</f>
        <v>0</v>
      </c>
      <c r="H82" s="465">
        <f>SUMIF('Facebook P2'!$B$14:$B$155,'Daily_Total  P2'!$B82,'Facebook P2'!H$14:H$155)+SUMIF('YouTube P2'!$B$14:$B$125,'Daily_Total  P2'!$B82,'YouTube P2'!H$14:H$125)+SUMIF('GDN P2'!$B$14:$B$123,'Daily_Total  P2'!$B82,'GDN P2'!H$14:H$123)+SUMIF(Media4!$B$14:$B$122,'Daily_Total  P2'!$B82,Media4!H$14:H$122)+SUMIF(Media5!$B$14:$B$129,'Daily_Total  P2'!$B82,Media5!H$14:H$129)+SUMIF(Media6!$B$14:$B$129,'Daily_Total  P2'!$B82,Media6!H$14:H$129)+SUMIF(Media7!$B$14:$B$129,'Daily_Total  P2'!$B82,Media7!H$14:H$129)+SUMIF(Media8!$B$14:$B$129,'Daily_Total  P2'!$B82,Media8!H$14:H$129)+SUMIF(Media9!$B$14:$B$129,'Daily_Total  P2'!$B82,Media9!H$14:H$129)+SUMIF(Media10!$B$14:$B$129,'Daily_Total  P2'!$B82,Media10!H$14:H$129)</f>
        <v>0</v>
      </c>
      <c r="I82" s="465">
        <f>SUMIF('Facebook P2'!$B$14:$B$155,'Daily_Total  P2'!$B82,'Facebook P2'!I$14:I$155)+SUMIF('YouTube P2'!$B$14:$B$125,'Daily_Total  P2'!$B82,'YouTube P2'!I$14:I$125)+SUMIF('GDN P2'!$B$14:$B$123,'Daily_Total  P2'!$B82,'GDN P2'!I$14:I$123)+SUMIF(Media4!$B$14:$B$122,'Daily_Total  P2'!$B82,Media4!I$14:I$122)+SUMIF(Media5!$B$14:$B$129,'Daily_Total  P2'!$B82,Media5!I$14:I$129)+SUMIF(Media6!$B$14:$B$129,'Daily_Total  P2'!$B82,Media6!I$14:I$129)+SUMIF(Media7!$B$14:$B$129,'Daily_Total  P2'!$B82,Media7!I$14:I$129)+SUMIF(Media8!$B$14:$B$129,'Daily_Total  P2'!$B82,Media8!I$14:I$129)+SUMIF(Media9!$B$14:$B$129,'Daily_Total  P2'!$B82,Media9!I$14:I$129)+SUMIF(Media10!$B$14:$B$129,'Daily_Total  P2'!$B82,Media10!I$14:I$129)</f>
        <v>0</v>
      </c>
      <c r="J82" s="467">
        <f>SUMIF('Facebook P2'!$B$14:$B$155,'Daily_Total  P2'!$B82,'Facebook P2'!J$14:J$155)+SUMIF('YouTube P2'!$B$14:$B$125,'Daily_Total  P2'!$B82,'YouTube P2'!J$14:J$125)+SUMIF('GDN P2'!$B$14:$B$123,'Daily_Total  P2'!$B82,'GDN P2'!J$14:J$123)+SUMIF(Media4!$B$14:$B$122,'Daily_Total  P2'!$B82,Media4!J$14:J$122)+SUMIF(Media5!$B$14:$B$129,'Daily_Total  P2'!$B82,Media5!J$14:J$129)+SUMIF(Media6!$B$14:$B$129,'Daily_Total  P2'!$B82,Media6!J$14:J$129)+SUMIF(Media7!$B$14:$B$129,'Daily_Total  P2'!$B82,Media7!J$14:J$129)+SUMIF(Media8!$B$14:$B$129,'Daily_Total  P2'!$B82,Media8!J$14:J$129)+SUMIF(Media9!$B$14:$B$129,'Daily_Total  P2'!$B82,Media9!J$14:J$129)+SUMIF(Media10!$B$14:$B$129,'Daily_Total  P2'!$B82,Media10!J$14:J$129)</f>
        <v>0</v>
      </c>
      <c r="K82" s="59">
        <f>SUM($J$21,$J$29,$J$37,$J$45,$J$53,$J$61,$J$69,$J$77:J82)/$C$3</f>
        <v>0.17274766266810113</v>
      </c>
      <c r="L82" s="60" t="e">
        <f t="shared" si="27"/>
        <v>#DIV/0!</v>
      </c>
      <c r="M82" s="73" t="e">
        <f t="shared" si="28"/>
        <v>#DIV/0!</v>
      </c>
      <c r="N82" s="356" t="e">
        <f t="shared" si="31"/>
        <v>#DIV/0!</v>
      </c>
      <c r="O82" s="456">
        <f>SUMIF('Facebook P2'!$B$14:$B$155,'Daily_Total  P2'!$B82,'Facebook P2'!O$14:O$155)+SUMIF('YouTube P2'!$B$14:$B$125,'Daily_Total  P2'!$B82,'YouTube P2'!O$14:O$125)+SUMIF('GDN P2'!$B$14:$B$123,'Daily_Total  P2'!$B82,'GDN P2'!O$14:O$123)+SUMIF(Media4!$B$14:$B$122,'Daily_Total  P2'!$B82,Media4!O$14:O$122)+SUMIF(Media5!$B$14:$B$129,'Daily_Total  P2'!$B82,Media5!O$14:O$129)+SUMIF(Media6!$B$14:$B$129,'Daily_Total  P2'!$B82,Media6!O$14:O$129)+SUMIF(Media7!$B$14:$B$129,'Daily_Total  P2'!$B82,Media7!O$14:O$129)+SUMIF(Media8!$B$14:$B$129,'Daily_Total  P2'!$B82,Media8!O$14:O$129)+SUMIF(Media9!$B$14:$B$129,'Daily_Total  P2'!$B82,Media9!O$14:O$129)+SUMIF(Media10!$B$14:$B$129,'Daily_Total  P2'!$B82,Media10!O$14:O$129)</f>
        <v>0</v>
      </c>
      <c r="P82" s="456">
        <f>SUMIF('Facebook P2'!$B$14:$B$155,'Daily_Total  P2'!$B82,'Facebook P2'!P$14:P$155)+SUMIF('YouTube P2'!$B$14:$B$125,'Daily_Total  P2'!$B82,'YouTube P2'!P$14:P$125)+SUMIF('GDN P2'!$B$14:$B$123,'Daily_Total  P2'!$B82,'GDN P2'!P$14:P$123)+SUMIF(Media4!$B$14:$B$122,'Daily_Total  P2'!$B82,Media4!P$14:P$122)+SUMIF(Media5!$B$14:$B$129,'Daily_Total  P2'!$B82,Media5!P$14:P$129)+SUMIF(Media6!$B$14:$B$129,'Daily_Total  P2'!$B82,Media6!P$14:P$129)+SUMIF(Media7!$B$14:$B$129,'Daily_Total  P2'!$B82,Media7!P$14:P$129)+SUMIF(Media8!$B$14:$B$129,'Daily_Total  P2'!$B82,Media8!P$14:P$129)+SUMIF(Media9!$B$14:$B$129,'Daily_Total  P2'!$B82,Media9!P$14:P$129)+SUMIF(Media10!$B$14:$B$129,'Daily_Total  P2'!$B82,Media10!P$14:P$129)</f>
        <v>0</v>
      </c>
      <c r="Q82" s="74" t="e">
        <f t="shared" si="29"/>
        <v>#DIV/0!</v>
      </c>
      <c r="R82" s="75" t="e">
        <f t="shared" si="32"/>
        <v>#DIV/0!</v>
      </c>
      <c r="S82" s="59" t="e">
        <f t="shared" si="30"/>
        <v>#DIV/0!</v>
      </c>
      <c r="T82" s="104" t="e">
        <f>AVERAGE('Facebook P2'!T82,'YouTube P2'!T82,'GDN P2'!T82,Media4!T80,Media5!T80,Media6!T80,Media7!T80,Media8!T80,Media9!T80,Media10!T80)</f>
        <v>#DIV/0!</v>
      </c>
      <c r="U82" s="110">
        <f>SUMIF(Facebook!$B$14:$B$155,'Daily_Total  P2'!$B82,Facebook!U$14:U$155)+SUMIF(YouTube!$B$14:$B$125,'Daily_Total  P2'!$B82,YouTube!N$14:N$125)+SUMIF(Snapchat!$B$14:$B$123,'Daily_Total  P2'!$B82,Snapchat!N$14:N$123)+SUMIF(Media4!$B$14:$B$122,'Daily_Total  P2'!$B82,Media4!N$14:N$122)+SUMIF(Media5!$B$14:$B$129,'Daily_Total  P2'!$B82,Media5!N$14:N$129)+SUMIF(Media6!$B$14:$B$129,'Daily_Total  P2'!$B82,Media6!N$14:N$129)+SUMIF(Media7!$B$14:$B$129,'Daily_Total  P2'!$B82,Media7!N$14:N$129)+SUMIF(Media8!$B$14:$B$129,'Daily_Total  P2'!$B82,Media8!N$14:N$129)+SUMIF(Media9!$B$14:$B$129,'Daily_Total  P2'!$B82,Media9!N$14:N$129)+SUMIF(Media10!$B$14:$B$129,'Daily_Total  P2'!$B82,Media10!N$14:N$129)</f>
        <v>0</v>
      </c>
      <c r="V82" s="74">
        <f t="shared" si="16"/>
        <v>1</v>
      </c>
      <c r="W82" s="274" t="e">
        <f>SUMIF([4]Facebook!$B$14:$B$155,'[4]Daily_Total '!$B82,[4]Facebook!W$14:W$155)+SUMIF([4]Instagram!$B$14:$B$125,'[4]Daily_Total '!$B82,[4]Instagram!W$14:W$125)+SUMIF([4]YouTube!$B$14:$B$123,'[4]Daily_Total '!$B82,[4]YouTube!W$14:W$123)+SUMIF([4]Media4!$B$14:$B$122,'[4]Daily_Total '!$B82,[4]Media4!W$14:W$122)+SUMIF([4]Media5!$B$14:$B$129,'[4]Daily_Total '!$B82,[4]Media5!W$14:W$129)+SUMIF([4]Media6!$B$14:$B$129,'[4]Daily_Total '!$B82,[4]Media6!W$14:W$129)+SUMIF([4]Media7!$B$14:$B$129,'[4]Daily_Total '!$B82,[4]Media7!W$14:W$129)+SUMIF([4]Media8!$B$14:$B$129,'[4]Daily_Total '!$B82,[4]Media8!W$14:W$129)+SUMIF([4]Media9!$B$14:$B$129,'[4]Daily_Total '!$B82,[4]Media9!W$14:W$129)+SUMIF([4]Media10!$B$14:$B$129,'[4]Daily_Total '!$B82,[4]Media10!W$14:W$129)</f>
        <v>#VALUE!</v>
      </c>
      <c r="X82" s="274" t="e">
        <f>SUMIF([4]Facebook!$B$14:$B$155,'[4]Daily_Total '!$B82,[4]Facebook!X$14:X$155)+SUMIF([4]Instagram!$B$14:$B$125,'[4]Daily_Total '!$B82,[4]Instagram!X$14:X$125)+SUMIF([4]YouTube!$B$14:$B$123,'[4]Daily_Total '!$B82,[4]YouTube!X$14:X$123)+SUMIF([4]Media4!$B$14:$B$122,'[4]Daily_Total '!$B82,[4]Media4!X$14:X$122)+SUMIF([4]Media5!$B$14:$B$129,'[4]Daily_Total '!$B82,[4]Media5!X$14:X$129)+SUMIF([4]Media6!$B$14:$B$129,'[4]Daily_Total '!$B82,[4]Media6!X$14:X$129)+SUMIF([4]Media7!$B$14:$B$129,'[4]Daily_Total '!$B82,[4]Media7!X$14:X$129)+SUMIF([4]Media8!$B$14:$B$129,'[4]Daily_Total '!$B82,[4]Media8!X$14:X$129)+SUMIF([4]Media9!$B$14:$B$129,'[4]Daily_Total '!$B82,[4]Media9!X$14:X$129)+SUMIF([4]Media10!$B$14:$B$129,'[4]Daily_Total '!$B82,[4]Media10!X$14:X$129)</f>
        <v>#VALUE!</v>
      </c>
      <c r="Y82" s="275" t="e">
        <f>SUMIF([4]Facebook!$B$14:$B$155,'[4]Daily_Total '!$B82,[4]Facebook!Y$14:Y$155)+SUMIF([4]Instagram!$B$14:$B$125,'[4]Daily_Total '!$B82,[4]Instagram!Y$14:Y$125)+SUMIF([4]YouTube!$B$14:$B$123,'[4]Daily_Total '!$B82,[4]YouTube!Y$14:Y$123)+SUMIF([4]Media4!$B$14:$B$122,'[4]Daily_Total '!$B82,[4]Media4!Y$14:Y$122)+SUMIF([4]Media5!$B$14:$B$129,'[4]Daily_Total '!$B82,[4]Media5!Y$14:Y$129)+SUMIF([4]Media6!$B$14:$B$129,'[4]Daily_Total '!$B82,[4]Media6!Y$14:Y$129)+SUMIF([4]Media7!$B$14:$B$129,'[4]Daily_Total '!$B82,[4]Media7!Y$14:Y$129)+SUMIF([4]Media8!$B$14:$B$129,'[4]Daily_Total '!$B82,[4]Media8!Y$14:Y$129)+SUMIF([4]Media9!$B$14:$B$129,'[4]Daily_Total '!$B82,[4]Media9!Y$14:Y$129)+SUMIF([4]Media10!$B$14:$B$129,'[4]Daily_Total '!$B82,[4]Media10!Y$14:Y$129)</f>
        <v>#VALUE!</v>
      </c>
    </row>
    <row r="83" spans="1:25" ht="15.65" hidden="1" customHeight="1">
      <c r="A83" s="284"/>
      <c r="B83" s="95" t="e">
        <f>#REF!+61</f>
        <v>#REF!</v>
      </c>
      <c r="C83" s="456">
        <f>SUMIF('Facebook P2'!$B$14:$B$155,'Daily_Total  P2'!$B83,'Facebook P2'!C$14:C$155)+SUMIF('YouTube P2'!$B$14:$B$125,'Daily_Total  P2'!$B83,'YouTube P2'!C$14:C$125)+SUMIF('GDN P2'!$B$14:$B$123,'Daily_Total  P2'!$B83,'GDN P2'!C$14:C$123)+SUMIF(Media4!$B$14:$B$122,'Daily_Total  P2'!$B83,Media4!C$14:C$122)+SUMIF(Media5!$B$14:$B$129,'Daily_Total  P2'!$B83,Media5!C$14:C$129)+SUMIF(Media6!$B$14:$B$129,'Daily_Total  P2'!$B83,Media6!C$14:C$129)+SUMIF(Media7!$B$14:$B$129,'Daily_Total  P2'!$B83,Media7!C$14:C$129)+SUMIF(Media8!$B$14:$B$129,'Daily_Total  P2'!$B83,Media8!C$14:C$129)+SUMIF(Media9!$B$14:$B$129,'Daily_Total  P2'!$B83,Media9!C$14:C$129)+SUMIF(Media10!$B$14:$B$129,'Daily_Total  P2'!$B83,Media10!C$14:C$129)</f>
        <v>0</v>
      </c>
      <c r="D83" s="465">
        <f>SUMIF('Facebook P2'!$B$14:$B$155,'Daily_Total  P2'!$B83,'Facebook P2'!D$14:D$155)+SUMIF('YouTube P2'!$B$14:$B$125,'Daily_Total  P2'!$B83,'YouTube P2'!D$14:D$125)+SUMIF('GDN P2'!$B$14:$B$123,'Daily_Total  P2'!$B83,'GDN P2'!D$14:D$123)+SUMIF(Media4!$B$14:$B$122,'Daily_Total  P2'!$B83,Media4!D$14:D$122)+SUMIF(Media5!$B$14:$B$129,'Daily_Total  P2'!$B83,Media5!D$14:D$129)+SUMIF(Media6!$B$14:$B$129,'Daily_Total  P2'!$B83,Media6!D$14:D$129)+SUMIF(Media7!$B$14:$B$129,'Daily_Total  P2'!$B83,Media7!D$14:D$129)+SUMIF(Media8!$B$14:$B$129,'Daily_Total  P2'!$B83,Media8!D$14:D$129)+SUMIF(Media9!$B$14:$B$129,'Daily_Total  P2'!$B83,Media9!D$14:D$129)+SUMIF(Media10!$B$14:$B$129,'Daily_Total  P2'!$B83,Media10!D$14:D$129)</f>
        <v>0</v>
      </c>
      <c r="E83" s="465">
        <f>SUMIF('Facebook P2'!$B$14:$B$155,'Daily_Total  P2'!$B83,'Facebook P2'!E$14:E$155)+SUMIF('YouTube P2'!$B$14:$B$125,'Daily_Total  P2'!$B83,'YouTube P2'!E$14:E$125)+SUMIF('GDN P2'!$B$14:$B$123,'Daily_Total  P2'!$B83,'GDN P2'!E$14:E$123)+SUMIF(Media4!$B$14:$B$122,'Daily_Total  P2'!$B83,Media4!E$14:E$122)+SUMIF(Media5!$B$14:$B$129,'Daily_Total  P2'!$B83,Media5!E$14:E$129)+SUMIF(Media6!$B$14:$B$129,'Daily_Total  P2'!$B83,Media6!E$14:E$129)+SUMIF(Media7!$B$14:$B$129,'Daily_Total  P2'!$B83,Media7!E$14:E$129)+SUMIF(Media8!$B$14:$B$129,'Daily_Total  P2'!$B83,Media8!E$14:E$129)+SUMIF(Media9!$B$14:$B$129,'Daily_Total  P2'!$B83,Media9!E$14:E$129)+SUMIF(Media10!$B$14:$B$129,'Daily_Total  P2'!$B83,Media10!E$14:E$129)</f>
        <v>0</v>
      </c>
      <c r="F83" s="465">
        <f>SUMIF('Facebook P2'!$B$14:$B$155,'Daily_Total  P2'!$B83,'Facebook P2'!F$14:F$155)+SUMIF('YouTube P2'!$B$14:$B$125,'Daily_Total  P2'!$B83,'YouTube P2'!F$14:F$125)+SUMIF('GDN P2'!$B$14:$B$123,'Daily_Total  P2'!$B83,'GDN P2'!F$14:F$123)+SUMIF(Media4!$B$14:$B$122,'Daily_Total  P2'!$B83,Media4!F$14:F$122)+SUMIF(Media5!$B$14:$B$129,'Daily_Total  P2'!$B83,Media5!F$14:F$129)+SUMIF(Media6!$B$14:$B$129,'Daily_Total  P2'!$B83,Media6!F$14:F$129)+SUMIF(Media7!$B$14:$B$129,'Daily_Total  P2'!$B83,Media7!F$14:F$129)+SUMIF(Media8!$B$14:$B$129,'Daily_Total  P2'!$B83,Media8!F$14:F$129)+SUMIF(Media9!$B$14:$B$129,'Daily_Total  P2'!$B83,Media9!F$14:F$129)+SUMIF(Media10!$B$14:$B$129,'Daily_Total  P2'!$B83,Media10!F$14:F$129)</f>
        <v>0</v>
      </c>
      <c r="G83" s="465">
        <f>SUMIF('Facebook P2'!$B$14:$B$155,'Daily_Total  P2'!$B83,'Facebook P2'!G$14:G$155)+SUMIF('YouTube P2'!$B$14:$B$125,'Daily_Total  P2'!$B83,'YouTube P2'!G$14:G$125)+SUMIF('GDN P2'!$B$14:$B$123,'Daily_Total  P2'!$B83,'GDN P2'!G$14:G$123)+SUMIF(Media4!$B$14:$B$122,'Daily_Total  P2'!$B83,Media4!G$14:G$122)+SUMIF(Media5!$B$14:$B$129,'Daily_Total  P2'!$B83,Media5!G$14:G$129)+SUMIF(Media6!$B$14:$B$129,'Daily_Total  P2'!$B83,Media6!G$14:G$129)+SUMIF(Media7!$B$14:$B$129,'Daily_Total  P2'!$B83,Media7!G$14:G$129)+SUMIF(Media8!$B$14:$B$129,'Daily_Total  P2'!$B83,Media8!G$14:G$129)+SUMIF(Media9!$B$14:$B$129,'Daily_Total  P2'!$B83,Media9!G$14:G$129)+SUMIF(Media10!$B$14:$B$129,'Daily_Total  P2'!$B83,Media10!G$14:G$129)</f>
        <v>0</v>
      </c>
      <c r="H83" s="465">
        <f>SUMIF('Facebook P2'!$B$14:$B$155,'Daily_Total  P2'!$B83,'Facebook P2'!H$14:H$155)+SUMIF('YouTube P2'!$B$14:$B$125,'Daily_Total  P2'!$B83,'YouTube P2'!H$14:H$125)+SUMIF('GDN P2'!$B$14:$B$123,'Daily_Total  P2'!$B83,'GDN P2'!H$14:H$123)+SUMIF(Media4!$B$14:$B$122,'Daily_Total  P2'!$B83,Media4!H$14:H$122)+SUMIF(Media5!$B$14:$B$129,'Daily_Total  P2'!$B83,Media5!H$14:H$129)+SUMIF(Media6!$B$14:$B$129,'Daily_Total  P2'!$B83,Media6!H$14:H$129)+SUMIF(Media7!$B$14:$B$129,'Daily_Total  P2'!$B83,Media7!H$14:H$129)+SUMIF(Media8!$B$14:$B$129,'Daily_Total  P2'!$B83,Media8!H$14:H$129)+SUMIF(Media9!$B$14:$B$129,'Daily_Total  P2'!$B83,Media9!H$14:H$129)+SUMIF(Media10!$B$14:$B$129,'Daily_Total  P2'!$B83,Media10!H$14:H$129)</f>
        <v>0</v>
      </c>
      <c r="I83" s="465">
        <f>SUMIF('Facebook P2'!$B$14:$B$155,'Daily_Total  P2'!$B83,'Facebook P2'!I$14:I$155)+SUMIF('YouTube P2'!$B$14:$B$125,'Daily_Total  P2'!$B83,'YouTube P2'!I$14:I$125)+SUMIF('GDN P2'!$B$14:$B$123,'Daily_Total  P2'!$B83,'GDN P2'!I$14:I$123)+SUMIF(Media4!$B$14:$B$122,'Daily_Total  P2'!$B83,Media4!I$14:I$122)+SUMIF(Media5!$B$14:$B$129,'Daily_Total  P2'!$B83,Media5!I$14:I$129)+SUMIF(Media6!$B$14:$B$129,'Daily_Total  P2'!$B83,Media6!I$14:I$129)+SUMIF(Media7!$B$14:$B$129,'Daily_Total  P2'!$B83,Media7!I$14:I$129)+SUMIF(Media8!$B$14:$B$129,'Daily_Total  P2'!$B83,Media8!I$14:I$129)+SUMIF(Media9!$B$14:$B$129,'Daily_Total  P2'!$B83,Media9!I$14:I$129)+SUMIF(Media10!$B$14:$B$129,'Daily_Total  P2'!$B83,Media10!I$14:I$129)</f>
        <v>0</v>
      </c>
      <c r="J83" s="467">
        <f>SUMIF('Facebook P2'!$B$14:$B$155,'Daily_Total  P2'!$B83,'Facebook P2'!J$14:J$155)+SUMIF('YouTube P2'!$B$14:$B$125,'Daily_Total  P2'!$B83,'YouTube P2'!J$14:J$125)+SUMIF('GDN P2'!$B$14:$B$123,'Daily_Total  P2'!$B83,'GDN P2'!J$14:J$123)+SUMIF(Media4!$B$14:$B$122,'Daily_Total  P2'!$B83,Media4!J$14:J$122)+SUMIF(Media5!$B$14:$B$129,'Daily_Total  P2'!$B83,Media5!J$14:J$129)+SUMIF(Media6!$B$14:$B$129,'Daily_Total  P2'!$B83,Media6!J$14:J$129)+SUMIF(Media7!$B$14:$B$129,'Daily_Total  P2'!$B83,Media7!J$14:J$129)+SUMIF(Media8!$B$14:$B$129,'Daily_Total  P2'!$B83,Media8!J$14:J$129)+SUMIF(Media9!$B$14:$B$129,'Daily_Total  P2'!$B83,Media9!J$14:J$129)+SUMIF(Media10!$B$14:$B$129,'Daily_Total  P2'!$B83,Media10!J$14:J$129)</f>
        <v>0</v>
      </c>
      <c r="K83" s="59">
        <f>SUM($J$21,$J$29,$J$37,$J$45,$J$53,$J$61,$J$69,$J$77:J83)/$C$3</f>
        <v>0.17274766266810113</v>
      </c>
      <c r="L83" s="60" t="e">
        <f t="shared" si="27"/>
        <v>#DIV/0!</v>
      </c>
      <c r="M83" s="73" t="e">
        <f t="shared" si="28"/>
        <v>#DIV/0!</v>
      </c>
      <c r="N83" s="356" t="e">
        <f t="shared" si="31"/>
        <v>#DIV/0!</v>
      </c>
      <c r="O83" s="456">
        <f>SUMIF('Facebook P2'!$B$14:$B$155,'Daily_Total  P2'!$B83,'Facebook P2'!O$14:O$155)+SUMIF('YouTube P2'!$B$14:$B$125,'Daily_Total  P2'!$B83,'YouTube P2'!O$14:O$125)+SUMIF('GDN P2'!$B$14:$B$123,'Daily_Total  P2'!$B83,'GDN P2'!O$14:O$123)+SUMIF(Media4!$B$14:$B$122,'Daily_Total  P2'!$B83,Media4!O$14:O$122)+SUMIF(Media5!$B$14:$B$129,'Daily_Total  P2'!$B83,Media5!O$14:O$129)+SUMIF(Media6!$B$14:$B$129,'Daily_Total  P2'!$B83,Media6!O$14:O$129)+SUMIF(Media7!$B$14:$B$129,'Daily_Total  P2'!$B83,Media7!O$14:O$129)+SUMIF(Media8!$B$14:$B$129,'Daily_Total  P2'!$B83,Media8!O$14:O$129)+SUMIF(Media9!$B$14:$B$129,'Daily_Total  P2'!$B83,Media9!O$14:O$129)+SUMIF(Media10!$B$14:$B$129,'Daily_Total  P2'!$B83,Media10!O$14:O$129)</f>
        <v>0</v>
      </c>
      <c r="P83" s="456">
        <f>SUMIF('Facebook P2'!$B$14:$B$155,'Daily_Total  P2'!$B83,'Facebook P2'!P$14:P$155)+SUMIF('YouTube P2'!$B$14:$B$125,'Daily_Total  P2'!$B83,'YouTube P2'!P$14:P$125)+SUMIF('GDN P2'!$B$14:$B$123,'Daily_Total  P2'!$B83,'GDN P2'!P$14:P$123)+SUMIF(Media4!$B$14:$B$122,'Daily_Total  P2'!$B83,Media4!P$14:P$122)+SUMIF(Media5!$B$14:$B$129,'Daily_Total  P2'!$B83,Media5!P$14:P$129)+SUMIF(Media6!$B$14:$B$129,'Daily_Total  P2'!$B83,Media6!P$14:P$129)+SUMIF(Media7!$B$14:$B$129,'Daily_Total  P2'!$B83,Media7!P$14:P$129)+SUMIF(Media8!$B$14:$B$129,'Daily_Total  P2'!$B83,Media8!P$14:P$129)+SUMIF(Media9!$B$14:$B$129,'Daily_Total  P2'!$B83,Media9!P$14:P$129)+SUMIF(Media10!$B$14:$B$129,'Daily_Total  P2'!$B83,Media10!P$14:P$129)</f>
        <v>0</v>
      </c>
      <c r="Q83" s="74" t="e">
        <f t="shared" si="29"/>
        <v>#DIV/0!</v>
      </c>
      <c r="R83" s="75" t="e">
        <f t="shared" si="32"/>
        <v>#DIV/0!</v>
      </c>
      <c r="S83" s="59" t="e">
        <f t="shared" si="30"/>
        <v>#DIV/0!</v>
      </c>
      <c r="T83" s="104" t="e">
        <f>AVERAGE('Facebook P2'!T83,'YouTube P2'!T83,'GDN P2'!T83,Media4!T81,Media5!T81,Media6!T81,Media7!T81,Media8!T81,Media9!T81,Media10!T81)</f>
        <v>#DIV/0!</v>
      </c>
      <c r="U83" s="110">
        <f>SUMIF(Facebook!$B$14:$B$155,'Daily_Total  P2'!$B83,Facebook!U$14:U$155)+SUMIF(YouTube!$B$14:$B$125,'Daily_Total  P2'!$B83,YouTube!N$14:N$125)+SUMIF(Snapchat!$B$14:$B$123,'Daily_Total  P2'!$B83,Snapchat!N$14:N$123)+SUMIF(Media4!$B$14:$B$122,'Daily_Total  P2'!$B83,Media4!N$14:N$122)+SUMIF(Media5!$B$14:$B$129,'Daily_Total  P2'!$B83,Media5!N$14:N$129)+SUMIF(Media6!$B$14:$B$129,'Daily_Total  P2'!$B83,Media6!N$14:N$129)+SUMIF(Media7!$B$14:$B$129,'Daily_Total  P2'!$B83,Media7!N$14:N$129)+SUMIF(Media8!$B$14:$B$129,'Daily_Total  P2'!$B83,Media8!N$14:N$129)+SUMIF(Media9!$B$14:$B$129,'Daily_Total  P2'!$B83,Media9!N$14:N$129)+SUMIF(Media10!$B$14:$B$129,'Daily_Total  P2'!$B83,Media10!N$14:N$129)</f>
        <v>0</v>
      </c>
      <c r="V83" s="74">
        <f t="shared" si="16"/>
        <v>1</v>
      </c>
      <c r="W83" s="274" t="e">
        <f>SUMIF([4]Facebook!$B$14:$B$155,'[4]Daily_Total '!$B83,[4]Facebook!W$14:W$155)+SUMIF([4]Instagram!$B$14:$B$125,'[4]Daily_Total '!$B83,[4]Instagram!W$14:W$125)+SUMIF([4]YouTube!$B$14:$B$123,'[4]Daily_Total '!$B83,[4]YouTube!W$14:W$123)+SUMIF([4]Media4!$B$14:$B$122,'[4]Daily_Total '!$B83,[4]Media4!W$14:W$122)+SUMIF([4]Media5!$B$14:$B$129,'[4]Daily_Total '!$B83,[4]Media5!W$14:W$129)+SUMIF([4]Media6!$B$14:$B$129,'[4]Daily_Total '!$B83,[4]Media6!W$14:W$129)+SUMIF([4]Media7!$B$14:$B$129,'[4]Daily_Total '!$B83,[4]Media7!W$14:W$129)+SUMIF([4]Media8!$B$14:$B$129,'[4]Daily_Total '!$B83,[4]Media8!W$14:W$129)+SUMIF([4]Media9!$B$14:$B$129,'[4]Daily_Total '!$B83,[4]Media9!W$14:W$129)+SUMIF([4]Media10!$B$14:$B$129,'[4]Daily_Total '!$B83,[4]Media10!W$14:W$129)</f>
        <v>#VALUE!</v>
      </c>
      <c r="X83" s="274" t="e">
        <f>SUMIF([4]Facebook!$B$14:$B$155,'[4]Daily_Total '!$B83,[4]Facebook!X$14:X$155)+SUMIF([4]Instagram!$B$14:$B$125,'[4]Daily_Total '!$B83,[4]Instagram!X$14:X$125)+SUMIF([4]YouTube!$B$14:$B$123,'[4]Daily_Total '!$B83,[4]YouTube!X$14:X$123)+SUMIF([4]Media4!$B$14:$B$122,'[4]Daily_Total '!$B83,[4]Media4!X$14:X$122)+SUMIF([4]Media5!$B$14:$B$129,'[4]Daily_Total '!$B83,[4]Media5!X$14:X$129)+SUMIF([4]Media6!$B$14:$B$129,'[4]Daily_Total '!$B83,[4]Media6!X$14:X$129)+SUMIF([4]Media7!$B$14:$B$129,'[4]Daily_Total '!$B83,[4]Media7!X$14:X$129)+SUMIF([4]Media8!$B$14:$B$129,'[4]Daily_Total '!$B83,[4]Media8!X$14:X$129)+SUMIF([4]Media9!$B$14:$B$129,'[4]Daily_Total '!$B83,[4]Media9!X$14:X$129)+SUMIF([4]Media10!$B$14:$B$129,'[4]Daily_Total '!$B83,[4]Media10!X$14:X$129)</f>
        <v>#VALUE!</v>
      </c>
      <c r="Y83" s="275" t="e">
        <f>SUMIF([4]Facebook!$B$14:$B$155,'[4]Daily_Total '!$B83,[4]Facebook!Y$14:Y$155)+SUMIF([4]Instagram!$B$14:$B$125,'[4]Daily_Total '!$B83,[4]Instagram!Y$14:Y$125)+SUMIF([4]YouTube!$B$14:$B$123,'[4]Daily_Total '!$B83,[4]YouTube!Y$14:Y$123)+SUMIF([4]Media4!$B$14:$B$122,'[4]Daily_Total '!$B83,[4]Media4!Y$14:Y$122)+SUMIF([4]Media5!$B$14:$B$129,'[4]Daily_Total '!$B83,[4]Media5!Y$14:Y$129)+SUMIF([4]Media6!$B$14:$B$129,'[4]Daily_Total '!$B83,[4]Media6!Y$14:Y$129)+SUMIF([4]Media7!$B$14:$B$129,'[4]Daily_Total '!$B83,[4]Media7!Y$14:Y$129)+SUMIF([4]Media8!$B$14:$B$129,'[4]Daily_Total '!$B83,[4]Media8!Y$14:Y$129)+SUMIF([4]Media9!$B$14:$B$129,'[4]Daily_Total '!$B83,[4]Media9!Y$14:Y$129)+SUMIF([4]Media10!$B$14:$B$129,'[4]Daily_Total '!$B83,[4]Media10!Y$14:Y$129)</f>
        <v>#VALUE!</v>
      </c>
    </row>
    <row r="84" spans="1:25" ht="15.65" hidden="1" customHeight="1">
      <c r="A84" s="284"/>
      <c r="B84" s="95" t="e">
        <f>#REF!+62</f>
        <v>#REF!</v>
      </c>
      <c r="C84" s="456">
        <f>SUMIF('Facebook P2'!$B$14:$B$155,'Daily_Total  P2'!$B84,'Facebook P2'!C$14:C$155)+SUMIF('YouTube P2'!$B$14:$B$125,'Daily_Total  P2'!$B84,'YouTube P2'!C$14:C$125)+SUMIF('GDN P2'!$B$14:$B$123,'Daily_Total  P2'!$B84,'GDN P2'!C$14:C$123)+SUMIF(Media4!$B$14:$B$122,'Daily_Total  P2'!$B84,Media4!C$14:C$122)+SUMIF(Media5!$B$14:$B$129,'Daily_Total  P2'!$B84,Media5!C$14:C$129)+SUMIF(Media6!$B$14:$B$129,'Daily_Total  P2'!$B84,Media6!C$14:C$129)+SUMIF(Media7!$B$14:$B$129,'Daily_Total  P2'!$B84,Media7!C$14:C$129)+SUMIF(Media8!$B$14:$B$129,'Daily_Total  P2'!$B84,Media8!C$14:C$129)+SUMIF(Media9!$B$14:$B$129,'Daily_Total  P2'!$B84,Media9!C$14:C$129)+SUMIF(Media10!$B$14:$B$129,'Daily_Total  P2'!$B84,Media10!C$14:C$129)</f>
        <v>0</v>
      </c>
      <c r="D84" s="465">
        <f>SUMIF('Facebook P2'!$B$14:$B$155,'Daily_Total  P2'!$B84,'Facebook P2'!D$14:D$155)+SUMIF('YouTube P2'!$B$14:$B$125,'Daily_Total  P2'!$B84,'YouTube P2'!D$14:D$125)+SUMIF('GDN P2'!$B$14:$B$123,'Daily_Total  P2'!$B84,'GDN P2'!D$14:D$123)+SUMIF(Media4!$B$14:$B$122,'Daily_Total  P2'!$B84,Media4!D$14:D$122)+SUMIF(Media5!$B$14:$B$129,'Daily_Total  P2'!$B84,Media5!D$14:D$129)+SUMIF(Media6!$B$14:$B$129,'Daily_Total  P2'!$B84,Media6!D$14:D$129)+SUMIF(Media7!$B$14:$B$129,'Daily_Total  P2'!$B84,Media7!D$14:D$129)+SUMIF(Media8!$B$14:$B$129,'Daily_Total  P2'!$B84,Media8!D$14:D$129)+SUMIF(Media9!$B$14:$B$129,'Daily_Total  P2'!$B84,Media9!D$14:D$129)+SUMIF(Media10!$B$14:$B$129,'Daily_Total  P2'!$B84,Media10!D$14:D$129)</f>
        <v>0</v>
      </c>
      <c r="E84" s="465">
        <f>SUMIF('Facebook P2'!$B$14:$B$155,'Daily_Total  P2'!$B84,'Facebook P2'!E$14:E$155)+SUMIF('YouTube P2'!$B$14:$B$125,'Daily_Total  P2'!$B84,'YouTube P2'!E$14:E$125)+SUMIF('GDN P2'!$B$14:$B$123,'Daily_Total  P2'!$B84,'GDN P2'!E$14:E$123)+SUMIF(Media4!$B$14:$B$122,'Daily_Total  P2'!$B84,Media4!E$14:E$122)+SUMIF(Media5!$B$14:$B$129,'Daily_Total  P2'!$B84,Media5!E$14:E$129)+SUMIF(Media6!$B$14:$B$129,'Daily_Total  P2'!$B84,Media6!E$14:E$129)+SUMIF(Media7!$B$14:$B$129,'Daily_Total  P2'!$B84,Media7!E$14:E$129)+SUMIF(Media8!$B$14:$B$129,'Daily_Total  P2'!$B84,Media8!E$14:E$129)+SUMIF(Media9!$B$14:$B$129,'Daily_Total  P2'!$B84,Media9!E$14:E$129)+SUMIF(Media10!$B$14:$B$129,'Daily_Total  P2'!$B84,Media10!E$14:E$129)</f>
        <v>0</v>
      </c>
      <c r="F84" s="465">
        <f>SUMIF('Facebook P2'!$B$14:$B$155,'Daily_Total  P2'!$B84,'Facebook P2'!F$14:F$155)+SUMIF('YouTube P2'!$B$14:$B$125,'Daily_Total  P2'!$B84,'YouTube P2'!F$14:F$125)+SUMIF('GDN P2'!$B$14:$B$123,'Daily_Total  P2'!$B84,'GDN P2'!F$14:F$123)+SUMIF(Media4!$B$14:$B$122,'Daily_Total  P2'!$B84,Media4!F$14:F$122)+SUMIF(Media5!$B$14:$B$129,'Daily_Total  P2'!$B84,Media5!F$14:F$129)+SUMIF(Media6!$B$14:$B$129,'Daily_Total  P2'!$B84,Media6!F$14:F$129)+SUMIF(Media7!$B$14:$B$129,'Daily_Total  P2'!$B84,Media7!F$14:F$129)+SUMIF(Media8!$B$14:$B$129,'Daily_Total  P2'!$B84,Media8!F$14:F$129)+SUMIF(Media9!$B$14:$B$129,'Daily_Total  P2'!$B84,Media9!F$14:F$129)+SUMIF(Media10!$B$14:$B$129,'Daily_Total  P2'!$B84,Media10!F$14:F$129)</f>
        <v>0</v>
      </c>
      <c r="G84" s="465">
        <f>SUMIF('Facebook P2'!$B$14:$B$155,'Daily_Total  P2'!$B84,'Facebook P2'!G$14:G$155)+SUMIF('YouTube P2'!$B$14:$B$125,'Daily_Total  P2'!$B84,'YouTube P2'!G$14:G$125)+SUMIF('GDN P2'!$B$14:$B$123,'Daily_Total  P2'!$B84,'GDN P2'!G$14:G$123)+SUMIF(Media4!$B$14:$B$122,'Daily_Total  P2'!$B84,Media4!G$14:G$122)+SUMIF(Media5!$B$14:$B$129,'Daily_Total  P2'!$B84,Media5!G$14:G$129)+SUMIF(Media6!$B$14:$B$129,'Daily_Total  P2'!$B84,Media6!G$14:G$129)+SUMIF(Media7!$B$14:$B$129,'Daily_Total  P2'!$B84,Media7!G$14:G$129)+SUMIF(Media8!$B$14:$B$129,'Daily_Total  P2'!$B84,Media8!G$14:G$129)+SUMIF(Media9!$B$14:$B$129,'Daily_Total  P2'!$B84,Media9!G$14:G$129)+SUMIF(Media10!$B$14:$B$129,'Daily_Total  P2'!$B84,Media10!G$14:G$129)</f>
        <v>0</v>
      </c>
      <c r="H84" s="465">
        <f>SUMIF('Facebook P2'!$B$14:$B$155,'Daily_Total  P2'!$B84,'Facebook P2'!H$14:H$155)+SUMIF('YouTube P2'!$B$14:$B$125,'Daily_Total  P2'!$B84,'YouTube P2'!H$14:H$125)+SUMIF('GDN P2'!$B$14:$B$123,'Daily_Total  P2'!$B84,'GDN P2'!H$14:H$123)+SUMIF(Media4!$B$14:$B$122,'Daily_Total  P2'!$B84,Media4!H$14:H$122)+SUMIF(Media5!$B$14:$B$129,'Daily_Total  P2'!$B84,Media5!H$14:H$129)+SUMIF(Media6!$B$14:$B$129,'Daily_Total  P2'!$B84,Media6!H$14:H$129)+SUMIF(Media7!$B$14:$B$129,'Daily_Total  P2'!$B84,Media7!H$14:H$129)+SUMIF(Media8!$B$14:$B$129,'Daily_Total  P2'!$B84,Media8!H$14:H$129)+SUMIF(Media9!$B$14:$B$129,'Daily_Total  P2'!$B84,Media9!H$14:H$129)+SUMIF(Media10!$B$14:$B$129,'Daily_Total  P2'!$B84,Media10!H$14:H$129)</f>
        <v>0</v>
      </c>
      <c r="I84" s="465">
        <f>SUMIF('Facebook P2'!$B$14:$B$155,'Daily_Total  P2'!$B84,'Facebook P2'!I$14:I$155)+SUMIF('YouTube P2'!$B$14:$B$125,'Daily_Total  P2'!$B84,'YouTube P2'!I$14:I$125)+SUMIF('GDN P2'!$B$14:$B$123,'Daily_Total  P2'!$B84,'GDN P2'!I$14:I$123)+SUMIF(Media4!$B$14:$B$122,'Daily_Total  P2'!$B84,Media4!I$14:I$122)+SUMIF(Media5!$B$14:$B$129,'Daily_Total  P2'!$B84,Media5!I$14:I$129)+SUMIF(Media6!$B$14:$B$129,'Daily_Total  P2'!$B84,Media6!I$14:I$129)+SUMIF(Media7!$B$14:$B$129,'Daily_Total  P2'!$B84,Media7!I$14:I$129)+SUMIF(Media8!$B$14:$B$129,'Daily_Total  P2'!$B84,Media8!I$14:I$129)+SUMIF(Media9!$B$14:$B$129,'Daily_Total  P2'!$B84,Media9!I$14:I$129)+SUMIF(Media10!$B$14:$B$129,'Daily_Total  P2'!$B84,Media10!I$14:I$129)</f>
        <v>0</v>
      </c>
      <c r="J84" s="467">
        <f>SUMIF('Facebook P2'!$B$14:$B$155,'Daily_Total  P2'!$B84,'Facebook P2'!J$14:J$155)+SUMIF('YouTube P2'!$B$14:$B$125,'Daily_Total  P2'!$B84,'YouTube P2'!J$14:J$125)+SUMIF('GDN P2'!$B$14:$B$123,'Daily_Total  P2'!$B84,'GDN P2'!J$14:J$123)+SUMIF(Media4!$B$14:$B$122,'Daily_Total  P2'!$B84,Media4!J$14:J$122)+SUMIF(Media5!$B$14:$B$129,'Daily_Total  P2'!$B84,Media5!J$14:J$129)+SUMIF(Media6!$B$14:$B$129,'Daily_Total  P2'!$B84,Media6!J$14:J$129)+SUMIF(Media7!$B$14:$B$129,'Daily_Total  P2'!$B84,Media7!J$14:J$129)+SUMIF(Media8!$B$14:$B$129,'Daily_Total  P2'!$B84,Media8!J$14:J$129)+SUMIF(Media9!$B$14:$B$129,'Daily_Total  P2'!$B84,Media9!J$14:J$129)+SUMIF(Media10!$B$14:$B$129,'Daily_Total  P2'!$B84,Media10!J$14:J$129)</f>
        <v>0</v>
      </c>
      <c r="K84" s="59">
        <f>SUM($J$21,$J$29,$J$37,$J$45,$J$53,$J$61,$J$69,$J$77:J84)/$C$3</f>
        <v>0.17274766266810113</v>
      </c>
      <c r="L84" s="60" t="e">
        <f t="shared" si="27"/>
        <v>#DIV/0!</v>
      </c>
      <c r="M84" s="73" t="e">
        <f t="shared" si="28"/>
        <v>#DIV/0!</v>
      </c>
      <c r="N84" s="356" t="e">
        <f t="shared" si="31"/>
        <v>#DIV/0!</v>
      </c>
      <c r="O84" s="456">
        <f>SUMIF('Facebook P2'!$B$14:$B$155,'Daily_Total  P2'!$B84,'Facebook P2'!O$14:O$155)+SUMIF('YouTube P2'!$B$14:$B$125,'Daily_Total  P2'!$B84,'YouTube P2'!O$14:O$125)+SUMIF('GDN P2'!$B$14:$B$123,'Daily_Total  P2'!$B84,'GDN P2'!O$14:O$123)+SUMIF(Media4!$B$14:$B$122,'Daily_Total  P2'!$B84,Media4!O$14:O$122)+SUMIF(Media5!$B$14:$B$129,'Daily_Total  P2'!$B84,Media5!O$14:O$129)+SUMIF(Media6!$B$14:$B$129,'Daily_Total  P2'!$B84,Media6!O$14:O$129)+SUMIF(Media7!$B$14:$B$129,'Daily_Total  P2'!$B84,Media7!O$14:O$129)+SUMIF(Media8!$B$14:$B$129,'Daily_Total  P2'!$B84,Media8!O$14:O$129)+SUMIF(Media9!$B$14:$B$129,'Daily_Total  P2'!$B84,Media9!O$14:O$129)+SUMIF(Media10!$B$14:$B$129,'Daily_Total  P2'!$B84,Media10!O$14:O$129)</f>
        <v>0</v>
      </c>
      <c r="P84" s="456">
        <f>SUMIF('Facebook P2'!$B$14:$B$155,'Daily_Total  P2'!$B84,'Facebook P2'!P$14:P$155)+SUMIF('YouTube P2'!$B$14:$B$125,'Daily_Total  P2'!$B84,'YouTube P2'!P$14:P$125)+SUMIF('GDN P2'!$B$14:$B$123,'Daily_Total  P2'!$B84,'GDN P2'!P$14:P$123)+SUMIF(Media4!$B$14:$B$122,'Daily_Total  P2'!$B84,Media4!P$14:P$122)+SUMIF(Media5!$B$14:$B$129,'Daily_Total  P2'!$B84,Media5!P$14:P$129)+SUMIF(Media6!$B$14:$B$129,'Daily_Total  P2'!$B84,Media6!P$14:P$129)+SUMIF(Media7!$B$14:$B$129,'Daily_Total  P2'!$B84,Media7!P$14:P$129)+SUMIF(Media8!$B$14:$B$129,'Daily_Total  P2'!$B84,Media8!P$14:P$129)+SUMIF(Media9!$B$14:$B$129,'Daily_Total  P2'!$B84,Media9!P$14:P$129)+SUMIF(Media10!$B$14:$B$129,'Daily_Total  P2'!$B84,Media10!P$14:P$129)</f>
        <v>0</v>
      </c>
      <c r="Q84" s="74" t="e">
        <f t="shared" si="29"/>
        <v>#DIV/0!</v>
      </c>
      <c r="R84" s="75" t="e">
        <f t="shared" si="32"/>
        <v>#DIV/0!</v>
      </c>
      <c r="S84" s="59" t="e">
        <f t="shared" si="30"/>
        <v>#DIV/0!</v>
      </c>
      <c r="T84" s="104" t="e">
        <f>AVERAGE('Facebook P2'!T84,'YouTube P2'!T84,'GDN P2'!T84,Media4!T82,Media5!T82,Media6!T82,Media7!T82,Media8!T82,Media9!T82,Media10!T82)</f>
        <v>#DIV/0!</v>
      </c>
      <c r="U84" s="110">
        <f>SUMIF(Facebook!$B$14:$B$155,'Daily_Total  P2'!$B84,Facebook!U$14:U$155)+SUMIF(YouTube!$B$14:$B$125,'Daily_Total  P2'!$B84,YouTube!N$14:N$125)+SUMIF(Snapchat!$B$14:$B$123,'Daily_Total  P2'!$B84,Snapchat!N$14:N$123)+SUMIF(Media4!$B$14:$B$122,'Daily_Total  P2'!$B84,Media4!N$14:N$122)+SUMIF(Media5!$B$14:$B$129,'Daily_Total  P2'!$B84,Media5!N$14:N$129)+SUMIF(Media6!$B$14:$B$129,'Daily_Total  P2'!$B84,Media6!N$14:N$129)+SUMIF(Media7!$B$14:$B$129,'Daily_Total  P2'!$B84,Media7!N$14:N$129)+SUMIF(Media8!$B$14:$B$129,'Daily_Total  P2'!$B84,Media8!N$14:N$129)+SUMIF(Media9!$B$14:$B$129,'Daily_Total  P2'!$B84,Media9!N$14:N$129)+SUMIF(Media10!$B$14:$B$129,'Daily_Total  P2'!$B84,Media10!N$14:N$129)</f>
        <v>0</v>
      </c>
      <c r="V84" s="74">
        <f t="shared" si="16"/>
        <v>1</v>
      </c>
      <c r="W84" s="274" t="e">
        <f>SUMIF([4]Facebook!$B$14:$B$155,'[4]Daily_Total '!$B84,[4]Facebook!W$14:W$155)+SUMIF([4]Instagram!$B$14:$B$125,'[4]Daily_Total '!$B84,[4]Instagram!W$14:W$125)+SUMIF([4]YouTube!$B$14:$B$123,'[4]Daily_Total '!$B84,[4]YouTube!W$14:W$123)+SUMIF([4]Media4!$B$14:$B$122,'[4]Daily_Total '!$B84,[4]Media4!W$14:W$122)+SUMIF([4]Media5!$B$14:$B$129,'[4]Daily_Total '!$B84,[4]Media5!W$14:W$129)+SUMIF([4]Media6!$B$14:$B$129,'[4]Daily_Total '!$B84,[4]Media6!W$14:W$129)+SUMIF([4]Media7!$B$14:$B$129,'[4]Daily_Total '!$B84,[4]Media7!W$14:W$129)+SUMIF([4]Media8!$B$14:$B$129,'[4]Daily_Total '!$B84,[4]Media8!W$14:W$129)+SUMIF([4]Media9!$B$14:$B$129,'[4]Daily_Total '!$B84,[4]Media9!W$14:W$129)+SUMIF([4]Media10!$B$14:$B$129,'[4]Daily_Total '!$B84,[4]Media10!W$14:W$129)</f>
        <v>#VALUE!</v>
      </c>
      <c r="X84" s="274" t="e">
        <f>SUMIF([4]Facebook!$B$14:$B$155,'[4]Daily_Total '!$B84,[4]Facebook!X$14:X$155)+SUMIF([4]Instagram!$B$14:$B$125,'[4]Daily_Total '!$B84,[4]Instagram!X$14:X$125)+SUMIF([4]YouTube!$B$14:$B$123,'[4]Daily_Total '!$B84,[4]YouTube!X$14:X$123)+SUMIF([4]Media4!$B$14:$B$122,'[4]Daily_Total '!$B84,[4]Media4!X$14:X$122)+SUMIF([4]Media5!$B$14:$B$129,'[4]Daily_Total '!$B84,[4]Media5!X$14:X$129)+SUMIF([4]Media6!$B$14:$B$129,'[4]Daily_Total '!$B84,[4]Media6!X$14:X$129)+SUMIF([4]Media7!$B$14:$B$129,'[4]Daily_Total '!$B84,[4]Media7!X$14:X$129)+SUMIF([4]Media8!$B$14:$B$129,'[4]Daily_Total '!$B84,[4]Media8!X$14:X$129)+SUMIF([4]Media9!$B$14:$B$129,'[4]Daily_Total '!$B84,[4]Media9!X$14:X$129)+SUMIF([4]Media10!$B$14:$B$129,'[4]Daily_Total '!$B84,[4]Media10!X$14:X$129)</f>
        <v>#VALUE!</v>
      </c>
      <c r="Y84" s="275" t="e">
        <f>SUMIF([4]Facebook!$B$14:$B$155,'[4]Daily_Total '!$B84,[4]Facebook!Y$14:Y$155)+SUMIF([4]Instagram!$B$14:$B$125,'[4]Daily_Total '!$B84,[4]Instagram!Y$14:Y$125)+SUMIF([4]YouTube!$B$14:$B$123,'[4]Daily_Total '!$B84,[4]YouTube!Y$14:Y$123)+SUMIF([4]Media4!$B$14:$B$122,'[4]Daily_Total '!$B84,[4]Media4!Y$14:Y$122)+SUMIF([4]Media5!$B$14:$B$129,'[4]Daily_Total '!$B84,[4]Media5!Y$14:Y$129)+SUMIF([4]Media6!$B$14:$B$129,'[4]Daily_Total '!$B84,[4]Media6!Y$14:Y$129)+SUMIF([4]Media7!$B$14:$B$129,'[4]Daily_Total '!$B84,[4]Media7!Y$14:Y$129)+SUMIF([4]Media8!$B$14:$B$129,'[4]Daily_Total '!$B84,[4]Media8!Y$14:Y$129)+SUMIF([4]Media9!$B$14:$B$129,'[4]Daily_Total '!$B84,[4]Media9!Y$14:Y$129)+SUMIF([4]Media10!$B$14:$B$129,'[4]Daily_Total '!$B84,[4]Media10!Y$14:Y$129)</f>
        <v>#VALUE!</v>
      </c>
    </row>
    <row r="85" spans="1:25" ht="16.25" hidden="1" customHeight="1" thickBot="1">
      <c r="A85" s="289"/>
      <c r="B85" s="171" t="s">
        <v>66</v>
      </c>
      <c r="C85" s="170">
        <f>SUM(C78:C84)</f>
        <v>0</v>
      </c>
      <c r="D85" s="172">
        <f>SUM(D78:D84)</f>
        <v>0</v>
      </c>
      <c r="E85" s="172">
        <f t="shared" ref="E85:I85" si="33">SUM(E78:E84)</f>
        <v>0</v>
      </c>
      <c r="F85" s="172">
        <f t="shared" si="33"/>
        <v>0</v>
      </c>
      <c r="G85" s="172">
        <f t="shared" si="33"/>
        <v>0</v>
      </c>
      <c r="H85" s="172">
        <f t="shared" si="33"/>
        <v>0</v>
      </c>
      <c r="I85" s="172">
        <f t="shared" si="33"/>
        <v>0</v>
      </c>
      <c r="J85" s="173">
        <f>SUM(J78:J84)</f>
        <v>0</v>
      </c>
      <c r="K85" s="174">
        <f>SUM($J$21,$J$29,$J$37,$J$45,$J$53,$J$61,$J$69,$J$77,$J$85)/$C$3</f>
        <v>0.17274766266810113</v>
      </c>
      <c r="L85" s="175" t="e">
        <f t="shared" si="27"/>
        <v>#DIV/0!</v>
      </c>
      <c r="M85" s="176" t="e">
        <f t="shared" si="28"/>
        <v>#DIV/0!</v>
      </c>
      <c r="N85" s="358" t="e">
        <f t="shared" si="31"/>
        <v>#DIV/0!</v>
      </c>
      <c r="O85" s="170">
        <f>SUM(O78:O84)</f>
        <v>0</v>
      </c>
      <c r="P85" s="170">
        <f>SUM(P78:P84)</f>
        <v>0</v>
      </c>
      <c r="Q85" s="174" t="e">
        <f t="shared" si="29"/>
        <v>#DIV/0!</v>
      </c>
      <c r="R85" s="180" t="e">
        <f>J85/O85</f>
        <v>#DIV/0!</v>
      </c>
      <c r="S85" s="174" t="e">
        <f t="shared" si="30"/>
        <v>#DIV/0!</v>
      </c>
      <c r="T85" s="83" t="e">
        <f t="shared" ref="T85" si="34">AVERAGE(T78:T84)</f>
        <v>#DIV/0!</v>
      </c>
      <c r="U85" s="172">
        <f>SUM(U78:U84)</f>
        <v>0</v>
      </c>
      <c r="V85" s="174">
        <f t="shared" si="16"/>
        <v>1</v>
      </c>
      <c r="W85" s="278" t="e">
        <f>SUM(W78:W84)</f>
        <v>#VALUE!</v>
      </c>
      <c r="X85" s="278" t="e">
        <f>SUM(X78:X84)</f>
        <v>#VALUE!</v>
      </c>
      <c r="Y85" s="279" t="e">
        <f>SUM(Y78:Y84)</f>
        <v>#VALUE!</v>
      </c>
    </row>
    <row r="86" spans="1:25" ht="16.5" thickBot="1">
      <c r="A86" s="691" t="s">
        <v>43</v>
      </c>
      <c r="B86" s="692"/>
      <c r="C86" s="290">
        <f t="shared" ref="C86:J86" si="35">SUM(C21,C29,C37,C45,C53,C61,C69,C77,C85)</f>
        <v>4002266</v>
      </c>
      <c r="D86" s="291">
        <f t="shared" si="35"/>
        <v>146094</v>
      </c>
      <c r="E86" s="291">
        <f t="shared" si="35"/>
        <v>426492</v>
      </c>
      <c r="F86" s="291">
        <f>SUM(F21,F29,F37,F45,F53,F61,F69,F77,F85)</f>
        <v>355648.78979999997</v>
      </c>
      <c r="G86" s="291">
        <f t="shared" si="35"/>
        <v>170114.78350000002</v>
      </c>
      <c r="H86" s="291">
        <f t="shared" si="35"/>
        <v>118160.87460000001</v>
      </c>
      <c r="I86" s="291">
        <f t="shared" si="35"/>
        <v>66449.692500000005</v>
      </c>
      <c r="J86" s="292">
        <f t="shared" si="35"/>
        <v>5775.7300000000005</v>
      </c>
      <c r="K86" s="185">
        <f>J86/$C$3</f>
        <v>0.17274766266810113</v>
      </c>
      <c r="L86" s="294">
        <f t="shared" si="27"/>
        <v>3.6502821151817494E-2</v>
      </c>
      <c r="M86" s="295">
        <f t="shared" si="28"/>
        <v>3.9534340903801667E-2</v>
      </c>
      <c r="N86" s="360">
        <f t="shared" si="31"/>
        <v>1.3542411112048996E-2</v>
      </c>
      <c r="O86" s="290">
        <f>SUM(O21,O29,O37,O45,O53,O61,O69,O77,O85)</f>
        <v>21763</v>
      </c>
      <c r="P86" s="290">
        <f>SUM(P21,P29,P37,P45,P53,P61,P69,P77,P85)</f>
        <v>428647.30769230763</v>
      </c>
      <c r="Q86" s="293">
        <f t="shared" si="29"/>
        <v>5.0771344201750952E-2</v>
      </c>
      <c r="R86" s="295">
        <f>J86/O86</f>
        <v>0.26539217938703308</v>
      </c>
      <c r="S86" s="293">
        <f>O86/D86</f>
        <v>0.14896573439018715</v>
      </c>
      <c r="T86" s="425">
        <v>66</v>
      </c>
      <c r="U86" s="425">
        <f t="shared" ref="U86" si="36">SUM(U21,U29,U37,U45,U53,U61,U69,U77,U85)</f>
        <v>0</v>
      </c>
      <c r="V86" s="438">
        <v>0.72118443300000001</v>
      </c>
      <c r="W86" s="297" t="e">
        <f>SUM(W21,W29,W37,W45,W53,W61,W69,W77,W85)</f>
        <v>#VALUE!</v>
      </c>
      <c r="X86" s="297" t="e">
        <f>SUM(X21,X29,X37,X45,X53,X61,X69,X77,X85)</f>
        <v>#VALUE!</v>
      </c>
      <c r="Y86" s="298" t="e">
        <f>SUM(Y21,Y29,Y37,Y45,Y53,Y61,Y69,Y77,Y85)</f>
        <v>#VALUE!</v>
      </c>
    </row>
    <row r="87" spans="1:25">
      <c r="A87" s="20"/>
    </row>
    <row r="88" spans="1:25">
      <c r="A88" s="20"/>
    </row>
    <row r="90" spans="1:25">
      <c r="C90" s="492"/>
      <c r="D90" s="492"/>
      <c r="E90" s="492"/>
      <c r="F90" s="492"/>
      <c r="G90" s="492"/>
      <c r="H90" s="492"/>
      <c r="I90" s="492"/>
      <c r="J90" s="492"/>
    </row>
  </sheetData>
  <mergeCells count="7">
    <mergeCell ref="A86:B86"/>
    <mergeCell ref="B2:D2"/>
    <mergeCell ref="C3:D3"/>
    <mergeCell ref="B5:D5"/>
    <mergeCell ref="A11:Y11"/>
    <mergeCell ref="C12:N12"/>
    <mergeCell ref="O12:Y12"/>
  </mergeCells>
  <phoneticPr fontId="9" type="noConversion"/>
  <pageMargins left="0.75" right="0.75" top="1" bottom="1" header="0.5" footer="0.5"/>
  <pageSetup paperSize="9" scale="48"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CC535-AB62-4DEE-BA92-5FB7038EF273}">
  <sheetPr>
    <tabColor theme="0"/>
    <pageSetUpPr autoPageBreaks="0"/>
  </sheetPr>
  <dimension ref="A1:DF88"/>
  <sheetViews>
    <sheetView showGridLines="0" topLeftCell="BM12" zoomScale="70" zoomScaleNormal="70" workbookViewId="0">
      <selection activeCell="C3" sqref="C3:D3"/>
    </sheetView>
  </sheetViews>
  <sheetFormatPr defaultColWidth="8.9140625" defaultRowHeight="16"/>
  <cols>
    <col min="1" max="1" width="37.1640625" style="2" customWidth="1"/>
    <col min="2" max="2" width="17.1640625" style="2" customWidth="1"/>
    <col min="3" max="4" width="13.6640625" style="2" customWidth="1"/>
    <col min="5" max="5" width="13.6640625" style="148" customWidth="1"/>
    <col min="6" max="9" width="13.6640625" style="2" customWidth="1"/>
    <col min="10" max="10" width="13.6640625" style="137"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3" width="11.08203125" style="2" hidden="1" customWidth="1"/>
    <col min="24" max="24" width="9.9140625" style="2" hidden="1" customWidth="1"/>
    <col min="25" max="25" width="13.1640625" style="2" hidden="1" customWidth="1"/>
    <col min="26" max="26" width="10.6640625" style="2" hidden="1" customWidth="1"/>
    <col min="27" max="27" width="8.9140625" style="2" customWidth="1"/>
    <col min="28" max="28" width="9.9140625" style="2" customWidth="1"/>
    <col min="29" max="29" width="13.1640625" style="2" customWidth="1"/>
    <col min="30" max="30" width="10.6640625" style="2" customWidth="1"/>
    <col min="31" max="31" width="8.9140625" style="2" customWidth="1"/>
    <col min="32" max="32" width="9.9140625" style="2" customWidth="1"/>
    <col min="33" max="33" width="13.1640625" style="2" customWidth="1"/>
    <col min="34" max="34" width="10.6640625" style="2" customWidth="1"/>
    <col min="35" max="35" width="8.9140625" style="2" customWidth="1"/>
    <col min="36" max="36" width="9.9140625" style="2" customWidth="1"/>
    <col min="37" max="37" width="13.1640625" style="2" customWidth="1"/>
    <col min="38" max="38" width="10.6640625" style="2" customWidth="1"/>
    <col min="39" max="39" width="8.9140625" style="2" customWidth="1"/>
    <col min="40" max="40" width="9.9140625" style="2" customWidth="1"/>
    <col min="41" max="41" width="13.1640625" style="2" customWidth="1"/>
    <col min="42" max="42" width="10.6640625" style="2" customWidth="1"/>
    <col min="43" max="43" width="8.9140625" style="2" customWidth="1"/>
    <col min="44" max="44" width="9.9140625" style="2" customWidth="1"/>
    <col min="45" max="45" width="13.1640625" style="2" customWidth="1"/>
    <col min="46" max="46" width="10.6640625" style="2" customWidth="1"/>
    <col min="47" max="47" width="8.9140625" style="2" customWidth="1"/>
    <col min="48" max="48" width="9.9140625" style="2" customWidth="1"/>
    <col min="49" max="49" width="13.1640625" style="2" customWidth="1"/>
    <col min="50" max="50" width="10.6640625" style="2" customWidth="1"/>
    <col min="51" max="51" width="8.9140625" style="2" customWidth="1"/>
    <col min="52" max="52" width="9.9140625" style="2" customWidth="1"/>
    <col min="53" max="53" width="13.1640625" style="2" customWidth="1"/>
    <col min="54" max="54" width="10.6640625" style="2" customWidth="1"/>
    <col min="55" max="55" width="8.9140625" style="2" customWidth="1"/>
    <col min="56" max="56" width="9.9140625" style="2" customWidth="1"/>
    <col min="57" max="57" width="13.1640625" style="2" customWidth="1"/>
    <col min="58" max="58" width="10.6640625" style="2" customWidth="1"/>
    <col min="59" max="59" width="8.9140625" style="2" customWidth="1"/>
    <col min="60" max="60" width="9.9140625" style="2" customWidth="1"/>
    <col min="61" max="61" width="13.1640625" style="2" customWidth="1"/>
    <col min="62" max="62" width="10.6640625" style="2" customWidth="1"/>
    <col min="63" max="63" width="8.9140625" style="2" customWidth="1"/>
    <col min="64" max="64" width="9.9140625" style="2" customWidth="1"/>
    <col min="65" max="65" width="13.1640625" style="2" customWidth="1"/>
    <col min="66" max="66" width="10.6640625" style="2" customWidth="1"/>
    <col min="67" max="67" width="8.9140625" style="2" customWidth="1"/>
    <col min="68" max="68" width="9.9140625" style="2" customWidth="1"/>
    <col min="69" max="69" width="13.1640625" style="2" customWidth="1"/>
    <col min="70" max="70" width="10.6640625" style="2" customWidth="1"/>
    <col min="71" max="71" width="8.9140625" style="2" customWidth="1"/>
    <col min="72" max="72" width="9.9140625" style="2" customWidth="1"/>
    <col min="73" max="73" width="13.1640625" style="2" customWidth="1"/>
    <col min="74" max="74" width="10.6640625" style="2" customWidth="1"/>
    <col min="75" max="75" width="8.9140625" style="2" customWidth="1"/>
    <col min="76" max="76" width="9.9140625" style="2" customWidth="1"/>
    <col min="77" max="77" width="13.1640625" style="2" customWidth="1"/>
    <col min="78" max="78" width="10.6640625" style="2" customWidth="1"/>
    <col min="79" max="79" width="8.9140625" style="2" customWidth="1"/>
    <col min="80" max="80" width="9.9140625" style="2" customWidth="1"/>
    <col min="81" max="81" width="13.1640625" style="2" customWidth="1"/>
    <col min="82" max="82" width="10.6640625" style="2" customWidth="1"/>
    <col min="83" max="83" width="8.9140625" style="2" customWidth="1"/>
    <col min="84" max="84" width="9.9140625" style="2" customWidth="1"/>
    <col min="85" max="85" width="13.1640625" style="2" customWidth="1"/>
    <col min="86" max="86" width="10.6640625" style="2" customWidth="1"/>
    <col min="87" max="87" width="8.9140625" style="2" customWidth="1"/>
    <col min="88" max="88" width="9.9140625" style="2" customWidth="1"/>
    <col min="89" max="89" width="13.1640625" style="2" customWidth="1"/>
    <col min="90" max="90" width="10.6640625" style="2" customWidth="1"/>
    <col min="91" max="91" width="8.9140625" style="2" customWidth="1"/>
    <col min="92" max="92" width="9.9140625" style="2" customWidth="1"/>
    <col min="93" max="93" width="13.1640625" style="2" customWidth="1"/>
    <col min="94" max="94" width="10.6640625" style="2" customWidth="1"/>
    <col min="95" max="95" width="8.9140625" style="2" customWidth="1"/>
    <col min="96" max="96" width="9.9140625" style="2" customWidth="1"/>
    <col min="97" max="97" width="13.1640625" style="2" customWidth="1"/>
    <col min="98" max="98" width="10.6640625" style="2" customWidth="1"/>
    <col min="99" max="99" width="8.9140625" style="2" customWidth="1"/>
    <col min="100" max="100" width="9.9140625" style="2" customWidth="1"/>
    <col min="101" max="101" width="13.1640625" style="2" customWidth="1"/>
    <col min="102" max="102" width="10.6640625" style="2" customWidth="1"/>
    <col min="103" max="103" width="8.9140625" style="2" customWidth="1"/>
    <col min="104" max="104" width="9.9140625" style="2" customWidth="1"/>
    <col min="105" max="105" width="13.1640625" style="2" customWidth="1"/>
    <col min="106" max="106" width="10.6640625" style="2" customWidth="1"/>
    <col min="107" max="107" width="8.9140625" style="2" hidden="1" customWidth="1"/>
    <col min="108" max="108" width="9.9140625" style="2" hidden="1" customWidth="1"/>
    <col min="109" max="109" width="13.1640625" style="2" hidden="1" customWidth="1"/>
    <col min="110" max="110" width="10.6640625" style="2" hidden="1" customWidth="1"/>
    <col min="111" max="16384" width="8.9140625" style="2"/>
  </cols>
  <sheetData>
    <row r="1" spans="1:110" s="1" customFormat="1" ht="16.5" thickBot="1">
      <c r="B1" s="5"/>
      <c r="C1" s="5"/>
      <c r="D1" s="5"/>
      <c r="E1" s="138"/>
      <c r="F1" s="3"/>
      <c r="G1" s="3"/>
      <c r="H1" s="3"/>
      <c r="I1" s="3"/>
      <c r="J1" s="129"/>
      <c r="K1" s="6"/>
      <c r="M1" s="47"/>
      <c r="N1" s="47"/>
    </row>
    <row r="2" spans="1:110" s="1" customFormat="1" ht="16.5" thickBot="1">
      <c r="B2" s="693" t="s">
        <v>126</v>
      </c>
      <c r="C2" s="694"/>
      <c r="D2" s="695"/>
      <c r="E2" s="139"/>
      <c r="F2" s="125"/>
      <c r="G2" s="125"/>
      <c r="H2" s="125"/>
      <c r="I2" s="125"/>
      <c r="J2" s="129"/>
      <c r="K2" s="6"/>
      <c r="M2" s="47"/>
      <c r="N2" s="47"/>
    </row>
    <row r="3" spans="1:110" s="1" customFormat="1" ht="16.5" thickBot="1">
      <c r="B3" s="87" t="s">
        <v>25</v>
      </c>
      <c r="C3" s="759">
        <v>16356.069999999998</v>
      </c>
      <c r="D3" s="760"/>
      <c r="E3" s="140"/>
      <c r="F3" s="18"/>
      <c r="G3" s="18"/>
      <c r="H3" s="18"/>
      <c r="I3" s="18"/>
      <c r="J3" s="129"/>
      <c r="K3" s="6"/>
      <c r="M3" s="47"/>
      <c r="N3" s="47"/>
    </row>
    <row r="4" spans="1:110" s="1" customFormat="1" ht="16.5" thickBot="1">
      <c r="B4" s="5"/>
      <c r="C4" s="5"/>
      <c r="D4" s="5"/>
      <c r="E4" s="138"/>
      <c r="F4" s="3"/>
      <c r="G4" s="3"/>
      <c r="H4" s="3"/>
      <c r="I4" s="3"/>
      <c r="J4" s="129"/>
      <c r="K4" s="6"/>
      <c r="M4" s="47"/>
      <c r="N4" s="47"/>
    </row>
    <row r="5" spans="1:110" s="1" customFormat="1">
      <c r="B5" s="693" t="s">
        <v>64</v>
      </c>
      <c r="C5" s="694"/>
      <c r="D5" s="695"/>
      <c r="E5" s="139"/>
      <c r="F5" s="125"/>
      <c r="G5" s="125"/>
      <c r="H5" s="125"/>
      <c r="I5" s="125"/>
      <c r="J5" s="129"/>
      <c r="K5" s="6"/>
      <c r="M5" s="47"/>
      <c r="N5" s="47"/>
    </row>
    <row r="6" spans="1:110" s="1" customFormat="1" ht="29.5" customHeight="1">
      <c r="B6" s="84" t="s">
        <v>12</v>
      </c>
      <c r="C6" s="85" t="s">
        <v>44</v>
      </c>
      <c r="D6" s="86" t="s">
        <v>35</v>
      </c>
      <c r="E6" s="141"/>
      <c r="F6" s="126"/>
      <c r="G6" s="126"/>
      <c r="H6" s="126"/>
      <c r="I6" s="126"/>
      <c r="J6" s="129"/>
      <c r="K6" s="6"/>
      <c r="M6" s="47"/>
      <c r="N6" s="47"/>
    </row>
    <row r="7" spans="1:110" s="1" customFormat="1" ht="23.5" customHeight="1" thickBot="1">
      <c r="B7" s="52">
        <f>O86</f>
        <v>12647</v>
      </c>
      <c r="C7" s="489">
        <f>'Summary P2'!K10</f>
        <v>209693.2051282051</v>
      </c>
      <c r="D7" s="490">
        <f>B7/C7</f>
        <v>6.0311920895422928E-2</v>
      </c>
      <c r="E7" s="142"/>
      <c r="F7" s="267"/>
      <c r="G7" s="19"/>
      <c r="H7" s="19"/>
      <c r="I7" s="488"/>
      <c r="J7" s="129"/>
      <c r="K7" s="6"/>
      <c r="M7" s="47"/>
      <c r="N7" s="47"/>
    </row>
    <row r="8" spans="1:110" s="1" customFormat="1" ht="20.399999999999999" customHeight="1">
      <c r="B8" s="9"/>
      <c r="C8" s="9"/>
      <c r="D8" s="9"/>
      <c r="E8" s="143"/>
      <c r="F8" s="9"/>
      <c r="G8" s="9"/>
      <c r="H8" s="9"/>
      <c r="I8" s="9"/>
      <c r="J8" s="149"/>
      <c r="K8" s="6"/>
      <c r="M8" s="47"/>
      <c r="N8" s="47"/>
    </row>
    <row r="9" spans="1:110" customFormat="1">
      <c r="B9" s="10"/>
      <c r="C9" s="11"/>
      <c r="D9" s="11"/>
      <c r="E9" s="144"/>
      <c r="F9" s="11"/>
      <c r="G9" s="11"/>
      <c r="H9" s="11"/>
      <c r="I9" s="11"/>
      <c r="J9" s="135"/>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128</v>
      </c>
      <c r="X12" s="707"/>
      <c r="Y12" s="707"/>
      <c r="Z12" s="707"/>
      <c r="AA12" s="708" t="s">
        <v>180</v>
      </c>
      <c r="AB12" s="708"/>
      <c r="AC12" s="708"/>
      <c r="AD12" s="708"/>
      <c r="AE12" s="707" t="s">
        <v>181</v>
      </c>
      <c r="AF12" s="707"/>
      <c r="AG12" s="707"/>
      <c r="AH12" s="707"/>
      <c r="AI12" s="708" t="s">
        <v>182</v>
      </c>
      <c r="AJ12" s="708"/>
      <c r="AK12" s="708"/>
      <c r="AL12" s="708"/>
      <c r="AM12" s="707" t="s">
        <v>183</v>
      </c>
      <c r="AN12" s="707"/>
      <c r="AO12" s="707"/>
      <c r="AP12" s="707"/>
      <c r="AQ12" s="708" t="s">
        <v>184</v>
      </c>
      <c r="AR12" s="708"/>
      <c r="AS12" s="708"/>
      <c r="AT12" s="708"/>
      <c r="AU12" s="707" t="s">
        <v>185</v>
      </c>
      <c r="AV12" s="707"/>
      <c r="AW12" s="707"/>
      <c r="AX12" s="707"/>
      <c r="AY12" s="708" t="s">
        <v>186</v>
      </c>
      <c r="AZ12" s="708"/>
      <c r="BA12" s="708"/>
      <c r="BB12" s="708"/>
      <c r="BC12" s="707" t="s">
        <v>187</v>
      </c>
      <c r="BD12" s="707"/>
      <c r="BE12" s="707"/>
      <c r="BF12" s="707"/>
      <c r="BG12" s="708" t="s">
        <v>188</v>
      </c>
      <c r="BH12" s="708"/>
      <c r="BI12" s="708"/>
      <c r="BJ12" s="708"/>
      <c r="BK12" s="707" t="s">
        <v>189</v>
      </c>
      <c r="BL12" s="707"/>
      <c r="BM12" s="707"/>
      <c r="BN12" s="707"/>
      <c r="BO12" s="708" t="s">
        <v>190</v>
      </c>
      <c r="BP12" s="708"/>
      <c r="BQ12" s="708"/>
      <c r="BR12" s="708"/>
      <c r="BS12" s="707" t="s">
        <v>191</v>
      </c>
      <c r="BT12" s="707"/>
      <c r="BU12" s="707"/>
      <c r="BV12" s="707"/>
      <c r="BW12" s="708" t="s">
        <v>192</v>
      </c>
      <c r="BX12" s="708"/>
      <c r="BY12" s="708"/>
      <c r="BZ12" s="708"/>
      <c r="CA12" s="707" t="s">
        <v>193</v>
      </c>
      <c r="CB12" s="707"/>
      <c r="CC12" s="707"/>
      <c r="CD12" s="707"/>
      <c r="CE12" s="708" t="s">
        <v>194</v>
      </c>
      <c r="CF12" s="708"/>
      <c r="CG12" s="708"/>
      <c r="CH12" s="708"/>
      <c r="CI12" s="707" t="s">
        <v>195</v>
      </c>
      <c r="CJ12" s="707"/>
      <c r="CK12" s="707"/>
      <c r="CL12" s="707"/>
      <c r="CM12" s="708" t="s">
        <v>196</v>
      </c>
      <c r="CN12" s="708"/>
      <c r="CO12" s="708"/>
      <c r="CP12" s="708"/>
      <c r="CQ12" s="707" t="s">
        <v>197</v>
      </c>
      <c r="CR12" s="707"/>
      <c r="CS12" s="707"/>
      <c r="CT12" s="707"/>
      <c r="CU12" s="708" t="s">
        <v>198</v>
      </c>
      <c r="CV12" s="708"/>
      <c r="CW12" s="708"/>
      <c r="CX12" s="708"/>
      <c r="CY12" s="707" t="s">
        <v>199</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454"/>
      <c r="B14" s="455">
        <f>'Daily_Total  P2'!B14</f>
        <v>45186</v>
      </c>
      <c r="C14" s="456"/>
      <c r="D14" s="457"/>
      <c r="E14" s="458"/>
      <c r="F14" s="457"/>
      <c r="G14" s="457"/>
      <c r="H14" s="457"/>
      <c r="I14" s="457"/>
      <c r="J14" s="459"/>
      <c r="K14" s="106"/>
      <c r="L14" s="107"/>
      <c r="M14" s="108"/>
      <c r="N14" s="109"/>
      <c r="O14" s="460"/>
      <c r="P14" s="457"/>
      <c r="Q14" s="106"/>
      <c r="R14" s="461"/>
      <c r="S14" s="106"/>
      <c r="T14" s="457"/>
      <c r="U14" s="457"/>
      <c r="V14" s="462"/>
      <c r="W14" s="168"/>
      <c r="X14" s="153"/>
      <c r="Y14" s="154"/>
      <c r="Z14" s="107"/>
      <c r="AA14" s="153"/>
      <c r="AB14" s="153"/>
      <c r="AC14" s="154"/>
      <c r="AD14" s="107"/>
      <c r="AE14" s="153"/>
      <c r="AF14" s="153"/>
      <c r="AG14" s="154"/>
      <c r="AH14" s="107"/>
      <c r="AI14" s="153"/>
      <c r="AJ14" s="153"/>
      <c r="AK14" s="154"/>
      <c r="AL14" s="107"/>
      <c r="AM14" s="153"/>
      <c r="AN14" s="153"/>
      <c r="AO14" s="154"/>
      <c r="AP14" s="107"/>
      <c r="AQ14" s="153"/>
      <c r="AR14" s="153"/>
      <c r="AS14" s="154"/>
      <c r="AT14" s="107"/>
      <c r="AU14" s="153"/>
      <c r="AV14" s="153"/>
      <c r="AW14" s="154"/>
      <c r="AX14" s="107"/>
      <c r="AY14" s="153"/>
      <c r="AZ14" s="153"/>
      <c r="BA14" s="154"/>
      <c r="BB14" s="107"/>
      <c r="BC14" s="153"/>
      <c r="BD14" s="153"/>
      <c r="BE14" s="154"/>
      <c r="BF14" s="107"/>
      <c r="BG14" s="153"/>
      <c r="BH14" s="153"/>
      <c r="BI14" s="154"/>
      <c r="BJ14" s="107"/>
      <c r="BK14" s="153"/>
      <c r="BL14" s="153"/>
      <c r="BM14" s="154"/>
      <c r="BN14" s="107"/>
      <c r="BO14" s="153"/>
      <c r="BP14" s="153"/>
      <c r="BQ14" s="154"/>
      <c r="BR14" s="107"/>
      <c r="BS14" s="153"/>
      <c r="BT14" s="153"/>
      <c r="BU14" s="154"/>
      <c r="BV14" s="107"/>
      <c r="BW14" s="153"/>
      <c r="BX14" s="153"/>
      <c r="BY14" s="154"/>
      <c r="BZ14" s="107"/>
      <c r="CA14" s="153"/>
      <c r="CB14" s="153"/>
      <c r="CC14" s="154"/>
      <c r="CD14" s="107"/>
      <c r="CE14" s="153"/>
      <c r="CF14" s="153"/>
      <c r="CG14" s="154"/>
      <c r="CH14" s="107"/>
      <c r="CI14" s="153"/>
      <c r="CJ14" s="153"/>
      <c r="CK14" s="154"/>
      <c r="CL14" s="107"/>
      <c r="CM14" s="153"/>
      <c r="CN14" s="153"/>
      <c r="CO14" s="154"/>
      <c r="CP14" s="107"/>
      <c r="CQ14" s="153"/>
      <c r="CR14" s="153"/>
      <c r="CS14" s="154"/>
      <c r="CT14" s="107"/>
      <c r="CU14" s="153"/>
      <c r="CV14" s="153"/>
      <c r="CW14" s="154"/>
      <c r="CX14" s="107"/>
      <c r="CY14" s="153"/>
      <c r="CZ14" s="153"/>
      <c r="DA14" s="154"/>
      <c r="DB14" s="107"/>
      <c r="DC14" s="153"/>
      <c r="DD14" s="153"/>
      <c r="DE14" s="154"/>
      <c r="DF14" s="155"/>
    </row>
    <row r="15" spans="1:110" s="4" customFormat="1" ht="16.25" customHeight="1">
      <c r="A15" s="454"/>
      <c r="B15" s="455">
        <f>'Daily_Total  P2'!B15</f>
        <v>45187</v>
      </c>
      <c r="C15" s="456"/>
      <c r="D15" s="457"/>
      <c r="E15" s="458"/>
      <c r="F15" s="457"/>
      <c r="G15" s="457"/>
      <c r="H15" s="457"/>
      <c r="I15" s="457"/>
      <c r="J15" s="459"/>
      <c r="K15" s="106"/>
      <c r="L15" s="107"/>
      <c r="M15" s="108"/>
      <c r="N15" s="109"/>
      <c r="O15" s="460"/>
      <c r="P15" s="457"/>
      <c r="Q15" s="106"/>
      <c r="R15" s="461"/>
      <c r="S15" s="106"/>
      <c r="T15" s="457"/>
      <c r="U15" s="457"/>
      <c r="V15" s="462"/>
      <c r="W15" s="168"/>
      <c r="X15" s="153"/>
      <c r="Y15" s="154"/>
      <c r="Z15" s="107"/>
      <c r="AA15" s="153"/>
      <c r="AB15" s="153"/>
      <c r="AC15" s="154"/>
      <c r="AD15" s="107"/>
      <c r="AE15" s="153"/>
      <c r="AF15" s="153"/>
      <c r="AG15" s="154"/>
      <c r="AH15" s="107"/>
      <c r="AI15" s="153"/>
      <c r="AJ15" s="153"/>
      <c r="AK15" s="154"/>
      <c r="AL15" s="107"/>
      <c r="AM15" s="153"/>
      <c r="AN15" s="153"/>
      <c r="AO15" s="154"/>
      <c r="AP15" s="107"/>
      <c r="AQ15" s="153"/>
      <c r="AR15" s="153"/>
      <c r="AS15" s="154"/>
      <c r="AT15" s="107"/>
      <c r="AU15" s="153"/>
      <c r="AV15" s="153"/>
      <c r="AW15" s="154"/>
      <c r="AX15" s="107"/>
      <c r="AY15" s="153"/>
      <c r="AZ15" s="153"/>
      <c r="BA15" s="154"/>
      <c r="BB15" s="107"/>
      <c r="BC15" s="153"/>
      <c r="BD15" s="153"/>
      <c r="BE15" s="154"/>
      <c r="BF15" s="107"/>
      <c r="BG15" s="153"/>
      <c r="BH15" s="153"/>
      <c r="BI15" s="154"/>
      <c r="BJ15" s="107"/>
      <c r="BK15" s="153"/>
      <c r="BL15" s="153"/>
      <c r="BM15" s="154"/>
      <c r="BN15" s="107"/>
      <c r="BO15" s="153"/>
      <c r="BP15" s="153"/>
      <c r="BQ15" s="154"/>
      <c r="BR15" s="107"/>
      <c r="BS15" s="153"/>
      <c r="BT15" s="153"/>
      <c r="BU15" s="154"/>
      <c r="BV15" s="107"/>
      <c r="BW15" s="153"/>
      <c r="BX15" s="153"/>
      <c r="BY15" s="154"/>
      <c r="BZ15" s="107"/>
      <c r="CA15" s="153"/>
      <c r="CB15" s="153"/>
      <c r="CC15" s="154"/>
      <c r="CD15" s="107"/>
      <c r="CE15" s="153"/>
      <c r="CF15" s="153"/>
      <c r="CG15" s="154"/>
      <c r="CH15" s="107"/>
      <c r="CI15" s="153"/>
      <c r="CJ15" s="153"/>
      <c r="CK15" s="154"/>
      <c r="CL15" s="107"/>
      <c r="CM15" s="153"/>
      <c r="CN15" s="153"/>
      <c r="CO15" s="154"/>
      <c r="CP15" s="107"/>
      <c r="CQ15" s="153"/>
      <c r="CR15" s="153"/>
      <c r="CS15" s="154"/>
      <c r="CT15" s="107"/>
      <c r="CU15" s="153"/>
      <c r="CV15" s="153"/>
      <c r="CW15" s="154"/>
      <c r="CX15" s="107"/>
      <c r="CY15" s="153"/>
      <c r="CZ15" s="153"/>
      <c r="DA15" s="154"/>
      <c r="DB15" s="107"/>
      <c r="DC15" s="153"/>
      <c r="DD15" s="153"/>
      <c r="DE15" s="154"/>
      <c r="DF15" s="155"/>
    </row>
    <row r="16" spans="1:110" s="4" customFormat="1" ht="16.25" customHeight="1">
      <c r="A16" s="454"/>
      <c r="B16" s="455">
        <f>'Daily_Total  P2'!B16</f>
        <v>45188</v>
      </c>
      <c r="C16" s="456"/>
      <c r="D16" s="457"/>
      <c r="E16" s="458"/>
      <c r="F16" s="457"/>
      <c r="G16" s="457"/>
      <c r="H16" s="457"/>
      <c r="I16" s="457"/>
      <c r="J16" s="459"/>
      <c r="K16" s="106"/>
      <c r="L16" s="107"/>
      <c r="M16" s="108"/>
      <c r="N16" s="109"/>
      <c r="O16" s="460"/>
      <c r="P16" s="457"/>
      <c r="Q16" s="106"/>
      <c r="R16" s="461"/>
      <c r="S16" s="106"/>
      <c r="T16" s="457"/>
      <c r="U16" s="457"/>
      <c r="V16" s="462"/>
      <c r="W16" s="168"/>
      <c r="X16" s="153"/>
      <c r="Y16" s="154"/>
      <c r="Z16" s="107"/>
      <c r="AA16" s="153"/>
      <c r="AB16" s="153"/>
      <c r="AC16" s="154"/>
      <c r="AD16" s="107"/>
      <c r="AE16" s="153"/>
      <c r="AF16" s="153"/>
      <c r="AG16" s="154"/>
      <c r="AH16" s="107"/>
      <c r="AI16" s="153"/>
      <c r="AJ16" s="153"/>
      <c r="AK16" s="154"/>
      <c r="AL16" s="107"/>
      <c r="AM16" s="153"/>
      <c r="AN16" s="153"/>
      <c r="AO16" s="154"/>
      <c r="AP16" s="107"/>
      <c r="AQ16" s="153"/>
      <c r="AR16" s="153"/>
      <c r="AS16" s="154"/>
      <c r="AT16" s="107"/>
      <c r="AU16" s="153"/>
      <c r="AV16" s="153"/>
      <c r="AW16" s="154"/>
      <c r="AX16" s="107"/>
      <c r="AY16" s="153"/>
      <c r="AZ16" s="153"/>
      <c r="BA16" s="154"/>
      <c r="BB16" s="107"/>
      <c r="BC16" s="153"/>
      <c r="BD16" s="153"/>
      <c r="BE16" s="154"/>
      <c r="BF16" s="107"/>
      <c r="BG16" s="153"/>
      <c r="BH16" s="153"/>
      <c r="BI16" s="154"/>
      <c r="BJ16" s="107"/>
      <c r="BK16" s="153"/>
      <c r="BL16" s="153"/>
      <c r="BM16" s="154"/>
      <c r="BN16" s="107"/>
      <c r="BO16" s="153"/>
      <c r="BP16" s="153"/>
      <c r="BQ16" s="154"/>
      <c r="BR16" s="107"/>
      <c r="BS16" s="153"/>
      <c r="BT16" s="153"/>
      <c r="BU16" s="154"/>
      <c r="BV16" s="107"/>
      <c r="BW16" s="153"/>
      <c r="BX16" s="153"/>
      <c r="BY16" s="154"/>
      <c r="BZ16" s="107"/>
      <c r="CA16" s="153"/>
      <c r="CB16" s="153"/>
      <c r="CC16" s="154"/>
      <c r="CD16" s="107"/>
      <c r="CE16" s="153"/>
      <c r="CF16" s="153"/>
      <c r="CG16" s="154"/>
      <c r="CH16" s="107"/>
      <c r="CI16" s="153"/>
      <c r="CJ16" s="153"/>
      <c r="CK16" s="154"/>
      <c r="CL16" s="107"/>
      <c r="CM16" s="153"/>
      <c r="CN16" s="153"/>
      <c r="CO16" s="154"/>
      <c r="CP16" s="107"/>
      <c r="CQ16" s="153"/>
      <c r="CR16" s="153"/>
      <c r="CS16" s="154"/>
      <c r="CT16" s="107"/>
      <c r="CU16" s="153"/>
      <c r="CV16" s="153"/>
      <c r="CW16" s="154"/>
      <c r="CX16" s="107"/>
      <c r="CY16" s="153"/>
      <c r="CZ16" s="153"/>
      <c r="DA16" s="154"/>
      <c r="DB16" s="107"/>
      <c r="DC16" s="153"/>
      <c r="DD16" s="153"/>
      <c r="DE16" s="154"/>
      <c r="DF16" s="155"/>
    </row>
    <row r="17" spans="1:110" s="479" customFormat="1">
      <c r="A17" s="88"/>
      <c r="B17" s="455">
        <f>'Daily_Total  P2'!B17</f>
        <v>45189</v>
      </c>
      <c r="C17" s="456">
        <f>SUM(W17,AA17,AE17,AI17,AM17,AQ17,AU17,AY17,BC17,BG17,BK17,BO17,BS17,BW17,CA17,CE17,CI17,CM17,CQ17,CU17,CY17,DC17)</f>
        <v>31829</v>
      </c>
      <c r="D17" s="457">
        <f t="shared" ref="D17:D20" si="0">SUM(X17,AB17,AF17,AJ17,AN17,AR17,AV17,AZ17,BD17,BH17,BL17,BP17,BT17,BX17,CB17,CF17,CJ17,CN17,CR17,CV17,CZ17,DD17)</f>
        <v>2783</v>
      </c>
      <c r="E17" s="458">
        <v>15103</v>
      </c>
      <c r="F17" s="457">
        <v>14111</v>
      </c>
      <c r="G17" s="457">
        <v>6354</v>
      </c>
      <c r="H17" s="457">
        <v>4313</v>
      </c>
      <c r="I17" s="457">
        <v>2014</v>
      </c>
      <c r="J17" s="459">
        <f>SUM(Y17,AC17,AG17,AK17,AO17,AS17,AW17,BA17,BE17,BI17,BM17,BQ17,BU17,BY17,CC17,CG17,CK17,CO17,CS17,CW17,DA17,DE17)</f>
        <v>19.989999999999998</v>
      </c>
      <c r="K17" s="106">
        <f>SUM($J$14:J17)/$C$3</f>
        <v>1.2221762318209693E-3</v>
      </c>
      <c r="L17" s="107">
        <f t="shared" ref="L17:L20" si="1">D17/C17</f>
        <v>8.7435986050457132E-2</v>
      </c>
      <c r="M17" s="108">
        <f t="shared" ref="M17:M20" si="2">J17/D17</f>
        <v>7.1828961552281708E-3</v>
      </c>
      <c r="N17" s="109">
        <f>J17/E17</f>
        <v>1.3235780970668079E-3</v>
      </c>
      <c r="O17" s="460">
        <v>363</v>
      </c>
      <c r="P17" s="457">
        <f>$C$7/15</f>
        <v>13979.547008547006</v>
      </c>
      <c r="Q17" s="106">
        <f t="shared" ref="Q17:Q20" si="3">O17/P17</f>
        <v>2.596650662414627E-2</v>
      </c>
      <c r="R17" s="461">
        <f t="shared" ref="R17:R20" si="4">J17/O17</f>
        <v>5.5068870523415976E-2</v>
      </c>
      <c r="S17" s="106">
        <f t="shared" ref="S17:S20" si="5">O17/D17</f>
        <v>0.13043478260869565</v>
      </c>
      <c r="T17" s="457">
        <v>35.346099384093428</v>
      </c>
      <c r="U17" s="457"/>
      <c r="V17" s="462">
        <v>0.62585284687499032</v>
      </c>
      <c r="W17" s="168"/>
      <c r="X17" s="153"/>
      <c r="Y17" s="154"/>
      <c r="Z17" s="107" t="e">
        <f t="shared" ref="Z17:Z20" si="6">X17/W17</f>
        <v>#DIV/0!</v>
      </c>
      <c r="AA17" s="153">
        <v>5649</v>
      </c>
      <c r="AB17" s="153">
        <v>415</v>
      </c>
      <c r="AC17" s="154">
        <v>2.06</v>
      </c>
      <c r="AD17" s="107">
        <f>AB17/AA17</f>
        <v>7.3464329969906178E-2</v>
      </c>
      <c r="AE17" s="153">
        <v>766</v>
      </c>
      <c r="AF17" s="153">
        <v>87</v>
      </c>
      <c r="AG17" s="154">
        <v>0.55000000000000004</v>
      </c>
      <c r="AH17" s="107">
        <f t="shared" ref="AH17:AH21" si="7">AF17/AE17</f>
        <v>0.11357702349869452</v>
      </c>
      <c r="AI17" s="153">
        <v>1510</v>
      </c>
      <c r="AJ17" s="153">
        <v>190</v>
      </c>
      <c r="AK17" s="154">
        <v>1.3</v>
      </c>
      <c r="AL17" s="107">
        <f t="shared" ref="AL17:AL21" si="8">AJ17/AI17</f>
        <v>0.12582781456953643</v>
      </c>
      <c r="AM17" s="153">
        <v>771</v>
      </c>
      <c r="AN17" s="153">
        <v>83</v>
      </c>
      <c r="AO17" s="154">
        <v>0.34</v>
      </c>
      <c r="AP17" s="107">
        <f t="shared" ref="AP17:AP21" si="9">AN17/AM17</f>
        <v>0.10765239948119326</v>
      </c>
      <c r="AQ17" s="153">
        <v>87</v>
      </c>
      <c r="AR17" s="153">
        <v>10</v>
      </c>
      <c r="AS17" s="154">
        <v>0.02</v>
      </c>
      <c r="AT17" s="107">
        <f t="shared" ref="AT17:AT21" si="10">AR17/AQ17</f>
        <v>0.11494252873563218</v>
      </c>
      <c r="AU17" s="153">
        <v>1076</v>
      </c>
      <c r="AV17" s="153">
        <v>101</v>
      </c>
      <c r="AW17" s="154">
        <v>0.62</v>
      </c>
      <c r="AX17" s="107">
        <f t="shared" ref="AX17:AX21" si="11">AV17/AU17</f>
        <v>9.3866171003717469E-2</v>
      </c>
      <c r="AY17" s="153">
        <v>621</v>
      </c>
      <c r="AZ17" s="153">
        <v>77</v>
      </c>
      <c r="BA17" s="154">
        <v>0.41</v>
      </c>
      <c r="BB17" s="107">
        <f t="shared" ref="BB17:BB21" si="12">AZ17/AY17</f>
        <v>0.12399355877616747</v>
      </c>
      <c r="BC17" s="153">
        <v>3049</v>
      </c>
      <c r="BD17" s="153">
        <v>226</v>
      </c>
      <c r="BE17" s="154">
        <v>1.32</v>
      </c>
      <c r="BF17" s="107">
        <f t="shared" ref="BF17:BF21" si="13">BD17/BC17</f>
        <v>7.412266316825189E-2</v>
      </c>
      <c r="BG17" s="153">
        <v>9553</v>
      </c>
      <c r="BH17" s="153">
        <v>907</v>
      </c>
      <c r="BI17" s="154">
        <v>6.63</v>
      </c>
      <c r="BJ17" s="107">
        <f t="shared" ref="BJ17:BJ19" si="14">BH17/BG17</f>
        <v>9.4943996650266926E-2</v>
      </c>
      <c r="BK17" s="153">
        <v>543</v>
      </c>
      <c r="BL17" s="153">
        <v>56</v>
      </c>
      <c r="BM17" s="154">
        <v>0.4</v>
      </c>
      <c r="BN17" s="107">
        <f t="shared" ref="BN17:BN21" si="15">BL17/BK17</f>
        <v>0.10313075506445672</v>
      </c>
      <c r="BO17" s="127">
        <v>957</v>
      </c>
      <c r="BP17" s="127">
        <v>80</v>
      </c>
      <c r="BQ17" s="128">
        <v>0.83</v>
      </c>
      <c r="BR17" s="60">
        <f t="shared" ref="BR17:BR86" si="16">BP17/BO17</f>
        <v>8.3594566353187044E-2</v>
      </c>
      <c r="BS17" s="127">
        <v>22</v>
      </c>
      <c r="BT17" s="127">
        <v>3</v>
      </c>
      <c r="BU17" s="128">
        <v>0</v>
      </c>
      <c r="BV17" s="60">
        <f t="shared" ref="BV17:BV86" si="17">BT17/BS17</f>
        <v>0.13636363636363635</v>
      </c>
      <c r="BW17" s="127">
        <v>3811</v>
      </c>
      <c r="BX17" s="127">
        <v>255</v>
      </c>
      <c r="BY17" s="128">
        <v>3.14</v>
      </c>
      <c r="BZ17" s="60">
        <f t="shared" ref="BZ17:BZ86" si="18">BX17/BW17</f>
        <v>6.6911571765940703E-2</v>
      </c>
      <c r="CA17" s="127">
        <v>194</v>
      </c>
      <c r="CB17" s="127">
        <v>26</v>
      </c>
      <c r="CC17" s="128">
        <v>0.1</v>
      </c>
      <c r="CD17" s="60">
        <f t="shared" ref="CD17:CD86" si="19">CB17/CA17</f>
        <v>0.13402061855670103</v>
      </c>
      <c r="CE17" s="127">
        <v>310</v>
      </c>
      <c r="CF17" s="127">
        <v>23</v>
      </c>
      <c r="CG17" s="128">
        <v>0.28999999999999998</v>
      </c>
      <c r="CH17" s="60">
        <f t="shared" ref="CH17:CH86" si="20">CF17/CE17</f>
        <v>7.4193548387096769E-2</v>
      </c>
      <c r="CI17" s="127">
        <v>59</v>
      </c>
      <c r="CJ17" s="127">
        <v>13</v>
      </c>
      <c r="CK17" s="128">
        <v>0.02</v>
      </c>
      <c r="CL17" s="60">
        <f t="shared" ref="CL17:CL86" si="21">CJ17/CI17</f>
        <v>0.22033898305084745</v>
      </c>
      <c r="CM17" s="127">
        <v>422</v>
      </c>
      <c r="CN17" s="127">
        <v>35</v>
      </c>
      <c r="CO17" s="128">
        <v>0.25</v>
      </c>
      <c r="CP17" s="60">
        <f t="shared" ref="CP17:CP86" si="22">CN17/CM17</f>
        <v>8.2938388625592413E-2</v>
      </c>
      <c r="CQ17" s="127">
        <v>534</v>
      </c>
      <c r="CR17" s="127">
        <v>48</v>
      </c>
      <c r="CS17" s="128">
        <v>0.33</v>
      </c>
      <c r="CT17" s="60">
        <f t="shared" ref="CT17:CT86" si="23">CR17/CQ17</f>
        <v>8.98876404494382E-2</v>
      </c>
      <c r="CU17" s="127">
        <v>128</v>
      </c>
      <c r="CV17" s="127">
        <v>11</v>
      </c>
      <c r="CW17" s="128">
        <v>7.0000000000000007E-2</v>
      </c>
      <c r="CX17" s="60">
        <f t="shared" ref="CX17:CX86" si="24">CV17/CU17</f>
        <v>8.59375E-2</v>
      </c>
      <c r="CY17" s="127">
        <v>1767</v>
      </c>
      <c r="CZ17" s="127">
        <v>137</v>
      </c>
      <c r="DA17" s="128">
        <v>1.31</v>
      </c>
      <c r="DB17" s="60">
        <f>CZ17/CY17</f>
        <v>7.7532541029994337E-2</v>
      </c>
      <c r="DC17" s="127"/>
      <c r="DD17" s="127"/>
      <c r="DE17" s="128"/>
      <c r="DF17" s="150" t="e">
        <f t="shared" ref="DF17:DF86" si="25">DD17/DC17</f>
        <v>#DIV/0!</v>
      </c>
    </row>
    <row r="18" spans="1:110" s="479" customFormat="1">
      <c r="A18" s="90"/>
      <c r="B18" s="455">
        <f>'Daily_Total  P2'!B18</f>
        <v>45190</v>
      </c>
      <c r="C18" s="464">
        <f t="shared" ref="C18:C20" si="26">SUM(W18,AA18,AE18,AI18,AM18,AQ18,AU18,AY18,BC18,BG18,BK18,BO18,BS18,BW18,CA18,CE18,CI18,CM18,CQ18,CU18,CY18,DC18)</f>
        <v>64886</v>
      </c>
      <c r="D18" s="465">
        <f>SUM(X18,AB18,AF18,AJ18,AN18,AR18,AV18,AZ18,BD18,BH18,BL18,BP18,BT18,BX18,CB18,CF18,CJ18,CN18,CR18,CV18,CZ18,DD18)</f>
        <v>4209</v>
      </c>
      <c r="E18" s="466">
        <v>17246</v>
      </c>
      <c r="F18" s="465">
        <v>14657</v>
      </c>
      <c r="G18" s="465">
        <v>7324</v>
      </c>
      <c r="H18" s="465">
        <v>5295</v>
      </c>
      <c r="I18" s="465">
        <v>2611</v>
      </c>
      <c r="J18" s="467">
        <f>SUM(Y18,AC18,AG18,AK18,AO18,AS18,AW18,BA18,BE18,BI18,BM18,BQ18,BU18,BY18,CC18,CG18,CK18,CO18,CS18,CW18,DA18,DE18)</f>
        <v>31.74</v>
      </c>
      <c r="K18" s="59">
        <f>SUM($J$14:J18)/$C$3</f>
        <v>3.1627401937017879E-3</v>
      </c>
      <c r="L18" s="60">
        <f t="shared" si="1"/>
        <v>6.4867613969115057E-2</v>
      </c>
      <c r="M18" s="73">
        <f t="shared" si="2"/>
        <v>7.5409836065573766E-3</v>
      </c>
      <c r="N18" s="100">
        <f t="shared" ref="N18:N20" si="27">J18/E18</f>
        <v>1.840426765626812E-3</v>
      </c>
      <c r="O18" s="468">
        <v>596</v>
      </c>
      <c r="P18" s="457">
        <f t="shared" ref="P18:P33" si="28">$C$7/15</f>
        <v>13979.547008547006</v>
      </c>
      <c r="Q18" s="59">
        <f t="shared" si="3"/>
        <v>4.2633713355347595E-2</v>
      </c>
      <c r="R18" s="469">
        <f t="shared" si="4"/>
        <v>5.3255033557046978E-2</v>
      </c>
      <c r="S18" s="59">
        <f t="shared" si="5"/>
        <v>0.14160133048229984</v>
      </c>
      <c r="T18" s="465">
        <v>41.268912017108654</v>
      </c>
      <c r="U18" s="465"/>
      <c r="V18" s="470">
        <v>0.83827113985929014</v>
      </c>
      <c r="W18" s="169"/>
      <c r="X18" s="127"/>
      <c r="Y18" s="128"/>
      <c r="Z18" s="60" t="e">
        <f t="shared" si="6"/>
        <v>#DIV/0!</v>
      </c>
      <c r="AA18" s="127">
        <v>18964</v>
      </c>
      <c r="AB18" s="127">
        <v>1123</v>
      </c>
      <c r="AC18" s="128">
        <v>7.13</v>
      </c>
      <c r="AD18" s="60">
        <f t="shared" ref="AD18:AD20" si="29">AB18/AA18</f>
        <v>5.9217464669900861E-2</v>
      </c>
      <c r="AE18" s="127">
        <v>3550</v>
      </c>
      <c r="AF18" s="127">
        <v>329</v>
      </c>
      <c r="AG18" s="128">
        <v>2.29</v>
      </c>
      <c r="AH18" s="60">
        <f t="shared" si="7"/>
        <v>9.2676056338028168E-2</v>
      </c>
      <c r="AI18" s="127">
        <v>1280</v>
      </c>
      <c r="AJ18" s="127">
        <v>91</v>
      </c>
      <c r="AK18" s="128">
        <v>0.61</v>
      </c>
      <c r="AL18" s="60">
        <f t="shared" si="8"/>
        <v>7.1093749999999997E-2</v>
      </c>
      <c r="AM18" s="127">
        <v>6180</v>
      </c>
      <c r="AN18" s="127">
        <v>496</v>
      </c>
      <c r="AO18" s="128">
        <v>3.24</v>
      </c>
      <c r="AP18" s="60">
        <f t="shared" si="9"/>
        <v>8.0258899676375409E-2</v>
      </c>
      <c r="AQ18" s="127">
        <v>49</v>
      </c>
      <c r="AR18" s="127">
        <v>5</v>
      </c>
      <c r="AS18" s="128">
        <v>0.01</v>
      </c>
      <c r="AT18" s="60">
        <f t="shared" si="10"/>
        <v>0.10204081632653061</v>
      </c>
      <c r="AU18" s="127">
        <v>464</v>
      </c>
      <c r="AV18" s="127">
        <v>24</v>
      </c>
      <c r="AW18" s="128">
        <v>0.24</v>
      </c>
      <c r="AX18" s="60">
        <f t="shared" si="11"/>
        <v>5.1724137931034482E-2</v>
      </c>
      <c r="AY18" s="127">
        <v>1760</v>
      </c>
      <c r="AZ18" s="127">
        <v>109</v>
      </c>
      <c r="BA18" s="128">
        <v>0.62</v>
      </c>
      <c r="BB18" s="60">
        <f t="shared" si="12"/>
        <v>6.1931818181818185E-2</v>
      </c>
      <c r="BC18" s="127">
        <v>15348</v>
      </c>
      <c r="BD18" s="127">
        <v>904</v>
      </c>
      <c r="BE18" s="128">
        <v>6.41</v>
      </c>
      <c r="BF18" s="60">
        <f t="shared" si="13"/>
        <v>5.8900182434193378E-2</v>
      </c>
      <c r="BG18" s="127">
        <v>1865</v>
      </c>
      <c r="BH18" s="127">
        <v>103</v>
      </c>
      <c r="BI18" s="128">
        <v>0.98</v>
      </c>
      <c r="BJ18" s="60">
        <f t="shared" si="14"/>
        <v>5.522788203753351E-2</v>
      </c>
      <c r="BK18" s="127">
        <v>562</v>
      </c>
      <c r="BL18" s="127">
        <v>40</v>
      </c>
      <c r="BM18" s="128">
        <v>0.27</v>
      </c>
      <c r="BN18" s="60">
        <f t="shared" si="15"/>
        <v>7.1174377224199295E-2</v>
      </c>
      <c r="BO18" s="127">
        <v>328</v>
      </c>
      <c r="BP18" s="127">
        <v>22</v>
      </c>
      <c r="BQ18" s="128">
        <v>0.21</v>
      </c>
      <c r="BR18" s="60">
        <f t="shared" si="16"/>
        <v>6.7073170731707321E-2</v>
      </c>
      <c r="BS18" s="127">
        <v>33</v>
      </c>
      <c r="BT18" s="127">
        <v>1</v>
      </c>
      <c r="BU18" s="128">
        <v>0.02</v>
      </c>
      <c r="BV18" s="60">
        <f t="shared" si="17"/>
        <v>3.0303030303030304E-2</v>
      </c>
      <c r="BW18" s="127">
        <v>933</v>
      </c>
      <c r="BX18" s="127">
        <v>54</v>
      </c>
      <c r="BY18" s="128">
        <v>0.68</v>
      </c>
      <c r="BZ18" s="60">
        <f t="shared" si="18"/>
        <v>5.7877813504823149E-2</v>
      </c>
      <c r="CA18" s="127">
        <v>3285</v>
      </c>
      <c r="CB18" s="127">
        <v>221</v>
      </c>
      <c r="CC18" s="128">
        <v>2.09</v>
      </c>
      <c r="CD18" s="60">
        <f t="shared" si="19"/>
        <v>6.727549467275494E-2</v>
      </c>
      <c r="CE18" s="127">
        <v>309</v>
      </c>
      <c r="CF18" s="127">
        <v>20</v>
      </c>
      <c r="CG18" s="128">
        <v>0.26</v>
      </c>
      <c r="CH18" s="60">
        <f t="shared" si="20"/>
        <v>6.4724919093851127E-2</v>
      </c>
      <c r="CI18" s="127">
        <v>450</v>
      </c>
      <c r="CJ18" s="127">
        <v>38</v>
      </c>
      <c r="CK18" s="128">
        <v>0.56000000000000005</v>
      </c>
      <c r="CL18" s="60">
        <f t="shared" si="21"/>
        <v>8.4444444444444447E-2</v>
      </c>
      <c r="CM18" s="127">
        <v>1239</v>
      </c>
      <c r="CN18" s="127">
        <v>93</v>
      </c>
      <c r="CO18" s="128">
        <v>0.73</v>
      </c>
      <c r="CP18" s="60">
        <f t="shared" si="22"/>
        <v>7.5060532687651338E-2</v>
      </c>
      <c r="CQ18" s="127">
        <v>4383</v>
      </c>
      <c r="CR18" s="127">
        <v>283</v>
      </c>
      <c r="CS18" s="128">
        <v>2.84</v>
      </c>
      <c r="CT18" s="60">
        <f t="shared" si="23"/>
        <v>6.4567647729865382E-2</v>
      </c>
      <c r="CU18" s="127">
        <v>1246</v>
      </c>
      <c r="CV18" s="127">
        <v>95</v>
      </c>
      <c r="CW18" s="128">
        <v>0.85</v>
      </c>
      <c r="CX18" s="60">
        <f t="shared" si="24"/>
        <v>7.6243980738362763E-2</v>
      </c>
      <c r="CY18" s="127">
        <v>2658</v>
      </c>
      <c r="CZ18" s="127">
        <v>158</v>
      </c>
      <c r="DA18" s="128">
        <v>1.7</v>
      </c>
      <c r="DB18" s="60">
        <f t="shared" ref="DB18:DB86" si="30">CZ18/CY18</f>
        <v>5.9443190368698266E-2</v>
      </c>
      <c r="DC18" s="127"/>
      <c r="DD18" s="127"/>
      <c r="DE18" s="128"/>
      <c r="DF18" s="150" t="e">
        <f t="shared" si="25"/>
        <v>#DIV/0!</v>
      </c>
    </row>
    <row r="19" spans="1:110" s="479" customFormat="1">
      <c r="A19" s="88"/>
      <c r="B19" s="455">
        <f>'Daily_Total  P2'!B19</f>
        <v>45191</v>
      </c>
      <c r="C19" s="464">
        <f t="shared" si="26"/>
        <v>113339</v>
      </c>
      <c r="D19" s="465">
        <f t="shared" si="0"/>
        <v>6062</v>
      </c>
      <c r="E19" s="466">
        <v>25167</v>
      </c>
      <c r="F19" s="465">
        <v>20796</v>
      </c>
      <c r="G19" s="465">
        <v>11568</v>
      </c>
      <c r="H19" s="465">
        <v>8446</v>
      </c>
      <c r="I19" s="465">
        <v>5314</v>
      </c>
      <c r="J19" s="467">
        <f t="shared" ref="J19:J20" si="31">SUM(Y19,AC19,AG19,AK19,AO19,AS19,AW19,BA19,BE19,BI19,BM19,BQ19,BU19,BY19,CC19,CG19,CK19,CO19,CS19,CW19,DA19,DE19)</f>
        <v>48.930000000000014</v>
      </c>
      <c r="K19" s="59">
        <f>SUM($J$14:J19)/$C$3</f>
        <v>6.154290119814847E-3</v>
      </c>
      <c r="L19" s="60">
        <f t="shared" si="1"/>
        <v>5.3485561016066843E-2</v>
      </c>
      <c r="M19" s="73">
        <f t="shared" si="2"/>
        <v>8.0715935334872996E-3</v>
      </c>
      <c r="N19" s="100">
        <f t="shared" si="27"/>
        <v>1.944212659434975E-3</v>
      </c>
      <c r="O19" s="468">
        <v>1176</v>
      </c>
      <c r="P19" s="457">
        <f t="shared" si="28"/>
        <v>13979.547008547006</v>
      </c>
      <c r="Q19" s="59">
        <f>O19/P19</f>
        <v>8.4122897493101964E-2</v>
      </c>
      <c r="R19" s="469">
        <f t="shared" si="4"/>
        <v>4.160714285714287E-2</v>
      </c>
      <c r="S19" s="59">
        <f t="shared" si="5"/>
        <v>0.19399538106235567</v>
      </c>
      <c r="T19" s="465">
        <v>54.936444473482418</v>
      </c>
      <c r="U19" s="465"/>
      <c r="V19" s="470">
        <v>0.85037694910897665</v>
      </c>
      <c r="W19" s="169"/>
      <c r="X19" s="127"/>
      <c r="Y19" s="128"/>
      <c r="Z19" s="60" t="e">
        <f t="shared" si="6"/>
        <v>#DIV/0!</v>
      </c>
      <c r="AA19" s="127">
        <v>34662</v>
      </c>
      <c r="AB19" s="127">
        <v>1774</v>
      </c>
      <c r="AC19" s="128">
        <v>12.06</v>
      </c>
      <c r="AD19" s="60">
        <f t="shared" si="29"/>
        <v>5.1179966533956497E-2</v>
      </c>
      <c r="AE19" s="127">
        <v>333</v>
      </c>
      <c r="AF19" s="127">
        <v>14</v>
      </c>
      <c r="AG19" s="128">
        <v>0.13</v>
      </c>
      <c r="AH19" s="60">
        <f t="shared" si="7"/>
        <v>4.2042042042042045E-2</v>
      </c>
      <c r="AI19" s="127">
        <v>2282</v>
      </c>
      <c r="AJ19" s="127">
        <v>114</v>
      </c>
      <c r="AK19" s="128">
        <v>1.01</v>
      </c>
      <c r="AL19" s="60">
        <f t="shared" si="8"/>
        <v>4.9956178790534621E-2</v>
      </c>
      <c r="AM19" s="127">
        <v>12004</v>
      </c>
      <c r="AN19" s="127">
        <v>825</v>
      </c>
      <c r="AO19" s="128">
        <v>5.72</v>
      </c>
      <c r="AP19" s="60">
        <f t="shared" si="9"/>
        <v>6.8727090969676774E-2</v>
      </c>
      <c r="AQ19" s="127">
        <v>92</v>
      </c>
      <c r="AR19" s="127">
        <v>4</v>
      </c>
      <c r="AS19" s="128">
        <v>0.03</v>
      </c>
      <c r="AT19" s="60">
        <f t="shared" si="10"/>
        <v>4.3478260869565216E-2</v>
      </c>
      <c r="AU19" s="127">
        <v>1300</v>
      </c>
      <c r="AV19" s="127">
        <v>92</v>
      </c>
      <c r="AW19" s="128">
        <v>0.69</v>
      </c>
      <c r="AX19" s="60">
        <f t="shared" si="11"/>
        <v>7.0769230769230765E-2</v>
      </c>
      <c r="AY19" s="127">
        <v>2507</v>
      </c>
      <c r="AZ19" s="127">
        <v>145</v>
      </c>
      <c r="BA19" s="128">
        <v>0.9</v>
      </c>
      <c r="BB19" s="60">
        <f t="shared" si="12"/>
        <v>5.7838053450339051E-2</v>
      </c>
      <c r="BC19" s="127">
        <v>31561</v>
      </c>
      <c r="BD19" s="127">
        <v>1510</v>
      </c>
      <c r="BE19" s="128">
        <v>12.15</v>
      </c>
      <c r="BF19" s="60">
        <f t="shared" si="13"/>
        <v>4.7843857925921232E-2</v>
      </c>
      <c r="BG19" s="127">
        <v>2489</v>
      </c>
      <c r="BH19" s="127">
        <v>156</v>
      </c>
      <c r="BI19" s="128">
        <v>1.54</v>
      </c>
      <c r="BJ19" s="60">
        <f t="shared" si="14"/>
        <v>6.2675773402973076E-2</v>
      </c>
      <c r="BK19" s="127">
        <v>924</v>
      </c>
      <c r="BL19" s="127">
        <v>45</v>
      </c>
      <c r="BM19" s="128">
        <v>0.42</v>
      </c>
      <c r="BN19" s="60">
        <f t="shared" si="15"/>
        <v>4.8701298701298704E-2</v>
      </c>
      <c r="BO19" s="127">
        <v>912</v>
      </c>
      <c r="BP19" s="127">
        <v>63</v>
      </c>
      <c r="BQ19" s="128">
        <v>0.49</v>
      </c>
      <c r="BR19" s="60">
        <f t="shared" si="16"/>
        <v>6.9078947368421059E-2</v>
      </c>
      <c r="BS19" s="127">
        <v>30</v>
      </c>
      <c r="BT19" s="127">
        <v>3</v>
      </c>
      <c r="BU19" s="128">
        <v>0.02</v>
      </c>
      <c r="BV19" s="60">
        <f t="shared" si="17"/>
        <v>0.1</v>
      </c>
      <c r="BW19" s="127">
        <v>294</v>
      </c>
      <c r="BX19" s="127">
        <v>12</v>
      </c>
      <c r="BY19" s="128">
        <v>0.18</v>
      </c>
      <c r="BZ19" s="60">
        <f t="shared" si="18"/>
        <v>4.0816326530612242E-2</v>
      </c>
      <c r="CA19" s="127">
        <v>6234</v>
      </c>
      <c r="CB19" s="127">
        <v>404</v>
      </c>
      <c r="CC19" s="128">
        <v>3.77</v>
      </c>
      <c r="CD19" s="60">
        <f t="shared" si="19"/>
        <v>6.4805903111966628E-2</v>
      </c>
      <c r="CE19" s="127">
        <v>200</v>
      </c>
      <c r="CF19" s="127">
        <v>9</v>
      </c>
      <c r="CG19" s="128">
        <v>0.1</v>
      </c>
      <c r="CH19" s="60">
        <f t="shared" si="20"/>
        <v>4.4999999999999998E-2</v>
      </c>
      <c r="CI19" s="127">
        <v>227</v>
      </c>
      <c r="CJ19" s="127">
        <v>23</v>
      </c>
      <c r="CK19" s="128">
        <v>0.25</v>
      </c>
      <c r="CL19" s="60">
        <f t="shared" si="21"/>
        <v>0.1013215859030837</v>
      </c>
      <c r="CM19" s="127">
        <v>1562</v>
      </c>
      <c r="CN19" s="127">
        <v>108</v>
      </c>
      <c r="CO19" s="128">
        <v>0.99</v>
      </c>
      <c r="CP19" s="60">
        <f t="shared" si="22"/>
        <v>6.9142125480153652E-2</v>
      </c>
      <c r="CQ19" s="127">
        <v>11873</v>
      </c>
      <c r="CR19" s="127">
        <v>566</v>
      </c>
      <c r="CS19" s="128">
        <v>6.26</v>
      </c>
      <c r="CT19" s="60">
        <f t="shared" si="23"/>
        <v>4.7671186726185463E-2</v>
      </c>
      <c r="CU19" s="127">
        <v>1840</v>
      </c>
      <c r="CV19" s="127">
        <v>93</v>
      </c>
      <c r="CW19" s="128">
        <v>1.07</v>
      </c>
      <c r="CX19" s="60">
        <f t="shared" si="24"/>
        <v>5.0543478260869565E-2</v>
      </c>
      <c r="CY19" s="127">
        <v>2013</v>
      </c>
      <c r="CZ19" s="127">
        <v>102</v>
      </c>
      <c r="DA19" s="128">
        <v>1.1499999999999999</v>
      </c>
      <c r="DB19" s="60">
        <f t="shared" si="30"/>
        <v>5.0670640834575259E-2</v>
      </c>
      <c r="DC19" s="127"/>
      <c r="DD19" s="127"/>
      <c r="DE19" s="128"/>
      <c r="DF19" s="150" t="e">
        <f t="shared" si="25"/>
        <v>#DIV/0!</v>
      </c>
    </row>
    <row r="20" spans="1:110" s="479" customFormat="1">
      <c r="A20" s="88"/>
      <c r="B20" s="455">
        <f>'Daily_Total  P2'!B20</f>
        <v>45192</v>
      </c>
      <c r="C20" s="464">
        <f t="shared" si="26"/>
        <v>140704</v>
      </c>
      <c r="D20" s="72">
        <f t="shared" si="0"/>
        <v>7227</v>
      </c>
      <c r="E20" s="146">
        <v>28189</v>
      </c>
      <c r="F20" s="72">
        <v>22320</v>
      </c>
      <c r="G20" s="72">
        <v>11625</v>
      </c>
      <c r="H20" s="72">
        <v>8212</v>
      </c>
      <c r="I20" s="72">
        <v>4990</v>
      </c>
      <c r="J20" s="61">
        <f t="shared" si="31"/>
        <v>62.510000000000005</v>
      </c>
      <c r="K20" s="59">
        <f>SUM($J$14:J20)/$C$3</f>
        <v>9.976112843733247E-3</v>
      </c>
      <c r="L20" s="60">
        <f t="shared" si="1"/>
        <v>5.1363145326358883E-2</v>
      </c>
      <c r="M20" s="73">
        <f t="shared" si="2"/>
        <v>8.649508786495088E-3</v>
      </c>
      <c r="N20" s="356">
        <f t="shared" si="27"/>
        <v>2.2175316612863174E-3</v>
      </c>
      <c r="O20" s="97">
        <v>1138</v>
      </c>
      <c r="P20" s="457">
        <f t="shared" si="28"/>
        <v>13979.547008547006</v>
      </c>
      <c r="Q20" s="74">
        <f t="shared" si="3"/>
        <v>8.1404640601318051E-2</v>
      </c>
      <c r="R20" s="75">
        <f t="shared" si="4"/>
        <v>5.4929701230228473E-2</v>
      </c>
      <c r="S20" s="59">
        <f t="shared" si="5"/>
        <v>0.15746506157465062</v>
      </c>
      <c r="T20" s="72">
        <v>26.866942642001934</v>
      </c>
      <c r="U20" s="72"/>
      <c r="V20" s="89">
        <v>0.83259804570602947</v>
      </c>
      <c r="W20" s="169"/>
      <c r="X20" s="127"/>
      <c r="Y20" s="128"/>
      <c r="Z20" s="60" t="e">
        <f t="shared" si="6"/>
        <v>#DIV/0!</v>
      </c>
      <c r="AA20" s="127">
        <v>37953</v>
      </c>
      <c r="AB20" s="127">
        <v>1644</v>
      </c>
      <c r="AC20" s="128">
        <v>13.34</v>
      </c>
      <c r="AD20" s="60">
        <f t="shared" si="29"/>
        <v>4.3316733855031223E-2</v>
      </c>
      <c r="AE20" s="127">
        <v>389</v>
      </c>
      <c r="AF20" s="127">
        <v>13</v>
      </c>
      <c r="AG20" s="128">
        <v>0.13</v>
      </c>
      <c r="AH20" s="60">
        <f t="shared" si="7"/>
        <v>3.3419023136246784E-2</v>
      </c>
      <c r="AI20" s="127">
        <v>2127</v>
      </c>
      <c r="AJ20" s="127">
        <v>119</v>
      </c>
      <c r="AK20" s="128">
        <v>1.05</v>
      </c>
      <c r="AL20" s="60">
        <f t="shared" si="8"/>
        <v>5.5947343676539731E-2</v>
      </c>
      <c r="AM20" s="127">
        <v>12285</v>
      </c>
      <c r="AN20" s="127">
        <v>806</v>
      </c>
      <c r="AO20" s="128">
        <v>6.43</v>
      </c>
      <c r="AP20" s="60">
        <f t="shared" si="9"/>
        <v>6.5608465608465602E-2</v>
      </c>
      <c r="AQ20" s="127">
        <v>188</v>
      </c>
      <c r="AR20" s="127">
        <v>13</v>
      </c>
      <c r="AS20" s="128">
        <v>0.14000000000000001</v>
      </c>
      <c r="AT20" s="60">
        <f t="shared" si="10"/>
        <v>6.9148936170212769E-2</v>
      </c>
      <c r="AU20" s="127">
        <v>4336</v>
      </c>
      <c r="AV20" s="127">
        <v>306</v>
      </c>
      <c r="AW20" s="128">
        <v>2.11</v>
      </c>
      <c r="AX20" s="60">
        <f t="shared" si="11"/>
        <v>7.0571955719557197E-2</v>
      </c>
      <c r="AY20" s="127">
        <v>7045</v>
      </c>
      <c r="AZ20" s="127">
        <v>450</v>
      </c>
      <c r="BA20" s="128">
        <v>2.97</v>
      </c>
      <c r="BB20" s="60">
        <f t="shared" si="12"/>
        <v>6.3875088715400999E-2</v>
      </c>
      <c r="BC20" s="127">
        <v>40084</v>
      </c>
      <c r="BD20" s="127">
        <v>1823</v>
      </c>
      <c r="BE20" s="128">
        <v>14.91</v>
      </c>
      <c r="BF20" s="60">
        <f t="shared" si="13"/>
        <v>4.5479493064564412E-2</v>
      </c>
      <c r="BG20" s="127">
        <v>3192</v>
      </c>
      <c r="BH20" s="127">
        <v>198</v>
      </c>
      <c r="BI20" s="128">
        <v>1.93</v>
      </c>
      <c r="BJ20" s="60">
        <f>BH20/BG20</f>
        <v>6.2030075187969921E-2</v>
      </c>
      <c r="BK20" s="127">
        <v>1227</v>
      </c>
      <c r="BL20" s="127">
        <v>89</v>
      </c>
      <c r="BM20" s="128">
        <v>0.76</v>
      </c>
      <c r="BN20" s="60">
        <f t="shared" si="15"/>
        <v>7.2534637326813367E-2</v>
      </c>
      <c r="BO20" s="127">
        <v>2940</v>
      </c>
      <c r="BP20" s="127">
        <v>208</v>
      </c>
      <c r="BQ20" s="128">
        <v>1.74</v>
      </c>
      <c r="BR20" s="60">
        <f t="shared" si="16"/>
        <v>7.0748299319727898E-2</v>
      </c>
      <c r="BS20" s="127">
        <v>12</v>
      </c>
      <c r="BT20" s="127">
        <v>1</v>
      </c>
      <c r="BU20" s="128">
        <v>0.02</v>
      </c>
      <c r="BV20" s="60">
        <f t="shared" si="17"/>
        <v>8.3333333333333329E-2</v>
      </c>
      <c r="BW20" s="127">
        <v>279</v>
      </c>
      <c r="BX20" s="127">
        <v>17</v>
      </c>
      <c r="BY20" s="128">
        <v>0.2</v>
      </c>
      <c r="BZ20" s="60">
        <f t="shared" si="18"/>
        <v>6.093189964157706E-2</v>
      </c>
      <c r="CA20" s="127">
        <v>10546</v>
      </c>
      <c r="CB20" s="127">
        <v>632</v>
      </c>
      <c r="CC20" s="128">
        <v>6.75</v>
      </c>
      <c r="CD20" s="60">
        <f t="shared" si="19"/>
        <v>5.9927934761995066E-2</v>
      </c>
      <c r="CE20" s="127">
        <v>131</v>
      </c>
      <c r="CF20" s="127">
        <v>6</v>
      </c>
      <c r="CG20" s="128">
        <v>0.08</v>
      </c>
      <c r="CH20" s="60">
        <f t="shared" si="20"/>
        <v>4.5801526717557252E-2</v>
      </c>
      <c r="CI20" s="127">
        <v>428</v>
      </c>
      <c r="CJ20" s="127">
        <v>34</v>
      </c>
      <c r="CK20" s="128">
        <v>0.44</v>
      </c>
      <c r="CL20" s="60">
        <f t="shared" si="21"/>
        <v>7.9439252336448593E-2</v>
      </c>
      <c r="CM20" s="127">
        <v>2337</v>
      </c>
      <c r="CN20" s="127">
        <v>145</v>
      </c>
      <c r="CO20" s="128">
        <v>1.46</v>
      </c>
      <c r="CP20" s="60">
        <f t="shared" si="22"/>
        <v>6.204535729567822E-2</v>
      </c>
      <c r="CQ20" s="127">
        <v>9568</v>
      </c>
      <c r="CR20" s="127">
        <v>446</v>
      </c>
      <c r="CS20" s="128">
        <v>4.92</v>
      </c>
      <c r="CT20" s="60">
        <f t="shared" si="23"/>
        <v>4.6613712374581937E-2</v>
      </c>
      <c r="CU20" s="127">
        <v>2494</v>
      </c>
      <c r="CV20" s="127">
        <v>118</v>
      </c>
      <c r="CW20" s="128">
        <v>1.34</v>
      </c>
      <c r="CX20" s="60">
        <f t="shared" si="24"/>
        <v>4.7313552526062549E-2</v>
      </c>
      <c r="CY20" s="127">
        <v>3143</v>
      </c>
      <c r="CZ20" s="127">
        <v>159</v>
      </c>
      <c r="DA20" s="128">
        <v>1.79</v>
      </c>
      <c r="DB20" s="60">
        <f t="shared" si="30"/>
        <v>5.0588609608654155E-2</v>
      </c>
      <c r="DC20" s="127"/>
      <c r="DD20" s="127"/>
      <c r="DE20" s="128"/>
      <c r="DF20" s="150" t="e">
        <f t="shared" si="25"/>
        <v>#DIV/0!</v>
      </c>
    </row>
    <row r="21" spans="1:110">
      <c r="A21" s="91"/>
      <c r="B21" s="166" t="s">
        <v>49</v>
      </c>
      <c r="C21" s="91">
        <f t="shared" ref="C21:J21" si="32">SUM(C14:C20)</f>
        <v>350758</v>
      </c>
      <c r="D21" s="76">
        <f t="shared" si="32"/>
        <v>20281</v>
      </c>
      <c r="E21" s="147">
        <f t="shared" si="32"/>
        <v>85705</v>
      </c>
      <c r="F21" s="76">
        <f t="shared" si="32"/>
        <v>71884</v>
      </c>
      <c r="G21" s="76">
        <f t="shared" si="32"/>
        <v>36871</v>
      </c>
      <c r="H21" s="76">
        <f t="shared" si="32"/>
        <v>26266</v>
      </c>
      <c r="I21" s="76">
        <f t="shared" si="32"/>
        <v>14929</v>
      </c>
      <c r="J21" s="77">
        <f t="shared" si="32"/>
        <v>163.17000000000002</v>
      </c>
      <c r="K21" s="78">
        <f>SUM($J$21:J21)/$C$3</f>
        <v>9.976112843733247E-3</v>
      </c>
      <c r="L21" s="79">
        <f t="shared" ref="L21:L77" si="33">D21/C21</f>
        <v>5.7820491621003653E-2</v>
      </c>
      <c r="M21" s="80">
        <f t="shared" ref="M21:M77" si="34">J21/D21</f>
        <v>8.045461269168188E-3</v>
      </c>
      <c r="N21" s="357">
        <f t="shared" ref="N21:N78" si="35">J21/E21</f>
        <v>1.9038562510938688E-3</v>
      </c>
      <c r="O21" s="98">
        <f>SUM(O14:O20)</f>
        <v>3273</v>
      </c>
      <c r="P21" s="81">
        <f>SUM(P14:P20)</f>
        <v>55918.188034188024</v>
      </c>
      <c r="Q21" s="78">
        <f t="shared" ref="Q21:Q77" si="36">O21/P21</f>
        <v>5.8531939518478474E-2</v>
      </c>
      <c r="R21" s="82">
        <f t="shared" ref="R21:R60" si="37">J21/O21</f>
        <v>4.9853345554537125E-2</v>
      </c>
      <c r="S21" s="78">
        <f t="shared" ref="S21:S77" si="38">O21/D21</f>
        <v>0.16138257482372664</v>
      </c>
      <c r="T21" s="83">
        <f>AVERAGE(T14:T20)</f>
        <v>39.604599629171609</v>
      </c>
      <c r="U21" s="76">
        <f>SUM(U14:U20)</f>
        <v>0</v>
      </c>
      <c r="V21" s="92">
        <f>AVERAGE(V17:V20)</f>
        <v>0.78677474538732162</v>
      </c>
      <c r="W21" s="98">
        <f>SUM(W14:W20)</f>
        <v>0</v>
      </c>
      <c r="X21" s="76">
        <f>SUM(X14:X20)</f>
        <v>0</v>
      </c>
      <c r="Y21" s="77">
        <f>SUM(Y14:Y20)</f>
        <v>0</v>
      </c>
      <c r="Z21" s="79" t="e">
        <f t="shared" ref="Z21:Z86" si="39">X21/W21</f>
        <v>#DIV/0!</v>
      </c>
      <c r="AA21" s="98">
        <f>SUM(AA14:AA20)</f>
        <v>97228</v>
      </c>
      <c r="AB21" s="98">
        <f>SUM(AB14:AB20)</f>
        <v>4956</v>
      </c>
      <c r="AC21" s="494">
        <f>SUM(AC14:AC20)</f>
        <v>34.590000000000003</v>
      </c>
      <c r="AD21" s="79">
        <f t="shared" ref="AD21:AD86" si="40">AB21/AA21</f>
        <v>5.0972970749166908E-2</v>
      </c>
      <c r="AE21" s="98">
        <f>SUM(AE14:AE20)</f>
        <v>5038</v>
      </c>
      <c r="AF21" s="98">
        <f>SUM(AF14:AF20)</f>
        <v>443</v>
      </c>
      <c r="AG21" s="494">
        <f>SUM(AG14:AG20)</f>
        <v>3.0999999999999996</v>
      </c>
      <c r="AH21" s="79">
        <f t="shared" si="7"/>
        <v>8.7931718936085743E-2</v>
      </c>
      <c r="AI21" s="98">
        <f>SUM(AI14:AI20)</f>
        <v>7199</v>
      </c>
      <c r="AJ21" s="98">
        <f>SUM(AJ14:AJ20)</f>
        <v>514</v>
      </c>
      <c r="AK21" s="494">
        <f>SUM(AK14:AK20)</f>
        <v>3.9699999999999998</v>
      </c>
      <c r="AL21" s="79">
        <f t="shared" si="8"/>
        <v>7.1398805389637443E-2</v>
      </c>
      <c r="AM21" s="98">
        <f>SUM(AM14:AM20)</f>
        <v>31240</v>
      </c>
      <c r="AN21" s="98">
        <f>SUM(AN14:AN20)</f>
        <v>2210</v>
      </c>
      <c r="AO21" s="494">
        <f>SUM(AO14:AO20)</f>
        <v>15.73</v>
      </c>
      <c r="AP21" s="79">
        <f t="shared" si="9"/>
        <v>7.0742637644046091E-2</v>
      </c>
      <c r="AQ21" s="98">
        <f>SUM(AQ14:AQ20)</f>
        <v>416</v>
      </c>
      <c r="AR21" s="98">
        <f>SUM(AR14:AR20)</f>
        <v>32</v>
      </c>
      <c r="AS21" s="494">
        <f>SUM(AS14:AS20)</f>
        <v>0.2</v>
      </c>
      <c r="AT21" s="79">
        <f t="shared" si="10"/>
        <v>7.6923076923076927E-2</v>
      </c>
      <c r="AU21" s="98">
        <f>SUM(AU14:AU20)</f>
        <v>7176</v>
      </c>
      <c r="AV21" s="98">
        <f>SUM(AV14:AV20)</f>
        <v>523</v>
      </c>
      <c r="AW21" s="494">
        <f>SUM(AW14:AW20)</f>
        <v>3.6599999999999997</v>
      </c>
      <c r="AX21" s="79">
        <f t="shared" si="11"/>
        <v>7.2881828316610928E-2</v>
      </c>
      <c r="AY21" s="98">
        <f>SUM(AY14:AY20)</f>
        <v>11933</v>
      </c>
      <c r="AZ21" s="98">
        <f>SUM(AZ14:AZ20)</f>
        <v>781</v>
      </c>
      <c r="BA21" s="494">
        <f>SUM(BA14:BA20)</f>
        <v>4.9000000000000004</v>
      </c>
      <c r="BB21" s="79">
        <f t="shared" si="12"/>
        <v>6.544875555183105E-2</v>
      </c>
      <c r="BC21" s="98">
        <f>SUM(BC14:BC20)</f>
        <v>90042</v>
      </c>
      <c r="BD21" s="98">
        <f>SUM(BD14:BD20)</f>
        <v>4463</v>
      </c>
      <c r="BE21" s="494">
        <f>SUM(BE14:BE20)</f>
        <v>34.790000000000006</v>
      </c>
      <c r="BF21" s="79">
        <f t="shared" si="13"/>
        <v>4.956575820172808E-2</v>
      </c>
      <c r="BG21" s="98">
        <f>SUM(BG14:BG20)</f>
        <v>17099</v>
      </c>
      <c r="BH21" s="98">
        <f>SUM(BH14:BH20)</f>
        <v>1364</v>
      </c>
      <c r="BI21" s="494">
        <f>SUM(BI14:BI20)</f>
        <v>11.079999999999998</v>
      </c>
      <c r="BJ21" s="79">
        <f t="shared" ref="BJ21" si="41">BH21/BG21</f>
        <v>7.9770746827299843E-2</v>
      </c>
      <c r="BK21" s="98">
        <f>SUM(BK14:BK20)</f>
        <v>3256</v>
      </c>
      <c r="BL21" s="98">
        <f>SUM(BL14:BL20)</f>
        <v>230</v>
      </c>
      <c r="BM21" s="494">
        <f>SUM(BM14:BM20)</f>
        <v>1.85</v>
      </c>
      <c r="BN21" s="79">
        <f t="shared" si="15"/>
        <v>7.063882063882064E-2</v>
      </c>
      <c r="BO21" s="76">
        <f>SUM(BO14:BO20)</f>
        <v>5137</v>
      </c>
      <c r="BP21" s="76">
        <f>SUM(BP14:BP20)</f>
        <v>373</v>
      </c>
      <c r="BQ21" s="77">
        <f>SUM(BQ14:BQ20)</f>
        <v>3.27</v>
      </c>
      <c r="BR21" s="79">
        <f t="shared" si="16"/>
        <v>7.2610473038738563E-2</v>
      </c>
      <c r="BS21" s="76">
        <f>SUM(BS14:BS20)</f>
        <v>97</v>
      </c>
      <c r="BT21" s="76">
        <f>SUM(BT14:BT20)</f>
        <v>8</v>
      </c>
      <c r="BU21" s="77">
        <f>SUM(BU14:BU20)</f>
        <v>0.06</v>
      </c>
      <c r="BV21" s="79">
        <f t="shared" si="17"/>
        <v>8.247422680412371E-2</v>
      </c>
      <c r="BW21" s="76">
        <f>SUM(BW14:BW20)</f>
        <v>5317</v>
      </c>
      <c r="BX21" s="76">
        <f>SUM(BX14:BX20)</f>
        <v>338</v>
      </c>
      <c r="BY21" s="77">
        <f>SUM(BY14:BY20)</f>
        <v>4.2</v>
      </c>
      <c r="BZ21" s="79">
        <f t="shared" si="18"/>
        <v>6.3569682151589244E-2</v>
      </c>
      <c r="CA21" s="76">
        <f>SUM(CA14:CA20)</f>
        <v>20259</v>
      </c>
      <c r="CB21" s="76">
        <f>SUM(CB14:CB20)</f>
        <v>1283</v>
      </c>
      <c r="CC21" s="77">
        <f>SUM(CC14:CC20)</f>
        <v>12.71</v>
      </c>
      <c r="CD21" s="79">
        <f t="shared" si="19"/>
        <v>6.3329878078878521E-2</v>
      </c>
      <c r="CE21" s="76">
        <f>SUM(CE14:CE20)</f>
        <v>950</v>
      </c>
      <c r="CF21" s="76">
        <f>SUM(CF14:CF20)</f>
        <v>58</v>
      </c>
      <c r="CG21" s="77">
        <f>SUM(CG14:CG20)</f>
        <v>0.73</v>
      </c>
      <c r="CH21" s="79">
        <f t="shared" si="20"/>
        <v>6.1052631578947365E-2</v>
      </c>
      <c r="CI21" s="76">
        <f>SUM(CI14:CI20)</f>
        <v>1164</v>
      </c>
      <c r="CJ21" s="76">
        <f>SUM(CJ14:CJ20)</f>
        <v>108</v>
      </c>
      <c r="CK21" s="77">
        <f>SUM(CK14:CK20)</f>
        <v>1.27</v>
      </c>
      <c r="CL21" s="79">
        <f t="shared" si="21"/>
        <v>9.2783505154639179E-2</v>
      </c>
      <c r="CM21" s="76">
        <f>SUM(CM14:CM20)</f>
        <v>5560</v>
      </c>
      <c r="CN21" s="76">
        <f>SUM(CN14:CN20)</f>
        <v>381</v>
      </c>
      <c r="CO21" s="77">
        <f>SUM(CO14:CO20)</f>
        <v>3.4299999999999997</v>
      </c>
      <c r="CP21" s="79">
        <f t="shared" si="22"/>
        <v>6.8525179856115101E-2</v>
      </c>
      <c r="CQ21" s="76">
        <f>SUM(CQ14:CQ20)</f>
        <v>26358</v>
      </c>
      <c r="CR21" s="76">
        <f>SUM(CR14:CR20)</f>
        <v>1343</v>
      </c>
      <c r="CS21" s="77">
        <f>SUM(CS14:CS20)</f>
        <v>14.35</v>
      </c>
      <c r="CT21" s="79">
        <f t="shared" si="23"/>
        <v>5.0952272554822063E-2</v>
      </c>
      <c r="CU21" s="76">
        <f>SUM(CU14:CU20)</f>
        <v>5708</v>
      </c>
      <c r="CV21" s="76">
        <f>SUM(CV14:CV20)</f>
        <v>317</v>
      </c>
      <c r="CW21" s="77">
        <f>SUM(CW14:CW20)</f>
        <v>3.33</v>
      </c>
      <c r="CX21" s="79">
        <f t="shared" si="24"/>
        <v>5.5536089698668537E-2</v>
      </c>
      <c r="CY21" s="76">
        <f>SUM(CY14:CY20)</f>
        <v>9581</v>
      </c>
      <c r="CZ21" s="76">
        <f>SUM(CZ14:CZ20)</f>
        <v>556</v>
      </c>
      <c r="DA21" s="77">
        <f>SUM(DA14:DA20)</f>
        <v>5.95</v>
      </c>
      <c r="DB21" s="79">
        <f t="shared" si="30"/>
        <v>5.8031520718087884E-2</v>
      </c>
      <c r="DC21" s="76">
        <f>SUM(DC14:DC20)</f>
        <v>0</v>
      </c>
      <c r="DD21" s="76">
        <f>SUM(DD14:DD20)</f>
        <v>0</v>
      </c>
      <c r="DE21" s="77">
        <f>SUM(DE14:DE20)</f>
        <v>0</v>
      </c>
      <c r="DF21" s="151" t="e">
        <f t="shared" si="25"/>
        <v>#DIV/0!</v>
      </c>
    </row>
    <row r="22" spans="1:110">
      <c r="A22" s="88"/>
      <c r="B22" s="455">
        <f>'Daily_Total  P2'!B22</f>
        <v>45193</v>
      </c>
      <c r="C22" s="99">
        <f t="shared" ref="C22" si="42">SUM(W22,AA22,AE22,AI22,AM22,AQ22,AU22,AY22,BC22,BG22,BK22,BO22,BS22,BW22,CA22,CE22,CI22,CM22,CQ22,CU22,CY22,DC22)</f>
        <v>143395</v>
      </c>
      <c r="D22" s="72">
        <f t="shared" ref="D22" si="43">SUM(X22,AB22,AF22,AJ22,AN22,AR22,AV22,AZ22,BD22,BH22,BL22,BP22,BT22,BX22,CB22,CF22,CJ22,CN22,CR22,CV22,CZ22,DD22)</f>
        <v>7038</v>
      </c>
      <c r="E22" s="146">
        <v>27580</v>
      </c>
      <c r="F22" s="72">
        <v>21611</v>
      </c>
      <c r="G22" s="72">
        <v>10704</v>
      </c>
      <c r="H22" s="72">
        <v>7418</v>
      </c>
      <c r="I22" s="72">
        <v>4273</v>
      </c>
      <c r="J22" s="61">
        <f t="shared" ref="J22" si="44">SUM(Y22,AC22,AG22,AK22,AO22,AS22,AW22,BA22,BE22,BI22,BM22,BQ22,BU22,BY22,CC22,CG22,CK22,CO22,CS22,CW22,DA22,DE22)</f>
        <v>61.08</v>
      </c>
      <c r="K22" s="59">
        <f>SUM($J$14:J22)/$C$3</f>
        <v>2.3686619096152075E-2</v>
      </c>
      <c r="L22" s="60">
        <f t="shared" ref="L22" si="45">D22/C22</f>
        <v>4.908120924718435E-2</v>
      </c>
      <c r="M22" s="73">
        <f t="shared" ref="M22" si="46">J22/D22</f>
        <v>8.6786018755328209E-3</v>
      </c>
      <c r="N22" s="356">
        <f t="shared" ref="N22" si="47">J22/E22</f>
        <v>2.21464829586657E-3</v>
      </c>
      <c r="O22" s="97">
        <v>1120</v>
      </c>
      <c r="P22" s="457">
        <f t="shared" si="28"/>
        <v>13979.547008547006</v>
      </c>
      <c r="Q22" s="74">
        <f>O22/P22</f>
        <v>8.0117045231525685E-2</v>
      </c>
      <c r="R22" s="75">
        <f t="shared" ref="R22" si="48">J22/O22</f>
        <v>5.4535714285714285E-2</v>
      </c>
      <c r="S22" s="59">
        <f t="shared" ref="S22" si="49">O22/D22</f>
        <v>0.15913611821540211</v>
      </c>
      <c r="T22" s="72">
        <v>20.599765513644709</v>
      </c>
      <c r="U22" s="72"/>
      <c r="V22" s="89">
        <v>0.84532289405136096</v>
      </c>
      <c r="W22" s="169"/>
      <c r="X22" s="127"/>
      <c r="Y22" s="128"/>
      <c r="Z22" s="60" t="e">
        <f t="shared" ref="Z22" si="50">X22/W22</f>
        <v>#DIV/0!</v>
      </c>
      <c r="AA22" s="127">
        <v>34533</v>
      </c>
      <c r="AB22" s="127">
        <v>1399</v>
      </c>
      <c r="AC22" s="128">
        <v>11.31</v>
      </c>
      <c r="AD22" s="60">
        <f t="shared" ref="AD22" si="51">AB22/AA22</f>
        <v>4.0511974053803607E-2</v>
      </c>
      <c r="AE22" s="127">
        <v>408</v>
      </c>
      <c r="AF22" s="127">
        <v>18</v>
      </c>
      <c r="AG22" s="128">
        <v>0.16</v>
      </c>
      <c r="AH22" s="60">
        <f t="shared" ref="AH22" si="52">AF22/AE22</f>
        <v>4.4117647058823532E-2</v>
      </c>
      <c r="AI22" s="127">
        <v>1999</v>
      </c>
      <c r="AJ22" s="127">
        <v>91</v>
      </c>
      <c r="AK22" s="128">
        <v>0.89</v>
      </c>
      <c r="AL22" s="60">
        <f t="shared" ref="AL22" si="53">AJ22/AI22</f>
        <v>4.5522761380690342E-2</v>
      </c>
      <c r="AM22" s="127">
        <v>14723</v>
      </c>
      <c r="AN22" s="127">
        <v>891</v>
      </c>
      <c r="AO22" s="128">
        <v>6.86</v>
      </c>
      <c r="AP22" s="60">
        <f t="shared" ref="AP22" si="54">AN22/AM22</f>
        <v>6.051755756299667E-2</v>
      </c>
      <c r="AQ22" s="127">
        <v>245</v>
      </c>
      <c r="AR22" s="127">
        <v>10</v>
      </c>
      <c r="AS22" s="128">
        <v>0.12</v>
      </c>
      <c r="AT22" s="60">
        <f t="shared" ref="AT22" si="55">AR22/AQ22</f>
        <v>4.0816326530612242E-2</v>
      </c>
      <c r="AU22" s="127">
        <v>8478</v>
      </c>
      <c r="AV22" s="127">
        <v>494</v>
      </c>
      <c r="AW22" s="128">
        <v>3.69</v>
      </c>
      <c r="AX22" s="60">
        <f t="shared" ref="AX22" si="56">AV22/AU22</f>
        <v>5.8268459542344893E-2</v>
      </c>
      <c r="AY22" s="127">
        <v>7367</v>
      </c>
      <c r="AZ22" s="127">
        <v>450</v>
      </c>
      <c r="BA22" s="128">
        <v>3.17</v>
      </c>
      <c r="BB22" s="60">
        <f t="shared" ref="BB22" si="57">AZ22/AY22</f>
        <v>6.1083208904574457E-2</v>
      </c>
      <c r="BC22" s="127">
        <v>36356</v>
      </c>
      <c r="BD22" s="127">
        <v>1487</v>
      </c>
      <c r="BE22" s="128">
        <v>12.5</v>
      </c>
      <c r="BF22" s="60">
        <f t="shared" ref="BF22" si="58">BD22/BC22</f>
        <v>4.0901089228738037E-2</v>
      </c>
      <c r="BG22" s="127">
        <v>4766</v>
      </c>
      <c r="BH22" s="127">
        <v>302</v>
      </c>
      <c r="BI22" s="128">
        <v>2.84</v>
      </c>
      <c r="BJ22" s="60">
        <f t="shared" ref="BJ22" si="59">BH22/BG22</f>
        <v>6.3365505665127997E-2</v>
      </c>
      <c r="BK22" s="127">
        <v>3394</v>
      </c>
      <c r="BL22" s="127">
        <v>222</v>
      </c>
      <c r="BM22" s="128">
        <v>1.69</v>
      </c>
      <c r="BN22" s="60">
        <f t="shared" ref="BN22" si="60">BL22/BK22</f>
        <v>6.5409546258102538E-2</v>
      </c>
      <c r="BO22" s="127">
        <v>6645</v>
      </c>
      <c r="BP22" s="127">
        <v>391</v>
      </c>
      <c r="BQ22" s="128">
        <v>3.77</v>
      </c>
      <c r="BR22" s="60">
        <f t="shared" si="16"/>
        <v>5.8841234010534239E-2</v>
      </c>
      <c r="BS22" s="127">
        <v>15</v>
      </c>
      <c r="BT22" s="127">
        <v>2</v>
      </c>
      <c r="BU22" s="128">
        <v>0.03</v>
      </c>
      <c r="BV22" s="60">
        <f t="shared" si="17"/>
        <v>0.13333333333333333</v>
      </c>
      <c r="BW22" s="127">
        <v>367</v>
      </c>
      <c r="BX22" s="127">
        <v>22</v>
      </c>
      <c r="BY22" s="128">
        <v>0.3</v>
      </c>
      <c r="BZ22" s="60">
        <f t="shared" si="18"/>
        <v>5.9945504087193457E-2</v>
      </c>
      <c r="CA22" s="127">
        <v>7161</v>
      </c>
      <c r="CB22" s="127">
        <v>409</v>
      </c>
      <c r="CC22" s="128">
        <v>4.29</v>
      </c>
      <c r="CD22" s="60">
        <f t="shared" si="19"/>
        <v>5.7114928082670019E-2</v>
      </c>
      <c r="CE22" s="127">
        <v>56</v>
      </c>
      <c r="CF22" s="127">
        <v>1</v>
      </c>
      <c r="CG22" s="128">
        <v>0.03</v>
      </c>
      <c r="CH22" s="60">
        <f t="shared" si="20"/>
        <v>1.7857142857142856E-2</v>
      </c>
      <c r="CI22" s="127">
        <v>637</v>
      </c>
      <c r="CJ22" s="127">
        <v>59</v>
      </c>
      <c r="CK22" s="128">
        <v>0.69</v>
      </c>
      <c r="CL22" s="60">
        <f t="shared" si="21"/>
        <v>9.2621664050235475E-2</v>
      </c>
      <c r="CM22" s="127">
        <v>1681</v>
      </c>
      <c r="CN22" s="127">
        <v>101</v>
      </c>
      <c r="CO22" s="128">
        <v>0.98</v>
      </c>
      <c r="CP22" s="60">
        <f t="shared" si="22"/>
        <v>6.0083283759666865E-2</v>
      </c>
      <c r="CQ22" s="127">
        <v>9879</v>
      </c>
      <c r="CR22" s="127">
        <v>479</v>
      </c>
      <c r="CS22" s="128">
        <v>5.37</v>
      </c>
      <c r="CT22" s="60">
        <f t="shared" si="23"/>
        <v>4.8486688936127141E-2</v>
      </c>
      <c r="CU22" s="127">
        <v>2119</v>
      </c>
      <c r="CV22" s="127">
        <v>93</v>
      </c>
      <c r="CW22" s="128">
        <v>1.01</v>
      </c>
      <c r="CX22" s="60">
        <f t="shared" si="24"/>
        <v>4.38886267107126E-2</v>
      </c>
      <c r="CY22" s="127">
        <v>2566</v>
      </c>
      <c r="CZ22" s="127">
        <v>117</v>
      </c>
      <c r="DA22" s="128">
        <v>1.38</v>
      </c>
      <c r="DB22" s="60">
        <f t="shared" si="30"/>
        <v>4.5596258768511304E-2</v>
      </c>
      <c r="DC22" s="127"/>
      <c r="DD22" s="127"/>
      <c r="DE22" s="128"/>
      <c r="DF22" s="150" t="e">
        <f t="shared" si="25"/>
        <v>#DIV/0!</v>
      </c>
    </row>
    <row r="23" spans="1:110">
      <c r="A23" s="88"/>
      <c r="B23" s="455">
        <f>'Daily_Total  P2'!B23</f>
        <v>45194</v>
      </c>
      <c r="C23" s="99">
        <f t="shared" ref="C23:C28" si="61">SUM(W23,AA23,AE23,AI23,AM23,AQ23,AU23,AY23,BC23,BG23,BK23,BO23,BS23,BW23,CA23,CE23,CI23,CM23,CQ23,CU23,CY23,DC23)</f>
        <v>140175</v>
      </c>
      <c r="D23" s="72">
        <f t="shared" ref="D23:D28" si="62">SUM(X23,AB23,AF23,AJ23,AN23,AR23,AV23,AZ23,BD23,BH23,BL23,BP23,BT23,BX23,CB23,CF23,CJ23,CN23,CR23,CV23,CZ23,DD23)</f>
        <v>6961</v>
      </c>
      <c r="E23" s="146">
        <v>27375</v>
      </c>
      <c r="F23" s="72">
        <v>21553</v>
      </c>
      <c r="G23" s="72">
        <v>10449</v>
      </c>
      <c r="H23" s="72">
        <v>7158</v>
      </c>
      <c r="I23" s="72">
        <v>4092</v>
      </c>
      <c r="J23" s="61">
        <f t="shared" ref="J23:J28" si="63">SUM(Y23,AC23,AG23,AK23,AO23,AS23,AW23,BA23,BE23,BI23,BM23,BQ23,BU23,BY23,CC23,CG23,CK23,CO23,CS23,CW23,DA23,DE23)</f>
        <v>61.63000000000001</v>
      </c>
      <c r="K23" s="59">
        <f>SUM($J$21:J23)/$C$3</f>
        <v>1.7478526320809342E-2</v>
      </c>
      <c r="L23" s="60">
        <f t="shared" si="33"/>
        <v>4.9659354378455499E-2</v>
      </c>
      <c r="M23" s="73">
        <f t="shared" si="34"/>
        <v>8.8536129866398517E-3</v>
      </c>
      <c r="N23" s="356">
        <f t="shared" si="35"/>
        <v>2.2513242009132425E-3</v>
      </c>
      <c r="O23" s="97">
        <v>898</v>
      </c>
      <c r="P23" s="457">
        <f t="shared" si="28"/>
        <v>13979.547008547006</v>
      </c>
      <c r="Q23" s="74">
        <f t="shared" si="36"/>
        <v>6.4236702337419696E-2</v>
      </c>
      <c r="R23" s="75">
        <f t="shared" si="37"/>
        <v>6.8630289532293998E-2</v>
      </c>
      <c r="S23" s="59">
        <f t="shared" si="38"/>
        <v>0.1290044533831346</v>
      </c>
      <c r="T23" s="72">
        <v>93.840942606540025</v>
      </c>
      <c r="U23" s="72"/>
      <c r="V23" s="89">
        <v>0.82804079449185308</v>
      </c>
      <c r="W23" s="169"/>
      <c r="X23" s="127"/>
      <c r="Y23" s="128"/>
      <c r="Z23" s="60" t="e">
        <f t="shared" si="39"/>
        <v>#DIV/0!</v>
      </c>
      <c r="AA23" s="127">
        <v>29439</v>
      </c>
      <c r="AB23" s="127">
        <v>1312</v>
      </c>
      <c r="AC23" s="128">
        <v>9.9700000000000006</v>
      </c>
      <c r="AD23" s="60">
        <f t="shared" si="40"/>
        <v>4.456673120690241E-2</v>
      </c>
      <c r="AE23" s="127">
        <v>302</v>
      </c>
      <c r="AF23" s="127">
        <v>16</v>
      </c>
      <c r="AG23" s="128">
        <v>0.14000000000000001</v>
      </c>
      <c r="AH23" s="60">
        <f t="shared" ref="AH23:AH86" si="64">AF23/AE23</f>
        <v>5.2980132450331126E-2</v>
      </c>
      <c r="AI23" s="127">
        <v>2141</v>
      </c>
      <c r="AJ23" s="127">
        <v>96</v>
      </c>
      <c r="AK23" s="128">
        <v>0.95</v>
      </c>
      <c r="AL23" s="60">
        <f t="shared" ref="AL23:AL86" si="65">AJ23/AI23</f>
        <v>4.4838860345632885E-2</v>
      </c>
      <c r="AM23" s="127">
        <v>15867</v>
      </c>
      <c r="AN23" s="127">
        <v>964</v>
      </c>
      <c r="AO23" s="128">
        <v>7.5</v>
      </c>
      <c r="AP23" s="60">
        <f t="shared" ref="AP23:AP86" si="66">AN23/AM23</f>
        <v>6.0755026154912711E-2</v>
      </c>
      <c r="AQ23" s="127">
        <v>102</v>
      </c>
      <c r="AR23" s="127">
        <v>4</v>
      </c>
      <c r="AS23" s="128">
        <v>0.1</v>
      </c>
      <c r="AT23" s="60">
        <f t="shared" ref="AT23:AT86" si="67">AR23/AQ23</f>
        <v>3.9215686274509803E-2</v>
      </c>
      <c r="AU23" s="127">
        <v>7808</v>
      </c>
      <c r="AV23" s="127">
        <v>424</v>
      </c>
      <c r="AW23" s="128">
        <v>3.32</v>
      </c>
      <c r="AX23" s="60">
        <f t="shared" ref="AX23:AX86" si="68">AV23/AU23</f>
        <v>5.4303278688524588E-2</v>
      </c>
      <c r="AY23" s="127">
        <v>6951</v>
      </c>
      <c r="AZ23" s="127">
        <v>389</v>
      </c>
      <c r="BA23" s="128">
        <v>3.08</v>
      </c>
      <c r="BB23" s="60">
        <f t="shared" ref="BB23:BB86" si="69">AZ23/AY23</f>
        <v>5.5963170766796147E-2</v>
      </c>
      <c r="BC23" s="127">
        <v>35413</v>
      </c>
      <c r="BD23" s="127">
        <v>1417</v>
      </c>
      <c r="BE23" s="128">
        <v>12.35</v>
      </c>
      <c r="BF23" s="60">
        <f t="shared" ref="BF23:BF86" si="70">BD23/BC23</f>
        <v>4.0013554344449781E-2</v>
      </c>
      <c r="BG23" s="127">
        <v>6336</v>
      </c>
      <c r="BH23" s="127">
        <v>461</v>
      </c>
      <c r="BI23" s="128">
        <v>4.16</v>
      </c>
      <c r="BJ23" s="60">
        <f t="shared" ref="BJ23:BJ86" si="71">BH23/BG23</f>
        <v>7.2758838383838384E-2</v>
      </c>
      <c r="BK23" s="127">
        <v>5296</v>
      </c>
      <c r="BL23" s="127">
        <v>256</v>
      </c>
      <c r="BM23" s="128">
        <v>2.06</v>
      </c>
      <c r="BN23" s="60">
        <f t="shared" ref="BN23:BN86" si="72">BL23/BK23</f>
        <v>4.8338368580060423E-2</v>
      </c>
      <c r="BO23" s="127">
        <v>7149</v>
      </c>
      <c r="BP23" s="127">
        <v>350</v>
      </c>
      <c r="BQ23" s="128">
        <v>3.57</v>
      </c>
      <c r="BR23" s="60">
        <f t="shared" si="16"/>
        <v>4.8957896209260034E-2</v>
      </c>
      <c r="BS23" s="127">
        <v>22</v>
      </c>
      <c r="BT23" s="127">
        <v>1</v>
      </c>
      <c r="BU23" s="128">
        <v>0.01</v>
      </c>
      <c r="BV23" s="60">
        <f t="shared" si="17"/>
        <v>4.5454545454545456E-2</v>
      </c>
      <c r="BW23" s="127">
        <v>761</v>
      </c>
      <c r="BX23" s="127">
        <v>56</v>
      </c>
      <c r="BY23" s="128">
        <v>0.61</v>
      </c>
      <c r="BZ23" s="60">
        <f t="shared" si="18"/>
        <v>7.3587385019710905E-2</v>
      </c>
      <c r="CA23" s="127">
        <v>6691</v>
      </c>
      <c r="CB23" s="127">
        <v>396</v>
      </c>
      <c r="CC23" s="128">
        <v>4.1500000000000004</v>
      </c>
      <c r="CD23" s="60">
        <f t="shared" si="19"/>
        <v>5.9183978478553279E-2</v>
      </c>
      <c r="CE23" s="127">
        <v>23</v>
      </c>
      <c r="CF23" s="127">
        <v>1</v>
      </c>
      <c r="CG23" s="128">
        <v>0.02</v>
      </c>
      <c r="CH23" s="60">
        <f t="shared" si="20"/>
        <v>4.3478260869565216E-2</v>
      </c>
      <c r="CI23" s="127">
        <v>1042</v>
      </c>
      <c r="CJ23" s="127">
        <v>94</v>
      </c>
      <c r="CK23" s="128">
        <v>1.29</v>
      </c>
      <c r="CL23" s="60">
        <f t="shared" si="21"/>
        <v>9.0211132437619967E-2</v>
      </c>
      <c r="CM23" s="127">
        <v>2558</v>
      </c>
      <c r="CN23" s="127">
        <v>150</v>
      </c>
      <c r="CO23" s="128">
        <v>1.54</v>
      </c>
      <c r="CP23" s="60">
        <f t="shared" si="22"/>
        <v>5.8639562157935886E-2</v>
      </c>
      <c r="CQ23" s="127">
        <v>7825</v>
      </c>
      <c r="CR23" s="127">
        <v>353</v>
      </c>
      <c r="CS23" s="128">
        <v>4.43</v>
      </c>
      <c r="CT23" s="60">
        <f t="shared" si="23"/>
        <v>4.511182108626198E-2</v>
      </c>
      <c r="CU23" s="127">
        <v>2192</v>
      </c>
      <c r="CV23" s="127">
        <v>109</v>
      </c>
      <c r="CW23" s="128">
        <v>1.18</v>
      </c>
      <c r="CX23" s="60">
        <f t="shared" si="24"/>
        <v>4.9726277372262775E-2</v>
      </c>
      <c r="CY23" s="127">
        <v>2257</v>
      </c>
      <c r="CZ23" s="127">
        <v>112</v>
      </c>
      <c r="DA23" s="128">
        <v>1.2</v>
      </c>
      <c r="DB23" s="60">
        <f t="shared" si="30"/>
        <v>4.9623393885688968E-2</v>
      </c>
      <c r="DC23" s="127"/>
      <c r="DD23" s="127"/>
      <c r="DE23" s="128"/>
      <c r="DF23" s="150" t="e">
        <f t="shared" si="25"/>
        <v>#DIV/0!</v>
      </c>
    </row>
    <row r="24" spans="1:110">
      <c r="A24" s="88"/>
      <c r="B24" s="455">
        <f>'Daily_Total  P2'!B24</f>
        <v>45195</v>
      </c>
      <c r="C24" s="99">
        <f t="shared" si="61"/>
        <v>146603</v>
      </c>
      <c r="D24" s="72">
        <f t="shared" si="62"/>
        <v>6675</v>
      </c>
      <c r="E24" s="146">
        <v>26182</v>
      </c>
      <c r="F24" s="72">
        <v>20202</v>
      </c>
      <c r="G24" s="72">
        <v>9759</v>
      </c>
      <c r="H24" s="72">
        <v>6538</v>
      </c>
      <c r="I24" s="72">
        <v>3768</v>
      </c>
      <c r="J24" s="61">
        <f t="shared" si="63"/>
        <v>59.650000000000006</v>
      </c>
      <c r="K24" s="59">
        <f>SUM($J$21:J24)/$C$3</f>
        <v>2.1125490414262107E-2</v>
      </c>
      <c r="L24" s="60">
        <f t="shared" si="33"/>
        <v>4.5531128285232911E-2</v>
      </c>
      <c r="M24" s="73">
        <f t="shared" si="34"/>
        <v>8.936329588014982E-3</v>
      </c>
      <c r="N24" s="356">
        <f t="shared" si="35"/>
        <v>2.2782827897028495E-3</v>
      </c>
      <c r="O24" s="97">
        <v>1090</v>
      </c>
      <c r="P24" s="457">
        <f t="shared" si="28"/>
        <v>13979.547008547006</v>
      </c>
      <c r="Q24" s="74">
        <f t="shared" si="36"/>
        <v>7.7971052948538386E-2</v>
      </c>
      <c r="R24" s="75">
        <f t="shared" si="37"/>
        <v>5.4724770642201839E-2</v>
      </c>
      <c r="S24" s="59">
        <f t="shared" si="38"/>
        <v>0.16329588014981272</v>
      </c>
      <c r="T24" s="72">
        <v>36.813867269408263</v>
      </c>
      <c r="U24" s="72"/>
      <c r="V24" s="89">
        <v>0.82352342552470947</v>
      </c>
      <c r="W24" s="169"/>
      <c r="X24" s="127"/>
      <c r="Y24" s="128"/>
      <c r="Z24" s="60" t="e">
        <f t="shared" si="39"/>
        <v>#DIV/0!</v>
      </c>
      <c r="AA24" s="127">
        <v>36175</v>
      </c>
      <c r="AB24" s="127">
        <v>1366</v>
      </c>
      <c r="AC24" s="128">
        <v>11.19</v>
      </c>
      <c r="AD24" s="60">
        <f t="shared" si="40"/>
        <v>3.7760884588804423E-2</v>
      </c>
      <c r="AE24" s="127">
        <v>274</v>
      </c>
      <c r="AF24" s="127">
        <v>9</v>
      </c>
      <c r="AG24" s="128">
        <v>0.1</v>
      </c>
      <c r="AH24" s="60">
        <f t="shared" si="64"/>
        <v>3.2846715328467155E-2</v>
      </c>
      <c r="AI24" s="127">
        <v>2198</v>
      </c>
      <c r="AJ24" s="127">
        <v>97</v>
      </c>
      <c r="AK24" s="128">
        <v>0.88</v>
      </c>
      <c r="AL24" s="60">
        <f t="shared" si="65"/>
        <v>4.4131028207461329E-2</v>
      </c>
      <c r="AM24" s="127">
        <v>21361</v>
      </c>
      <c r="AN24" s="127">
        <v>1191</v>
      </c>
      <c r="AO24" s="128">
        <v>9.58</v>
      </c>
      <c r="AP24" s="60">
        <f t="shared" si="66"/>
        <v>5.5755816675249287E-2</v>
      </c>
      <c r="AQ24" s="127">
        <v>31</v>
      </c>
      <c r="AR24" s="127">
        <v>3</v>
      </c>
      <c r="AS24" s="128">
        <v>0.02</v>
      </c>
      <c r="AT24" s="60">
        <f t="shared" si="67"/>
        <v>9.6774193548387094E-2</v>
      </c>
      <c r="AU24" s="127">
        <v>7433</v>
      </c>
      <c r="AV24" s="127">
        <v>384</v>
      </c>
      <c r="AW24" s="128">
        <v>2.96</v>
      </c>
      <c r="AX24" s="60">
        <f t="shared" si="68"/>
        <v>5.1661509484730257E-2</v>
      </c>
      <c r="AY24" s="127">
        <v>6337</v>
      </c>
      <c r="AZ24" s="127">
        <v>312</v>
      </c>
      <c r="BA24" s="128">
        <v>2.5299999999999998</v>
      </c>
      <c r="BB24" s="60">
        <f t="shared" si="69"/>
        <v>4.92346536215875E-2</v>
      </c>
      <c r="BC24" s="127">
        <v>28852</v>
      </c>
      <c r="BD24" s="127">
        <v>1166</v>
      </c>
      <c r="BE24" s="128">
        <v>9.73</v>
      </c>
      <c r="BF24" s="60">
        <f t="shared" si="70"/>
        <v>4.0413142936364894E-2</v>
      </c>
      <c r="BG24" s="127">
        <v>4861</v>
      </c>
      <c r="BH24" s="127">
        <v>265</v>
      </c>
      <c r="BI24" s="128">
        <v>2.52</v>
      </c>
      <c r="BJ24" s="60">
        <f t="shared" si="71"/>
        <v>5.4515531783583628E-2</v>
      </c>
      <c r="BK24" s="127">
        <v>5959</v>
      </c>
      <c r="BL24" s="127">
        <v>261</v>
      </c>
      <c r="BM24" s="128">
        <v>2.0699999999999998</v>
      </c>
      <c r="BN24" s="60">
        <f t="shared" si="72"/>
        <v>4.3799295183755665E-2</v>
      </c>
      <c r="BO24" s="127">
        <v>9824</v>
      </c>
      <c r="BP24" s="127">
        <v>459</v>
      </c>
      <c r="BQ24" s="128">
        <v>5.0999999999999996</v>
      </c>
      <c r="BR24" s="60">
        <f t="shared" si="16"/>
        <v>4.6722312703583062E-2</v>
      </c>
      <c r="BS24" s="127">
        <v>9</v>
      </c>
      <c r="BT24" s="127">
        <v>0</v>
      </c>
      <c r="BU24" s="128">
        <v>0.01</v>
      </c>
      <c r="BV24" s="60">
        <f t="shared" si="17"/>
        <v>0</v>
      </c>
      <c r="BW24" s="127">
        <v>861</v>
      </c>
      <c r="BX24" s="127">
        <v>43</v>
      </c>
      <c r="BY24" s="128">
        <v>0.56999999999999995</v>
      </c>
      <c r="BZ24" s="60">
        <f t="shared" si="18"/>
        <v>4.9941927990708478E-2</v>
      </c>
      <c r="CA24" s="127">
        <v>6832</v>
      </c>
      <c r="CB24" s="127">
        <v>325</v>
      </c>
      <c r="CC24" s="128">
        <v>3.94</v>
      </c>
      <c r="CD24" s="60">
        <f t="shared" si="19"/>
        <v>4.7570257611241215E-2</v>
      </c>
      <c r="CE24" s="127">
        <v>16</v>
      </c>
      <c r="CF24" s="127">
        <v>1</v>
      </c>
      <c r="CG24" s="128">
        <v>0.02</v>
      </c>
      <c r="CH24" s="60">
        <f t="shared" si="20"/>
        <v>6.25E-2</v>
      </c>
      <c r="CI24" s="127">
        <v>1359</v>
      </c>
      <c r="CJ24" s="127">
        <v>83</v>
      </c>
      <c r="CK24" s="128">
        <v>1</v>
      </c>
      <c r="CL24" s="60">
        <f t="shared" si="21"/>
        <v>6.1074319352465045E-2</v>
      </c>
      <c r="CM24" s="127">
        <v>3274</v>
      </c>
      <c r="CN24" s="127">
        <v>193</v>
      </c>
      <c r="CO24" s="128">
        <v>1.84</v>
      </c>
      <c r="CP24" s="60">
        <f t="shared" si="22"/>
        <v>5.8949297495418447E-2</v>
      </c>
      <c r="CQ24" s="127">
        <v>6420</v>
      </c>
      <c r="CR24" s="127">
        <v>309</v>
      </c>
      <c r="CS24" s="128">
        <v>3.17</v>
      </c>
      <c r="CT24" s="60">
        <f t="shared" si="23"/>
        <v>4.8130841121495328E-2</v>
      </c>
      <c r="CU24" s="127">
        <v>2202</v>
      </c>
      <c r="CV24" s="127">
        <v>98</v>
      </c>
      <c r="CW24" s="128">
        <v>1.1599999999999999</v>
      </c>
      <c r="CX24" s="60">
        <f t="shared" si="24"/>
        <v>4.4504995458673931E-2</v>
      </c>
      <c r="CY24" s="127">
        <v>2325</v>
      </c>
      <c r="CZ24" s="127">
        <v>110</v>
      </c>
      <c r="DA24" s="128">
        <v>1.26</v>
      </c>
      <c r="DB24" s="60">
        <f t="shared" si="30"/>
        <v>4.7311827956989246E-2</v>
      </c>
      <c r="DC24" s="127"/>
      <c r="DD24" s="127"/>
      <c r="DE24" s="128"/>
      <c r="DF24" s="150" t="e">
        <f t="shared" si="25"/>
        <v>#DIV/0!</v>
      </c>
    </row>
    <row r="25" spans="1:110">
      <c r="A25" s="88"/>
      <c r="B25" s="455">
        <f>'Daily_Total  P2'!B25</f>
        <v>45196</v>
      </c>
      <c r="C25" s="99">
        <f t="shared" si="61"/>
        <v>152332</v>
      </c>
      <c r="D25" s="72">
        <f t="shared" si="62"/>
        <v>6235</v>
      </c>
      <c r="E25" s="146">
        <v>26424</v>
      </c>
      <c r="F25" s="72">
        <v>20384</v>
      </c>
      <c r="G25" s="72">
        <v>9815</v>
      </c>
      <c r="H25" s="72">
        <v>6649</v>
      </c>
      <c r="I25" s="72">
        <v>3829</v>
      </c>
      <c r="J25" s="61">
        <f t="shared" si="63"/>
        <v>60.209999999999994</v>
      </c>
      <c r="K25" s="59">
        <f>SUM($J$21:J25)/$C$3</f>
        <v>2.4806692561232618E-2</v>
      </c>
      <c r="L25" s="60">
        <f t="shared" si="33"/>
        <v>4.093033637055904E-2</v>
      </c>
      <c r="M25" s="73">
        <f t="shared" si="34"/>
        <v>9.6567762630312744E-3</v>
      </c>
      <c r="N25" s="356">
        <f t="shared" si="35"/>
        <v>2.2786103542234331E-3</v>
      </c>
      <c r="O25" s="97">
        <v>1108</v>
      </c>
      <c r="P25" s="457">
        <f t="shared" si="28"/>
        <v>13979.547008547006</v>
      </c>
      <c r="Q25" s="74">
        <f t="shared" si="36"/>
        <v>7.9258648318330766E-2</v>
      </c>
      <c r="R25" s="75">
        <f t="shared" si="37"/>
        <v>5.4341155234657032E-2</v>
      </c>
      <c r="S25" s="59">
        <f t="shared" si="38"/>
        <v>0.17770649558941459</v>
      </c>
      <c r="T25" s="72">
        <v>28.440206271910405</v>
      </c>
      <c r="U25" s="72"/>
      <c r="V25" s="89">
        <v>0.85990362142808252</v>
      </c>
      <c r="W25" s="169"/>
      <c r="X25" s="127"/>
      <c r="Y25" s="128"/>
      <c r="Z25" s="60" t="e">
        <f t="shared" si="39"/>
        <v>#DIV/0!</v>
      </c>
      <c r="AA25" s="127">
        <v>39257</v>
      </c>
      <c r="AB25" s="127">
        <v>1421</v>
      </c>
      <c r="AC25" s="128">
        <v>12.24</v>
      </c>
      <c r="AD25" s="60">
        <f t="shared" si="40"/>
        <v>3.6197366074840157E-2</v>
      </c>
      <c r="AE25" s="127">
        <v>301</v>
      </c>
      <c r="AF25" s="127">
        <v>10</v>
      </c>
      <c r="AG25" s="128">
        <v>0.15</v>
      </c>
      <c r="AH25" s="60">
        <f t="shared" si="64"/>
        <v>3.3222591362126248E-2</v>
      </c>
      <c r="AI25" s="127">
        <v>2576</v>
      </c>
      <c r="AJ25" s="127">
        <v>113</v>
      </c>
      <c r="AK25" s="128">
        <v>1.05</v>
      </c>
      <c r="AL25" s="60">
        <f t="shared" si="65"/>
        <v>4.3866459627329192E-2</v>
      </c>
      <c r="AM25" s="127">
        <v>24505</v>
      </c>
      <c r="AN25" s="127">
        <v>1166</v>
      </c>
      <c r="AO25" s="128">
        <v>10</v>
      </c>
      <c r="AP25" s="60">
        <f t="shared" si="66"/>
        <v>4.7582126096714958E-2</v>
      </c>
      <c r="AQ25" s="127">
        <v>1</v>
      </c>
      <c r="AR25" s="127">
        <v>0</v>
      </c>
      <c r="AS25" s="128">
        <v>0</v>
      </c>
      <c r="AT25" s="60">
        <f t="shared" si="67"/>
        <v>0</v>
      </c>
      <c r="AU25" s="127">
        <v>7074</v>
      </c>
      <c r="AV25" s="127">
        <v>348</v>
      </c>
      <c r="AW25" s="128">
        <v>2.93</v>
      </c>
      <c r="AX25" s="60">
        <f t="shared" si="68"/>
        <v>4.9194232400339273E-2</v>
      </c>
      <c r="AY25" s="127">
        <v>8609</v>
      </c>
      <c r="AZ25" s="127">
        <v>378</v>
      </c>
      <c r="BA25" s="128">
        <v>3.16</v>
      </c>
      <c r="BB25" s="60">
        <f t="shared" si="69"/>
        <v>4.3907538622371935E-2</v>
      </c>
      <c r="BC25" s="127">
        <v>24526</v>
      </c>
      <c r="BD25" s="127">
        <v>845</v>
      </c>
      <c r="BE25" s="128">
        <v>8.15</v>
      </c>
      <c r="BF25" s="60">
        <f t="shared" si="70"/>
        <v>3.4453233303433091E-2</v>
      </c>
      <c r="BG25" s="127">
        <v>5071</v>
      </c>
      <c r="BH25" s="127">
        <v>276</v>
      </c>
      <c r="BI25" s="128">
        <v>2.83</v>
      </c>
      <c r="BJ25" s="60">
        <f t="shared" si="71"/>
        <v>5.4427134687438372E-2</v>
      </c>
      <c r="BK25" s="127">
        <v>5260</v>
      </c>
      <c r="BL25" s="127">
        <v>214</v>
      </c>
      <c r="BM25" s="128">
        <v>1.85</v>
      </c>
      <c r="BN25" s="60">
        <f t="shared" si="72"/>
        <v>4.0684410646387829E-2</v>
      </c>
      <c r="BO25" s="127">
        <v>10591</v>
      </c>
      <c r="BP25" s="127">
        <v>422</v>
      </c>
      <c r="BQ25" s="128">
        <v>5.16</v>
      </c>
      <c r="BR25" s="60">
        <f t="shared" si="16"/>
        <v>3.9845151543763571E-2</v>
      </c>
      <c r="BS25" s="127">
        <v>6</v>
      </c>
      <c r="BT25" s="127">
        <v>0</v>
      </c>
      <c r="BU25" s="128">
        <v>0</v>
      </c>
      <c r="BV25" s="60">
        <f t="shared" si="17"/>
        <v>0</v>
      </c>
      <c r="BW25" s="127">
        <v>1160</v>
      </c>
      <c r="BX25" s="127">
        <v>56</v>
      </c>
      <c r="BY25" s="128">
        <v>0.75</v>
      </c>
      <c r="BZ25" s="60">
        <f t="shared" si="18"/>
        <v>4.8275862068965517E-2</v>
      </c>
      <c r="CA25" s="127">
        <v>4785</v>
      </c>
      <c r="CB25" s="127">
        <v>214</v>
      </c>
      <c r="CC25" s="128">
        <v>2.5499999999999998</v>
      </c>
      <c r="CD25" s="60">
        <f t="shared" si="19"/>
        <v>4.472309299895507E-2</v>
      </c>
      <c r="CE25" s="127">
        <v>10</v>
      </c>
      <c r="CF25" s="127">
        <v>0</v>
      </c>
      <c r="CG25" s="128">
        <v>0</v>
      </c>
      <c r="CH25" s="60">
        <f t="shared" si="20"/>
        <v>0</v>
      </c>
      <c r="CI25" s="127">
        <v>1537</v>
      </c>
      <c r="CJ25" s="127">
        <v>79</v>
      </c>
      <c r="CK25" s="128">
        <v>1.06</v>
      </c>
      <c r="CL25" s="60">
        <f t="shared" si="21"/>
        <v>5.1398828887443071E-2</v>
      </c>
      <c r="CM25" s="127">
        <v>2953</v>
      </c>
      <c r="CN25" s="127">
        <v>145</v>
      </c>
      <c r="CO25" s="128">
        <v>1.68</v>
      </c>
      <c r="CP25" s="60">
        <f t="shared" si="22"/>
        <v>4.9102607517778528E-2</v>
      </c>
      <c r="CQ25" s="127">
        <v>10381</v>
      </c>
      <c r="CR25" s="127">
        <v>372</v>
      </c>
      <c r="CS25" s="128">
        <v>4.6100000000000003</v>
      </c>
      <c r="CT25" s="60">
        <f t="shared" si="23"/>
        <v>3.583469800597245E-2</v>
      </c>
      <c r="CU25" s="127">
        <v>2076</v>
      </c>
      <c r="CV25" s="127">
        <v>116</v>
      </c>
      <c r="CW25" s="128">
        <v>1.1499999999999999</v>
      </c>
      <c r="CX25" s="60">
        <f t="shared" si="24"/>
        <v>5.5876685934489405E-2</v>
      </c>
      <c r="CY25" s="127">
        <v>1653</v>
      </c>
      <c r="CZ25" s="127">
        <v>60</v>
      </c>
      <c r="DA25" s="128">
        <v>0.89</v>
      </c>
      <c r="DB25" s="60">
        <f t="shared" si="30"/>
        <v>3.6297640653357534E-2</v>
      </c>
      <c r="DC25" s="127"/>
      <c r="DD25" s="127"/>
      <c r="DE25" s="128"/>
      <c r="DF25" s="150" t="e">
        <f t="shared" si="25"/>
        <v>#DIV/0!</v>
      </c>
    </row>
    <row r="26" spans="1:110">
      <c r="A26" s="90"/>
      <c r="B26" s="455">
        <f>'Daily_Total  P2'!B26</f>
        <v>45197</v>
      </c>
      <c r="C26" s="99">
        <f t="shared" si="61"/>
        <v>148484</v>
      </c>
      <c r="D26" s="72">
        <f t="shared" si="62"/>
        <v>6228</v>
      </c>
      <c r="E26" s="146">
        <v>26601</v>
      </c>
      <c r="F26" s="72">
        <v>20282</v>
      </c>
      <c r="G26" s="72">
        <v>9699</v>
      </c>
      <c r="H26" s="72">
        <v>6581</v>
      </c>
      <c r="I26" s="72">
        <v>3787</v>
      </c>
      <c r="J26" s="61">
        <f t="shared" si="63"/>
        <v>62.080000000000005</v>
      </c>
      <c r="K26" s="59">
        <f>SUM($J$21:J26)/$C$3</f>
        <v>2.8602225351199891E-2</v>
      </c>
      <c r="L26" s="60">
        <f t="shared" si="33"/>
        <v>4.1943913148891461E-2</v>
      </c>
      <c r="M26" s="73">
        <f t="shared" si="34"/>
        <v>9.9678869621066153E-3</v>
      </c>
      <c r="N26" s="356">
        <f t="shared" si="35"/>
        <v>2.3337468516221199E-3</v>
      </c>
      <c r="O26" s="97">
        <v>831</v>
      </c>
      <c r="P26" s="457">
        <f t="shared" si="28"/>
        <v>13979.547008547006</v>
      </c>
      <c r="Q26" s="74">
        <f t="shared" si="36"/>
        <v>5.9443986238748074E-2</v>
      </c>
      <c r="R26" s="75">
        <f t="shared" si="37"/>
        <v>7.4705174488567991E-2</v>
      </c>
      <c r="S26" s="59">
        <f t="shared" si="38"/>
        <v>0.13342967244701348</v>
      </c>
      <c r="T26" s="72">
        <v>40.177424869948567</v>
      </c>
      <c r="U26" s="72"/>
      <c r="V26" s="89">
        <v>0.84362454761662808</v>
      </c>
      <c r="W26" s="169"/>
      <c r="X26" s="127"/>
      <c r="Y26" s="128"/>
      <c r="Z26" s="60" t="e">
        <f t="shared" si="39"/>
        <v>#DIV/0!</v>
      </c>
      <c r="AA26" s="127">
        <v>33391</v>
      </c>
      <c r="AB26" s="127">
        <v>1266</v>
      </c>
      <c r="AC26" s="128">
        <v>11.45</v>
      </c>
      <c r="AD26" s="60">
        <f t="shared" si="40"/>
        <v>3.7914408074031923E-2</v>
      </c>
      <c r="AE26" s="127">
        <v>258</v>
      </c>
      <c r="AF26" s="127">
        <v>5</v>
      </c>
      <c r="AG26" s="128">
        <v>0.1</v>
      </c>
      <c r="AH26" s="60">
        <f t="shared" si="64"/>
        <v>1.937984496124031E-2</v>
      </c>
      <c r="AI26" s="127">
        <v>2611</v>
      </c>
      <c r="AJ26" s="127">
        <v>120</v>
      </c>
      <c r="AK26" s="128">
        <v>1.31</v>
      </c>
      <c r="AL26" s="60">
        <f t="shared" si="65"/>
        <v>4.5959402527767139E-2</v>
      </c>
      <c r="AM26" s="127">
        <v>20875</v>
      </c>
      <c r="AN26" s="127">
        <v>918</v>
      </c>
      <c r="AO26" s="128">
        <v>8.85</v>
      </c>
      <c r="AP26" s="60">
        <f t="shared" si="66"/>
        <v>4.3976047904191615E-2</v>
      </c>
      <c r="AQ26" s="127">
        <v>6</v>
      </c>
      <c r="AR26" s="127">
        <v>1</v>
      </c>
      <c r="AS26" s="128">
        <v>0</v>
      </c>
      <c r="AT26" s="60">
        <f t="shared" si="67"/>
        <v>0.16666666666666666</v>
      </c>
      <c r="AU26" s="127">
        <v>10360</v>
      </c>
      <c r="AV26" s="127">
        <v>480</v>
      </c>
      <c r="AW26" s="128">
        <v>4.37</v>
      </c>
      <c r="AX26" s="60">
        <f t="shared" si="68"/>
        <v>4.633204633204633E-2</v>
      </c>
      <c r="AY26" s="127">
        <v>9721</v>
      </c>
      <c r="AZ26" s="127">
        <v>413</v>
      </c>
      <c r="BA26" s="128">
        <v>3.68</v>
      </c>
      <c r="BB26" s="60">
        <f t="shared" si="69"/>
        <v>4.248534101429894E-2</v>
      </c>
      <c r="BC26" s="127">
        <v>22266</v>
      </c>
      <c r="BD26" s="127">
        <v>781</v>
      </c>
      <c r="BE26" s="128">
        <v>7.56</v>
      </c>
      <c r="BF26" s="60">
        <f t="shared" si="70"/>
        <v>3.5075900476062155E-2</v>
      </c>
      <c r="BG26" s="127">
        <v>7239</v>
      </c>
      <c r="BH26" s="127">
        <v>387</v>
      </c>
      <c r="BI26" s="128">
        <v>3.91</v>
      </c>
      <c r="BJ26" s="60">
        <f t="shared" si="71"/>
        <v>5.3460422710319103E-2</v>
      </c>
      <c r="BK26" s="127">
        <v>6927</v>
      </c>
      <c r="BL26" s="127">
        <v>263</v>
      </c>
      <c r="BM26" s="128">
        <v>2.33</v>
      </c>
      <c r="BN26" s="60">
        <f t="shared" si="72"/>
        <v>3.796737404359752E-2</v>
      </c>
      <c r="BO26" s="127">
        <v>10020</v>
      </c>
      <c r="BP26" s="127">
        <v>422</v>
      </c>
      <c r="BQ26" s="128">
        <v>4.6399999999999997</v>
      </c>
      <c r="BR26" s="60">
        <f t="shared" si="16"/>
        <v>4.2115768463073855E-2</v>
      </c>
      <c r="BS26" s="127">
        <v>24</v>
      </c>
      <c r="BT26" s="127">
        <v>2</v>
      </c>
      <c r="BU26" s="128">
        <v>0.02</v>
      </c>
      <c r="BV26" s="60">
        <f t="shared" si="17"/>
        <v>8.3333333333333329E-2</v>
      </c>
      <c r="BW26" s="127">
        <v>866</v>
      </c>
      <c r="BX26" s="127">
        <v>40</v>
      </c>
      <c r="BY26" s="128">
        <v>0.62</v>
      </c>
      <c r="BZ26" s="60">
        <f t="shared" si="18"/>
        <v>4.6189376443418015E-2</v>
      </c>
      <c r="CA26" s="127">
        <v>4143</v>
      </c>
      <c r="CB26" s="127">
        <v>222</v>
      </c>
      <c r="CC26" s="128">
        <v>2.75</v>
      </c>
      <c r="CD26" s="60">
        <f t="shared" si="19"/>
        <v>5.3584359160028967E-2</v>
      </c>
      <c r="CE26" s="127">
        <v>12</v>
      </c>
      <c r="CF26" s="127">
        <v>0</v>
      </c>
      <c r="CG26" s="128">
        <v>0</v>
      </c>
      <c r="CH26" s="60">
        <f t="shared" si="20"/>
        <v>0</v>
      </c>
      <c r="CI26" s="127">
        <v>1281</v>
      </c>
      <c r="CJ26" s="127">
        <v>83</v>
      </c>
      <c r="CK26" s="128">
        <v>0.98</v>
      </c>
      <c r="CL26" s="60">
        <f t="shared" si="21"/>
        <v>6.4793130366900861E-2</v>
      </c>
      <c r="CM26" s="127">
        <v>1995</v>
      </c>
      <c r="CN26" s="127">
        <v>122</v>
      </c>
      <c r="CO26" s="128">
        <v>1.28</v>
      </c>
      <c r="CP26" s="60">
        <f t="shared" si="22"/>
        <v>6.1152882205513785E-2</v>
      </c>
      <c r="CQ26" s="127">
        <v>9461</v>
      </c>
      <c r="CR26" s="127">
        <v>364</v>
      </c>
      <c r="CS26" s="128">
        <v>4.5199999999999996</v>
      </c>
      <c r="CT26" s="60">
        <f t="shared" si="23"/>
        <v>3.8473734277560512E-2</v>
      </c>
      <c r="CU26" s="127">
        <v>5684</v>
      </c>
      <c r="CV26" s="127">
        <v>277</v>
      </c>
      <c r="CW26" s="128">
        <v>2.89</v>
      </c>
      <c r="CX26" s="60">
        <f t="shared" si="24"/>
        <v>4.8733286418015484E-2</v>
      </c>
      <c r="CY26" s="127">
        <v>1344</v>
      </c>
      <c r="CZ26" s="127">
        <v>62</v>
      </c>
      <c r="DA26" s="128">
        <v>0.82</v>
      </c>
      <c r="DB26" s="60">
        <f t="shared" si="30"/>
        <v>4.6130952380952384E-2</v>
      </c>
      <c r="DC26" s="127"/>
      <c r="DD26" s="127"/>
      <c r="DE26" s="128"/>
      <c r="DF26" s="150" t="e">
        <f t="shared" si="25"/>
        <v>#DIV/0!</v>
      </c>
    </row>
    <row r="27" spans="1:110">
      <c r="A27" s="88"/>
      <c r="B27" s="455">
        <f>'Daily_Total  P2'!B27</f>
        <v>45198</v>
      </c>
      <c r="C27" s="99">
        <f t="shared" si="61"/>
        <v>158163</v>
      </c>
      <c r="D27" s="72">
        <f t="shared" si="62"/>
        <v>6352</v>
      </c>
      <c r="E27" s="146">
        <v>28587</v>
      </c>
      <c r="F27" s="72">
        <v>21811</v>
      </c>
      <c r="G27" s="72">
        <v>10606</v>
      </c>
      <c r="H27" s="72">
        <v>7100</v>
      </c>
      <c r="I27" s="72">
        <v>3979</v>
      </c>
      <c r="J27" s="61">
        <f t="shared" si="63"/>
        <v>63.699999999999996</v>
      </c>
      <c r="K27" s="59">
        <f>SUM($J$21:J27)/$C$3</f>
        <v>3.2496803938843501E-2</v>
      </c>
      <c r="L27" s="60">
        <f t="shared" si="33"/>
        <v>4.0161099625070341E-2</v>
      </c>
      <c r="M27" s="73">
        <f t="shared" si="34"/>
        <v>1.0028337531486145E-2</v>
      </c>
      <c r="N27" s="356">
        <f t="shared" si="35"/>
        <v>2.2282855843565254E-3</v>
      </c>
      <c r="O27" s="97">
        <v>818</v>
      </c>
      <c r="P27" s="457">
        <f t="shared" si="28"/>
        <v>13979.547008547006</v>
      </c>
      <c r="Q27" s="74">
        <f t="shared" si="36"/>
        <v>5.8514056249453578E-2</v>
      </c>
      <c r="R27" s="75">
        <f t="shared" si="37"/>
        <v>7.7872860635696817E-2</v>
      </c>
      <c r="S27" s="59">
        <f t="shared" si="38"/>
        <v>0.12877833753148615</v>
      </c>
      <c r="T27" s="72">
        <v>34.383565942523767</v>
      </c>
      <c r="U27" s="72"/>
      <c r="V27" s="89">
        <v>0.8653593270706379</v>
      </c>
      <c r="W27" s="169"/>
      <c r="X27" s="127"/>
      <c r="Y27" s="128"/>
      <c r="Z27" s="60" t="e">
        <f t="shared" si="39"/>
        <v>#DIV/0!</v>
      </c>
      <c r="AA27" s="127">
        <v>30939</v>
      </c>
      <c r="AB27" s="127">
        <v>1132</v>
      </c>
      <c r="AC27" s="128">
        <v>10.61</v>
      </c>
      <c r="AD27" s="60">
        <f t="shared" si="40"/>
        <v>3.6588125020201041E-2</v>
      </c>
      <c r="AE27" s="127">
        <v>228</v>
      </c>
      <c r="AF27" s="127">
        <v>7</v>
      </c>
      <c r="AG27" s="128">
        <v>0.1</v>
      </c>
      <c r="AH27" s="60">
        <f t="shared" si="64"/>
        <v>3.0701754385964911E-2</v>
      </c>
      <c r="AI27" s="127">
        <v>2509</v>
      </c>
      <c r="AJ27" s="127">
        <v>150</v>
      </c>
      <c r="AK27" s="128">
        <v>1.5</v>
      </c>
      <c r="AL27" s="60">
        <f t="shared" si="65"/>
        <v>5.9784774810681549E-2</v>
      </c>
      <c r="AM27" s="127">
        <v>21624</v>
      </c>
      <c r="AN27" s="127">
        <v>967</v>
      </c>
      <c r="AO27" s="128">
        <v>8.2100000000000009</v>
      </c>
      <c r="AP27" s="60">
        <f t="shared" si="66"/>
        <v>4.4718830928597852E-2</v>
      </c>
      <c r="AQ27" s="127">
        <v>4</v>
      </c>
      <c r="AR27" s="127">
        <v>0</v>
      </c>
      <c r="AS27" s="128">
        <v>0</v>
      </c>
      <c r="AT27" s="60">
        <f t="shared" si="67"/>
        <v>0</v>
      </c>
      <c r="AU27" s="127">
        <v>11126</v>
      </c>
      <c r="AV27" s="127">
        <v>502</v>
      </c>
      <c r="AW27" s="128">
        <v>4.45</v>
      </c>
      <c r="AX27" s="60">
        <f t="shared" si="68"/>
        <v>4.5119539816645696E-2</v>
      </c>
      <c r="AY27" s="127">
        <v>13645</v>
      </c>
      <c r="AZ27" s="127">
        <v>517</v>
      </c>
      <c r="BA27" s="128">
        <v>4.53</v>
      </c>
      <c r="BB27" s="60">
        <f t="shared" si="69"/>
        <v>3.788933675338952E-2</v>
      </c>
      <c r="BC27" s="127">
        <v>26394</v>
      </c>
      <c r="BD27" s="127">
        <v>883</v>
      </c>
      <c r="BE27" s="128">
        <v>8.7100000000000009</v>
      </c>
      <c r="BF27" s="60">
        <f t="shared" si="70"/>
        <v>3.3454573009017198E-2</v>
      </c>
      <c r="BG27" s="127">
        <v>9087</v>
      </c>
      <c r="BH27" s="127">
        <v>423</v>
      </c>
      <c r="BI27" s="128">
        <v>4.3499999999999996</v>
      </c>
      <c r="BJ27" s="60">
        <f t="shared" si="71"/>
        <v>4.6550016507098051E-2</v>
      </c>
      <c r="BK27" s="127">
        <v>5568</v>
      </c>
      <c r="BL27" s="127">
        <v>214</v>
      </c>
      <c r="BM27" s="128">
        <v>1.86</v>
      </c>
      <c r="BN27" s="60">
        <f t="shared" si="72"/>
        <v>3.843390804597701E-2</v>
      </c>
      <c r="BO27" s="127">
        <v>11349</v>
      </c>
      <c r="BP27" s="127">
        <v>404</v>
      </c>
      <c r="BQ27" s="128">
        <v>4.71</v>
      </c>
      <c r="BR27" s="60">
        <f t="shared" si="16"/>
        <v>3.559785003083972E-2</v>
      </c>
      <c r="BS27" s="127">
        <v>3</v>
      </c>
      <c r="BT27" s="127">
        <v>1</v>
      </c>
      <c r="BU27" s="128">
        <v>0</v>
      </c>
      <c r="BV27" s="60">
        <f t="shared" si="17"/>
        <v>0.33333333333333331</v>
      </c>
      <c r="BW27" s="127">
        <v>628</v>
      </c>
      <c r="BX27" s="127">
        <v>26</v>
      </c>
      <c r="BY27" s="128">
        <v>0.47</v>
      </c>
      <c r="BZ27" s="60">
        <f t="shared" si="18"/>
        <v>4.1401273885350316E-2</v>
      </c>
      <c r="CA27" s="127">
        <v>4700</v>
      </c>
      <c r="CB27" s="127">
        <v>261</v>
      </c>
      <c r="CC27" s="128">
        <v>3.13</v>
      </c>
      <c r="CD27" s="60">
        <f t="shared" si="19"/>
        <v>5.5531914893617022E-2</v>
      </c>
      <c r="CE27" s="127">
        <v>38</v>
      </c>
      <c r="CF27" s="127">
        <v>1</v>
      </c>
      <c r="CG27" s="128">
        <v>0.01</v>
      </c>
      <c r="CH27" s="60">
        <f t="shared" si="20"/>
        <v>2.6315789473684209E-2</v>
      </c>
      <c r="CI27" s="127">
        <v>1440</v>
      </c>
      <c r="CJ27" s="127">
        <v>75</v>
      </c>
      <c r="CK27" s="128">
        <v>1.1100000000000001</v>
      </c>
      <c r="CL27" s="60">
        <f t="shared" si="21"/>
        <v>5.2083333333333336E-2</v>
      </c>
      <c r="CM27" s="127">
        <v>2346</v>
      </c>
      <c r="CN27" s="127">
        <v>138</v>
      </c>
      <c r="CO27" s="128">
        <v>1.43</v>
      </c>
      <c r="CP27" s="60">
        <f t="shared" si="22"/>
        <v>5.8823529411764705E-2</v>
      </c>
      <c r="CQ27" s="127">
        <v>9967</v>
      </c>
      <c r="CR27" s="127">
        <v>381</v>
      </c>
      <c r="CS27" s="128">
        <v>4.9400000000000004</v>
      </c>
      <c r="CT27" s="60">
        <f t="shared" si="23"/>
        <v>3.822614628273302E-2</v>
      </c>
      <c r="CU27" s="127">
        <v>5397</v>
      </c>
      <c r="CV27" s="127">
        <v>239</v>
      </c>
      <c r="CW27" s="128">
        <v>2.9</v>
      </c>
      <c r="CX27" s="60">
        <f t="shared" si="24"/>
        <v>4.4283861404483975E-2</v>
      </c>
      <c r="CY27" s="127">
        <v>1171</v>
      </c>
      <c r="CZ27" s="127">
        <v>31</v>
      </c>
      <c r="DA27" s="128">
        <v>0.68</v>
      </c>
      <c r="DB27" s="60">
        <f t="shared" si="30"/>
        <v>2.6473099914602904E-2</v>
      </c>
      <c r="DC27" s="127"/>
      <c r="DD27" s="127"/>
      <c r="DE27" s="128"/>
      <c r="DF27" s="150" t="e">
        <f t="shared" si="25"/>
        <v>#DIV/0!</v>
      </c>
    </row>
    <row r="28" spans="1:110">
      <c r="A28" s="88"/>
      <c r="B28" s="455">
        <f>'Daily_Total  P2'!B28</f>
        <v>45199</v>
      </c>
      <c r="C28" s="99">
        <f t="shared" si="61"/>
        <v>103956</v>
      </c>
      <c r="D28" s="72">
        <f t="shared" si="62"/>
        <v>4080</v>
      </c>
      <c r="E28" s="146">
        <v>18598</v>
      </c>
      <c r="F28" s="72">
        <v>14203</v>
      </c>
      <c r="G28" s="72">
        <v>7134</v>
      </c>
      <c r="H28" s="72">
        <v>4786</v>
      </c>
      <c r="I28" s="72">
        <v>2823</v>
      </c>
      <c r="J28" s="61">
        <f t="shared" si="63"/>
        <v>38.14</v>
      </c>
      <c r="K28" s="59">
        <f>SUM($J$21:J28)/$C$3</f>
        <v>3.4828659940927133E-2</v>
      </c>
      <c r="L28" s="60">
        <f t="shared" si="33"/>
        <v>3.9247373888953017E-2</v>
      </c>
      <c r="M28" s="73">
        <f t="shared" si="34"/>
        <v>9.3480392156862751E-3</v>
      </c>
      <c r="N28" s="356">
        <f t="shared" si="35"/>
        <v>2.0507581460372085E-3</v>
      </c>
      <c r="O28" s="97">
        <v>645</v>
      </c>
      <c r="P28" s="457">
        <f t="shared" si="28"/>
        <v>13979.547008547006</v>
      </c>
      <c r="Q28" s="74">
        <f t="shared" si="36"/>
        <v>4.6138834084226844E-2</v>
      </c>
      <c r="R28" s="75">
        <f t="shared" si="37"/>
        <v>5.9131782945736434E-2</v>
      </c>
      <c r="S28" s="59">
        <f t="shared" si="38"/>
        <v>0.15808823529411764</v>
      </c>
      <c r="T28" s="72">
        <v>28.048381444829342</v>
      </c>
      <c r="U28" s="72"/>
      <c r="V28" s="89">
        <v>0.82971434890856721</v>
      </c>
      <c r="W28" s="169"/>
      <c r="X28" s="127"/>
      <c r="Y28" s="128"/>
      <c r="Z28" s="60" t="e">
        <f t="shared" si="39"/>
        <v>#DIV/0!</v>
      </c>
      <c r="AA28" s="127">
        <v>16615</v>
      </c>
      <c r="AB28" s="127">
        <v>646</v>
      </c>
      <c r="AC28" s="128">
        <v>5.45</v>
      </c>
      <c r="AD28" s="60">
        <f t="shared" si="40"/>
        <v>3.8880529641889858E-2</v>
      </c>
      <c r="AE28" s="127">
        <v>117</v>
      </c>
      <c r="AF28" s="127">
        <v>7</v>
      </c>
      <c r="AG28" s="128">
        <v>0.06</v>
      </c>
      <c r="AH28" s="60">
        <f t="shared" si="64"/>
        <v>5.9829059829059832E-2</v>
      </c>
      <c r="AI28" s="127">
        <v>1816</v>
      </c>
      <c r="AJ28" s="127">
        <v>100</v>
      </c>
      <c r="AK28" s="128">
        <v>0.88</v>
      </c>
      <c r="AL28" s="60">
        <f t="shared" si="65"/>
        <v>5.5066079295154183E-2</v>
      </c>
      <c r="AM28" s="127">
        <v>17790</v>
      </c>
      <c r="AN28" s="127">
        <v>698</v>
      </c>
      <c r="AO28" s="128">
        <v>5.91</v>
      </c>
      <c r="AP28" s="60">
        <f t="shared" si="66"/>
        <v>3.9235525576166386E-2</v>
      </c>
      <c r="AQ28" s="127">
        <v>26</v>
      </c>
      <c r="AR28" s="127">
        <v>2</v>
      </c>
      <c r="AS28" s="128">
        <v>0.01</v>
      </c>
      <c r="AT28" s="60">
        <f t="shared" si="67"/>
        <v>7.6923076923076927E-2</v>
      </c>
      <c r="AU28" s="127">
        <v>6892</v>
      </c>
      <c r="AV28" s="127">
        <v>299</v>
      </c>
      <c r="AW28" s="128">
        <v>2.54</v>
      </c>
      <c r="AX28" s="60">
        <f t="shared" si="68"/>
        <v>4.3383633197910623E-2</v>
      </c>
      <c r="AY28" s="127">
        <v>7407</v>
      </c>
      <c r="AZ28" s="127">
        <v>320</v>
      </c>
      <c r="BA28" s="128">
        <v>2.36</v>
      </c>
      <c r="BB28" s="60">
        <f t="shared" si="69"/>
        <v>4.3202376130687191E-2</v>
      </c>
      <c r="BC28" s="127">
        <v>18119</v>
      </c>
      <c r="BD28" s="127">
        <v>592</v>
      </c>
      <c r="BE28" s="128">
        <v>5.6</v>
      </c>
      <c r="BF28" s="60">
        <f t="shared" si="70"/>
        <v>3.2672884817042884E-2</v>
      </c>
      <c r="BG28" s="127">
        <v>6645</v>
      </c>
      <c r="BH28" s="127">
        <v>264</v>
      </c>
      <c r="BI28" s="128">
        <v>2.37</v>
      </c>
      <c r="BJ28" s="60">
        <f t="shared" si="71"/>
        <v>3.9729119638826187E-2</v>
      </c>
      <c r="BK28" s="127">
        <v>3331</v>
      </c>
      <c r="BL28" s="127">
        <v>128</v>
      </c>
      <c r="BM28" s="128">
        <v>1.03</v>
      </c>
      <c r="BN28" s="60">
        <f t="shared" si="72"/>
        <v>3.8426898829180427E-2</v>
      </c>
      <c r="BO28" s="127">
        <v>7705</v>
      </c>
      <c r="BP28" s="127">
        <v>260</v>
      </c>
      <c r="BQ28" s="128">
        <v>3.02</v>
      </c>
      <c r="BR28" s="60">
        <f t="shared" si="16"/>
        <v>3.3744321868916287E-2</v>
      </c>
      <c r="BS28" s="127">
        <v>17</v>
      </c>
      <c r="BT28" s="127">
        <v>2</v>
      </c>
      <c r="BU28" s="128">
        <v>0.03</v>
      </c>
      <c r="BV28" s="60">
        <f t="shared" si="17"/>
        <v>0.11764705882352941</v>
      </c>
      <c r="BW28" s="127">
        <v>339</v>
      </c>
      <c r="BX28" s="127">
        <v>13</v>
      </c>
      <c r="BY28" s="128">
        <v>0.23</v>
      </c>
      <c r="BZ28" s="60">
        <f t="shared" si="18"/>
        <v>3.8348082595870206E-2</v>
      </c>
      <c r="CA28" s="127">
        <v>2572</v>
      </c>
      <c r="CB28" s="127">
        <v>124</v>
      </c>
      <c r="CC28" s="128">
        <v>1.58</v>
      </c>
      <c r="CD28" s="60">
        <f t="shared" si="19"/>
        <v>4.821150855365474E-2</v>
      </c>
      <c r="CE28" s="127">
        <v>4</v>
      </c>
      <c r="CF28" s="127">
        <v>0</v>
      </c>
      <c r="CG28" s="128">
        <v>0</v>
      </c>
      <c r="CH28" s="60">
        <f t="shared" si="20"/>
        <v>0</v>
      </c>
      <c r="CI28" s="127">
        <v>1198</v>
      </c>
      <c r="CJ28" s="127">
        <v>59</v>
      </c>
      <c r="CK28" s="128">
        <v>0.63</v>
      </c>
      <c r="CL28" s="60">
        <f t="shared" si="21"/>
        <v>4.9248747913188645E-2</v>
      </c>
      <c r="CM28" s="127">
        <v>1735</v>
      </c>
      <c r="CN28" s="127">
        <v>99</v>
      </c>
      <c r="CO28" s="128">
        <v>1</v>
      </c>
      <c r="CP28" s="60">
        <f t="shared" si="22"/>
        <v>5.7060518731988474E-2</v>
      </c>
      <c r="CQ28" s="127">
        <v>7774</v>
      </c>
      <c r="CR28" s="127">
        <v>297</v>
      </c>
      <c r="CS28" s="128">
        <v>3.33</v>
      </c>
      <c r="CT28" s="60">
        <f t="shared" si="23"/>
        <v>3.8204270645742215E-2</v>
      </c>
      <c r="CU28" s="127">
        <v>3251</v>
      </c>
      <c r="CV28" s="127">
        <v>151</v>
      </c>
      <c r="CW28" s="128">
        <v>1.81</v>
      </c>
      <c r="CX28" s="60">
        <f t="shared" si="24"/>
        <v>4.6447247000922794E-2</v>
      </c>
      <c r="CY28" s="127">
        <v>603</v>
      </c>
      <c r="CZ28" s="127">
        <v>19</v>
      </c>
      <c r="DA28" s="128">
        <v>0.3</v>
      </c>
      <c r="DB28" s="60">
        <f t="shared" si="30"/>
        <v>3.150912106135987E-2</v>
      </c>
      <c r="DC28" s="127"/>
      <c r="DD28" s="127"/>
      <c r="DE28" s="128"/>
      <c r="DF28" s="150" t="e">
        <f t="shared" si="25"/>
        <v>#DIV/0!</v>
      </c>
    </row>
    <row r="29" spans="1:110">
      <c r="A29" s="91"/>
      <c r="B29" s="166" t="s">
        <v>50</v>
      </c>
      <c r="C29" s="91">
        <f t="shared" ref="C29:I37" si="73">SUM(C22:C28)</f>
        <v>993108</v>
      </c>
      <c r="D29" s="76">
        <f t="shared" si="73"/>
        <v>43569</v>
      </c>
      <c r="E29" s="147">
        <f>SUM(E22:E28)</f>
        <v>181347</v>
      </c>
      <c r="F29" s="76">
        <f t="shared" si="73"/>
        <v>140046</v>
      </c>
      <c r="G29" s="76">
        <f t="shared" si="73"/>
        <v>68166</v>
      </c>
      <c r="H29" s="76">
        <f t="shared" si="73"/>
        <v>46230</v>
      </c>
      <c r="I29" s="76">
        <f t="shared" si="73"/>
        <v>26551</v>
      </c>
      <c r="J29" s="77">
        <f>SUM(J22:J28)</f>
        <v>406.48999999999995</v>
      </c>
      <c r="K29" s="78">
        <f>SUM($J$29,J21)/$C$3</f>
        <v>3.4828659940927133E-2</v>
      </c>
      <c r="L29" s="79">
        <f t="shared" si="33"/>
        <v>4.3871361422926809E-2</v>
      </c>
      <c r="M29" s="80">
        <f t="shared" si="34"/>
        <v>9.3297987100920375E-3</v>
      </c>
      <c r="N29" s="357">
        <f t="shared" si="35"/>
        <v>2.2415038572460529E-3</v>
      </c>
      <c r="O29" s="98">
        <f>SUM(O22:O28)</f>
        <v>6510</v>
      </c>
      <c r="P29" s="81">
        <f>SUM(P22:P28)</f>
        <v>97856.829059829033</v>
      </c>
      <c r="Q29" s="78">
        <f t="shared" si="36"/>
        <v>6.6525760772606149E-2</v>
      </c>
      <c r="R29" s="82">
        <f t="shared" si="37"/>
        <v>6.2440860215053753E-2</v>
      </c>
      <c r="S29" s="78">
        <f t="shared" si="38"/>
        <v>0.14941816429112442</v>
      </c>
      <c r="T29" s="83">
        <f>AVERAGE(T22:T28)</f>
        <v>40.32916484554358</v>
      </c>
      <c r="U29" s="76">
        <f>SUM(U22:U28)</f>
        <v>0</v>
      </c>
      <c r="V29" s="92">
        <f>AVERAGE(V22:V28)</f>
        <v>0.84221270844169127</v>
      </c>
      <c r="W29" s="98">
        <f>SUM(W22:W28)</f>
        <v>0</v>
      </c>
      <c r="X29" s="76">
        <f t="shared" ref="X29:Y29" si="74">SUM(X22:X28)</f>
        <v>0</v>
      </c>
      <c r="Y29" s="77">
        <f t="shared" si="74"/>
        <v>0</v>
      </c>
      <c r="Z29" s="79" t="e">
        <f t="shared" si="39"/>
        <v>#DIV/0!</v>
      </c>
      <c r="AA29" s="98">
        <f>SUM(AA22:AA28)</f>
        <v>220349</v>
      </c>
      <c r="AB29" s="98">
        <f>SUM(AB22:AB28)</f>
        <v>8542</v>
      </c>
      <c r="AC29" s="494">
        <f>SUM(AC22:AC28)</f>
        <v>72.22</v>
      </c>
      <c r="AD29" s="79">
        <f>AB29/AA29</f>
        <v>3.8765776109716855E-2</v>
      </c>
      <c r="AE29" s="98">
        <f>SUM(AE22:AE28)</f>
        <v>1888</v>
      </c>
      <c r="AF29" s="98">
        <f>SUM(AF22:AF28)</f>
        <v>72</v>
      </c>
      <c r="AG29" s="494">
        <f>SUM(AG22:AG28)</f>
        <v>0.81</v>
      </c>
      <c r="AH29" s="79">
        <f>AF29/AE29</f>
        <v>3.8135593220338986E-2</v>
      </c>
      <c r="AI29" s="98">
        <f>SUM(AI22:AI28)</f>
        <v>15850</v>
      </c>
      <c r="AJ29" s="98">
        <f>SUM(AJ22:AJ28)</f>
        <v>767</v>
      </c>
      <c r="AK29" s="494">
        <f>SUM(AK22:AK28)</f>
        <v>7.46</v>
      </c>
      <c r="AL29" s="79">
        <f>AJ29/AI29</f>
        <v>4.8391167192429023E-2</v>
      </c>
      <c r="AM29" s="98">
        <f>SUM(AM22:AM28)</f>
        <v>136745</v>
      </c>
      <c r="AN29" s="98">
        <f>SUM(AN22:AN28)</f>
        <v>6795</v>
      </c>
      <c r="AO29" s="494">
        <f>SUM(AO22:AO28)</f>
        <v>56.91</v>
      </c>
      <c r="AP29" s="79">
        <f>AN29/AM29</f>
        <v>4.9691030750667303E-2</v>
      </c>
      <c r="AQ29" s="98">
        <f>SUM(AQ22:AQ28)</f>
        <v>415</v>
      </c>
      <c r="AR29" s="98">
        <f>SUM(AR22:AR28)</f>
        <v>20</v>
      </c>
      <c r="AS29" s="494">
        <f>SUM(AS22:AS28)</f>
        <v>0.25</v>
      </c>
      <c r="AT29" s="79">
        <f>AR29/AQ29</f>
        <v>4.8192771084337352E-2</v>
      </c>
      <c r="AU29" s="98">
        <f>SUM(AU22:AU28)</f>
        <v>59171</v>
      </c>
      <c r="AV29" s="98">
        <f>SUM(AV22:AV28)</f>
        <v>2931</v>
      </c>
      <c r="AW29" s="494">
        <f>SUM(AW22:AW28)</f>
        <v>24.259999999999998</v>
      </c>
      <c r="AX29" s="79">
        <f>AV29/AU29</f>
        <v>4.9534400297443007E-2</v>
      </c>
      <c r="AY29" s="98">
        <f>SUM(AY22:AY28)</f>
        <v>60037</v>
      </c>
      <c r="AZ29" s="98">
        <f>SUM(AZ22:AZ28)</f>
        <v>2779</v>
      </c>
      <c r="BA29" s="494">
        <f>SUM(BA22:BA28)</f>
        <v>22.509999999999998</v>
      </c>
      <c r="BB29" s="79">
        <f>AZ29/AY29</f>
        <v>4.628812232456652E-2</v>
      </c>
      <c r="BC29" s="98">
        <f>SUM(BC22:BC28)</f>
        <v>191926</v>
      </c>
      <c r="BD29" s="98">
        <f>SUM(BD22:BD28)</f>
        <v>7171</v>
      </c>
      <c r="BE29" s="494">
        <f>SUM(BE22:BE28)</f>
        <v>64.599999999999994</v>
      </c>
      <c r="BF29" s="79">
        <f>BD29/BC29</f>
        <v>3.7363358794535395E-2</v>
      </c>
      <c r="BG29" s="98">
        <f>SUM(BG22:BG28)</f>
        <v>44005</v>
      </c>
      <c r="BH29" s="98">
        <f>SUM(BH22:BH28)</f>
        <v>2378</v>
      </c>
      <c r="BI29" s="494">
        <f>SUM(BI22:BI28)</f>
        <v>22.98</v>
      </c>
      <c r="BJ29" s="79">
        <f>BH29/BG29</f>
        <v>5.403931371435064E-2</v>
      </c>
      <c r="BK29" s="98">
        <f>SUM(BK22:BK28)</f>
        <v>35735</v>
      </c>
      <c r="BL29" s="98">
        <f>SUM(BL22:BL28)</f>
        <v>1558</v>
      </c>
      <c r="BM29" s="494">
        <f>SUM(BM22:BM28)</f>
        <v>12.889999999999999</v>
      </c>
      <c r="BN29" s="79">
        <f>BL29/BK29</f>
        <v>4.3598712746606968E-2</v>
      </c>
      <c r="BO29" s="76">
        <f>SUM(BO22:BO28)</f>
        <v>63283</v>
      </c>
      <c r="BP29" s="76">
        <f t="shared" ref="BP29:BQ29" si="75">SUM(BP22:BP28)</f>
        <v>2708</v>
      </c>
      <c r="BQ29" s="77">
        <f t="shared" si="75"/>
        <v>29.970000000000002</v>
      </c>
      <c r="BR29" s="79">
        <f t="shared" si="16"/>
        <v>4.2791903038730782E-2</v>
      </c>
      <c r="BS29" s="76">
        <f t="shared" ref="BS29:BU29" si="76">SUM(BS22:BS28)</f>
        <v>96</v>
      </c>
      <c r="BT29" s="76">
        <f t="shared" si="76"/>
        <v>8</v>
      </c>
      <c r="BU29" s="77">
        <f t="shared" si="76"/>
        <v>0.1</v>
      </c>
      <c r="BV29" s="79">
        <f t="shared" si="17"/>
        <v>8.3333333333333329E-2</v>
      </c>
      <c r="BW29" s="76">
        <f t="shared" ref="BW29:BY29" si="77">SUM(BW22:BW28)</f>
        <v>4982</v>
      </c>
      <c r="BX29" s="76">
        <f t="shared" si="77"/>
        <v>256</v>
      </c>
      <c r="BY29" s="77">
        <f t="shared" si="77"/>
        <v>3.5500000000000003</v>
      </c>
      <c r="BZ29" s="79">
        <f t="shared" si="18"/>
        <v>5.1384985949417906E-2</v>
      </c>
      <c r="CA29" s="76">
        <f t="shared" ref="CA29:CC29" si="78">SUM(CA22:CA28)</f>
        <v>36884</v>
      </c>
      <c r="CB29" s="76">
        <f t="shared" si="78"/>
        <v>1951</v>
      </c>
      <c r="CC29" s="77">
        <f t="shared" si="78"/>
        <v>22.39</v>
      </c>
      <c r="CD29" s="79">
        <f t="shared" si="19"/>
        <v>5.2895564472399959E-2</v>
      </c>
      <c r="CE29" s="76">
        <f t="shared" ref="CE29:CG29" si="79">SUM(CE22:CE28)</f>
        <v>159</v>
      </c>
      <c r="CF29" s="76">
        <f t="shared" si="79"/>
        <v>4</v>
      </c>
      <c r="CG29" s="77">
        <f t="shared" si="79"/>
        <v>0.08</v>
      </c>
      <c r="CH29" s="79">
        <f t="shared" si="20"/>
        <v>2.5157232704402517E-2</v>
      </c>
      <c r="CI29" s="76">
        <f t="shared" ref="CI29:CK29" si="80">SUM(CI22:CI28)</f>
        <v>8494</v>
      </c>
      <c r="CJ29" s="76">
        <f t="shared" si="80"/>
        <v>532</v>
      </c>
      <c r="CK29" s="77">
        <f t="shared" si="80"/>
        <v>6.76</v>
      </c>
      <c r="CL29" s="79">
        <f t="shared" si="21"/>
        <v>6.2632446432776073E-2</v>
      </c>
      <c r="CM29" s="76">
        <f t="shared" ref="CM29:CO29" si="81">SUM(CM22:CM28)</f>
        <v>16542</v>
      </c>
      <c r="CN29" s="76">
        <f t="shared" si="81"/>
        <v>948</v>
      </c>
      <c r="CO29" s="77">
        <f t="shared" si="81"/>
        <v>9.75</v>
      </c>
      <c r="CP29" s="79">
        <f t="shared" si="22"/>
        <v>5.7308668842945228E-2</v>
      </c>
      <c r="CQ29" s="76">
        <f t="shared" ref="CQ29:CS29" si="82">SUM(CQ22:CQ28)</f>
        <v>61707</v>
      </c>
      <c r="CR29" s="76">
        <f t="shared" si="82"/>
        <v>2555</v>
      </c>
      <c r="CS29" s="77">
        <f t="shared" si="82"/>
        <v>30.370000000000005</v>
      </c>
      <c r="CT29" s="79">
        <f t="shared" si="23"/>
        <v>4.1405351094689416E-2</v>
      </c>
      <c r="CU29" s="76">
        <f t="shared" ref="CU29:CW29" si="83">SUM(CU22:CU28)</f>
        <v>22921</v>
      </c>
      <c r="CV29" s="76">
        <f t="shared" si="83"/>
        <v>1083</v>
      </c>
      <c r="CW29" s="77">
        <f t="shared" si="83"/>
        <v>12.100000000000001</v>
      </c>
      <c r="CX29" s="79">
        <f t="shared" si="24"/>
        <v>4.7249247415034251E-2</v>
      </c>
      <c r="CY29" s="76">
        <f t="shared" ref="CY29:DA29" si="84">SUM(CY22:CY28)</f>
        <v>11919</v>
      </c>
      <c r="CZ29" s="76">
        <f t="shared" si="84"/>
        <v>511</v>
      </c>
      <c r="DA29" s="77">
        <f t="shared" si="84"/>
        <v>6.5299999999999994</v>
      </c>
      <c r="DB29" s="79">
        <f t="shared" si="30"/>
        <v>4.2872724221830694E-2</v>
      </c>
      <c r="DC29" s="76">
        <f t="shared" ref="DC29:DE29" si="85">SUM(DC22:DC28)</f>
        <v>0</v>
      </c>
      <c r="DD29" s="76">
        <f t="shared" si="85"/>
        <v>0</v>
      </c>
      <c r="DE29" s="77">
        <f t="shared" si="85"/>
        <v>0</v>
      </c>
      <c r="DF29" s="151" t="e">
        <f t="shared" si="25"/>
        <v>#DIV/0!</v>
      </c>
    </row>
    <row r="30" spans="1:110">
      <c r="A30" s="88"/>
      <c r="B30" s="165">
        <f>'Daily_Total  P2'!B30</f>
        <v>45200</v>
      </c>
      <c r="C30" s="99">
        <f>SUM(W30,AA30,AE30,AI30,AM30,AQ30,AU30,AY30,BC30,BG30,BK30,BO30,BS30,BW30,CA30,CE30,CI30,CM30,CQ30,CU30,CY30,DC30)</f>
        <v>0</v>
      </c>
      <c r="D30" s="72">
        <f t="shared" ref="D30:D36" si="86">SUM(X30,AB30,AF30,AJ30,AN30,AR30,AV30,AZ30,BD30,BH30,BL30,BP30,BT30,BX30,CB30,CF30,CJ30,CN30,CR30,CV30,CZ30,DD30)</f>
        <v>0</v>
      </c>
      <c r="E30" s="146"/>
      <c r="F30" s="72"/>
      <c r="G30" s="72"/>
      <c r="H30" s="72"/>
      <c r="I30" s="72"/>
      <c r="J30" s="61">
        <f>SUM(Y30,AC30,AG30,AK30,AO30,AS30,AW30,BA30,BE30,BI30,BM30,BQ30,BU30,BY30,CC30,CG30,CK30,CO30,CS30,CW30,DA30,DE30)</f>
        <v>0</v>
      </c>
      <c r="K30" s="59">
        <f>SUM($J$21,$J$29:J30)/$C$3</f>
        <v>3.4828659940927133E-2</v>
      </c>
      <c r="L30" s="60" t="e">
        <f t="shared" si="33"/>
        <v>#DIV/0!</v>
      </c>
      <c r="M30" s="73" t="e">
        <f t="shared" si="34"/>
        <v>#DIV/0!</v>
      </c>
      <c r="N30" s="356" t="e">
        <f t="shared" si="35"/>
        <v>#DIV/0!</v>
      </c>
      <c r="O30" s="97">
        <v>5</v>
      </c>
      <c r="P30" s="457">
        <f t="shared" si="28"/>
        <v>13979.547008547006</v>
      </c>
      <c r="Q30" s="74">
        <f t="shared" si="36"/>
        <v>3.5766538049788251E-4</v>
      </c>
      <c r="R30" s="75">
        <f t="shared" si="37"/>
        <v>0</v>
      </c>
      <c r="S30" s="59" t="e">
        <f t="shared" si="38"/>
        <v>#DIV/0!</v>
      </c>
      <c r="T30" s="72" t="s">
        <v>175</v>
      </c>
      <c r="U30" s="72"/>
      <c r="V30" s="89">
        <v>1</v>
      </c>
      <c r="W30" s="169"/>
      <c r="X30" s="127"/>
      <c r="Y30" s="128"/>
      <c r="Z30" s="60" t="e">
        <f t="shared" si="39"/>
        <v>#DIV/0!</v>
      </c>
      <c r="AA30" s="127"/>
      <c r="AB30" s="127"/>
      <c r="AC30" s="128"/>
      <c r="AD30" s="60" t="e">
        <f t="shared" si="40"/>
        <v>#DIV/0!</v>
      </c>
      <c r="AE30" s="127"/>
      <c r="AF30" s="127"/>
      <c r="AG30" s="128"/>
      <c r="AH30" s="60" t="e">
        <f t="shared" si="64"/>
        <v>#DIV/0!</v>
      </c>
      <c r="AI30" s="127"/>
      <c r="AJ30" s="127"/>
      <c r="AK30" s="128"/>
      <c r="AL30" s="60" t="e">
        <f t="shared" si="65"/>
        <v>#DIV/0!</v>
      </c>
      <c r="AM30" s="127"/>
      <c r="AN30" s="127"/>
      <c r="AO30" s="128"/>
      <c r="AP30" s="60" t="e">
        <f t="shared" si="66"/>
        <v>#DIV/0!</v>
      </c>
      <c r="AQ30" s="127"/>
      <c r="AR30" s="127"/>
      <c r="AS30" s="128"/>
      <c r="AT30" s="60" t="e">
        <f t="shared" si="67"/>
        <v>#DIV/0!</v>
      </c>
      <c r="AU30" s="127"/>
      <c r="AV30" s="127"/>
      <c r="AW30" s="128"/>
      <c r="AX30" s="60" t="e">
        <f t="shared" si="68"/>
        <v>#DIV/0!</v>
      </c>
      <c r="AY30" s="127"/>
      <c r="AZ30" s="127"/>
      <c r="BA30" s="128"/>
      <c r="BB30" s="60" t="e">
        <f t="shared" si="69"/>
        <v>#DIV/0!</v>
      </c>
      <c r="BC30" s="127">
        <v>0</v>
      </c>
      <c r="BD30" s="127">
        <v>0</v>
      </c>
      <c r="BE30" s="128">
        <v>0</v>
      </c>
      <c r="BF30" s="60" t="e">
        <f t="shared" si="70"/>
        <v>#DIV/0!</v>
      </c>
      <c r="BG30" s="127" t="s">
        <v>154</v>
      </c>
      <c r="BH30" s="127"/>
      <c r="BI30" s="128"/>
      <c r="BJ30" s="60" t="e">
        <f t="shared" si="71"/>
        <v>#VALUE!</v>
      </c>
      <c r="BK30" s="127"/>
      <c r="BL30" s="127"/>
      <c r="BM30" s="128"/>
      <c r="BN30" s="60" t="e">
        <f t="shared" si="72"/>
        <v>#DIV/0!</v>
      </c>
      <c r="BO30" s="127"/>
      <c r="BP30" s="127"/>
      <c r="BQ30" s="128"/>
      <c r="BR30" s="60" t="e">
        <f t="shared" si="16"/>
        <v>#DIV/0!</v>
      </c>
      <c r="BS30" s="127"/>
      <c r="BT30" s="127"/>
      <c r="BU30" s="128"/>
      <c r="BV30" s="60" t="e">
        <f t="shared" si="17"/>
        <v>#DIV/0!</v>
      </c>
      <c r="BW30" s="127"/>
      <c r="BX30" s="127"/>
      <c r="BY30" s="128"/>
      <c r="BZ30" s="60" t="e">
        <f t="shared" si="18"/>
        <v>#DIV/0!</v>
      </c>
      <c r="CA30" s="127"/>
      <c r="CB30" s="127"/>
      <c r="CC30" s="128"/>
      <c r="CD30" s="60" t="e">
        <f t="shared" si="19"/>
        <v>#DIV/0!</v>
      </c>
      <c r="CE30" s="127"/>
      <c r="CF30" s="127"/>
      <c r="CG30" s="128"/>
      <c r="CH30" s="60" t="e">
        <f t="shared" si="20"/>
        <v>#DIV/0!</v>
      </c>
      <c r="CI30" s="127"/>
      <c r="CJ30" s="127"/>
      <c r="CK30" s="128"/>
      <c r="CL30" s="60" t="e">
        <f t="shared" si="21"/>
        <v>#DIV/0!</v>
      </c>
      <c r="CM30" s="127"/>
      <c r="CN30" s="127"/>
      <c r="CO30" s="128"/>
      <c r="CP30" s="60" t="e">
        <f t="shared" si="22"/>
        <v>#DIV/0!</v>
      </c>
      <c r="CQ30" s="127"/>
      <c r="CR30" s="127"/>
      <c r="CS30" s="128"/>
      <c r="CT30" s="60" t="e">
        <f t="shared" si="23"/>
        <v>#DIV/0!</v>
      </c>
      <c r="CU30" s="127"/>
      <c r="CV30" s="127"/>
      <c r="CW30" s="128"/>
      <c r="CX30" s="60" t="e">
        <f t="shared" si="24"/>
        <v>#DIV/0!</v>
      </c>
      <c r="CY30" s="127"/>
      <c r="CZ30" s="127"/>
      <c r="DA30" s="128"/>
      <c r="DB30" s="60" t="e">
        <f t="shared" si="30"/>
        <v>#DIV/0!</v>
      </c>
      <c r="DC30" s="127"/>
      <c r="DD30" s="127"/>
      <c r="DE30" s="128"/>
      <c r="DF30" s="150" t="e">
        <f t="shared" si="25"/>
        <v>#DIV/0!</v>
      </c>
    </row>
    <row r="31" spans="1:110">
      <c r="A31" s="88"/>
      <c r="B31" s="165">
        <f>'Daily_Total  P2'!B31</f>
        <v>45201</v>
      </c>
      <c r="C31" s="99">
        <f t="shared" ref="C31:C36" si="87">SUM(W31,AA31,AE31,AI31,AM31,AQ31,AU31,AY31,BC31,BG31,BK31,BO31,BS31,BW31,CA31,CE31,CI31,CM31,CQ31,CU31,CY31,DC31)</f>
        <v>0</v>
      </c>
      <c r="D31" s="72">
        <f t="shared" si="86"/>
        <v>0</v>
      </c>
      <c r="E31" s="146"/>
      <c r="F31" s="72"/>
      <c r="G31" s="72"/>
      <c r="H31" s="72"/>
      <c r="I31" s="72"/>
      <c r="J31" s="61">
        <f t="shared" ref="J31:J36" si="88">SUM(Y31,AC31,AG31,AK31,AO31,AS31,AW31,BA31,BE31,BI31,BM31,BQ31,BU31,BY31,CC31,CG31,CK31,CO31,CS31,CW31,DA31,DE31)</f>
        <v>0</v>
      </c>
      <c r="K31" s="59">
        <f>SUM($J$21,$J$29:J31)/$C$3</f>
        <v>3.4828659940927133E-2</v>
      </c>
      <c r="L31" s="60" t="e">
        <f t="shared" si="33"/>
        <v>#DIV/0!</v>
      </c>
      <c r="M31" s="73" t="e">
        <f t="shared" si="34"/>
        <v>#DIV/0!</v>
      </c>
      <c r="N31" s="356" t="e">
        <f t="shared" si="35"/>
        <v>#DIV/0!</v>
      </c>
      <c r="O31" s="97">
        <v>6</v>
      </c>
      <c r="P31" s="457">
        <f t="shared" si="28"/>
        <v>13979.547008547006</v>
      </c>
      <c r="Q31" s="74">
        <f t="shared" si="36"/>
        <v>4.29198456597459E-4</v>
      </c>
      <c r="R31" s="75">
        <f t="shared" si="37"/>
        <v>0</v>
      </c>
      <c r="S31" s="59" t="e">
        <f t="shared" si="38"/>
        <v>#DIV/0!</v>
      </c>
      <c r="T31" s="72">
        <v>29.571806499999997</v>
      </c>
      <c r="U31" s="72"/>
      <c r="V31" s="89">
        <v>0</v>
      </c>
      <c r="W31" s="169"/>
      <c r="X31" s="127"/>
      <c r="Y31" s="128"/>
      <c r="Z31" s="60" t="e">
        <f t="shared" si="39"/>
        <v>#DIV/0!</v>
      </c>
      <c r="AA31" s="127"/>
      <c r="AB31" s="127"/>
      <c r="AC31" s="128"/>
      <c r="AD31" s="60" t="e">
        <f t="shared" si="40"/>
        <v>#DIV/0!</v>
      </c>
      <c r="AE31" s="127"/>
      <c r="AF31" s="127"/>
      <c r="AG31" s="128"/>
      <c r="AH31" s="60" t="e">
        <f t="shared" si="64"/>
        <v>#DIV/0!</v>
      </c>
      <c r="AI31" s="127"/>
      <c r="AJ31" s="127"/>
      <c r="AK31" s="128"/>
      <c r="AL31" s="60" t="e">
        <f t="shared" si="65"/>
        <v>#DIV/0!</v>
      </c>
      <c r="AM31" s="127"/>
      <c r="AN31" s="127"/>
      <c r="AO31" s="128"/>
      <c r="AP31" s="60" t="e">
        <f t="shared" si="66"/>
        <v>#DIV/0!</v>
      </c>
      <c r="AQ31" s="127"/>
      <c r="AR31" s="127"/>
      <c r="AS31" s="128"/>
      <c r="AT31" s="60" t="e">
        <f t="shared" si="67"/>
        <v>#DIV/0!</v>
      </c>
      <c r="AU31" s="127"/>
      <c r="AV31" s="127"/>
      <c r="AW31" s="128"/>
      <c r="AX31" s="60" t="e">
        <f t="shared" si="68"/>
        <v>#DIV/0!</v>
      </c>
      <c r="AY31" s="127"/>
      <c r="AZ31" s="127"/>
      <c r="BA31" s="128"/>
      <c r="BB31" s="60" t="e">
        <f t="shared" si="69"/>
        <v>#DIV/0!</v>
      </c>
      <c r="BC31" s="127"/>
      <c r="BD31" s="127"/>
      <c r="BE31" s="128"/>
      <c r="BF31" s="60" t="e">
        <f t="shared" si="70"/>
        <v>#DIV/0!</v>
      </c>
      <c r="BG31" s="127"/>
      <c r="BH31" s="127"/>
      <c r="BI31" s="128"/>
      <c r="BJ31" s="60" t="e">
        <f t="shared" si="71"/>
        <v>#DIV/0!</v>
      </c>
      <c r="BK31" s="127"/>
      <c r="BL31" s="127"/>
      <c r="BM31" s="128"/>
      <c r="BN31" s="60" t="e">
        <f t="shared" si="72"/>
        <v>#DIV/0!</v>
      </c>
      <c r="BO31" s="127"/>
      <c r="BP31" s="127"/>
      <c r="BQ31" s="128"/>
      <c r="BR31" s="60" t="e">
        <f t="shared" si="16"/>
        <v>#DIV/0!</v>
      </c>
      <c r="BS31" s="127"/>
      <c r="BT31" s="127"/>
      <c r="BU31" s="128"/>
      <c r="BV31" s="60" t="e">
        <f t="shared" si="17"/>
        <v>#DIV/0!</v>
      </c>
      <c r="BW31" s="127"/>
      <c r="BX31" s="127"/>
      <c r="BY31" s="128"/>
      <c r="BZ31" s="60" t="e">
        <f t="shared" si="18"/>
        <v>#DIV/0!</v>
      </c>
      <c r="CA31" s="127"/>
      <c r="CB31" s="127"/>
      <c r="CC31" s="128"/>
      <c r="CD31" s="60" t="e">
        <f t="shared" si="19"/>
        <v>#DIV/0!</v>
      </c>
      <c r="CE31" s="127"/>
      <c r="CF31" s="127"/>
      <c r="CG31" s="128"/>
      <c r="CH31" s="60" t="e">
        <f t="shared" si="20"/>
        <v>#DIV/0!</v>
      </c>
      <c r="CI31" s="127"/>
      <c r="CJ31" s="127"/>
      <c r="CK31" s="128"/>
      <c r="CL31" s="60" t="e">
        <f t="shared" si="21"/>
        <v>#DIV/0!</v>
      </c>
      <c r="CM31" s="127"/>
      <c r="CN31" s="127"/>
      <c r="CO31" s="128"/>
      <c r="CP31" s="60" t="e">
        <f t="shared" si="22"/>
        <v>#DIV/0!</v>
      </c>
      <c r="CQ31" s="127"/>
      <c r="CR31" s="127"/>
      <c r="CS31" s="128"/>
      <c r="CT31" s="60" t="e">
        <f t="shared" si="23"/>
        <v>#DIV/0!</v>
      </c>
      <c r="CU31" s="127"/>
      <c r="CV31" s="127"/>
      <c r="CW31" s="128"/>
      <c r="CX31" s="60" t="e">
        <f t="shared" si="24"/>
        <v>#DIV/0!</v>
      </c>
      <c r="CY31" s="127"/>
      <c r="CZ31" s="127"/>
      <c r="DA31" s="128"/>
      <c r="DB31" s="60" t="e">
        <f t="shared" si="30"/>
        <v>#DIV/0!</v>
      </c>
      <c r="DC31" s="127"/>
      <c r="DD31" s="127"/>
      <c r="DE31" s="128"/>
      <c r="DF31" s="150" t="e">
        <f t="shared" si="25"/>
        <v>#DIV/0!</v>
      </c>
    </row>
    <row r="32" spans="1:110">
      <c r="A32" s="88"/>
      <c r="B32" s="165">
        <f>'Daily_Total  P2'!B32</f>
        <v>45202</v>
      </c>
      <c r="C32" s="99">
        <f t="shared" si="87"/>
        <v>90072</v>
      </c>
      <c r="D32" s="72">
        <f t="shared" si="86"/>
        <v>5748</v>
      </c>
      <c r="E32" s="146">
        <v>39010</v>
      </c>
      <c r="F32" s="72">
        <v>35982</v>
      </c>
      <c r="G32" s="72">
        <v>16387</v>
      </c>
      <c r="H32" s="72">
        <v>11209</v>
      </c>
      <c r="I32" s="72">
        <v>4840</v>
      </c>
      <c r="J32" s="61">
        <f t="shared" si="88"/>
        <v>47.379999999999988</v>
      </c>
      <c r="K32" s="59">
        <f>SUM($J$21,$J$29:J32)/$C$3</f>
        <v>3.772544382605357E-2</v>
      </c>
      <c r="L32" s="60">
        <f t="shared" si="33"/>
        <v>6.3815614175326399E-2</v>
      </c>
      <c r="M32" s="73">
        <f t="shared" si="34"/>
        <v>8.2428670842031992E-3</v>
      </c>
      <c r="N32" s="356">
        <f t="shared" si="35"/>
        <v>1.2145603691361188E-3</v>
      </c>
      <c r="O32" s="97">
        <v>700</v>
      </c>
      <c r="P32" s="457">
        <f t="shared" si="28"/>
        <v>13979.547008547006</v>
      </c>
      <c r="Q32" s="74">
        <f t="shared" si="36"/>
        <v>5.0073153269703553E-2</v>
      </c>
      <c r="R32" s="75">
        <f t="shared" si="37"/>
        <v>6.7685714285714266E-2</v>
      </c>
      <c r="S32" s="59">
        <f t="shared" si="38"/>
        <v>0.12178148921363953</v>
      </c>
      <c r="T32" s="72">
        <v>30.164041108524913</v>
      </c>
      <c r="U32" s="72"/>
      <c r="V32" s="89">
        <v>0.76484696956389819</v>
      </c>
      <c r="W32" s="169"/>
      <c r="X32" s="127"/>
      <c r="Y32" s="128"/>
      <c r="Z32" s="60" t="e">
        <f t="shared" si="39"/>
        <v>#DIV/0!</v>
      </c>
      <c r="AA32" s="127">
        <v>14107</v>
      </c>
      <c r="AB32" s="127">
        <v>703</v>
      </c>
      <c r="AC32" s="128">
        <v>4.7699999999999996</v>
      </c>
      <c r="AD32" s="60">
        <f t="shared" si="40"/>
        <v>4.9833416034592758E-2</v>
      </c>
      <c r="AE32" s="127">
        <v>9502</v>
      </c>
      <c r="AF32" s="127">
        <v>906</v>
      </c>
      <c r="AG32" s="128">
        <v>7.26</v>
      </c>
      <c r="AH32" s="60">
        <f t="shared" si="64"/>
        <v>9.5348347716270265E-2</v>
      </c>
      <c r="AI32" s="127">
        <v>4637</v>
      </c>
      <c r="AJ32" s="127">
        <v>346</v>
      </c>
      <c r="AK32" s="128">
        <v>2.84</v>
      </c>
      <c r="AL32" s="60">
        <f t="shared" si="65"/>
        <v>7.4617209402631016E-2</v>
      </c>
      <c r="AM32" s="127">
        <v>4084</v>
      </c>
      <c r="AN32" s="127">
        <v>263</v>
      </c>
      <c r="AO32" s="128">
        <v>1.69</v>
      </c>
      <c r="AP32" s="60">
        <f t="shared" si="66"/>
        <v>6.4397649363369253E-2</v>
      </c>
      <c r="AQ32" s="127">
        <v>834</v>
      </c>
      <c r="AR32" s="127">
        <v>67</v>
      </c>
      <c r="AS32" s="128">
        <v>0.53</v>
      </c>
      <c r="AT32" s="60">
        <f t="shared" si="67"/>
        <v>8.0335731414868106E-2</v>
      </c>
      <c r="AU32" s="127">
        <v>1244</v>
      </c>
      <c r="AV32" s="127">
        <v>84</v>
      </c>
      <c r="AW32" s="128">
        <v>0.57999999999999996</v>
      </c>
      <c r="AX32" s="60">
        <f t="shared" si="68"/>
        <v>6.7524115755627015E-2</v>
      </c>
      <c r="AY32" s="127">
        <v>2232</v>
      </c>
      <c r="AZ32" s="127">
        <v>160</v>
      </c>
      <c r="BA32" s="128">
        <v>1.1000000000000001</v>
      </c>
      <c r="BB32" s="60">
        <f t="shared" si="69"/>
        <v>7.1684587813620068E-2</v>
      </c>
      <c r="BC32" s="127">
        <v>6229</v>
      </c>
      <c r="BD32" s="127">
        <v>321</v>
      </c>
      <c r="BE32" s="128">
        <v>2.06</v>
      </c>
      <c r="BF32" s="60">
        <f t="shared" si="70"/>
        <v>5.1533151388665918E-2</v>
      </c>
      <c r="BG32" s="127">
        <v>18431</v>
      </c>
      <c r="BH32" s="127">
        <v>1490</v>
      </c>
      <c r="BI32" s="128">
        <v>10.98</v>
      </c>
      <c r="BJ32" s="60">
        <f t="shared" si="71"/>
        <v>8.0842059573544567E-2</v>
      </c>
      <c r="BK32" s="127">
        <v>3079</v>
      </c>
      <c r="BL32" s="127">
        <v>147</v>
      </c>
      <c r="BM32" s="128">
        <v>1.1200000000000001</v>
      </c>
      <c r="BN32" s="60">
        <f t="shared" si="72"/>
        <v>4.7742773627801237E-2</v>
      </c>
      <c r="BO32" s="127">
        <v>1914</v>
      </c>
      <c r="BP32" s="127">
        <v>71</v>
      </c>
      <c r="BQ32" s="128">
        <v>0.73</v>
      </c>
      <c r="BR32" s="60">
        <f t="shared" si="16"/>
        <v>3.7095088819226747E-2</v>
      </c>
      <c r="BS32" s="127">
        <v>378</v>
      </c>
      <c r="BT32" s="127">
        <v>26</v>
      </c>
      <c r="BU32" s="128">
        <v>0.2</v>
      </c>
      <c r="BV32" s="60">
        <f t="shared" si="17"/>
        <v>6.8783068783068779E-2</v>
      </c>
      <c r="BW32" s="127">
        <v>648</v>
      </c>
      <c r="BX32" s="127">
        <v>33</v>
      </c>
      <c r="BY32" s="128">
        <v>0.37</v>
      </c>
      <c r="BZ32" s="60">
        <f t="shared" si="18"/>
        <v>5.0925925925925923E-2</v>
      </c>
      <c r="CA32" s="127">
        <v>3507</v>
      </c>
      <c r="CB32" s="127">
        <v>192</v>
      </c>
      <c r="CC32" s="128">
        <v>2.34</v>
      </c>
      <c r="CD32" s="60">
        <f t="shared" si="19"/>
        <v>5.4747647562018817E-2</v>
      </c>
      <c r="CE32" s="127">
        <v>1249</v>
      </c>
      <c r="CF32" s="127">
        <v>79</v>
      </c>
      <c r="CG32" s="128">
        <v>1.08</v>
      </c>
      <c r="CH32" s="60">
        <f t="shared" si="20"/>
        <v>6.3250600480384306E-2</v>
      </c>
      <c r="CI32" s="127">
        <v>3264</v>
      </c>
      <c r="CJ32" s="127">
        <v>217</v>
      </c>
      <c r="CK32" s="128">
        <v>2.4</v>
      </c>
      <c r="CL32" s="60">
        <f t="shared" si="21"/>
        <v>6.6482843137254902E-2</v>
      </c>
      <c r="CM32" s="127">
        <v>1293</v>
      </c>
      <c r="CN32" s="127">
        <v>78</v>
      </c>
      <c r="CO32" s="128">
        <v>0.66</v>
      </c>
      <c r="CP32" s="60">
        <f t="shared" si="22"/>
        <v>6.0324825986078884E-2</v>
      </c>
      <c r="CQ32" s="127">
        <v>6735</v>
      </c>
      <c r="CR32" s="127">
        <v>232</v>
      </c>
      <c r="CS32" s="128">
        <v>3.07</v>
      </c>
      <c r="CT32" s="60">
        <f t="shared" si="23"/>
        <v>3.4446919079435784E-2</v>
      </c>
      <c r="CU32" s="127">
        <v>6011</v>
      </c>
      <c r="CV32" s="127">
        <v>300</v>
      </c>
      <c r="CW32" s="128">
        <v>3.21</v>
      </c>
      <c r="CX32" s="60">
        <f t="shared" si="24"/>
        <v>4.9908501081350858E-2</v>
      </c>
      <c r="CY32" s="127">
        <v>694</v>
      </c>
      <c r="CZ32" s="127">
        <v>33</v>
      </c>
      <c r="DA32" s="128">
        <v>0.39</v>
      </c>
      <c r="DB32" s="60">
        <f t="shared" si="30"/>
        <v>4.7550432276657062E-2</v>
      </c>
      <c r="DC32" s="127"/>
      <c r="DD32" s="127"/>
      <c r="DE32" s="128"/>
      <c r="DF32" s="150" t="e">
        <f t="shared" si="25"/>
        <v>#DIV/0!</v>
      </c>
    </row>
    <row r="33" spans="1:110">
      <c r="A33" s="88"/>
      <c r="B33" s="165">
        <f>'Daily_Total  P2'!B33</f>
        <v>45203</v>
      </c>
      <c r="C33" s="99">
        <f t="shared" si="87"/>
        <v>334696</v>
      </c>
      <c r="D33" s="72">
        <f t="shared" si="86"/>
        <v>14305</v>
      </c>
      <c r="E33" s="146">
        <v>90678</v>
      </c>
      <c r="F33" s="72">
        <v>76820</v>
      </c>
      <c r="G33" s="72">
        <v>38656</v>
      </c>
      <c r="H33" s="72">
        <v>27444</v>
      </c>
      <c r="I33" s="72">
        <v>15083</v>
      </c>
      <c r="J33" s="61">
        <f t="shared" si="88"/>
        <v>165.72</v>
      </c>
      <c r="K33" s="59">
        <f>SUM($J$21,$J$29:J33)/$C$3</f>
        <v>4.7857462092055124E-2</v>
      </c>
      <c r="L33" s="60">
        <f t="shared" si="33"/>
        <v>4.2740277744580155E-2</v>
      </c>
      <c r="M33" s="73">
        <f t="shared" si="34"/>
        <v>1.1584760573226145E-2</v>
      </c>
      <c r="N33" s="356">
        <f t="shared" si="35"/>
        <v>1.8275656719380666E-3</v>
      </c>
      <c r="O33" s="97">
        <v>2153</v>
      </c>
      <c r="P33" s="457">
        <f t="shared" si="28"/>
        <v>13979.547008547006</v>
      </c>
      <c r="Q33" s="74">
        <f t="shared" si="36"/>
        <v>0.15401071284238821</v>
      </c>
      <c r="R33" s="75">
        <f t="shared" si="37"/>
        <v>7.6971667440780309E-2</v>
      </c>
      <c r="S33" s="59">
        <f t="shared" si="38"/>
        <v>0.15050681579867178</v>
      </c>
      <c r="T33" s="72">
        <v>23.133687372878882</v>
      </c>
      <c r="U33" s="72"/>
      <c r="V33" s="89">
        <v>0.79307047429043664</v>
      </c>
      <c r="W33" s="169"/>
      <c r="X33" s="127"/>
      <c r="Y33" s="128"/>
      <c r="Z33" s="60" t="e">
        <f t="shared" si="39"/>
        <v>#DIV/0!</v>
      </c>
      <c r="AA33" s="127">
        <v>57289</v>
      </c>
      <c r="AB33" s="127">
        <v>1973</v>
      </c>
      <c r="AC33" s="128">
        <v>18.55</v>
      </c>
      <c r="AD33" s="60">
        <f t="shared" si="40"/>
        <v>3.4439421180331303E-2</v>
      </c>
      <c r="AE33" s="127">
        <v>7716</v>
      </c>
      <c r="AF33" s="127">
        <v>695</v>
      </c>
      <c r="AG33" s="128">
        <v>8.99</v>
      </c>
      <c r="AH33" s="60">
        <f t="shared" si="64"/>
        <v>9.0072576464489379E-2</v>
      </c>
      <c r="AI33" s="127">
        <v>4919</v>
      </c>
      <c r="AJ33" s="127">
        <v>168</v>
      </c>
      <c r="AK33" s="128">
        <v>2.27</v>
      </c>
      <c r="AL33" s="60">
        <f t="shared" si="65"/>
        <v>3.4153283187639764E-2</v>
      </c>
      <c r="AM33" s="127">
        <v>44917</v>
      </c>
      <c r="AN33" s="127">
        <v>1504</v>
      </c>
      <c r="AO33" s="128">
        <v>14.67</v>
      </c>
      <c r="AP33" s="60">
        <f t="shared" si="66"/>
        <v>3.3483981565999507E-2</v>
      </c>
      <c r="AQ33" s="127">
        <v>1042</v>
      </c>
      <c r="AR33" s="127">
        <v>87</v>
      </c>
      <c r="AS33" s="128">
        <v>1</v>
      </c>
      <c r="AT33" s="60">
        <f t="shared" si="67"/>
        <v>8.3493282149712092E-2</v>
      </c>
      <c r="AU33" s="127">
        <v>14110</v>
      </c>
      <c r="AV33" s="127">
        <v>728</v>
      </c>
      <c r="AW33" s="128">
        <v>8.0399999999999991</v>
      </c>
      <c r="AX33" s="60">
        <f t="shared" si="68"/>
        <v>5.1594613749114102E-2</v>
      </c>
      <c r="AY33" s="127">
        <v>10278</v>
      </c>
      <c r="AZ33" s="127">
        <v>448</v>
      </c>
      <c r="BA33" s="128">
        <v>4.49</v>
      </c>
      <c r="BB33" s="60">
        <f t="shared" si="69"/>
        <v>4.3588246740611014E-2</v>
      </c>
      <c r="BC33" s="127">
        <v>61693</v>
      </c>
      <c r="BD33" s="127">
        <v>1874</v>
      </c>
      <c r="BE33" s="128">
        <v>20.14</v>
      </c>
      <c r="BF33" s="60">
        <f t="shared" si="70"/>
        <v>3.0376217723242508E-2</v>
      </c>
      <c r="BG33" s="127">
        <v>47172</v>
      </c>
      <c r="BH33" s="127">
        <v>3049</v>
      </c>
      <c r="BI33" s="128">
        <v>36.54</v>
      </c>
      <c r="BJ33" s="60">
        <f t="shared" si="71"/>
        <v>6.4635800898838289E-2</v>
      </c>
      <c r="BK33" s="127">
        <v>7627</v>
      </c>
      <c r="BL33" s="127">
        <v>217</v>
      </c>
      <c r="BM33" s="128">
        <v>2.23</v>
      </c>
      <c r="BN33" s="60">
        <f t="shared" si="72"/>
        <v>2.8451553690835192E-2</v>
      </c>
      <c r="BO33" s="127">
        <v>14777</v>
      </c>
      <c r="BP33" s="127">
        <v>493</v>
      </c>
      <c r="BQ33" s="128">
        <v>6.6</v>
      </c>
      <c r="BR33" s="60">
        <f t="shared" si="16"/>
        <v>3.3362658185017255E-2</v>
      </c>
      <c r="BS33" s="127">
        <v>310</v>
      </c>
      <c r="BT33" s="127">
        <v>17</v>
      </c>
      <c r="BU33" s="128">
        <v>0.38</v>
      </c>
      <c r="BV33" s="60">
        <f t="shared" si="17"/>
        <v>5.4838709677419356E-2</v>
      </c>
      <c r="BW33" s="127">
        <v>2411</v>
      </c>
      <c r="BX33" s="127">
        <v>132</v>
      </c>
      <c r="BY33" s="128">
        <v>2.06</v>
      </c>
      <c r="BZ33" s="60">
        <f t="shared" si="18"/>
        <v>5.4749066777270844E-2</v>
      </c>
      <c r="CA33" s="127">
        <v>7555</v>
      </c>
      <c r="CB33" s="127">
        <v>430</v>
      </c>
      <c r="CC33" s="128">
        <v>5.55</v>
      </c>
      <c r="CD33" s="60">
        <f t="shared" si="19"/>
        <v>5.6915949702183985E-2</v>
      </c>
      <c r="CE33" s="127">
        <v>1410</v>
      </c>
      <c r="CF33" s="127">
        <v>110</v>
      </c>
      <c r="CG33" s="128">
        <v>1.63</v>
      </c>
      <c r="CH33" s="60">
        <f t="shared" si="20"/>
        <v>7.8014184397163122E-2</v>
      </c>
      <c r="CI33" s="127">
        <v>9400</v>
      </c>
      <c r="CJ33" s="127">
        <v>680</v>
      </c>
      <c r="CK33" s="128">
        <v>10.26</v>
      </c>
      <c r="CL33" s="60">
        <f t="shared" si="21"/>
        <v>7.2340425531914887E-2</v>
      </c>
      <c r="CM33" s="127">
        <v>4309</v>
      </c>
      <c r="CN33" s="127">
        <v>244</v>
      </c>
      <c r="CO33" s="128">
        <v>2.9</v>
      </c>
      <c r="CP33" s="60">
        <f t="shared" si="22"/>
        <v>5.6625667208168952E-2</v>
      </c>
      <c r="CQ33" s="127">
        <v>18736</v>
      </c>
      <c r="CR33" s="127">
        <v>625</v>
      </c>
      <c r="CS33" s="128">
        <v>8.68</v>
      </c>
      <c r="CT33" s="60">
        <f t="shared" si="23"/>
        <v>3.3358240819812125E-2</v>
      </c>
      <c r="CU33" s="127">
        <v>16518</v>
      </c>
      <c r="CV33" s="127">
        <v>690</v>
      </c>
      <c r="CW33" s="128">
        <v>8.7799999999999994</v>
      </c>
      <c r="CX33" s="60">
        <f t="shared" si="24"/>
        <v>4.1772611696331272E-2</v>
      </c>
      <c r="CY33" s="127">
        <v>2507</v>
      </c>
      <c r="CZ33" s="127">
        <v>141</v>
      </c>
      <c r="DA33" s="128">
        <v>1.96</v>
      </c>
      <c r="DB33" s="60">
        <f t="shared" si="30"/>
        <v>5.6242520941364178E-2</v>
      </c>
      <c r="DC33" s="127"/>
      <c r="DD33" s="127"/>
      <c r="DE33" s="128"/>
      <c r="DF33" s="150" t="e">
        <f t="shared" si="25"/>
        <v>#DIV/0!</v>
      </c>
    </row>
    <row r="34" spans="1:110">
      <c r="A34" s="93"/>
      <c r="B34" s="165">
        <f>'Daily_Total  P2'!B34</f>
        <v>45204</v>
      </c>
      <c r="C34" s="99">
        <f t="shared" si="87"/>
        <v>0</v>
      </c>
      <c r="D34" s="72">
        <f t="shared" si="86"/>
        <v>0</v>
      </c>
      <c r="E34" s="146"/>
      <c r="F34" s="72"/>
      <c r="G34" s="72"/>
      <c r="H34" s="72"/>
      <c r="I34" s="72"/>
      <c r="J34" s="61">
        <f t="shared" si="88"/>
        <v>0</v>
      </c>
      <c r="K34" s="59">
        <f>SUM($J$21,$J$29:J34)/$C$3</f>
        <v>4.7857462092055124E-2</v>
      </c>
      <c r="L34" s="60" t="e">
        <f t="shared" si="33"/>
        <v>#DIV/0!</v>
      </c>
      <c r="M34" s="73" t="e">
        <f t="shared" si="34"/>
        <v>#DIV/0!</v>
      </c>
      <c r="N34" s="356" t="e">
        <f t="shared" si="35"/>
        <v>#DIV/0!</v>
      </c>
      <c r="O34" s="97"/>
      <c r="P34" s="72"/>
      <c r="Q34" s="74" t="e">
        <f t="shared" si="36"/>
        <v>#DIV/0!</v>
      </c>
      <c r="R34" s="75" t="e">
        <f t="shared" si="37"/>
        <v>#DIV/0!</v>
      </c>
      <c r="S34" s="59" t="e">
        <f t="shared" si="38"/>
        <v>#DIV/0!</v>
      </c>
      <c r="T34" s="72"/>
      <c r="U34" s="72"/>
      <c r="V34" s="89"/>
      <c r="W34" s="169"/>
      <c r="X34" s="127"/>
      <c r="Y34" s="128"/>
      <c r="Z34" s="60" t="e">
        <f t="shared" si="39"/>
        <v>#DIV/0!</v>
      </c>
      <c r="AA34" s="127"/>
      <c r="AB34" s="127"/>
      <c r="AC34" s="128"/>
      <c r="AD34" s="60" t="e">
        <f t="shared" si="40"/>
        <v>#DIV/0!</v>
      </c>
      <c r="AE34" s="127"/>
      <c r="AF34" s="127"/>
      <c r="AG34" s="128"/>
      <c r="AH34" s="60" t="e">
        <f t="shared" si="64"/>
        <v>#DIV/0!</v>
      </c>
      <c r="AI34" s="127"/>
      <c r="AJ34" s="127"/>
      <c r="AK34" s="128"/>
      <c r="AL34" s="60" t="e">
        <f t="shared" si="65"/>
        <v>#DIV/0!</v>
      </c>
      <c r="AM34" s="127"/>
      <c r="AN34" s="127"/>
      <c r="AO34" s="128"/>
      <c r="AP34" s="60" t="e">
        <f t="shared" si="66"/>
        <v>#DIV/0!</v>
      </c>
      <c r="AQ34" s="127"/>
      <c r="AR34" s="127"/>
      <c r="AS34" s="128"/>
      <c r="AT34" s="60" t="e">
        <f t="shared" si="67"/>
        <v>#DIV/0!</v>
      </c>
      <c r="AU34" s="127"/>
      <c r="AV34" s="127"/>
      <c r="AW34" s="128"/>
      <c r="AX34" s="60" t="e">
        <f t="shared" si="68"/>
        <v>#DIV/0!</v>
      </c>
      <c r="AY34" s="127"/>
      <c r="AZ34" s="127"/>
      <c r="BA34" s="128"/>
      <c r="BB34" s="60" t="e">
        <f t="shared" si="69"/>
        <v>#DIV/0!</v>
      </c>
      <c r="BC34" s="127"/>
      <c r="BD34" s="127"/>
      <c r="BE34" s="128"/>
      <c r="BF34" s="60" t="e">
        <f t="shared" si="70"/>
        <v>#DIV/0!</v>
      </c>
      <c r="BG34" s="127"/>
      <c r="BH34" s="127"/>
      <c r="BI34" s="128"/>
      <c r="BJ34" s="60" t="e">
        <f t="shared" si="71"/>
        <v>#DIV/0!</v>
      </c>
      <c r="BK34" s="127"/>
      <c r="BL34" s="127"/>
      <c r="BM34" s="128"/>
      <c r="BN34" s="60" t="e">
        <f t="shared" si="72"/>
        <v>#DIV/0!</v>
      </c>
      <c r="BO34" s="127"/>
      <c r="BP34" s="127"/>
      <c r="BQ34" s="128"/>
      <c r="BR34" s="60" t="e">
        <f t="shared" si="16"/>
        <v>#DIV/0!</v>
      </c>
      <c r="BS34" s="127"/>
      <c r="BT34" s="127"/>
      <c r="BU34" s="128"/>
      <c r="BV34" s="60" t="e">
        <f t="shared" si="17"/>
        <v>#DIV/0!</v>
      </c>
      <c r="BW34" s="127"/>
      <c r="BX34" s="127"/>
      <c r="BY34" s="128"/>
      <c r="BZ34" s="60" t="e">
        <f t="shared" si="18"/>
        <v>#DIV/0!</v>
      </c>
      <c r="CA34" s="127"/>
      <c r="CB34" s="127"/>
      <c r="CC34" s="128"/>
      <c r="CD34" s="60" t="e">
        <f t="shared" si="19"/>
        <v>#DIV/0!</v>
      </c>
      <c r="CE34" s="127"/>
      <c r="CF34" s="127"/>
      <c r="CG34" s="128"/>
      <c r="CH34" s="60" t="e">
        <f t="shared" si="20"/>
        <v>#DIV/0!</v>
      </c>
      <c r="CI34" s="127"/>
      <c r="CJ34" s="127"/>
      <c r="CK34" s="128"/>
      <c r="CL34" s="60" t="e">
        <f t="shared" si="21"/>
        <v>#DIV/0!</v>
      </c>
      <c r="CM34" s="127"/>
      <c r="CN34" s="127"/>
      <c r="CO34" s="128"/>
      <c r="CP34" s="60" t="e">
        <f t="shared" si="22"/>
        <v>#DIV/0!</v>
      </c>
      <c r="CQ34" s="127"/>
      <c r="CR34" s="127"/>
      <c r="CS34" s="128"/>
      <c r="CT34" s="60" t="e">
        <f t="shared" si="23"/>
        <v>#DIV/0!</v>
      </c>
      <c r="CU34" s="127"/>
      <c r="CV34" s="127"/>
      <c r="CW34" s="128"/>
      <c r="CX34" s="60" t="e">
        <f t="shared" si="24"/>
        <v>#DIV/0!</v>
      </c>
      <c r="CY34" s="127"/>
      <c r="CZ34" s="127"/>
      <c r="DA34" s="128"/>
      <c r="DB34" s="60" t="e">
        <f t="shared" si="30"/>
        <v>#DIV/0!</v>
      </c>
      <c r="DC34" s="127"/>
      <c r="DD34" s="127"/>
      <c r="DE34" s="128"/>
      <c r="DF34" s="150" t="e">
        <f t="shared" si="25"/>
        <v>#DIV/0!</v>
      </c>
    </row>
    <row r="35" spans="1:110">
      <c r="A35" s="88"/>
      <c r="B35" s="165">
        <f>'Daily_Total  P2'!B35</f>
        <v>45205</v>
      </c>
      <c r="C35" s="99">
        <f t="shared" si="87"/>
        <v>0</v>
      </c>
      <c r="D35" s="72">
        <f t="shared" si="86"/>
        <v>0</v>
      </c>
      <c r="E35" s="146"/>
      <c r="F35" s="72"/>
      <c r="G35" s="72"/>
      <c r="H35" s="72"/>
      <c r="I35" s="72"/>
      <c r="J35" s="61">
        <f t="shared" si="88"/>
        <v>0</v>
      </c>
      <c r="K35" s="59">
        <f>SUM($J$21,$J$29:J35)/$C$3</f>
        <v>4.7857462092055124E-2</v>
      </c>
      <c r="L35" s="60" t="e">
        <f t="shared" si="33"/>
        <v>#DIV/0!</v>
      </c>
      <c r="M35" s="73" t="e">
        <f t="shared" si="34"/>
        <v>#DIV/0!</v>
      </c>
      <c r="N35" s="356" t="e">
        <f t="shared" si="35"/>
        <v>#DIV/0!</v>
      </c>
      <c r="O35" s="435"/>
      <c r="P35" s="430"/>
      <c r="Q35" s="426" t="e">
        <f t="shared" si="36"/>
        <v>#DIV/0!</v>
      </c>
      <c r="R35" s="436" t="e">
        <f t="shared" si="37"/>
        <v>#DIV/0!</v>
      </c>
      <c r="S35" s="426" t="e">
        <f t="shared" si="38"/>
        <v>#DIV/0!</v>
      </c>
      <c r="T35" s="430"/>
      <c r="U35" s="430"/>
      <c r="V35" s="437"/>
      <c r="W35" s="169"/>
      <c r="X35" s="127"/>
      <c r="Y35" s="128"/>
      <c r="Z35" s="60" t="e">
        <f t="shared" si="39"/>
        <v>#DIV/0!</v>
      </c>
      <c r="AA35" s="127"/>
      <c r="AB35" s="127"/>
      <c r="AC35" s="128"/>
      <c r="AD35" s="60" t="e">
        <f t="shared" si="40"/>
        <v>#DIV/0!</v>
      </c>
      <c r="AE35" s="127"/>
      <c r="AF35" s="127"/>
      <c r="AG35" s="128"/>
      <c r="AH35" s="60" t="e">
        <f t="shared" si="64"/>
        <v>#DIV/0!</v>
      </c>
      <c r="AI35" s="127"/>
      <c r="AJ35" s="127"/>
      <c r="AK35" s="128"/>
      <c r="AL35" s="60" t="e">
        <f t="shared" si="65"/>
        <v>#DIV/0!</v>
      </c>
      <c r="AM35" s="127"/>
      <c r="AN35" s="127"/>
      <c r="AO35" s="128"/>
      <c r="AP35" s="60" t="e">
        <f t="shared" si="66"/>
        <v>#DIV/0!</v>
      </c>
      <c r="AQ35" s="127"/>
      <c r="AR35" s="127"/>
      <c r="AS35" s="128"/>
      <c r="AT35" s="60" t="e">
        <f t="shared" si="67"/>
        <v>#DIV/0!</v>
      </c>
      <c r="AU35" s="127"/>
      <c r="AV35" s="127"/>
      <c r="AW35" s="128"/>
      <c r="AX35" s="60" t="e">
        <f t="shared" si="68"/>
        <v>#DIV/0!</v>
      </c>
      <c r="AY35" s="127"/>
      <c r="AZ35" s="127"/>
      <c r="BA35" s="128"/>
      <c r="BB35" s="60" t="e">
        <f t="shared" si="69"/>
        <v>#DIV/0!</v>
      </c>
      <c r="BC35" s="127"/>
      <c r="BD35" s="127"/>
      <c r="BE35" s="128"/>
      <c r="BF35" s="60" t="e">
        <f t="shared" si="70"/>
        <v>#DIV/0!</v>
      </c>
      <c r="BG35" s="127"/>
      <c r="BH35" s="127"/>
      <c r="BI35" s="128"/>
      <c r="BJ35" s="60" t="e">
        <f t="shared" si="71"/>
        <v>#DIV/0!</v>
      </c>
      <c r="BK35" s="127"/>
      <c r="BL35" s="127"/>
      <c r="BM35" s="128"/>
      <c r="BN35" s="60" t="e">
        <f t="shared" si="72"/>
        <v>#DIV/0!</v>
      </c>
      <c r="BO35" s="127"/>
      <c r="BP35" s="127"/>
      <c r="BQ35" s="128"/>
      <c r="BR35" s="60" t="e">
        <f t="shared" si="16"/>
        <v>#DIV/0!</v>
      </c>
      <c r="BS35" s="127"/>
      <c r="BT35" s="127"/>
      <c r="BU35" s="128"/>
      <c r="BV35" s="60" t="e">
        <f t="shared" si="17"/>
        <v>#DIV/0!</v>
      </c>
      <c r="BW35" s="127"/>
      <c r="BX35" s="127"/>
      <c r="BY35" s="128"/>
      <c r="BZ35" s="60" t="e">
        <f t="shared" si="18"/>
        <v>#DIV/0!</v>
      </c>
      <c r="CA35" s="127"/>
      <c r="CB35" s="127"/>
      <c r="CC35" s="128"/>
      <c r="CD35" s="60" t="e">
        <f t="shared" si="19"/>
        <v>#DIV/0!</v>
      </c>
      <c r="CE35" s="127"/>
      <c r="CF35" s="127"/>
      <c r="CG35" s="128"/>
      <c r="CH35" s="60" t="e">
        <f t="shared" si="20"/>
        <v>#DIV/0!</v>
      </c>
      <c r="CI35" s="127"/>
      <c r="CJ35" s="127"/>
      <c r="CK35" s="128"/>
      <c r="CL35" s="60" t="e">
        <f t="shared" si="21"/>
        <v>#DIV/0!</v>
      </c>
      <c r="CM35" s="127"/>
      <c r="CN35" s="127"/>
      <c r="CO35" s="128"/>
      <c r="CP35" s="60" t="e">
        <f t="shared" si="22"/>
        <v>#DIV/0!</v>
      </c>
      <c r="CQ35" s="127"/>
      <c r="CR35" s="127"/>
      <c r="CS35" s="128"/>
      <c r="CT35" s="60" t="e">
        <f t="shared" si="23"/>
        <v>#DIV/0!</v>
      </c>
      <c r="CU35" s="127"/>
      <c r="CV35" s="127"/>
      <c r="CW35" s="128"/>
      <c r="CX35" s="60" t="e">
        <f t="shared" si="24"/>
        <v>#DIV/0!</v>
      </c>
      <c r="CY35" s="127"/>
      <c r="CZ35" s="127"/>
      <c r="DA35" s="128"/>
      <c r="DB35" s="60" t="e">
        <f t="shared" si="30"/>
        <v>#DIV/0!</v>
      </c>
      <c r="DC35" s="127"/>
      <c r="DD35" s="127"/>
      <c r="DE35" s="128"/>
      <c r="DF35" s="150" t="e">
        <f t="shared" si="25"/>
        <v>#DIV/0!</v>
      </c>
    </row>
    <row r="36" spans="1:110">
      <c r="A36" s="88"/>
      <c r="B36" s="165">
        <f>'Daily_Total  P2'!B36</f>
        <v>45206</v>
      </c>
      <c r="C36" s="99">
        <f t="shared" si="87"/>
        <v>0</v>
      </c>
      <c r="D36" s="72">
        <f t="shared" si="86"/>
        <v>0</v>
      </c>
      <c r="E36" s="146"/>
      <c r="F36" s="72"/>
      <c r="G36" s="72"/>
      <c r="H36" s="72"/>
      <c r="I36" s="72"/>
      <c r="J36" s="61">
        <f t="shared" si="88"/>
        <v>0</v>
      </c>
      <c r="K36" s="59">
        <f>SUM($J$21,$J$29:J36)/$C$3</f>
        <v>4.7857462092055124E-2</v>
      </c>
      <c r="L36" s="60" t="e">
        <f t="shared" si="33"/>
        <v>#DIV/0!</v>
      </c>
      <c r="M36" s="73" t="e">
        <f t="shared" si="34"/>
        <v>#DIV/0!</v>
      </c>
      <c r="N36" s="356" t="e">
        <f t="shared" si="35"/>
        <v>#DIV/0!</v>
      </c>
      <c r="O36" s="435"/>
      <c r="P36" s="430"/>
      <c r="Q36" s="426" t="e">
        <f t="shared" si="36"/>
        <v>#DIV/0!</v>
      </c>
      <c r="R36" s="436" t="e">
        <f t="shared" si="37"/>
        <v>#DIV/0!</v>
      </c>
      <c r="S36" s="426" t="e">
        <f t="shared" si="38"/>
        <v>#DIV/0!</v>
      </c>
      <c r="T36" s="430"/>
      <c r="U36" s="430"/>
      <c r="V36" s="437"/>
      <c r="W36" s="169"/>
      <c r="X36" s="127"/>
      <c r="Y36" s="128"/>
      <c r="Z36" s="60" t="e">
        <f t="shared" si="39"/>
        <v>#DIV/0!</v>
      </c>
      <c r="AA36" s="127"/>
      <c r="AB36" s="127"/>
      <c r="AC36" s="128"/>
      <c r="AD36" s="60" t="e">
        <f t="shared" si="40"/>
        <v>#DIV/0!</v>
      </c>
      <c r="AE36" s="127"/>
      <c r="AF36" s="127"/>
      <c r="AG36" s="128"/>
      <c r="AH36" s="60" t="e">
        <f t="shared" si="64"/>
        <v>#DIV/0!</v>
      </c>
      <c r="AI36" s="127"/>
      <c r="AJ36" s="127"/>
      <c r="AK36" s="128"/>
      <c r="AL36" s="60" t="e">
        <f t="shared" si="65"/>
        <v>#DIV/0!</v>
      </c>
      <c r="AM36" s="127"/>
      <c r="AN36" s="127"/>
      <c r="AO36" s="128"/>
      <c r="AP36" s="60" t="e">
        <f t="shared" si="66"/>
        <v>#DIV/0!</v>
      </c>
      <c r="AQ36" s="127"/>
      <c r="AR36" s="127"/>
      <c r="AS36" s="128"/>
      <c r="AT36" s="60" t="e">
        <f t="shared" si="67"/>
        <v>#DIV/0!</v>
      </c>
      <c r="AU36" s="127"/>
      <c r="AV36" s="127"/>
      <c r="AW36" s="128"/>
      <c r="AX36" s="60" t="e">
        <f t="shared" si="68"/>
        <v>#DIV/0!</v>
      </c>
      <c r="AY36" s="127"/>
      <c r="AZ36" s="127"/>
      <c r="BA36" s="128"/>
      <c r="BB36" s="60" t="e">
        <f t="shared" si="69"/>
        <v>#DIV/0!</v>
      </c>
      <c r="BC36" s="127"/>
      <c r="BD36" s="127"/>
      <c r="BE36" s="128"/>
      <c r="BF36" s="60" t="e">
        <f t="shared" si="70"/>
        <v>#DIV/0!</v>
      </c>
      <c r="BG36" s="127"/>
      <c r="BH36" s="127"/>
      <c r="BI36" s="128"/>
      <c r="BJ36" s="60" t="e">
        <f t="shared" si="71"/>
        <v>#DIV/0!</v>
      </c>
      <c r="BK36" s="127"/>
      <c r="BL36" s="127"/>
      <c r="BM36" s="128"/>
      <c r="BN36" s="60" t="e">
        <f t="shared" si="72"/>
        <v>#DIV/0!</v>
      </c>
      <c r="BO36" s="127"/>
      <c r="BP36" s="127"/>
      <c r="BQ36" s="128"/>
      <c r="BR36" s="60" t="e">
        <f t="shared" si="16"/>
        <v>#DIV/0!</v>
      </c>
      <c r="BS36" s="127"/>
      <c r="BT36" s="127"/>
      <c r="BU36" s="128"/>
      <c r="BV36" s="60" t="e">
        <f t="shared" si="17"/>
        <v>#DIV/0!</v>
      </c>
      <c r="BW36" s="127"/>
      <c r="BX36" s="127"/>
      <c r="BY36" s="128"/>
      <c r="BZ36" s="60" t="e">
        <f t="shared" si="18"/>
        <v>#DIV/0!</v>
      </c>
      <c r="CA36" s="127"/>
      <c r="CB36" s="127"/>
      <c r="CC36" s="128"/>
      <c r="CD36" s="60" t="e">
        <f t="shared" si="19"/>
        <v>#DIV/0!</v>
      </c>
      <c r="CE36" s="127"/>
      <c r="CF36" s="127"/>
      <c r="CG36" s="128"/>
      <c r="CH36" s="60" t="e">
        <f t="shared" si="20"/>
        <v>#DIV/0!</v>
      </c>
      <c r="CI36" s="127"/>
      <c r="CJ36" s="127"/>
      <c r="CK36" s="128"/>
      <c r="CL36" s="60" t="e">
        <f t="shared" si="21"/>
        <v>#DIV/0!</v>
      </c>
      <c r="CM36" s="127"/>
      <c r="CN36" s="127"/>
      <c r="CO36" s="128"/>
      <c r="CP36" s="60" t="e">
        <f t="shared" si="22"/>
        <v>#DIV/0!</v>
      </c>
      <c r="CQ36" s="127"/>
      <c r="CR36" s="127"/>
      <c r="CS36" s="128"/>
      <c r="CT36" s="60" t="e">
        <f t="shared" si="23"/>
        <v>#DIV/0!</v>
      </c>
      <c r="CU36" s="127"/>
      <c r="CV36" s="127"/>
      <c r="CW36" s="128"/>
      <c r="CX36" s="60" t="e">
        <f t="shared" si="24"/>
        <v>#DIV/0!</v>
      </c>
      <c r="CY36" s="127"/>
      <c r="CZ36" s="127"/>
      <c r="DA36" s="128"/>
      <c r="DB36" s="60" t="e">
        <f t="shared" si="30"/>
        <v>#DIV/0!</v>
      </c>
      <c r="DC36" s="127"/>
      <c r="DD36" s="127"/>
      <c r="DE36" s="128"/>
      <c r="DF36" s="150" t="e">
        <f t="shared" si="25"/>
        <v>#DIV/0!</v>
      </c>
    </row>
    <row r="37" spans="1:110" ht="16.5" thickBot="1">
      <c r="A37" s="91"/>
      <c r="B37" s="166" t="s">
        <v>51</v>
      </c>
      <c r="C37" s="91">
        <f t="shared" ref="C37" si="89">SUM(C30:C36)</f>
        <v>424768</v>
      </c>
      <c r="D37" s="76">
        <f t="shared" ref="D37" si="90">SUM(D30:D36)</f>
        <v>20053</v>
      </c>
      <c r="E37" s="147">
        <f t="shared" si="73"/>
        <v>129688</v>
      </c>
      <c r="F37" s="76">
        <f t="shared" si="73"/>
        <v>112802</v>
      </c>
      <c r="G37" s="76">
        <f t="shared" si="73"/>
        <v>55043</v>
      </c>
      <c r="H37" s="76">
        <f t="shared" si="73"/>
        <v>38653</v>
      </c>
      <c r="I37" s="76">
        <f t="shared" si="73"/>
        <v>19923</v>
      </c>
      <c r="J37" s="77">
        <f>SUM(J30:J36)</f>
        <v>213.1</v>
      </c>
      <c r="K37" s="78">
        <f>SUM($J$21,$J$29,$J$37)/$C$3</f>
        <v>4.7857462092055124E-2</v>
      </c>
      <c r="L37" s="79">
        <f t="shared" si="33"/>
        <v>4.7209300135603434E-2</v>
      </c>
      <c r="M37" s="80">
        <f t="shared" si="34"/>
        <v>1.0626838876976014E-2</v>
      </c>
      <c r="N37" s="357">
        <f t="shared" si="35"/>
        <v>1.6431743877613966E-3</v>
      </c>
      <c r="O37" s="98">
        <f>SUM(O30:O36)</f>
        <v>2864</v>
      </c>
      <c r="P37" s="81">
        <f>SUM(P30:P36)</f>
        <v>55918.188034188024</v>
      </c>
      <c r="Q37" s="78">
        <f t="shared" si="36"/>
        <v>5.1217682487296773E-2</v>
      </c>
      <c r="R37" s="82">
        <f t="shared" si="37"/>
        <v>7.440642458100559E-2</v>
      </c>
      <c r="S37" s="78">
        <f t="shared" si="38"/>
        <v>0.14282152296414502</v>
      </c>
      <c r="T37" s="83">
        <f>AVERAGE(T30:T36)</f>
        <v>27.623178327134596</v>
      </c>
      <c r="U37" s="76">
        <f>SUM(U30:U36)</f>
        <v>0</v>
      </c>
      <c r="V37" s="92">
        <f>AVERAGE(V30:V36)</f>
        <v>0.63947936096358371</v>
      </c>
      <c r="W37" s="98">
        <f>SUM(W30:W36)</f>
        <v>0</v>
      </c>
      <c r="X37" s="76">
        <f t="shared" ref="X37:Y37" si="91">SUM(X30:X36)</f>
        <v>0</v>
      </c>
      <c r="Y37" s="77">
        <f t="shared" si="91"/>
        <v>0</v>
      </c>
      <c r="Z37" s="79" t="e">
        <f t="shared" si="39"/>
        <v>#DIV/0!</v>
      </c>
      <c r="AA37" s="76">
        <f t="shared" ref="AA37:AC37" si="92">SUM(AA30:AA36)</f>
        <v>71396</v>
      </c>
      <c r="AB37" s="76">
        <f t="shared" si="92"/>
        <v>2676</v>
      </c>
      <c r="AC37" s="77">
        <f t="shared" si="92"/>
        <v>23.32</v>
      </c>
      <c r="AD37" s="79">
        <f t="shared" si="40"/>
        <v>3.7481091377668217E-2</v>
      </c>
      <c r="AE37" s="76">
        <f t="shared" ref="AE37:AG37" si="93">SUM(AE30:AE36)</f>
        <v>17218</v>
      </c>
      <c r="AF37" s="76">
        <f t="shared" si="93"/>
        <v>1601</v>
      </c>
      <c r="AG37" s="77">
        <f t="shared" si="93"/>
        <v>16.25</v>
      </c>
      <c r="AH37" s="79">
        <f t="shared" si="64"/>
        <v>9.2984086421187134E-2</v>
      </c>
      <c r="AI37" s="76">
        <f t="shared" ref="AI37:AK37" si="94">SUM(AI30:AI36)</f>
        <v>9556</v>
      </c>
      <c r="AJ37" s="76">
        <f t="shared" si="94"/>
        <v>514</v>
      </c>
      <c r="AK37" s="77">
        <f t="shared" si="94"/>
        <v>5.1099999999999994</v>
      </c>
      <c r="AL37" s="79">
        <f t="shared" si="65"/>
        <v>5.3788195897865217E-2</v>
      </c>
      <c r="AM37" s="76">
        <f t="shared" ref="AM37:AO37" si="95">SUM(AM30:AM36)</f>
        <v>49001</v>
      </c>
      <c r="AN37" s="76">
        <f t="shared" si="95"/>
        <v>1767</v>
      </c>
      <c r="AO37" s="77">
        <f t="shared" si="95"/>
        <v>16.36</v>
      </c>
      <c r="AP37" s="79">
        <f t="shared" si="66"/>
        <v>3.606048856145793E-2</v>
      </c>
      <c r="AQ37" s="76">
        <f t="shared" ref="AQ37:AS37" si="96">SUM(AQ30:AQ36)</f>
        <v>1876</v>
      </c>
      <c r="AR37" s="76">
        <f t="shared" si="96"/>
        <v>154</v>
      </c>
      <c r="AS37" s="77">
        <f t="shared" si="96"/>
        <v>1.53</v>
      </c>
      <c r="AT37" s="79">
        <f t="shared" si="67"/>
        <v>8.2089552238805971E-2</v>
      </c>
      <c r="AU37" s="76">
        <f t="shared" ref="AU37:AW37" si="97">SUM(AU30:AU36)</f>
        <v>15354</v>
      </c>
      <c r="AV37" s="76">
        <f t="shared" si="97"/>
        <v>812</v>
      </c>
      <c r="AW37" s="77">
        <f t="shared" si="97"/>
        <v>8.6199999999999992</v>
      </c>
      <c r="AX37" s="79">
        <f t="shared" si="68"/>
        <v>5.2885241630845382E-2</v>
      </c>
      <c r="AY37" s="76">
        <f t="shared" ref="AY37:BA37" si="98">SUM(AY30:AY36)</f>
        <v>12510</v>
      </c>
      <c r="AZ37" s="76">
        <f t="shared" si="98"/>
        <v>608</v>
      </c>
      <c r="BA37" s="77">
        <f t="shared" si="98"/>
        <v>5.59</v>
      </c>
      <c r="BB37" s="79">
        <f t="shared" si="69"/>
        <v>4.8601119104716227E-2</v>
      </c>
      <c r="BC37" s="76">
        <f t="shared" ref="BC37:BE37" si="99">SUM(BC30:BC36)</f>
        <v>67922</v>
      </c>
      <c r="BD37" s="76">
        <f t="shared" si="99"/>
        <v>2195</v>
      </c>
      <c r="BE37" s="77">
        <f t="shared" si="99"/>
        <v>22.2</v>
      </c>
      <c r="BF37" s="79">
        <f t="shared" si="70"/>
        <v>3.2316480669002681E-2</v>
      </c>
      <c r="BG37" s="76">
        <f t="shared" ref="BG37:BI37" si="100">SUM(BG30:BG36)</f>
        <v>65603</v>
      </c>
      <c r="BH37" s="76">
        <f t="shared" si="100"/>
        <v>4539</v>
      </c>
      <c r="BI37" s="77">
        <f t="shared" si="100"/>
        <v>47.519999999999996</v>
      </c>
      <c r="BJ37" s="79">
        <f t="shared" si="71"/>
        <v>6.9188909043793725E-2</v>
      </c>
      <c r="BK37" s="76">
        <f t="shared" ref="BK37:BM37" si="101">SUM(BK30:BK36)</f>
        <v>10706</v>
      </c>
      <c r="BL37" s="76">
        <f t="shared" si="101"/>
        <v>364</v>
      </c>
      <c r="BM37" s="77">
        <f t="shared" si="101"/>
        <v>3.35</v>
      </c>
      <c r="BN37" s="79">
        <f t="shared" si="72"/>
        <v>3.3999626377732114E-2</v>
      </c>
      <c r="BO37" s="76">
        <f>SUM(BO30:BO36)</f>
        <v>16691</v>
      </c>
      <c r="BP37" s="76">
        <f t="shared" ref="BP37:BQ37" si="102">SUM(BP30:BP36)</f>
        <v>564</v>
      </c>
      <c r="BQ37" s="77">
        <f t="shared" si="102"/>
        <v>7.33</v>
      </c>
      <c r="BR37" s="79">
        <f t="shared" si="16"/>
        <v>3.379066562818285E-2</v>
      </c>
      <c r="BS37" s="76">
        <f t="shared" ref="BS37:BU37" si="103">SUM(BS30:BS36)</f>
        <v>688</v>
      </c>
      <c r="BT37" s="76">
        <f t="shared" si="103"/>
        <v>43</v>
      </c>
      <c r="BU37" s="77">
        <f t="shared" si="103"/>
        <v>0.58000000000000007</v>
      </c>
      <c r="BV37" s="79">
        <f t="shared" si="17"/>
        <v>6.25E-2</v>
      </c>
      <c r="BW37" s="76">
        <f t="shared" ref="BW37:BY37" si="104">SUM(BW30:BW36)</f>
        <v>3059</v>
      </c>
      <c r="BX37" s="76">
        <f t="shared" si="104"/>
        <v>165</v>
      </c>
      <c r="BY37" s="77">
        <f t="shared" si="104"/>
        <v>2.4300000000000002</v>
      </c>
      <c r="BZ37" s="79">
        <f t="shared" si="18"/>
        <v>5.393919581562602E-2</v>
      </c>
      <c r="CA37" s="76">
        <f t="shared" ref="CA37:CC37" si="105">SUM(CA30:CA36)</f>
        <v>11062</v>
      </c>
      <c r="CB37" s="76">
        <f t="shared" si="105"/>
        <v>622</v>
      </c>
      <c r="CC37" s="77">
        <f t="shared" si="105"/>
        <v>7.89</v>
      </c>
      <c r="CD37" s="79">
        <f t="shared" si="19"/>
        <v>5.6228530103055507E-2</v>
      </c>
      <c r="CE37" s="76">
        <f t="shared" ref="CE37:CG37" si="106">SUM(CE30:CE36)</f>
        <v>2659</v>
      </c>
      <c r="CF37" s="76">
        <f t="shared" si="106"/>
        <v>189</v>
      </c>
      <c r="CG37" s="77">
        <f t="shared" si="106"/>
        <v>2.71</v>
      </c>
      <c r="CH37" s="79">
        <f t="shared" si="20"/>
        <v>7.1079353140278301E-2</v>
      </c>
      <c r="CI37" s="76">
        <f t="shared" ref="CI37:CK37" si="107">SUM(CI30:CI36)</f>
        <v>12664</v>
      </c>
      <c r="CJ37" s="76">
        <f t="shared" si="107"/>
        <v>897</v>
      </c>
      <c r="CK37" s="77">
        <f t="shared" si="107"/>
        <v>12.66</v>
      </c>
      <c r="CL37" s="79">
        <f t="shared" si="21"/>
        <v>7.0830701200252685E-2</v>
      </c>
      <c r="CM37" s="76">
        <f t="shared" ref="CM37:CO37" si="108">SUM(CM30:CM36)</f>
        <v>5602</v>
      </c>
      <c r="CN37" s="76">
        <f t="shared" si="108"/>
        <v>322</v>
      </c>
      <c r="CO37" s="77">
        <f t="shared" si="108"/>
        <v>3.56</v>
      </c>
      <c r="CP37" s="79">
        <f t="shared" si="22"/>
        <v>5.7479471617279544E-2</v>
      </c>
      <c r="CQ37" s="76">
        <f t="shared" ref="CQ37:CS37" si="109">SUM(CQ30:CQ36)</f>
        <v>25471</v>
      </c>
      <c r="CR37" s="76">
        <f t="shared" si="109"/>
        <v>857</v>
      </c>
      <c r="CS37" s="77">
        <f t="shared" si="109"/>
        <v>11.75</v>
      </c>
      <c r="CT37" s="79">
        <f t="shared" si="23"/>
        <v>3.3646107337756664E-2</v>
      </c>
      <c r="CU37" s="76">
        <f t="shared" ref="CU37:CW37" si="110">SUM(CU30:CU36)</f>
        <v>22529</v>
      </c>
      <c r="CV37" s="76">
        <f t="shared" si="110"/>
        <v>990</v>
      </c>
      <c r="CW37" s="77">
        <f t="shared" si="110"/>
        <v>11.989999999999998</v>
      </c>
      <c r="CX37" s="79">
        <f t="shared" si="24"/>
        <v>4.3943361889120687E-2</v>
      </c>
      <c r="CY37" s="76">
        <f t="shared" ref="CY37:DA37" si="111">SUM(CY30:CY36)</f>
        <v>3201</v>
      </c>
      <c r="CZ37" s="76">
        <f t="shared" si="111"/>
        <v>174</v>
      </c>
      <c r="DA37" s="77">
        <f t="shared" si="111"/>
        <v>2.35</v>
      </c>
      <c r="DB37" s="79">
        <f t="shared" si="30"/>
        <v>5.4358013120899717E-2</v>
      </c>
      <c r="DC37" s="76">
        <f t="shared" ref="DC37:DE37" si="112">SUM(DC30:DC36)</f>
        <v>0</v>
      </c>
      <c r="DD37" s="76">
        <f t="shared" si="112"/>
        <v>0</v>
      </c>
      <c r="DE37" s="77">
        <f t="shared" si="112"/>
        <v>0</v>
      </c>
      <c r="DF37" s="151" t="e">
        <f t="shared" si="25"/>
        <v>#DIV/0!</v>
      </c>
    </row>
    <row r="38" spans="1:110" hidden="1">
      <c r="A38" s="94"/>
      <c r="B38" s="165" t="e">
        <f>'Daily_Total  P2'!B38</f>
        <v>#REF!</v>
      </c>
      <c r="C38" s="99">
        <f>SUM(W38,AA38,AE38,AI38,AM38,AQ38,AU38,AY38,BC38,BG38,BK38,BO38,BS38,BW38,CA38,CE38,CI38,CM38,CQ38,CU38,CY38,DC38)</f>
        <v>0</v>
      </c>
      <c r="D38" s="72">
        <f t="shared" ref="D38:D44" si="113">SUM(X38,AB38,AF38,AJ38,AN38,AR38,AV38,AZ38,BD38,BH38,BL38,BP38,BT38,BX38,CB38,CF38,CJ38,CN38,CR38,CV38,CZ38,DD38)</f>
        <v>0</v>
      </c>
      <c r="E38" s="146"/>
      <c r="F38" s="72"/>
      <c r="G38" s="72"/>
      <c r="H38" s="72"/>
      <c r="I38" s="72"/>
      <c r="J38" s="61">
        <f>SUM(Y38,AC38,AG38,AK38,AO38,AS38,AW38,BA38,BE38,BI38,BM38,BQ38,BU38,BY38,CC38,CG38,CK38,CO38,CS38,CW38,DA38,DE38)</f>
        <v>0</v>
      </c>
      <c r="K38" s="59">
        <f>SUM($J$21,$J$29,$J$37:J38)/$C$3</f>
        <v>4.7857462092055124E-2</v>
      </c>
      <c r="L38" s="60" t="e">
        <f t="shared" si="33"/>
        <v>#DIV/0!</v>
      </c>
      <c r="M38" s="73" t="e">
        <f t="shared" si="34"/>
        <v>#DIV/0!</v>
      </c>
      <c r="N38" s="356" t="e">
        <f t="shared" si="35"/>
        <v>#DIV/0!</v>
      </c>
      <c r="O38" s="435"/>
      <c r="P38" s="430"/>
      <c r="Q38" s="426" t="e">
        <f t="shared" si="36"/>
        <v>#DIV/0!</v>
      </c>
      <c r="R38" s="436" t="e">
        <f t="shared" si="37"/>
        <v>#DIV/0!</v>
      </c>
      <c r="S38" s="426" t="e">
        <f t="shared" si="38"/>
        <v>#DIV/0!</v>
      </c>
      <c r="T38" s="430"/>
      <c r="U38" s="430"/>
      <c r="V38" s="437"/>
      <c r="W38" s="169"/>
      <c r="X38" s="127"/>
      <c r="Y38" s="128"/>
      <c r="Z38" s="60" t="e">
        <f t="shared" si="39"/>
        <v>#DIV/0!</v>
      </c>
      <c r="AA38" s="127"/>
      <c r="AB38" s="127"/>
      <c r="AC38" s="128"/>
      <c r="AD38" s="60" t="e">
        <f t="shared" si="40"/>
        <v>#DIV/0!</v>
      </c>
      <c r="AE38" s="127"/>
      <c r="AF38" s="127"/>
      <c r="AG38" s="128"/>
      <c r="AH38" s="60" t="e">
        <f t="shared" si="64"/>
        <v>#DIV/0!</v>
      </c>
      <c r="AI38" s="127"/>
      <c r="AJ38" s="127"/>
      <c r="AK38" s="128"/>
      <c r="AL38" s="60" t="e">
        <f t="shared" si="65"/>
        <v>#DIV/0!</v>
      </c>
      <c r="AM38" s="127"/>
      <c r="AN38" s="127"/>
      <c r="AO38" s="128"/>
      <c r="AP38" s="60" t="e">
        <f t="shared" si="66"/>
        <v>#DIV/0!</v>
      </c>
      <c r="AQ38" s="127"/>
      <c r="AR38" s="127"/>
      <c r="AS38" s="128"/>
      <c r="AT38" s="60" t="e">
        <f t="shared" si="67"/>
        <v>#DIV/0!</v>
      </c>
      <c r="AU38" s="127"/>
      <c r="AV38" s="127"/>
      <c r="AW38" s="128"/>
      <c r="AX38" s="60" t="e">
        <f t="shared" si="68"/>
        <v>#DIV/0!</v>
      </c>
      <c r="AY38" s="127"/>
      <c r="AZ38" s="127"/>
      <c r="BA38" s="128"/>
      <c r="BB38" s="60" t="e">
        <f t="shared" si="69"/>
        <v>#DIV/0!</v>
      </c>
      <c r="BC38" s="127"/>
      <c r="BD38" s="127"/>
      <c r="BE38" s="128"/>
      <c r="BF38" s="60" t="e">
        <f t="shared" si="70"/>
        <v>#DIV/0!</v>
      </c>
      <c r="BG38" s="127"/>
      <c r="BH38" s="127"/>
      <c r="BI38" s="128"/>
      <c r="BJ38" s="60" t="e">
        <f t="shared" si="71"/>
        <v>#DIV/0!</v>
      </c>
      <c r="BK38" s="127"/>
      <c r="BL38" s="127"/>
      <c r="BM38" s="128"/>
      <c r="BN38" s="60" t="e">
        <f t="shared" si="72"/>
        <v>#DIV/0!</v>
      </c>
      <c r="BO38" s="127"/>
      <c r="BP38" s="127"/>
      <c r="BQ38" s="128"/>
      <c r="BR38" s="60" t="e">
        <f t="shared" si="16"/>
        <v>#DIV/0!</v>
      </c>
      <c r="BS38" s="127"/>
      <c r="BT38" s="127"/>
      <c r="BU38" s="128"/>
      <c r="BV38" s="60" t="e">
        <f t="shared" si="17"/>
        <v>#DIV/0!</v>
      </c>
      <c r="BW38" s="127"/>
      <c r="BX38" s="127"/>
      <c r="BY38" s="128"/>
      <c r="BZ38" s="60" t="e">
        <f t="shared" si="18"/>
        <v>#DIV/0!</v>
      </c>
      <c r="CA38" s="127"/>
      <c r="CB38" s="127"/>
      <c r="CC38" s="128"/>
      <c r="CD38" s="60" t="e">
        <f t="shared" si="19"/>
        <v>#DIV/0!</v>
      </c>
      <c r="CE38" s="127"/>
      <c r="CF38" s="127"/>
      <c r="CG38" s="128"/>
      <c r="CH38" s="60" t="e">
        <f t="shared" si="20"/>
        <v>#DIV/0!</v>
      </c>
      <c r="CI38" s="127"/>
      <c r="CJ38" s="127"/>
      <c r="CK38" s="128"/>
      <c r="CL38" s="60" t="e">
        <f t="shared" si="21"/>
        <v>#DIV/0!</v>
      </c>
      <c r="CM38" s="127"/>
      <c r="CN38" s="127"/>
      <c r="CO38" s="128"/>
      <c r="CP38" s="60" t="e">
        <f t="shared" si="22"/>
        <v>#DIV/0!</v>
      </c>
      <c r="CQ38" s="127"/>
      <c r="CR38" s="127"/>
      <c r="CS38" s="128"/>
      <c r="CT38" s="60" t="e">
        <f t="shared" si="23"/>
        <v>#DIV/0!</v>
      </c>
      <c r="CU38" s="127"/>
      <c r="CV38" s="127"/>
      <c r="CW38" s="128"/>
      <c r="CX38" s="60" t="e">
        <f t="shared" si="24"/>
        <v>#DIV/0!</v>
      </c>
      <c r="CY38" s="127"/>
      <c r="CZ38" s="127"/>
      <c r="DA38" s="128"/>
      <c r="DB38" s="60" t="e">
        <f t="shared" si="30"/>
        <v>#DIV/0!</v>
      </c>
      <c r="DC38" s="127"/>
      <c r="DD38" s="127"/>
      <c r="DE38" s="128"/>
      <c r="DF38" s="150" t="e">
        <f t="shared" si="25"/>
        <v>#DIV/0!</v>
      </c>
    </row>
    <row r="39" spans="1:110" hidden="1">
      <c r="A39" s="88"/>
      <c r="B39" s="165" t="e">
        <f>'Daily_Total  P2'!B39</f>
        <v>#REF!</v>
      </c>
      <c r="C39" s="99">
        <f t="shared" ref="C39:C44" si="114">SUM(W39,AA39,AE39,AI39,AM39,AQ39,AU39,AY39,BC39,BG39,BK39,BO39,BS39,BW39,CA39,CE39,CI39,CM39,CQ39,CU39,CY39,DC39)</f>
        <v>0</v>
      </c>
      <c r="D39" s="72">
        <f t="shared" si="113"/>
        <v>0</v>
      </c>
      <c r="E39" s="146"/>
      <c r="F39" s="72"/>
      <c r="G39" s="72"/>
      <c r="H39" s="72"/>
      <c r="I39" s="72"/>
      <c r="J39" s="61">
        <f t="shared" ref="J39:J44" si="115">SUM(Y39,AC39,AG39,AK39,AO39,AS39,AW39,BA39,BE39,BI39,BM39,BQ39,BU39,BY39,CC39,CG39,CK39,CO39,CS39,CW39,DA39,DE39)</f>
        <v>0</v>
      </c>
      <c r="K39" s="59">
        <f>SUM($J$21,$J$29,$J$37:J39)/$C$3</f>
        <v>4.7857462092055124E-2</v>
      </c>
      <c r="L39" s="60" t="e">
        <f t="shared" si="33"/>
        <v>#DIV/0!</v>
      </c>
      <c r="M39" s="73" t="e">
        <f t="shared" si="34"/>
        <v>#DIV/0!</v>
      </c>
      <c r="N39" s="356" t="e">
        <f t="shared" si="35"/>
        <v>#DIV/0!</v>
      </c>
      <c r="O39" s="435"/>
      <c r="P39" s="430"/>
      <c r="Q39" s="426" t="e">
        <f t="shared" si="36"/>
        <v>#DIV/0!</v>
      </c>
      <c r="R39" s="436" t="e">
        <f t="shared" si="37"/>
        <v>#DIV/0!</v>
      </c>
      <c r="S39" s="426" t="e">
        <f t="shared" si="38"/>
        <v>#DIV/0!</v>
      </c>
      <c r="T39" s="430"/>
      <c r="U39" s="430"/>
      <c r="V39" s="437"/>
      <c r="W39" s="169"/>
      <c r="X39" s="127"/>
      <c r="Y39" s="128"/>
      <c r="Z39" s="60" t="e">
        <f t="shared" si="39"/>
        <v>#DIV/0!</v>
      </c>
      <c r="AA39" s="127"/>
      <c r="AB39" s="127"/>
      <c r="AC39" s="128"/>
      <c r="AD39" s="60" t="e">
        <f t="shared" si="40"/>
        <v>#DIV/0!</v>
      </c>
      <c r="AE39" s="127"/>
      <c r="AF39" s="127"/>
      <c r="AG39" s="128"/>
      <c r="AH39" s="60" t="e">
        <f t="shared" si="64"/>
        <v>#DIV/0!</v>
      </c>
      <c r="AI39" s="127"/>
      <c r="AJ39" s="127"/>
      <c r="AK39" s="128"/>
      <c r="AL39" s="60" t="e">
        <f t="shared" si="65"/>
        <v>#DIV/0!</v>
      </c>
      <c r="AM39" s="127"/>
      <c r="AN39" s="127"/>
      <c r="AO39" s="128"/>
      <c r="AP39" s="60" t="e">
        <f t="shared" si="66"/>
        <v>#DIV/0!</v>
      </c>
      <c r="AQ39" s="127"/>
      <c r="AR39" s="127"/>
      <c r="AS39" s="128"/>
      <c r="AT39" s="60" t="e">
        <f t="shared" si="67"/>
        <v>#DIV/0!</v>
      </c>
      <c r="AU39" s="127"/>
      <c r="AV39" s="127"/>
      <c r="AW39" s="128"/>
      <c r="AX39" s="60" t="e">
        <f t="shared" si="68"/>
        <v>#DIV/0!</v>
      </c>
      <c r="AY39" s="127"/>
      <c r="AZ39" s="127"/>
      <c r="BA39" s="128"/>
      <c r="BB39" s="60" t="e">
        <f t="shared" si="69"/>
        <v>#DIV/0!</v>
      </c>
      <c r="BC39" s="127"/>
      <c r="BD39" s="127"/>
      <c r="BE39" s="128"/>
      <c r="BF39" s="60" t="e">
        <f t="shared" si="70"/>
        <v>#DIV/0!</v>
      </c>
      <c r="BG39" s="127"/>
      <c r="BH39" s="127"/>
      <c r="BI39" s="128"/>
      <c r="BJ39" s="60" t="e">
        <f t="shared" si="71"/>
        <v>#DIV/0!</v>
      </c>
      <c r="BK39" s="127"/>
      <c r="BL39" s="127"/>
      <c r="BM39" s="128"/>
      <c r="BN39" s="60" t="e">
        <f t="shared" si="72"/>
        <v>#DIV/0!</v>
      </c>
      <c r="BO39" s="127"/>
      <c r="BP39" s="127"/>
      <c r="BQ39" s="128"/>
      <c r="BR39" s="60" t="e">
        <f t="shared" si="16"/>
        <v>#DIV/0!</v>
      </c>
      <c r="BS39" s="127"/>
      <c r="BT39" s="127"/>
      <c r="BU39" s="128"/>
      <c r="BV39" s="60" t="e">
        <f t="shared" si="17"/>
        <v>#DIV/0!</v>
      </c>
      <c r="BW39" s="127"/>
      <c r="BX39" s="127"/>
      <c r="BY39" s="128"/>
      <c r="BZ39" s="60" t="e">
        <f t="shared" si="18"/>
        <v>#DIV/0!</v>
      </c>
      <c r="CA39" s="127"/>
      <c r="CB39" s="127"/>
      <c r="CC39" s="128"/>
      <c r="CD39" s="60" t="e">
        <f t="shared" si="19"/>
        <v>#DIV/0!</v>
      </c>
      <c r="CE39" s="127"/>
      <c r="CF39" s="127"/>
      <c r="CG39" s="128"/>
      <c r="CH39" s="60" t="e">
        <f t="shared" si="20"/>
        <v>#DIV/0!</v>
      </c>
      <c r="CI39" s="127"/>
      <c r="CJ39" s="127"/>
      <c r="CK39" s="128"/>
      <c r="CL39" s="60" t="e">
        <f t="shared" si="21"/>
        <v>#DIV/0!</v>
      </c>
      <c r="CM39" s="127"/>
      <c r="CN39" s="127"/>
      <c r="CO39" s="128"/>
      <c r="CP39" s="60" t="e">
        <f t="shared" si="22"/>
        <v>#DIV/0!</v>
      </c>
      <c r="CQ39" s="127"/>
      <c r="CR39" s="127"/>
      <c r="CS39" s="128"/>
      <c r="CT39" s="60" t="e">
        <f t="shared" si="23"/>
        <v>#DIV/0!</v>
      </c>
      <c r="CU39" s="127"/>
      <c r="CV39" s="127"/>
      <c r="CW39" s="128"/>
      <c r="CX39" s="60" t="e">
        <f t="shared" si="24"/>
        <v>#DIV/0!</v>
      </c>
      <c r="CY39" s="127"/>
      <c r="CZ39" s="127"/>
      <c r="DA39" s="128"/>
      <c r="DB39" s="60" t="e">
        <f t="shared" si="30"/>
        <v>#DIV/0!</v>
      </c>
      <c r="DC39" s="127"/>
      <c r="DD39" s="127"/>
      <c r="DE39" s="128"/>
      <c r="DF39" s="150" t="e">
        <f t="shared" si="25"/>
        <v>#DIV/0!</v>
      </c>
    </row>
    <row r="40" spans="1:110" hidden="1">
      <c r="A40" s="88"/>
      <c r="B40" s="165" t="e">
        <f>'Daily_Total  P2'!B40</f>
        <v>#REF!</v>
      </c>
      <c r="C40" s="99">
        <f t="shared" si="114"/>
        <v>0</v>
      </c>
      <c r="D40" s="72">
        <f t="shared" si="113"/>
        <v>0</v>
      </c>
      <c r="E40" s="146"/>
      <c r="F40" s="72"/>
      <c r="G40" s="72"/>
      <c r="H40" s="72"/>
      <c r="I40" s="72"/>
      <c r="J40" s="61">
        <f t="shared" si="115"/>
        <v>0</v>
      </c>
      <c r="K40" s="59">
        <f>SUM($J$21,$J$29,$J$37:J40)/$C$3</f>
        <v>4.7857462092055124E-2</v>
      </c>
      <c r="L40" s="60" t="e">
        <f t="shared" si="33"/>
        <v>#DIV/0!</v>
      </c>
      <c r="M40" s="73" t="e">
        <f t="shared" si="34"/>
        <v>#DIV/0!</v>
      </c>
      <c r="N40" s="356" t="e">
        <f t="shared" si="35"/>
        <v>#DIV/0!</v>
      </c>
      <c r="O40" s="97"/>
      <c r="P40" s="72"/>
      <c r="Q40" s="74" t="e">
        <f t="shared" si="36"/>
        <v>#DIV/0!</v>
      </c>
      <c r="R40" s="75" t="e">
        <f t="shared" si="37"/>
        <v>#DIV/0!</v>
      </c>
      <c r="S40" s="59" t="e">
        <f t="shared" si="38"/>
        <v>#DIV/0!</v>
      </c>
      <c r="T40" s="72"/>
      <c r="U40" s="72"/>
      <c r="V40" s="89"/>
      <c r="W40" s="169"/>
      <c r="X40" s="127"/>
      <c r="Y40" s="128"/>
      <c r="Z40" s="60" t="e">
        <f t="shared" si="39"/>
        <v>#DIV/0!</v>
      </c>
      <c r="AA40" s="127"/>
      <c r="AB40" s="127"/>
      <c r="AC40" s="128"/>
      <c r="AD40" s="60" t="e">
        <f t="shared" si="40"/>
        <v>#DIV/0!</v>
      </c>
      <c r="AE40" s="127"/>
      <c r="AF40" s="127"/>
      <c r="AG40" s="128"/>
      <c r="AH40" s="60" t="e">
        <f t="shared" si="64"/>
        <v>#DIV/0!</v>
      </c>
      <c r="AI40" s="127"/>
      <c r="AJ40" s="127"/>
      <c r="AK40" s="128"/>
      <c r="AL40" s="60" t="e">
        <f t="shared" si="65"/>
        <v>#DIV/0!</v>
      </c>
      <c r="AM40" s="127"/>
      <c r="AN40" s="127"/>
      <c r="AO40" s="128"/>
      <c r="AP40" s="60" t="e">
        <f t="shared" si="66"/>
        <v>#DIV/0!</v>
      </c>
      <c r="AQ40" s="127"/>
      <c r="AR40" s="127"/>
      <c r="AS40" s="128"/>
      <c r="AT40" s="60" t="e">
        <f t="shared" si="67"/>
        <v>#DIV/0!</v>
      </c>
      <c r="AU40" s="127"/>
      <c r="AV40" s="127"/>
      <c r="AW40" s="128"/>
      <c r="AX40" s="60" t="e">
        <f t="shared" si="68"/>
        <v>#DIV/0!</v>
      </c>
      <c r="AY40" s="127"/>
      <c r="AZ40" s="127"/>
      <c r="BA40" s="128"/>
      <c r="BB40" s="60" t="e">
        <f t="shared" si="69"/>
        <v>#DIV/0!</v>
      </c>
      <c r="BC40" s="127"/>
      <c r="BD40" s="127"/>
      <c r="BE40" s="128"/>
      <c r="BF40" s="60" t="e">
        <f t="shared" si="70"/>
        <v>#DIV/0!</v>
      </c>
      <c r="BG40" s="127"/>
      <c r="BH40" s="127"/>
      <c r="BI40" s="128"/>
      <c r="BJ40" s="60" t="e">
        <f t="shared" si="71"/>
        <v>#DIV/0!</v>
      </c>
      <c r="BK40" s="127"/>
      <c r="BL40" s="127"/>
      <c r="BM40" s="128"/>
      <c r="BN40" s="60" t="e">
        <f t="shared" si="72"/>
        <v>#DIV/0!</v>
      </c>
      <c r="BO40" s="127"/>
      <c r="BP40" s="127"/>
      <c r="BQ40" s="128"/>
      <c r="BR40" s="60" t="e">
        <f t="shared" si="16"/>
        <v>#DIV/0!</v>
      </c>
      <c r="BS40" s="127"/>
      <c r="BT40" s="127"/>
      <c r="BU40" s="128"/>
      <c r="BV40" s="60" t="e">
        <f t="shared" si="17"/>
        <v>#DIV/0!</v>
      </c>
      <c r="BW40" s="127"/>
      <c r="BX40" s="127"/>
      <c r="BY40" s="128"/>
      <c r="BZ40" s="60" t="e">
        <f t="shared" si="18"/>
        <v>#DIV/0!</v>
      </c>
      <c r="CA40" s="127"/>
      <c r="CB40" s="127"/>
      <c r="CC40" s="128"/>
      <c r="CD40" s="60" t="e">
        <f t="shared" si="19"/>
        <v>#DIV/0!</v>
      </c>
      <c r="CE40" s="127"/>
      <c r="CF40" s="127"/>
      <c r="CG40" s="128"/>
      <c r="CH40" s="60" t="e">
        <f t="shared" si="20"/>
        <v>#DIV/0!</v>
      </c>
      <c r="CI40" s="127"/>
      <c r="CJ40" s="127"/>
      <c r="CK40" s="128"/>
      <c r="CL40" s="60" t="e">
        <f t="shared" si="21"/>
        <v>#DIV/0!</v>
      </c>
      <c r="CM40" s="127"/>
      <c r="CN40" s="127"/>
      <c r="CO40" s="128"/>
      <c r="CP40" s="60" t="e">
        <f t="shared" si="22"/>
        <v>#DIV/0!</v>
      </c>
      <c r="CQ40" s="127"/>
      <c r="CR40" s="127"/>
      <c r="CS40" s="128"/>
      <c r="CT40" s="60" t="e">
        <f t="shared" si="23"/>
        <v>#DIV/0!</v>
      </c>
      <c r="CU40" s="127"/>
      <c r="CV40" s="127"/>
      <c r="CW40" s="128"/>
      <c r="CX40" s="60" t="e">
        <f t="shared" si="24"/>
        <v>#DIV/0!</v>
      </c>
      <c r="CY40" s="127"/>
      <c r="CZ40" s="127"/>
      <c r="DA40" s="128"/>
      <c r="DB40" s="60" t="e">
        <f t="shared" si="30"/>
        <v>#DIV/0!</v>
      </c>
      <c r="DC40" s="127"/>
      <c r="DD40" s="127"/>
      <c r="DE40" s="128"/>
      <c r="DF40" s="150" t="e">
        <f t="shared" si="25"/>
        <v>#DIV/0!</v>
      </c>
    </row>
    <row r="41" spans="1:110" hidden="1">
      <c r="A41" s="88"/>
      <c r="B41" s="165" t="e">
        <f>'Daily_Total  P2'!B41</f>
        <v>#REF!</v>
      </c>
      <c r="C41" s="99">
        <f t="shared" si="114"/>
        <v>0</v>
      </c>
      <c r="D41" s="72">
        <f t="shared" si="113"/>
        <v>0</v>
      </c>
      <c r="E41" s="146"/>
      <c r="F41" s="72"/>
      <c r="G41" s="72"/>
      <c r="H41" s="72"/>
      <c r="I41" s="72"/>
      <c r="J41" s="61">
        <f t="shared" si="115"/>
        <v>0</v>
      </c>
      <c r="K41" s="59">
        <f>SUM($J$21,$J$29,$J$37:J41)/$C$3</f>
        <v>4.7857462092055124E-2</v>
      </c>
      <c r="L41" s="60" t="e">
        <f t="shared" si="33"/>
        <v>#DIV/0!</v>
      </c>
      <c r="M41" s="73" t="e">
        <f t="shared" si="34"/>
        <v>#DIV/0!</v>
      </c>
      <c r="N41" s="356" t="e">
        <f t="shared" si="35"/>
        <v>#DIV/0!</v>
      </c>
      <c r="O41" s="97"/>
      <c r="P41" s="72"/>
      <c r="Q41" s="74" t="e">
        <f t="shared" si="36"/>
        <v>#DIV/0!</v>
      </c>
      <c r="R41" s="75" t="e">
        <f t="shared" si="37"/>
        <v>#DIV/0!</v>
      </c>
      <c r="S41" s="59" t="e">
        <f t="shared" si="38"/>
        <v>#DIV/0!</v>
      </c>
      <c r="T41" s="72"/>
      <c r="U41" s="72"/>
      <c r="V41" s="89"/>
      <c r="W41" s="169"/>
      <c r="X41" s="127"/>
      <c r="Y41" s="128"/>
      <c r="Z41" s="60" t="e">
        <f t="shared" si="39"/>
        <v>#DIV/0!</v>
      </c>
      <c r="AA41" s="127"/>
      <c r="AB41" s="127"/>
      <c r="AC41" s="128"/>
      <c r="AD41" s="60" t="e">
        <f t="shared" si="40"/>
        <v>#DIV/0!</v>
      </c>
      <c r="AE41" s="127"/>
      <c r="AF41" s="127"/>
      <c r="AG41" s="128"/>
      <c r="AH41" s="60" t="e">
        <f t="shared" si="64"/>
        <v>#DIV/0!</v>
      </c>
      <c r="AI41" s="127"/>
      <c r="AJ41" s="127"/>
      <c r="AK41" s="128"/>
      <c r="AL41" s="60" t="e">
        <f t="shared" si="65"/>
        <v>#DIV/0!</v>
      </c>
      <c r="AM41" s="127"/>
      <c r="AN41" s="127"/>
      <c r="AO41" s="128"/>
      <c r="AP41" s="60" t="e">
        <f t="shared" si="66"/>
        <v>#DIV/0!</v>
      </c>
      <c r="AQ41" s="127"/>
      <c r="AR41" s="127"/>
      <c r="AS41" s="128"/>
      <c r="AT41" s="60" t="e">
        <f t="shared" si="67"/>
        <v>#DIV/0!</v>
      </c>
      <c r="AU41" s="127"/>
      <c r="AV41" s="127"/>
      <c r="AW41" s="128"/>
      <c r="AX41" s="60" t="e">
        <f t="shared" si="68"/>
        <v>#DIV/0!</v>
      </c>
      <c r="AY41" s="127"/>
      <c r="AZ41" s="127"/>
      <c r="BA41" s="128"/>
      <c r="BB41" s="60" t="e">
        <f t="shared" si="69"/>
        <v>#DIV/0!</v>
      </c>
      <c r="BC41" s="127"/>
      <c r="BD41" s="127"/>
      <c r="BE41" s="128"/>
      <c r="BF41" s="60" t="e">
        <f t="shared" si="70"/>
        <v>#DIV/0!</v>
      </c>
      <c r="BG41" s="127"/>
      <c r="BH41" s="127"/>
      <c r="BI41" s="128"/>
      <c r="BJ41" s="60" t="e">
        <f t="shared" si="71"/>
        <v>#DIV/0!</v>
      </c>
      <c r="BK41" s="127"/>
      <c r="BL41" s="127"/>
      <c r="BM41" s="128"/>
      <c r="BN41" s="60" t="e">
        <f t="shared" si="72"/>
        <v>#DIV/0!</v>
      </c>
      <c r="BO41" s="127"/>
      <c r="BP41" s="127"/>
      <c r="BQ41" s="128"/>
      <c r="BR41" s="60" t="e">
        <f t="shared" si="16"/>
        <v>#DIV/0!</v>
      </c>
      <c r="BS41" s="127"/>
      <c r="BT41" s="127"/>
      <c r="BU41" s="128"/>
      <c r="BV41" s="60" t="e">
        <f t="shared" si="17"/>
        <v>#DIV/0!</v>
      </c>
      <c r="BW41" s="127"/>
      <c r="BX41" s="127"/>
      <c r="BY41" s="128"/>
      <c r="BZ41" s="60" t="e">
        <f t="shared" si="18"/>
        <v>#DIV/0!</v>
      </c>
      <c r="CA41" s="127"/>
      <c r="CB41" s="127"/>
      <c r="CC41" s="128"/>
      <c r="CD41" s="60" t="e">
        <f t="shared" si="19"/>
        <v>#DIV/0!</v>
      </c>
      <c r="CE41" s="127"/>
      <c r="CF41" s="127"/>
      <c r="CG41" s="128"/>
      <c r="CH41" s="60" t="e">
        <f t="shared" si="20"/>
        <v>#DIV/0!</v>
      </c>
      <c r="CI41" s="127"/>
      <c r="CJ41" s="127"/>
      <c r="CK41" s="128"/>
      <c r="CL41" s="60" t="e">
        <f t="shared" si="21"/>
        <v>#DIV/0!</v>
      </c>
      <c r="CM41" s="127"/>
      <c r="CN41" s="127"/>
      <c r="CO41" s="128"/>
      <c r="CP41" s="60" t="e">
        <f t="shared" si="22"/>
        <v>#DIV/0!</v>
      </c>
      <c r="CQ41" s="127"/>
      <c r="CR41" s="127"/>
      <c r="CS41" s="128"/>
      <c r="CT41" s="60" t="e">
        <f t="shared" si="23"/>
        <v>#DIV/0!</v>
      </c>
      <c r="CU41" s="127"/>
      <c r="CV41" s="127"/>
      <c r="CW41" s="128"/>
      <c r="CX41" s="60" t="e">
        <f t="shared" si="24"/>
        <v>#DIV/0!</v>
      </c>
      <c r="CY41" s="127"/>
      <c r="CZ41" s="127"/>
      <c r="DA41" s="128"/>
      <c r="DB41" s="60" t="e">
        <f t="shared" si="30"/>
        <v>#DIV/0!</v>
      </c>
      <c r="DC41" s="127"/>
      <c r="DD41" s="127"/>
      <c r="DE41" s="128"/>
      <c r="DF41" s="150" t="e">
        <f t="shared" si="25"/>
        <v>#DIV/0!</v>
      </c>
    </row>
    <row r="42" spans="1:110" hidden="1">
      <c r="A42" s="88"/>
      <c r="B42" s="165" t="e">
        <f>'Daily_Total  P2'!B42</f>
        <v>#REF!</v>
      </c>
      <c r="C42" s="99">
        <f t="shared" si="114"/>
        <v>0</v>
      </c>
      <c r="D42" s="72">
        <f t="shared" si="113"/>
        <v>0</v>
      </c>
      <c r="E42" s="146"/>
      <c r="F42" s="72"/>
      <c r="G42" s="72"/>
      <c r="H42" s="72"/>
      <c r="I42" s="72"/>
      <c r="J42" s="61">
        <f t="shared" si="115"/>
        <v>0</v>
      </c>
      <c r="K42" s="59">
        <f>SUM($J$21,$J$29,$J$37:J42)/$C$3</f>
        <v>4.7857462092055124E-2</v>
      </c>
      <c r="L42" s="60" t="e">
        <f t="shared" si="33"/>
        <v>#DIV/0!</v>
      </c>
      <c r="M42" s="73" t="e">
        <f t="shared" si="34"/>
        <v>#DIV/0!</v>
      </c>
      <c r="N42" s="356" t="e">
        <f t="shared" si="35"/>
        <v>#DIV/0!</v>
      </c>
      <c r="O42" s="97"/>
      <c r="P42" s="72"/>
      <c r="Q42" s="74" t="e">
        <f t="shared" si="36"/>
        <v>#DIV/0!</v>
      </c>
      <c r="R42" s="75" t="e">
        <f t="shared" si="37"/>
        <v>#DIV/0!</v>
      </c>
      <c r="S42" s="59" t="e">
        <f t="shared" si="38"/>
        <v>#DIV/0!</v>
      </c>
      <c r="T42" s="72"/>
      <c r="U42" s="72"/>
      <c r="V42" s="89"/>
      <c r="W42" s="169"/>
      <c r="X42" s="127"/>
      <c r="Y42" s="128"/>
      <c r="Z42" s="60" t="e">
        <f t="shared" si="39"/>
        <v>#DIV/0!</v>
      </c>
      <c r="AA42" s="127"/>
      <c r="AB42" s="127"/>
      <c r="AC42" s="128"/>
      <c r="AD42" s="60" t="e">
        <f t="shared" si="40"/>
        <v>#DIV/0!</v>
      </c>
      <c r="AE42" s="127"/>
      <c r="AF42" s="127"/>
      <c r="AG42" s="128"/>
      <c r="AH42" s="60" t="e">
        <f t="shared" si="64"/>
        <v>#DIV/0!</v>
      </c>
      <c r="AI42" s="127"/>
      <c r="AJ42" s="127"/>
      <c r="AK42" s="128"/>
      <c r="AL42" s="60" t="e">
        <f t="shared" si="65"/>
        <v>#DIV/0!</v>
      </c>
      <c r="AM42" s="127"/>
      <c r="AN42" s="127"/>
      <c r="AO42" s="128"/>
      <c r="AP42" s="60" t="e">
        <f t="shared" si="66"/>
        <v>#DIV/0!</v>
      </c>
      <c r="AQ42" s="127"/>
      <c r="AR42" s="127"/>
      <c r="AS42" s="128"/>
      <c r="AT42" s="60" t="e">
        <f t="shared" si="67"/>
        <v>#DIV/0!</v>
      </c>
      <c r="AU42" s="127"/>
      <c r="AV42" s="127"/>
      <c r="AW42" s="128"/>
      <c r="AX42" s="60" t="e">
        <f t="shared" si="68"/>
        <v>#DIV/0!</v>
      </c>
      <c r="AY42" s="127"/>
      <c r="AZ42" s="127"/>
      <c r="BA42" s="128"/>
      <c r="BB42" s="60" t="e">
        <f t="shared" si="69"/>
        <v>#DIV/0!</v>
      </c>
      <c r="BC42" s="127"/>
      <c r="BD42" s="127"/>
      <c r="BE42" s="128"/>
      <c r="BF42" s="60" t="e">
        <f t="shared" si="70"/>
        <v>#DIV/0!</v>
      </c>
      <c r="BG42" s="127"/>
      <c r="BH42" s="127"/>
      <c r="BI42" s="128"/>
      <c r="BJ42" s="60" t="e">
        <f t="shared" si="71"/>
        <v>#DIV/0!</v>
      </c>
      <c r="BK42" s="127"/>
      <c r="BL42" s="127"/>
      <c r="BM42" s="128"/>
      <c r="BN42" s="60" t="e">
        <f t="shared" si="72"/>
        <v>#DIV/0!</v>
      </c>
      <c r="BO42" s="127"/>
      <c r="BP42" s="127"/>
      <c r="BQ42" s="128"/>
      <c r="BR42" s="60" t="e">
        <f t="shared" si="16"/>
        <v>#DIV/0!</v>
      </c>
      <c r="BS42" s="127"/>
      <c r="BT42" s="127"/>
      <c r="BU42" s="128"/>
      <c r="BV42" s="60" t="e">
        <f t="shared" si="17"/>
        <v>#DIV/0!</v>
      </c>
      <c r="BW42" s="127"/>
      <c r="BX42" s="127"/>
      <c r="BY42" s="128"/>
      <c r="BZ42" s="60" t="e">
        <f t="shared" si="18"/>
        <v>#DIV/0!</v>
      </c>
      <c r="CA42" s="127"/>
      <c r="CB42" s="127"/>
      <c r="CC42" s="128"/>
      <c r="CD42" s="60" t="e">
        <f t="shared" si="19"/>
        <v>#DIV/0!</v>
      </c>
      <c r="CE42" s="127"/>
      <c r="CF42" s="127"/>
      <c r="CG42" s="128"/>
      <c r="CH42" s="60" t="e">
        <f t="shared" si="20"/>
        <v>#DIV/0!</v>
      </c>
      <c r="CI42" s="127"/>
      <c r="CJ42" s="127"/>
      <c r="CK42" s="128"/>
      <c r="CL42" s="60" t="e">
        <f t="shared" si="21"/>
        <v>#DIV/0!</v>
      </c>
      <c r="CM42" s="127"/>
      <c r="CN42" s="127"/>
      <c r="CO42" s="128"/>
      <c r="CP42" s="60" t="e">
        <f t="shared" si="22"/>
        <v>#DIV/0!</v>
      </c>
      <c r="CQ42" s="127"/>
      <c r="CR42" s="127"/>
      <c r="CS42" s="128"/>
      <c r="CT42" s="60" t="e">
        <f t="shared" si="23"/>
        <v>#DIV/0!</v>
      </c>
      <c r="CU42" s="127"/>
      <c r="CV42" s="127"/>
      <c r="CW42" s="128"/>
      <c r="CX42" s="60" t="e">
        <f t="shared" si="24"/>
        <v>#DIV/0!</v>
      </c>
      <c r="CY42" s="127"/>
      <c r="CZ42" s="127"/>
      <c r="DA42" s="128"/>
      <c r="DB42" s="60" t="e">
        <f t="shared" si="30"/>
        <v>#DIV/0!</v>
      </c>
      <c r="DC42" s="127"/>
      <c r="DD42" s="127"/>
      <c r="DE42" s="128"/>
      <c r="DF42" s="150" t="e">
        <f t="shared" si="25"/>
        <v>#DIV/0!</v>
      </c>
    </row>
    <row r="43" spans="1:110" hidden="1">
      <c r="A43" s="88"/>
      <c r="B43" s="165" t="e">
        <f>'Daily_Total  P2'!B43</f>
        <v>#REF!</v>
      </c>
      <c r="C43" s="99">
        <f t="shared" si="114"/>
        <v>0</v>
      </c>
      <c r="D43" s="72">
        <f t="shared" si="113"/>
        <v>0</v>
      </c>
      <c r="E43" s="146"/>
      <c r="F43" s="72"/>
      <c r="G43" s="72"/>
      <c r="H43" s="72"/>
      <c r="I43" s="72"/>
      <c r="J43" s="61">
        <f t="shared" si="115"/>
        <v>0</v>
      </c>
      <c r="K43" s="59">
        <f>SUM($J$21,$J$29,$J$37:J43)/$C$3</f>
        <v>4.7857462092055124E-2</v>
      </c>
      <c r="L43" s="60" t="e">
        <f t="shared" si="33"/>
        <v>#DIV/0!</v>
      </c>
      <c r="M43" s="73" t="e">
        <f t="shared" si="34"/>
        <v>#DIV/0!</v>
      </c>
      <c r="N43" s="356" t="e">
        <f t="shared" si="35"/>
        <v>#DIV/0!</v>
      </c>
      <c r="O43" s="97"/>
      <c r="P43" s="72"/>
      <c r="Q43" s="74" t="e">
        <f t="shared" si="36"/>
        <v>#DIV/0!</v>
      </c>
      <c r="R43" s="75" t="e">
        <f t="shared" si="37"/>
        <v>#DIV/0!</v>
      </c>
      <c r="S43" s="59" t="e">
        <f t="shared" si="38"/>
        <v>#DIV/0!</v>
      </c>
      <c r="T43" s="72"/>
      <c r="U43" s="72"/>
      <c r="V43" s="89"/>
      <c r="W43" s="169"/>
      <c r="X43" s="127"/>
      <c r="Y43" s="128"/>
      <c r="Z43" s="60" t="e">
        <f t="shared" si="39"/>
        <v>#DIV/0!</v>
      </c>
      <c r="AA43" s="127"/>
      <c r="AB43" s="127"/>
      <c r="AC43" s="128"/>
      <c r="AD43" s="60" t="e">
        <f t="shared" si="40"/>
        <v>#DIV/0!</v>
      </c>
      <c r="AE43" s="127"/>
      <c r="AF43" s="127"/>
      <c r="AG43" s="128"/>
      <c r="AH43" s="60" t="e">
        <f t="shared" si="64"/>
        <v>#DIV/0!</v>
      </c>
      <c r="AI43" s="127"/>
      <c r="AJ43" s="127"/>
      <c r="AK43" s="128"/>
      <c r="AL43" s="60" t="e">
        <f t="shared" si="65"/>
        <v>#DIV/0!</v>
      </c>
      <c r="AM43" s="127"/>
      <c r="AN43" s="127"/>
      <c r="AO43" s="128"/>
      <c r="AP43" s="60" t="e">
        <f t="shared" si="66"/>
        <v>#DIV/0!</v>
      </c>
      <c r="AQ43" s="127"/>
      <c r="AR43" s="127"/>
      <c r="AS43" s="128"/>
      <c r="AT43" s="60" t="e">
        <f t="shared" si="67"/>
        <v>#DIV/0!</v>
      </c>
      <c r="AU43" s="127"/>
      <c r="AV43" s="127"/>
      <c r="AW43" s="128"/>
      <c r="AX43" s="60" t="e">
        <f t="shared" si="68"/>
        <v>#DIV/0!</v>
      </c>
      <c r="AY43" s="127"/>
      <c r="AZ43" s="127"/>
      <c r="BA43" s="128"/>
      <c r="BB43" s="60" t="e">
        <f t="shared" si="69"/>
        <v>#DIV/0!</v>
      </c>
      <c r="BC43" s="127"/>
      <c r="BD43" s="127"/>
      <c r="BE43" s="128"/>
      <c r="BF43" s="60" t="e">
        <f t="shared" si="70"/>
        <v>#DIV/0!</v>
      </c>
      <c r="BG43" s="127"/>
      <c r="BH43" s="127"/>
      <c r="BI43" s="128"/>
      <c r="BJ43" s="60" t="e">
        <f t="shared" si="71"/>
        <v>#DIV/0!</v>
      </c>
      <c r="BK43" s="127"/>
      <c r="BL43" s="127"/>
      <c r="BM43" s="128"/>
      <c r="BN43" s="60" t="e">
        <f t="shared" si="72"/>
        <v>#DIV/0!</v>
      </c>
      <c r="BO43" s="127"/>
      <c r="BP43" s="127"/>
      <c r="BQ43" s="128"/>
      <c r="BR43" s="60" t="e">
        <f t="shared" si="16"/>
        <v>#DIV/0!</v>
      </c>
      <c r="BS43" s="127"/>
      <c r="BT43" s="127"/>
      <c r="BU43" s="128"/>
      <c r="BV43" s="60" t="e">
        <f t="shared" si="17"/>
        <v>#DIV/0!</v>
      </c>
      <c r="BW43" s="127"/>
      <c r="BX43" s="127"/>
      <c r="BY43" s="128"/>
      <c r="BZ43" s="60" t="e">
        <f t="shared" si="18"/>
        <v>#DIV/0!</v>
      </c>
      <c r="CA43" s="127"/>
      <c r="CB43" s="127"/>
      <c r="CC43" s="128"/>
      <c r="CD43" s="60" t="e">
        <f t="shared" si="19"/>
        <v>#DIV/0!</v>
      </c>
      <c r="CE43" s="127"/>
      <c r="CF43" s="127"/>
      <c r="CG43" s="128"/>
      <c r="CH43" s="60" t="e">
        <f t="shared" si="20"/>
        <v>#DIV/0!</v>
      </c>
      <c r="CI43" s="127"/>
      <c r="CJ43" s="127"/>
      <c r="CK43" s="128"/>
      <c r="CL43" s="60" t="e">
        <f t="shared" si="21"/>
        <v>#DIV/0!</v>
      </c>
      <c r="CM43" s="127"/>
      <c r="CN43" s="127"/>
      <c r="CO43" s="128"/>
      <c r="CP43" s="60" t="e">
        <f t="shared" si="22"/>
        <v>#DIV/0!</v>
      </c>
      <c r="CQ43" s="127"/>
      <c r="CR43" s="127"/>
      <c r="CS43" s="128"/>
      <c r="CT43" s="60" t="e">
        <f t="shared" si="23"/>
        <v>#DIV/0!</v>
      </c>
      <c r="CU43" s="127"/>
      <c r="CV43" s="127"/>
      <c r="CW43" s="128"/>
      <c r="CX43" s="60" t="e">
        <f t="shared" si="24"/>
        <v>#DIV/0!</v>
      </c>
      <c r="CY43" s="127"/>
      <c r="CZ43" s="127"/>
      <c r="DA43" s="128"/>
      <c r="DB43" s="60" t="e">
        <f t="shared" si="30"/>
        <v>#DIV/0!</v>
      </c>
      <c r="DC43" s="127"/>
      <c r="DD43" s="127"/>
      <c r="DE43" s="128"/>
      <c r="DF43" s="150" t="e">
        <f t="shared" si="25"/>
        <v>#DIV/0!</v>
      </c>
    </row>
    <row r="44" spans="1:110" hidden="1">
      <c r="A44" s="88"/>
      <c r="B44" s="165" t="e">
        <f>'Daily_Total  P2'!B44</f>
        <v>#REF!</v>
      </c>
      <c r="C44" s="99">
        <f t="shared" si="114"/>
        <v>0</v>
      </c>
      <c r="D44" s="72">
        <f t="shared" si="113"/>
        <v>0</v>
      </c>
      <c r="E44" s="146"/>
      <c r="F44" s="72"/>
      <c r="G44" s="72"/>
      <c r="H44" s="72"/>
      <c r="I44" s="72"/>
      <c r="J44" s="61">
        <f t="shared" si="115"/>
        <v>0</v>
      </c>
      <c r="K44" s="59">
        <f>SUM($J$21,$J$29,$J$37:J44)/$C$3</f>
        <v>4.7857462092055124E-2</v>
      </c>
      <c r="L44" s="60" t="e">
        <f t="shared" si="33"/>
        <v>#DIV/0!</v>
      </c>
      <c r="M44" s="73" t="e">
        <f t="shared" si="34"/>
        <v>#DIV/0!</v>
      </c>
      <c r="N44" s="356" t="e">
        <f t="shared" si="35"/>
        <v>#DIV/0!</v>
      </c>
      <c r="O44" s="97"/>
      <c r="P44" s="72"/>
      <c r="Q44" s="74" t="e">
        <f t="shared" si="36"/>
        <v>#DIV/0!</v>
      </c>
      <c r="R44" s="75" t="e">
        <f t="shared" si="37"/>
        <v>#DIV/0!</v>
      </c>
      <c r="S44" s="59" t="e">
        <f t="shared" si="38"/>
        <v>#DIV/0!</v>
      </c>
      <c r="T44" s="72"/>
      <c r="U44" s="72"/>
      <c r="V44" s="89"/>
      <c r="W44" s="169"/>
      <c r="X44" s="127"/>
      <c r="Y44" s="128"/>
      <c r="Z44" s="60" t="e">
        <f t="shared" si="39"/>
        <v>#DIV/0!</v>
      </c>
      <c r="AA44" s="127"/>
      <c r="AB44" s="127"/>
      <c r="AC44" s="128"/>
      <c r="AD44" s="60" t="e">
        <f t="shared" si="40"/>
        <v>#DIV/0!</v>
      </c>
      <c r="AE44" s="127"/>
      <c r="AF44" s="127"/>
      <c r="AG44" s="128"/>
      <c r="AH44" s="60" t="e">
        <f t="shared" si="64"/>
        <v>#DIV/0!</v>
      </c>
      <c r="AI44" s="127"/>
      <c r="AJ44" s="127"/>
      <c r="AK44" s="128"/>
      <c r="AL44" s="60" t="e">
        <f t="shared" si="65"/>
        <v>#DIV/0!</v>
      </c>
      <c r="AM44" s="127"/>
      <c r="AN44" s="127"/>
      <c r="AO44" s="128"/>
      <c r="AP44" s="60" t="e">
        <f t="shared" si="66"/>
        <v>#DIV/0!</v>
      </c>
      <c r="AQ44" s="127"/>
      <c r="AR44" s="127"/>
      <c r="AS44" s="128"/>
      <c r="AT44" s="60" t="e">
        <f t="shared" si="67"/>
        <v>#DIV/0!</v>
      </c>
      <c r="AU44" s="127"/>
      <c r="AV44" s="127"/>
      <c r="AW44" s="128"/>
      <c r="AX44" s="60" t="e">
        <f t="shared" si="68"/>
        <v>#DIV/0!</v>
      </c>
      <c r="AY44" s="127"/>
      <c r="AZ44" s="127"/>
      <c r="BA44" s="128"/>
      <c r="BB44" s="60" t="e">
        <f t="shared" si="69"/>
        <v>#DIV/0!</v>
      </c>
      <c r="BC44" s="127"/>
      <c r="BD44" s="127"/>
      <c r="BE44" s="128"/>
      <c r="BF44" s="60" t="e">
        <f t="shared" si="70"/>
        <v>#DIV/0!</v>
      </c>
      <c r="BG44" s="127"/>
      <c r="BH44" s="127"/>
      <c r="BI44" s="128"/>
      <c r="BJ44" s="60" t="e">
        <f t="shared" si="71"/>
        <v>#DIV/0!</v>
      </c>
      <c r="BK44" s="127"/>
      <c r="BL44" s="127"/>
      <c r="BM44" s="128"/>
      <c r="BN44" s="60" t="e">
        <f t="shared" si="72"/>
        <v>#DIV/0!</v>
      </c>
      <c r="BO44" s="127"/>
      <c r="BP44" s="127"/>
      <c r="BQ44" s="128"/>
      <c r="BR44" s="60" t="e">
        <f t="shared" si="16"/>
        <v>#DIV/0!</v>
      </c>
      <c r="BS44" s="127"/>
      <c r="BT44" s="127"/>
      <c r="BU44" s="128"/>
      <c r="BV44" s="60" t="e">
        <f t="shared" si="17"/>
        <v>#DIV/0!</v>
      </c>
      <c r="BW44" s="127"/>
      <c r="BX44" s="127"/>
      <c r="BY44" s="128"/>
      <c r="BZ44" s="60" t="e">
        <f t="shared" si="18"/>
        <v>#DIV/0!</v>
      </c>
      <c r="CA44" s="127"/>
      <c r="CB44" s="127"/>
      <c r="CC44" s="128"/>
      <c r="CD44" s="60" t="e">
        <f t="shared" si="19"/>
        <v>#DIV/0!</v>
      </c>
      <c r="CE44" s="127"/>
      <c r="CF44" s="127"/>
      <c r="CG44" s="128"/>
      <c r="CH44" s="60" t="e">
        <f t="shared" si="20"/>
        <v>#DIV/0!</v>
      </c>
      <c r="CI44" s="127"/>
      <c r="CJ44" s="127"/>
      <c r="CK44" s="128"/>
      <c r="CL44" s="60" t="e">
        <f t="shared" si="21"/>
        <v>#DIV/0!</v>
      </c>
      <c r="CM44" s="127"/>
      <c r="CN44" s="127"/>
      <c r="CO44" s="128"/>
      <c r="CP44" s="60" t="e">
        <f t="shared" si="22"/>
        <v>#DIV/0!</v>
      </c>
      <c r="CQ44" s="127"/>
      <c r="CR44" s="127"/>
      <c r="CS44" s="128"/>
      <c r="CT44" s="60" t="e">
        <f t="shared" si="23"/>
        <v>#DIV/0!</v>
      </c>
      <c r="CU44" s="127"/>
      <c r="CV44" s="127"/>
      <c r="CW44" s="128"/>
      <c r="CX44" s="60" t="e">
        <f t="shared" si="24"/>
        <v>#DIV/0!</v>
      </c>
      <c r="CY44" s="127"/>
      <c r="CZ44" s="127"/>
      <c r="DA44" s="128"/>
      <c r="DB44" s="60" t="e">
        <f t="shared" si="30"/>
        <v>#DIV/0!</v>
      </c>
      <c r="DC44" s="127"/>
      <c r="DD44" s="127"/>
      <c r="DE44" s="128"/>
      <c r="DF44" s="150" t="e">
        <f t="shared" si="25"/>
        <v>#DIV/0!</v>
      </c>
    </row>
    <row r="45" spans="1:110" hidden="1">
      <c r="A45" s="91"/>
      <c r="B45" s="166" t="s">
        <v>52</v>
      </c>
      <c r="C45" s="91">
        <f t="shared" ref="C45:D45" si="116">SUM(C38:C44)</f>
        <v>0</v>
      </c>
      <c r="D45" s="76">
        <f t="shared" si="116"/>
        <v>0</v>
      </c>
      <c r="E45" s="147">
        <f t="shared" ref="E45:I53" si="117">SUM(E38:E44)</f>
        <v>0</v>
      </c>
      <c r="F45" s="76">
        <f t="shared" si="117"/>
        <v>0</v>
      </c>
      <c r="G45" s="76">
        <f t="shared" si="117"/>
        <v>0</v>
      </c>
      <c r="H45" s="76">
        <f t="shared" si="117"/>
        <v>0</v>
      </c>
      <c r="I45" s="76">
        <f t="shared" si="117"/>
        <v>0</v>
      </c>
      <c r="J45" s="77">
        <f>SUM(J38:J44)</f>
        <v>0</v>
      </c>
      <c r="K45" s="78">
        <f>SUM($J$21,$J$29,$J$37,$J$45)/$C$3</f>
        <v>4.7857462092055124E-2</v>
      </c>
      <c r="L45" s="79" t="e">
        <f t="shared" si="33"/>
        <v>#DIV/0!</v>
      </c>
      <c r="M45" s="80" t="e">
        <f t="shared" si="34"/>
        <v>#DIV/0!</v>
      </c>
      <c r="N45" s="357" t="e">
        <f t="shared" si="35"/>
        <v>#DIV/0!</v>
      </c>
      <c r="O45" s="98">
        <f>SUM(O38:O44)</f>
        <v>0</v>
      </c>
      <c r="P45" s="81">
        <f>SUM(P38:P44)</f>
        <v>0</v>
      </c>
      <c r="Q45" s="78" t="e">
        <f t="shared" si="36"/>
        <v>#DIV/0!</v>
      </c>
      <c r="R45" s="82" t="e">
        <f t="shared" si="37"/>
        <v>#DIV/0!</v>
      </c>
      <c r="S45" s="78" t="e">
        <f t="shared" si="38"/>
        <v>#DIV/0!</v>
      </c>
      <c r="T45" s="83" t="e">
        <f>AVERAGE(T38:T44)</f>
        <v>#DIV/0!</v>
      </c>
      <c r="U45" s="76">
        <f>SUM(U38:U44)</f>
        <v>0</v>
      </c>
      <c r="V45" s="92" t="e">
        <f>AVERAGE(V38:V44)</f>
        <v>#DIV/0!</v>
      </c>
      <c r="W45" s="98">
        <f>SUM(W38:W44)</f>
        <v>0</v>
      </c>
      <c r="X45" s="76">
        <f t="shared" ref="X45:Y45" si="118">SUM(X38:X44)</f>
        <v>0</v>
      </c>
      <c r="Y45" s="77">
        <f t="shared" si="118"/>
        <v>0</v>
      </c>
      <c r="Z45" s="79" t="e">
        <f t="shared" si="39"/>
        <v>#DIV/0!</v>
      </c>
      <c r="AA45" s="76">
        <f t="shared" ref="AA45:AC45" si="119">SUM(AA38:AA44)</f>
        <v>0</v>
      </c>
      <c r="AB45" s="76">
        <f t="shared" si="119"/>
        <v>0</v>
      </c>
      <c r="AC45" s="77">
        <f t="shared" si="119"/>
        <v>0</v>
      </c>
      <c r="AD45" s="79" t="e">
        <f t="shared" si="40"/>
        <v>#DIV/0!</v>
      </c>
      <c r="AE45" s="76">
        <f t="shared" ref="AE45:AG45" si="120">SUM(AE38:AE44)</f>
        <v>0</v>
      </c>
      <c r="AF45" s="76">
        <f t="shared" si="120"/>
        <v>0</v>
      </c>
      <c r="AG45" s="77">
        <f t="shared" si="120"/>
        <v>0</v>
      </c>
      <c r="AH45" s="79" t="e">
        <f t="shared" si="64"/>
        <v>#DIV/0!</v>
      </c>
      <c r="AI45" s="76">
        <f t="shared" ref="AI45:AK45" si="121">SUM(AI38:AI44)</f>
        <v>0</v>
      </c>
      <c r="AJ45" s="76">
        <f t="shared" si="121"/>
        <v>0</v>
      </c>
      <c r="AK45" s="77">
        <f t="shared" si="121"/>
        <v>0</v>
      </c>
      <c r="AL45" s="79" t="e">
        <f t="shared" si="65"/>
        <v>#DIV/0!</v>
      </c>
      <c r="AM45" s="76">
        <f t="shared" ref="AM45:AO45" si="122">SUM(AM38:AM44)</f>
        <v>0</v>
      </c>
      <c r="AN45" s="76">
        <f t="shared" si="122"/>
        <v>0</v>
      </c>
      <c r="AO45" s="77">
        <f t="shared" si="122"/>
        <v>0</v>
      </c>
      <c r="AP45" s="79" t="e">
        <f t="shared" si="66"/>
        <v>#DIV/0!</v>
      </c>
      <c r="AQ45" s="76">
        <f t="shared" ref="AQ45:AS45" si="123">SUM(AQ38:AQ44)</f>
        <v>0</v>
      </c>
      <c r="AR45" s="76">
        <f t="shared" si="123"/>
        <v>0</v>
      </c>
      <c r="AS45" s="77">
        <f t="shared" si="123"/>
        <v>0</v>
      </c>
      <c r="AT45" s="79" t="e">
        <f t="shared" si="67"/>
        <v>#DIV/0!</v>
      </c>
      <c r="AU45" s="76">
        <f t="shared" ref="AU45:AW45" si="124">SUM(AU38:AU44)</f>
        <v>0</v>
      </c>
      <c r="AV45" s="76">
        <f t="shared" si="124"/>
        <v>0</v>
      </c>
      <c r="AW45" s="77">
        <f t="shared" si="124"/>
        <v>0</v>
      </c>
      <c r="AX45" s="79" t="e">
        <f t="shared" si="68"/>
        <v>#DIV/0!</v>
      </c>
      <c r="AY45" s="76">
        <f t="shared" ref="AY45:BA45" si="125">SUM(AY38:AY44)</f>
        <v>0</v>
      </c>
      <c r="AZ45" s="76">
        <f t="shared" si="125"/>
        <v>0</v>
      </c>
      <c r="BA45" s="77">
        <f t="shared" si="125"/>
        <v>0</v>
      </c>
      <c r="BB45" s="79" t="e">
        <f t="shared" si="69"/>
        <v>#DIV/0!</v>
      </c>
      <c r="BC45" s="76">
        <f t="shared" ref="BC45:BE45" si="126">SUM(BC38:BC44)</f>
        <v>0</v>
      </c>
      <c r="BD45" s="76">
        <f t="shared" si="126"/>
        <v>0</v>
      </c>
      <c r="BE45" s="77">
        <f t="shared" si="126"/>
        <v>0</v>
      </c>
      <c r="BF45" s="79" t="e">
        <f t="shared" si="70"/>
        <v>#DIV/0!</v>
      </c>
      <c r="BG45" s="76">
        <f t="shared" ref="BG45:BI45" si="127">SUM(BG38:BG44)</f>
        <v>0</v>
      </c>
      <c r="BH45" s="76">
        <f t="shared" si="127"/>
        <v>0</v>
      </c>
      <c r="BI45" s="77">
        <f t="shared" si="127"/>
        <v>0</v>
      </c>
      <c r="BJ45" s="79" t="e">
        <f t="shared" si="71"/>
        <v>#DIV/0!</v>
      </c>
      <c r="BK45" s="76">
        <f t="shared" ref="BK45:BM45" si="128">SUM(BK38:BK44)</f>
        <v>0</v>
      </c>
      <c r="BL45" s="76">
        <f t="shared" si="128"/>
        <v>0</v>
      </c>
      <c r="BM45" s="77">
        <f t="shared" si="128"/>
        <v>0</v>
      </c>
      <c r="BN45" s="79" t="e">
        <f t="shared" si="72"/>
        <v>#DIV/0!</v>
      </c>
      <c r="BO45" s="76">
        <f>SUM(BO38:BO44)</f>
        <v>0</v>
      </c>
      <c r="BP45" s="76">
        <f t="shared" ref="BP45:BQ45" si="129">SUM(BP38:BP44)</f>
        <v>0</v>
      </c>
      <c r="BQ45" s="77">
        <f t="shared" si="129"/>
        <v>0</v>
      </c>
      <c r="BR45" s="79" t="e">
        <f t="shared" si="16"/>
        <v>#DIV/0!</v>
      </c>
      <c r="BS45" s="76">
        <f t="shared" ref="BS45:BU45" si="130">SUM(BS38:BS44)</f>
        <v>0</v>
      </c>
      <c r="BT45" s="76">
        <f t="shared" si="130"/>
        <v>0</v>
      </c>
      <c r="BU45" s="77">
        <f t="shared" si="130"/>
        <v>0</v>
      </c>
      <c r="BV45" s="79" t="e">
        <f t="shared" si="17"/>
        <v>#DIV/0!</v>
      </c>
      <c r="BW45" s="76">
        <f t="shared" ref="BW45:BY45" si="131">SUM(BW38:BW44)</f>
        <v>0</v>
      </c>
      <c r="BX45" s="76">
        <f t="shared" si="131"/>
        <v>0</v>
      </c>
      <c r="BY45" s="77">
        <f t="shared" si="131"/>
        <v>0</v>
      </c>
      <c r="BZ45" s="79" t="e">
        <f t="shared" si="18"/>
        <v>#DIV/0!</v>
      </c>
      <c r="CA45" s="76">
        <f t="shared" ref="CA45:CC45" si="132">SUM(CA38:CA44)</f>
        <v>0</v>
      </c>
      <c r="CB45" s="76">
        <f t="shared" si="132"/>
        <v>0</v>
      </c>
      <c r="CC45" s="77">
        <f t="shared" si="132"/>
        <v>0</v>
      </c>
      <c r="CD45" s="79" t="e">
        <f t="shared" si="19"/>
        <v>#DIV/0!</v>
      </c>
      <c r="CE45" s="76">
        <f t="shared" ref="CE45:CG45" si="133">SUM(CE38:CE44)</f>
        <v>0</v>
      </c>
      <c r="CF45" s="76">
        <f t="shared" si="133"/>
        <v>0</v>
      </c>
      <c r="CG45" s="77">
        <f t="shared" si="133"/>
        <v>0</v>
      </c>
      <c r="CH45" s="79" t="e">
        <f t="shared" si="20"/>
        <v>#DIV/0!</v>
      </c>
      <c r="CI45" s="76">
        <f t="shared" ref="CI45:CK45" si="134">SUM(CI38:CI44)</f>
        <v>0</v>
      </c>
      <c r="CJ45" s="76">
        <f t="shared" si="134"/>
        <v>0</v>
      </c>
      <c r="CK45" s="77">
        <f t="shared" si="134"/>
        <v>0</v>
      </c>
      <c r="CL45" s="79" t="e">
        <f t="shared" si="21"/>
        <v>#DIV/0!</v>
      </c>
      <c r="CM45" s="76">
        <f t="shared" ref="CM45:CO45" si="135">SUM(CM38:CM44)</f>
        <v>0</v>
      </c>
      <c r="CN45" s="76">
        <f t="shared" si="135"/>
        <v>0</v>
      </c>
      <c r="CO45" s="77">
        <f t="shared" si="135"/>
        <v>0</v>
      </c>
      <c r="CP45" s="79" t="e">
        <f t="shared" si="22"/>
        <v>#DIV/0!</v>
      </c>
      <c r="CQ45" s="76">
        <f t="shared" ref="CQ45:CS45" si="136">SUM(CQ38:CQ44)</f>
        <v>0</v>
      </c>
      <c r="CR45" s="76">
        <f t="shared" si="136"/>
        <v>0</v>
      </c>
      <c r="CS45" s="77">
        <f t="shared" si="136"/>
        <v>0</v>
      </c>
      <c r="CT45" s="79" t="e">
        <f t="shared" si="23"/>
        <v>#DIV/0!</v>
      </c>
      <c r="CU45" s="76">
        <f t="shared" ref="CU45:CW45" si="137">SUM(CU38:CU44)</f>
        <v>0</v>
      </c>
      <c r="CV45" s="76">
        <f t="shared" si="137"/>
        <v>0</v>
      </c>
      <c r="CW45" s="77">
        <f t="shared" si="137"/>
        <v>0</v>
      </c>
      <c r="CX45" s="79" t="e">
        <f t="shared" si="24"/>
        <v>#DIV/0!</v>
      </c>
      <c r="CY45" s="76">
        <f t="shared" ref="CY45:DA45" si="138">SUM(CY38:CY44)</f>
        <v>0</v>
      </c>
      <c r="CZ45" s="76">
        <f t="shared" si="138"/>
        <v>0</v>
      </c>
      <c r="DA45" s="77">
        <f t="shared" si="138"/>
        <v>0</v>
      </c>
      <c r="DB45" s="79" t="e">
        <f t="shared" si="30"/>
        <v>#DIV/0!</v>
      </c>
      <c r="DC45" s="76">
        <f t="shared" ref="DC45:DE45" si="139">SUM(DC38:DC44)</f>
        <v>0</v>
      </c>
      <c r="DD45" s="76">
        <f t="shared" si="139"/>
        <v>0</v>
      </c>
      <c r="DE45" s="77">
        <f t="shared" si="139"/>
        <v>0</v>
      </c>
      <c r="DF45" s="151" t="e">
        <f t="shared" si="25"/>
        <v>#DIV/0!</v>
      </c>
    </row>
    <row r="46" spans="1:110" hidden="1">
      <c r="A46" s="88"/>
      <c r="B46" s="165"/>
      <c r="C46" s="99">
        <f>SUM(W46,AA46,AE46,AI46,AM46,AQ46,AU46,AY46,BC46,BG46,BK46,BO46,BS46,BW46,CA46,CE46,CI46,CM46,CQ46,CU46,CY46,DC46)</f>
        <v>0</v>
      </c>
      <c r="D46" s="72">
        <f t="shared" ref="D46:D52" si="140">SUM(X46,AB46,AF46,AJ46,AN46,AR46,AV46,AZ46,BD46,BH46,BL46,BP46,BT46,BX46,CB46,CF46,CJ46,CN46,CR46,CV46,CZ46,DD46)</f>
        <v>0</v>
      </c>
      <c r="E46" s="146"/>
      <c r="F46" s="72"/>
      <c r="G46" s="72"/>
      <c r="H46" s="72"/>
      <c r="I46" s="72"/>
      <c r="J46" s="61">
        <f>SUM(Y46,AC46,AG46,AK46,AO46,AS46,AW46,BA46,BE46,BI46,BM46,BQ46,BU46,BY46,CC46,CG46,CK46,CO46,CS46,CW46,DA46,DE46)</f>
        <v>0</v>
      </c>
      <c r="K46" s="59">
        <f>SUM($J$21,$J$29,$J$37,$J$45:J46)/$C$3</f>
        <v>4.7857462092055124E-2</v>
      </c>
      <c r="L46" s="60" t="e">
        <f t="shared" si="33"/>
        <v>#DIV/0!</v>
      </c>
      <c r="M46" s="73" t="e">
        <f t="shared" si="34"/>
        <v>#DIV/0!</v>
      </c>
      <c r="N46" s="356" t="e">
        <f t="shared" si="35"/>
        <v>#DIV/0!</v>
      </c>
      <c r="O46" s="97"/>
      <c r="P46" s="72"/>
      <c r="Q46" s="74" t="e">
        <f t="shared" si="36"/>
        <v>#DIV/0!</v>
      </c>
      <c r="R46" s="75" t="e">
        <f t="shared" si="37"/>
        <v>#DIV/0!</v>
      </c>
      <c r="S46" s="59" t="e">
        <f t="shared" si="38"/>
        <v>#DIV/0!</v>
      </c>
      <c r="T46" s="72"/>
      <c r="U46" s="72"/>
      <c r="V46" s="89"/>
      <c r="W46" s="169"/>
      <c r="X46" s="127"/>
      <c r="Y46" s="128"/>
      <c r="Z46" s="60" t="e">
        <f t="shared" si="39"/>
        <v>#DIV/0!</v>
      </c>
      <c r="AA46" s="127"/>
      <c r="AB46" s="127"/>
      <c r="AC46" s="128"/>
      <c r="AD46" s="60" t="e">
        <f t="shared" si="40"/>
        <v>#DIV/0!</v>
      </c>
      <c r="AE46" s="127"/>
      <c r="AF46" s="127"/>
      <c r="AG46" s="128"/>
      <c r="AH46" s="60" t="e">
        <f t="shared" si="64"/>
        <v>#DIV/0!</v>
      </c>
      <c r="AI46" s="127"/>
      <c r="AJ46" s="127"/>
      <c r="AK46" s="128"/>
      <c r="AL46" s="60" t="e">
        <f t="shared" si="65"/>
        <v>#DIV/0!</v>
      </c>
      <c r="AM46" s="127"/>
      <c r="AN46" s="127"/>
      <c r="AO46" s="128"/>
      <c r="AP46" s="60" t="e">
        <f t="shared" si="66"/>
        <v>#DIV/0!</v>
      </c>
      <c r="AQ46" s="127"/>
      <c r="AR46" s="127"/>
      <c r="AS46" s="128"/>
      <c r="AT46" s="60" t="e">
        <f t="shared" si="67"/>
        <v>#DIV/0!</v>
      </c>
      <c r="AU46" s="127"/>
      <c r="AV46" s="127"/>
      <c r="AW46" s="128"/>
      <c r="AX46" s="60" t="e">
        <f t="shared" si="68"/>
        <v>#DIV/0!</v>
      </c>
      <c r="AY46" s="127"/>
      <c r="AZ46" s="127"/>
      <c r="BA46" s="128"/>
      <c r="BB46" s="60" t="e">
        <f t="shared" si="69"/>
        <v>#DIV/0!</v>
      </c>
      <c r="BC46" s="127"/>
      <c r="BD46" s="127"/>
      <c r="BE46" s="128"/>
      <c r="BF46" s="60" t="e">
        <f t="shared" si="70"/>
        <v>#DIV/0!</v>
      </c>
      <c r="BG46" s="127"/>
      <c r="BH46" s="127"/>
      <c r="BI46" s="128"/>
      <c r="BJ46" s="60" t="e">
        <f t="shared" si="71"/>
        <v>#DIV/0!</v>
      </c>
      <c r="BK46" s="127"/>
      <c r="BL46" s="127"/>
      <c r="BM46" s="128"/>
      <c r="BN46" s="60" t="e">
        <f t="shared" si="72"/>
        <v>#DIV/0!</v>
      </c>
      <c r="BO46" s="127"/>
      <c r="BP46" s="127"/>
      <c r="BQ46" s="128"/>
      <c r="BR46" s="60" t="e">
        <f t="shared" si="16"/>
        <v>#DIV/0!</v>
      </c>
      <c r="BS46" s="127"/>
      <c r="BT46" s="127"/>
      <c r="BU46" s="128"/>
      <c r="BV46" s="60" t="e">
        <f t="shared" si="17"/>
        <v>#DIV/0!</v>
      </c>
      <c r="BW46" s="127"/>
      <c r="BX46" s="127"/>
      <c r="BY46" s="128"/>
      <c r="BZ46" s="60" t="e">
        <f t="shared" si="18"/>
        <v>#DIV/0!</v>
      </c>
      <c r="CA46" s="127"/>
      <c r="CB46" s="127"/>
      <c r="CC46" s="128"/>
      <c r="CD46" s="60" t="e">
        <f t="shared" si="19"/>
        <v>#DIV/0!</v>
      </c>
      <c r="CE46" s="127"/>
      <c r="CF46" s="127"/>
      <c r="CG46" s="128"/>
      <c r="CH46" s="60" t="e">
        <f t="shared" si="20"/>
        <v>#DIV/0!</v>
      </c>
      <c r="CI46" s="127"/>
      <c r="CJ46" s="127"/>
      <c r="CK46" s="128"/>
      <c r="CL46" s="60" t="e">
        <f t="shared" si="21"/>
        <v>#DIV/0!</v>
      </c>
      <c r="CM46" s="127"/>
      <c r="CN46" s="127"/>
      <c r="CO46" s="128"/>
      <c r="CP46" s="60" t="e">
        <f t="shared" si="22"/>
        <v>#DIV/0!</v>
      </c>
      <c r="CQ46" s="127"/>
      <c r="CR46" s="127"/>
      <c r="CS46" s="128"/>
      <c r="CT46" s="60" t="e">
        <f t="shared" si="23"/>
        <v>#DIV/0!</v>
      </c>
      <c r="CU46" s="127"/>
      <c r="CV46" s="127"/>
      <c r="CW46" s="128"/>
      <c r="CX46" s="60" t="e">
        <f t="shared" si="24"/>
        <v>#DIV/0!</v>
      </c>
      <c r="CY46" s="127"/>
      <c r="CZ46" s="127"/>
      <c r="DA46" s="128"/>
      <c r="DB46" s="60" t="e">
        <f t="shared" si="30"/>
        <v>#DIV/0!</v>
      </c>
      <c r="DC46" s="127"/>
      <c r="DD46" s="127"/>
      <c r="DE46" s="128"/>
      <c r="DF46" s="150" t="e">
        <f t="shared" si="25"/>
        <v>#DIV/0!</v>
      </c>
    </row>
    <row r="47" spans="1:110" hidden="1">
      <c r="A47" s="88"/>
      <c r="B47" s="165"/>
      <c r="C47" s="99">
        <f t="shared" ref="C47:C52" si="141">SUM(W47,AA47,AE47,AI47,AM47,AQ47,AU47,AY47,BC47,BG47,BK47,BO47,BS47,BW47,CA47,CE47,CI47,CM47,CQ47,CU47,CY47,DC47)</f>
        <v>0</v>
      </c>
      <c r="D47" s="72">
        <f t="shared" si="140"/>
        <v>0</v>
      </c>
      <c r="E47" s="146"/>
      <c r="F47" s="72"/>
      <c r="G47" s="72"/>
      <c r="H47" s="72"/>
      <c r="I47" s="72"/>
      <c r="J47" s="61">
        <f t="shared" ref="J47:J52" si="142">SUM(Y47,AC47,AG47,AK47,AO47,AS47,AW47,BA47,BE47,BI47,BM47,BQ47,BU47,BY47,CC47,CG47,CK47,CO47,CS47,CW47,DA47,DE47)</f>
        <v>0</v>
      </c>
      <c r="K47" s="59">
        <f>SUM($J$21,$J$29,$J$37,$J$45:J47)/$C$3</f>
        <v>4.7857462092055124E-2</v>
      </c>
      <c r="L47" s="60" t="e">
        <f t="shared" si="33"/>
        <v>#DIV/0!</v>
      </c>
      <c r="M47" s="73" t="e">
        <f t="shared" si="34"/>
        <v>#DIV/0!</v>
      </c>
      <c r="N47" s="356" t="e">
        <f t="shared" si="35"/>
        <v>#DIV/0!</v>
      </c>
      <c r="O47" s="97"/>
      <c r="P47" s="72"/>
      <c r="Q47" s="74" t="e">
        <f t="shared" si="36"/>
        <v>#DIV/0!</v>
      </c>
      <c r="R47" s="75" t="e">
        <f t="shared" si="37"/>
        <v>#DIV/0!</v>
      </c>
      <c r="S47" s="59" t="e">
        <f t="shared" si="38"/>
        <v>#DIV/0!</v>
      </c>
      <c r="T47" s="72"/>
      <c r="U47" s="72"/>
      <c r="V47" s="89"/>
      <c r="W47" s="169"/>
      <c r="X47" s="127"/>
      <c r="Y47" s="128"/>
      <c r="Z47" s="60" t="e">
        <f t="shared" si="39"/>
        <v>#DIV/0!</v>
      </c>
      <c r="AA47" s="127"/>
      <c r="AB47" s="127"/>
      <c r="AC47" s="128"/>
      <c r="AD47" s="60" t="e">
        <f t="shared" si="40"/>
        <v>#DIV/0!</v>
      </c>
      <c r="AE47" s="127"/>
      <c r="AF47" s="127"/>
      <c r="AG47" s="128"/>
      <c r="AH47" s="60" t="e">
        <f t="shared" si="64"/>
        <v>#DIV/0!</v>
      </c>
      <c r="AI47" s="127"/>
      <c r="AJ47" s="127"/>
      <c r="AK47" s="128"/>
      <c r="AL47" s="60" t="e">
        <f t="shared" si="65"/>
        <v>#DIV/0!</v>
      </c>
      <c r="AM47" s="127"/>
      <c r="AN47" s="127"/>
      <c r="AO47" s="128"/>
      <c r="AP47" s="60" t="e">
        <f t="shared" si="66"/>
        <v>#DIV/0!</v>
      </c>
      <c r="AQ47" s="127"/>
      <c r="AR47" s="127"/>
      <c r="AS47" s="128"/>
      <c r="AT47" s="60" t="e">
        <f t="shared" si="67"/>
        <v>#DIV/0!</v>
      </c>
      <c r="AU47" s="127"/>
      <c r="AV47" s="127"/>
      <c r="AW47" s="128"/>
      <c r="AX47" s="60" t="e">
        <f t="shared" si="68"/>
        <v>#DIV/0!</v>
      </c>
      <c r="AY47" s="127"/>
      <c r="AZ47" s="127"/>
      <c r="BA47" s="128"/>
      <c r="BB47" s="60" t="e">
        <f t="shared" si="69"/>
        <v>#DIV/0!</v>
      </c>
      <c r="BC47" s="127"/>
      <c r="BD47" s="127"/>
      <c r="BE47" s="128"/>
      <c r="BF47" s="60" t="e">
        <f t="shared" si="70"/>
        <v>#DIV/0!</v>
      </c>
      <c r="BG47" s="127"/>
      <c r="BH47" s="127"/>
      <c r="BI47" s="128"/>
      <c r="BJ47" s="60" t="e">
        <f t="shared" si="71"/>
        <v>#DIV/0!</v>
      </c>
      <c r="BK47" s="127"/>
      <c r="BL47" s="127"/>
      <c r="BM47" s="128"/>
      <c r="BN47" s="60" t="e">
        <f t="shared" si="72"/>
        <v>#DIV/0!</v>
      </c>
      <c r="BO47" s="127"/>
      <c r="BP47" s="127"/>
      <c r="BQ47" s="128"/>
      <c r="BR47" s="60" t="e">
        <f t="shared" si="16"/>
        <v>#DIV/0!</v>
      </c>
      <c r="BS47" s="127"/>
      <c r="BT47" s="127"/>
      <c r="BU47" s="128"/>
      <c r="BV47" s="60" t="e">
        <f t="shared" si="17"/>
        <v>#DIV/0!</v>
      </c>
      <c r="BW47" s="127"/>
      <c r="BX47" s="127"/>
      <c r="BY47" s="128"/>
      <c r="BZ47" s="60" t="e">
        <f t="shared" si="18"/>
        <v>#DIV/0!</v>
      </c>
      <c r="CA47" s="127"/>
      <c r="CB47" s="127"/>
      <c r="CC47" s="128"/>
      <c r="CD47" s="60" t="e">
        <f t="shared" si="19"/>
        <v>#DIV/0!</v>
      </c>
      <c r="CE47" s="127"/>
      <c r="CF47" s="127"/>
      <c r="CG47" s="128"/>
      <c r="CH47" s="60" t="e">
        <f t="shared" si="20"/>
        <v>#DIV/0!</v>
      </c>
      <c r="CI47" s="127"/>
      <c r="CJ47" s="127"/>
      <c r="CK47" s="128"/>
      <c r="CL47" s="60" t="e">
        <f t="shared" si="21"/>
        <v>#DIV/0!</v>
      </c>
      <c r="CM47" s="127"/>
      <c r="CN47" s="127"/>
      <c r="CO47" s="128"/>
      <c r="CP47" s="60" t="e">
        <f t="shared" si="22"/>
        <v>#DIV/0!</v>
      </c>
      <c r="CQ47" s="127"/>
      <c r="CR47" s="127"/>
      <c r="CS47" s="128"/>
      <c r="CT47" s="60" t="e">
        <f t="shared" si="23"/>
        <v>#DIV/0!</v>
      </c>
      <c r="CU47" s="127"/>
      <c r="CV47" s="127"/>
      <c r="CW47" s="128"/>
      <c r="CX47" s="60" t="e">
        <f t="shared" si="24"/>
        <v>#DIV/0!</v>
      </c>
      <c r="CY47" s="127"/>
      <c r="CZ47" s="127"/>
      <c r="DA47" s="128"/>
      <c r="DB47" s="60" t="e">
        <f t="shared" si="30"/>
        <v>#DIV/0!</v>
      </c>
      <c r="DC47" s="127"/>
      <c r="DD47" s="127"/>
      <c r="DE47" s="128"/>
      <c r="DF47" s="150" t="e">
        <f t="shared" si="25"/>
        <v>#DIV/0!</v>
      </c>
    </row>
    <row r="48" spans="1:110" hidden="1">
      <c r="A48" s="88"/>
      <c r="B48" s="165"/>
      <c r="C48" s="99">
        <f t="shared" si="141"/>
        <v>0</v>
      </c>
      <c r="D48" s="72">
        <f t="shared" si="140"/>
        <v>0</v>
      </c>
      <c r="E48" s="146"/>
      <c r="F48" s="72"/>
      <c r="G48" s="72"/>
      <c r="H48" s="72"/>
      <c r="I48" s="72"/>
      <c r="J48" s="61">
        <f t="shared" si="142"/>
        <v>0</v>
      </c>
      <c r="K48" s="59">
        <f>SUM($J$21,$J$29,$J$37,$J$45:J48)/$C$3</f>
        <v>4.7857462092055124E-2</v>
      </c>
      <c r="L48" s="60" t="e">
        <f t="shared" si="33"/>
        <v>#DIV/0!</v>
      </c>
      <c r="M48" s="73" t="e">
        <f t="shared" si="34"/>
        <v>#DIV/0!</v>
      </c>
      <c r="N48" s="356" t="e">
        <f t="shared" si="35"/>
        <v>#DIV/0!</v>
      </c>
      <c r="O48" s="97"/>
      <c r="P48" s="72"/>
      <c r="Q48" s="74" t="e">
        <f t="shared" si="36"/>
        <v>#DIV/0!</v>
      </c>
      <c r="R48" s="75" t="e">
        <f t="shared" si="37"/>
        <v>#DIV/0!</v>
      </c>
      <c r="S48" s="59" t="e">
        <f t="shared" si="38"/>
        <v>#DIV/0!</v>
      </c>
      <c r="T48" s="72"/>
      <c r="U48" s="72"/>
      <c r="V48" s="89"/>
      <c r="W48" s="169"/>
      <c r="X48" s="127"/>
      <c r="Y48" s="128"/>
      <c r="Z48" s="60" t="e">
        <f t="shared" si="39"/>
        <v>#DIV/0!</v>
      </c>
      <c r="AA48" s="127"/>
      <c r="AB48" s="127"/>
      <c r="AC48" s="128"/>
      <c r="AD48" s="60" t="e">
        <f t="shared" si="40"/>
        <v>#DIV/0!</v>
      </c>
      <c r="AE48" s="127"/>
      <c r="AF48" s="127"/>
      <c r="AG48" s="128"/>
      <c r="AH48" s="60" t="e">
        <f t="shared" si="64"/>
        <v>#DIV/0!</v>
      </c>
      <c r="AI48" s="127"/>
      <c r="AJ48" s="127"/>
      <c r="AK48" s="128"/>
      <c r="AL48" s="60" t="e">
        <f t="shared" si="65"/>
        <v>#DIV/0!</v>
      </c>
      <c r="AM48" s="127"/>
      <c r="AN48" s="127"/>
      <c r="AO48" s="128"/>
      <c r="AP48" s="60" t="e">
        <f t="shared" si="66"/>
        <v>#DIV/0!</v>
      </c>
      <c r="AQ48" s="127"/>
      <c r="AR48" s="127"/>
      <c r="AS48" s="128"/>
      <c r="AT48" s="60" t="e">
        <f t="shared" si="67"/>
        <v>#DIV/0!</v>
      </c>
      <c r="AU48" s="127"/>
      <c r="AV48" s="127"/>
      <c r="AW48" s="128"/>
      <c r="AX48" s="60" t="e">
        <f t="shared" si="68"/>
        <v>#DIV/0!</v>
      </c>
      <c r="AY48" s="127"/>
      <c r="AZ48" s="127"/>
      <c r="BA48" s="128"/>
      <c r="BB48" s="60" t="e">
        <f t="shared" si="69"/>
        <v>#DIV/0!</v>
      </c>
      <c r="BC48" s="127"/>
      <c r="BD48" s="127"/>
      <c r="BE48" s="128"/>
      <c r="BF48" s="60" t="e">
        <f t="shared" si="70"/>
        <v>#DIV/0!</v>
      </c>
      <c r="BG48" s="127"/>
      <c r="BH48" s="127"/>
      <c r="BI48" s="128"/>
      <c r="BJ48" s="60" t="e">
        <f t="shared" si="71"/>
        <v>#DIV/0!</v>
      </c>
      <c r="BK48" s="127"/>
      <c r="BL48" s="127"/>
      <c r="BM48" s="128"/>
      <c r="BN48" s="60" t="e">
        <f t="shared" si="72"/>
        <v>#DIV/0!</v>
      </c>
      <c r="BO48" s="127"/>
      <c r="BP48" s="127"/>
      <c r="BQ48" s="128"/>
      <c r="BR48" s="60" t="e">
        <f t="shared" si="16"/>
        <v>#DIV/0!</v>
      </c>
      <c r="BS48" s="127"/>
      <c r="BT48" s="127"/>
      <c r="BU48" s="128"/>
      <c r="BV48" s="60" t="e">
        <f t="shared" si="17"/>
        <v>#DIV/0!</v>
      </c>
      <c r="BW48" s="127"/>
      <c r="BX48" s="127"/>
      <c r="BY48" s="128"/>
      <c r="BZ48" s="60" t="e">
        <f t="shared" si="18"/>
        <v>#DIV/0!</v>
      </c>
      <c r="CA48" s="127"/>
      <c r="CB48" s="127"/>
      <c r="CC48" s="128"/>
      <c r="CD48" s="60" t="e">
        <f t="shared" si="19"/>
        <v>#DIV/0!</v>
      </c>
      <c r="CE48" s="127"/>
      <c r="CF48" s="127"/>
      <c r="CG48" s="128"/>
      <c r="CH48" s="60" t="e">
        <f t="shared" si="20"/>
        <v>#DIV/0!</v>
      </c>
      <c r="CI48" s="127"/>
      <c r="CJ48" s="127"/>
      <c r="CK48" s="128"/>
      <c r="CL48" s="60" t="e">
        <f t="shared" si="21"/>
        <v>#DIV/0!</v>
      </c>
      <c r="CM48" s="127"/>
      <c r="CN48" s="127"/>
      <c r="CO48" s="128"/>
      <c r="CP48" s="60" t="e">
        <f t="shared" si="22"/>
        <v>#DIV/0!</v>
      </c>
      <c r="CQ48" s="127"/>
      <c r="CR48" s="127"/>
      <c r="CS48" s="128"/>
      <c r="CT48" s="60" t="e">
        <f t="shared" si="23"/>
        <v>#DIV/0!</v>
      </c>
      <c r="CU48" s="127"/>
      <c r="CV48" s="127"/>
      <c r="CW48" s="128"/>
      <c r="CX48" s="60" t="e">
        <f t="shared" si="24"/>
        <v>#DIV/0!</v>
      </c>
      <c r="CY48" s="127"/>
      <c r="CZ48" s="127"/>
      <c r="DA48" s="128"/>
      <c r="DB48" s="60" t="e">
        <f t="shared" si="30"/>
        <v>#DIV/0!</v>
      </c>
      <c r="DC48" s="127"/>
      <c r="DD48" s="127"/>
      <c r="DE48" s="128"/>
      <c r="DF48" s="150" t="e">
        <f t="shared" si="25"/>
        <v>#DIV/0!</v>
      </c>
    </row>
    <row r="49" spans="1:110" hidden="1">
      <c r="A49" s="88"/>
      <c r="B49" s="165"/>
      <c r="C49" s="99">
        <f t="shared" si="141"/>
        <v>0</v>
      </c>
      <c r="D49" s="72">
        <f t="shared" si="140"/>
        <v>0</v>
      </c>
      <c r="E49" s="146"/>
      <c r="F49" s="72"/>
      <c r="G49" s="72"/>
      <c r="H49" s="72"/>
      <c r="I49" s="72"/>
      <c r="J49" s="61">
        <f t="shared" si="142"/>
        <v>0</v>
      </c>
      <c r="K49" s="59">
        <f>SUM($J$21,$J$29,$J$37,$J$45:J49)/$C$3</f>
        <v>4.7857462092055124E-2</v>
      </c>
      <c r="L49" s="60" t="e">
        <f t="shared" si="33"/>
        <v>#DIV/0!</v>
      </c>
      <c r="M49" s="73" t="e">
        <f t="shared" si="34"/>
        <v>#DIV/0!</v>
      </c>
      <c r="N49" s="356" t="e">
        <f t="shared" si="35"/>
        <v>#DIV/0!</v>
      </c>
      <c r="O49" s="97"/>
      <c r="P49" s="72"/>
      <c r="Q49" s="74" t="e">
        <f t="shared" si="36"/>
        <v>#DIV/0!</v>
      </c>
      <c r="R49" s="75" t="e">
        <f t="shared" si="37"/>
        <v>#DIV/0!</v>
      </c>
      <c r="S49" s="59" t="e">
        <f t="shared" si="38"/>
        <v>#DIV/0!</v>
      </c>
      <c r="T49" s="72"/>
      <c r="U49" s="72"/>
      <c r="V49" s="89"/>
      <c r="W49" s="169"/>
      <c r="X49" s="127"/>
      <c r="Y49" s="128"/>
      <c r="Z49" s="60" t="e">
        <f t="shared" si="39"/>
        <v>#DIV/0!</v>
      </c>
      <c r="AA49" s="127"/>
      <c r="AB49" s="127"/>
      <c r="AC49" s="128"/>
      <c r="AD49" s="60" t="e">
        <f t="shared" si="40"/>
        <v>#DIV/0!</v>
      </c>
      <c r="AE49" s="127"/>
      <c r="AF49" s="127"/>
      <c r="AG49" s="128"/>
      <c r="AH49" s="60" t="e">
        <f t="shared" si="64"/>
        <v>#DIV/0!</v>
      </c>
      <c r="AI49" s="127"/>
      <c r="AJ49" s="127"/>
      <c r="AK49" s="128"/>
      <c r="AL49" s="60" t="e">
        <f t="shared" si="65"/>
        <v>#DIV/0!</v>
      </c>
      <c r="AM49" s="127"/>
      <c r="AN49" s="127"/>
      <c r="AO49" s="128"/>
      <c r="AP49" s="60" t="e">
        <f t="shared" si="66"/>
        <v>#DIV/0!</v>
      </c>
      <c r="AQ49" s="127"/>
      <c r="AR49" s="127"/>
      <c r="AS49" s="128"/>
      <c r="AT49" s="60" t="e">
        <f t="shared" si="67"/>
        <v>#DIV/0!</v>
      </c>
      <c r="AU49" s="127"/>
      <c r="AV49" s="127"/>
      <c r="AW49" s="128"/>
      <c r="AX49" s="60" t="e">
        <f t="shared" si="68"/>
        <v>#DIV/0!</v>
      </c>
      <c r="AY49" s="127"/>
      <c r="AZ49" s="127"/>
      <c r="BA49" s="128"/>
      <c r="BB49" s="60" t="e">
        <f t="shared" si="69"/>
        <v>#DIV/0!</v>
      </c>
      <c r="BC49" s="127"/>
      <c r="BD49" s="127"/>
      <c r="BE49" s="128"/>
      <c r="BF49" s="60" t="e">
        <f t="shared" si="70"/>
        <v>#DIV/0!</v>
      </c>
      <c r="BG49" s="127"/>
      <c r="BH49" s="127"/>
      <c r="BI49" s="128"/>
      <c r="BJ49" s="60" t="e">
        <f t="shared" si="71"/>
        <v>#DIV/0!</v>
      </c>
      <c r="BK49" s="127"/>
      <c r="BL49" s="127"/>
      <c r="BM49" s="128"/>
      <c r="BN49" s="60" t="e">
        <f t="shared" si="72"/>
        <v>#DIV/0!</v>
      </c>
      <c r="BO49" s="127"/>
      <c r="BP49" s="127"/>
      <c r="BQ49" s="128"/>
      <c r="BR49" s="60" t="e">
        <f t="shared" si="16"/>
        <v>#DIV/0!</v>
      </c>
      <c r="BS49" s="127"/>
      <c r="BT49" s="127"/>
      <c r="BU49" s="128"/>
      <c r="BV49" s="60" t="e">
        <f t="shared" si="17"/>
        <v>#DIV/0!</v>
      </c>
      <c r="BW49" s="127"/>
      <c r="BX49" s="127"/>
      <c r="BY49" s="128"/>
      <c r="BZ49" s="60" t="e">
        <f t="shared" si="18"/>
        <v>#DIV/0!</v>
      </c>
      <c r="CA49" s="127"/>
      <c r="CB49" s="127"/>
      <c r="CC49" s="128"/>
      <c r="CD49" s="60" t="e">
        <f t="shared" si="19"/>
        <v>#DIV/0!</v>
      </c>
      <c r="CE49" s="127"/>
      <c r="CF49" s="127"/>
      <c r="CG49" s="128"/>
      <c r="CH49" s="60" t="e">
        <f t="shared" si="20"/>
        <v>#DIV/0!</v>
      </c>
      <c r="CI49" s="127"/>
      <c r="CJ49" s="127"/>
      <c r="CK49" s="128"/>
      <c r="CL49" s="60" t="e">
        <f t="shared" si="21"/>
        <v>#DIV/0!</v>
      </c>
      <c r="CM49" s="127"/>
      <c r="CN49" s="127"/>
      <c r="CO49" s="128"/>
      <c r="CP49" s="60" t="e">
        <f t="shared" si="22"/>
        <v>#DIV/0!</v>
      </c>
      <c r="CQ49" s="127"/>
      <c r="CR49" s="127"/>
      <c r="CS49" s="128"/>
      <c r="CT49" s="60" t="e">
        <f t="shared" si="23"/>
        <v>#DIV/0!</v>
      </c>
      <c r="CU49" s="127"/>
      <c r="CV49" s="127"/>
      <c r="CW49" s="128"/>
      <c r="CX49" s="60" t="e">
        <f t="shared" si="24"/>
        <v>#DIV/0!</v>
      </c>
      <c r="CY49" s="127"/>
      <c r="CZ49" s="127"/>
      <c r="DA49" s="128"/>
      <c r="DB49" s="60" t="e">
        <f t="shared" si="30"/>
        <v>#DIV/0!</v>
      </c>
      <c r="DC49" s="127"/>
      <c r="DD49" s="127"/>
      <c r="DE49" s="128"/>
      <c r="DF49" s="150" t="e">
        <f t="shared" si="25"/>
        <v>#DIV/0!</v>
      </c>
    </row>
    <row r="50" spans="1:110" hidden="1">
      <c r="A50" s="88"/>
      <c r="B50" s="165"/>
      <c r="C50" s="99">
        <f t="shared" si="141"/>
        <v>0</v>
      </c>
      <c r="D50" s="72">
        <f t="shared" si="140"/>
        <v>0</v>
      </c>
      <c r="E50" s="146"/>
      <c r="F50" s="72"/>
      <c r="G50" s="72"/>
      <c r="H50" s="72"/>
      <c r="I50" s="72"/>
      <c r="J50" s="61">
        <f t="shared" si="142"/>
        <v>0</v>
      </c>
      <c r="K50" s="59">
        <f>SUM($J$21,$J$29,$J$37,$J$45:J50)/$C$3</f>
        <v>4.7857462092055124E-2</v>
      </c>
      <c r="L50" s="60" t="e">
        <f t="shared" si="33"/>
        <v>#DIV/0!</v>
      </c>
      <c r="M50" s="73" t="e">
        <f t="shared" si="34"/>
        <v>#DIV/0!</v>
      </c>
      <c r="N50" s="356" t="e">
        <f t="shared" si="35"/>
        <v>#DIV/0!</v>
      </c>
      <c r="O50" s="97"/>
      <c r="P50" s="72"/>
      <c r="Q50" s="74" t="e">
        <f t="shared" si="36"/>
        <v>#DIV/0!</v>
      </c>
      <c r="R50" s="75" t="e">
        <f t="shared" si="37"/>
        <v>#DIV/0!</v>
      </c>
      <c r="S50" s="59" t="e">
        <f t="shared" si="38"/>
        <v>#DIV/0!</v>
      </c>
      <c r="T50" s="72"/>
      <c r="U50" s="72"/>
      <c r="V50" s="89"/>
      <c r="W50" s="169"/>
      <c r="X50" s="127"/>
      <c r="Y50" s="128"/>
      <c r="Z50" s="60" t="e">
        <f t="shared" si="39"/>
        <v>#DIV/0!</v>
      </c>
      <c r="AA50" s="127"/>
      <c r="AB50" s="127"/>
      <c r="AC50" s="128"/>
      <c r="AD50" s="60" t="e">
        <f t="shared" si="40"/>
        <v>#DIV/0!</v>
      </c>
      <c r="AE50" s="127"/>
      <c r="AF50" s="127"/>
      <c r="AG50" s="128"/>
      <c r="AH50" s="60" t="e">
        <f t="shared" si="64"/>
        <v>#DIV/0!</v>
      </c>
      <c r="AI50" s="127"/>
      <c r="AJ50" s="127"/>
      <c r="AK50" s="128"/>
      <c r="AL50" s="60" t="e">
        <f t="shared" si="65"/>
        <v>#DIV/0!</v>
      </c>
      <c r="AM50" s="127"/>
      <c r="AN50" s="127"/>
      <c r="AO50" s="128"/>
      <c r="AP50" s="60" t="e">
        <f t="shared" si="66"/>
        <v>#DIV/0!</v>
      </c>
      <c r="AQ50" s="127"/>
      <c r="AR50" s="127"/>
      <c r="AS50" s="128"/>
      <c r="AT50" s="60" t="e">
        <f t="shared" si="67"/>
        <v>#DIV/0!</v>
      </c>
      <c r="AU50" s="127"/>
      <c r="AV50" s="127"/>
      <c r="AW50" s="128"/>
      <c r="AX50" s="60" t="e">
        <f t="shared" si="68"/>
        <v>#DIV/0!</v>
      </c>
      <c r="AY50" s="127"/>
      <c r="AZ50" s="127"/>
      <c r="BA50" s="128"/>
      <c r="BB50" s="60" t="e">
        <f t="shared" si="69"/>
        <v>#DIV/0!</v>
      </c>
      <c r="BC50" s="127"/>
      <c r="BD50" s="127"/>
      <c r="BE50" s="128"/>
      <c r="BF50" s="60" t="e">
        <f t="shared" si="70"/>
        <v>#DIV/0!</v>
      </c>
      <c r="BG50" s="127"/>
      <c r="BH50" s="127"/>
      <c r="BI50" s="128"/>
      <c r="BJ50" s="60" t="e">
        <f t="shared" si="71"/>
        <v>#DIV/0!</v>
      </c>
      <c r="BK50" s="127"/>
      <c r="BL50" s="127"/>
      <c r="BM50" s="128"/>
      <c r="BN50" s="60" t="e">
        <f t="shared" si="72"/>
        <v>#DIV/0!</v>
      </c>
      <c r="BO50" s="127"/>
      <c r="BP50" s="127"/>
      <c r="BQ50" s="128"/>
      <c r="BR50" s="60" t="e">
        <f t="shared" si="16"/>
        <v>#DIV/0!</v>
      </c>
      <c r="BS50" s="127"/>
      <c r="BT50" s="127"/>
      <c r="BU50" s="128"/>
      <c r="BV50" s="60" t="e">
        <f t="shared" si="17"/>
        <v>#DIV/0!</v>
      </c>
      <c r="BW50" s="127"/>
      <c r="BX50" s="127"/>
      <c r="BY50" s="128"/>
      <c r="BZ50" s="60" t="e">
        <f t="shared" si="18"/>
        <v>#DIV/0!</v>
      </c>
      <c r="CA50" s="127"/>
      <c r="CB50" s="127"/>
      <c r="CC50" s="128"/>
      <c r="CD50" s="60" t="e">
        <f t="shared" si="19"/>
        <v>#DIV/0!</v>
      </c>
      <c r="CE50" s="127"/>
      <c r="CF50" s="127"/>
      <c r="CG50" s="128"/>
      <c r="CH50" s="60" t="e">
        <f t="shared" si="20"/>
        <v>#DIV/0!</v>
      </c>
      <c r="CI50" s="127"/>
      <c r="CJ50" s="127"/>
      <c r="CK50" s="128"/>
      <c r="CL50" s="60" t="e">
        <f t="shared" si="21"/>
        <v>#DIV/0!</v>
      </c>
      <c r="CM50" s="127"/>
      <c r="CN50" s="127"/>
      <c r="CO50" s="128"/>
      <c r="CP50" s="60" t="e">
        <f t="shared" si="22"/>
        <v>#DIV/0!</v>
      </c>
      <c r="CQ50" s="127"/>
      <c r="CR50" s="127"/>
      <c r="CS50" s="128"/>
      <c r="CT50" s="60" t="e">
        <f t="shared" si="23"/>
        <v>#DIV/0!</v>
      </c>
      <c r="CU50" s="127"/>
      <c r="CV50" s="127"/>
      <c r="CW50" s="128"/>
      <c r="CX50" s="60" t="e">
        <f t="shared" si="24"/>
        <v>#DIV/0!</v>
      </c>
      <c r="CY50" s="127"/>
      <c r="CZ50" s="127"/>
      <c r="DA50" s="128"/>
      <c r="DB50" s="60" t="e">
        <f t="shared" si="30"/>
        <v>#DIV/0!</v>
      </c>
      <c r="DC50" s="127"/>
      <c r="DD50" s="127"/>
      <c r="DE50" s="128"/>
      <c r="DF50" s="150" t="e">
        <f t="shared" si="25"/>
        <v>#DIV/0!</v>
      </c>
    </row>
    <row r="51" spans="1:110" hidden="1">
      <c r="A51" s="88"/>
      <c r="B51" s="165"/>
      <c r="C51" s="99">
        <f t="shared" si="141"/>
        <v>0</v>
      </c>
      <c r="D51" s="72">
        <f t="shared" si="140"/>
        <v>0</v>
      </c>
      <c r="E51" s="146"/>
      <c r="F51" s="72"/>
      <c r="G51" s="72"/>
      <c r="H51" s="72"/>
      <c r="I51" s="72"/>
      <c r="J51" s="61">
        <f t="shared" si="142"/>
        <v>0</v>
      </c>
      <c r="K51" s="59">
        <f>SUM($J$21,$J$29,$J$37,$J$45:J51)/$C$3</f>
        <v>4.7857462092055124E-2</v>
      </c>
      <c r="L51" s="60" t="e">
        <f t="shared" si="33"/>
        <v>#DIV/0!</v>
      </c>
      <c r="M51" s="73" t="e">
        <f t="shared" si="34"/>
        <v>#DIV/0!</v>
      </c>
      <c r="N51" s="356" t="e">
        <f t="shared" si="35"/>
        <v>#DIV/0!</v>
      </c>
      <c r="O51" s="97"/>
      <c r="P51" s="72"/>
      <c r="Q51" s="74" t="e">
        <f t="shared" si="36"/>
        <v>#DIV/0!</v>
      </c>
      <c r="R51" s="75" t="e">
        <f t="shared" si="37"/>
        <v>#DIV/0!</v>
      </c>
      <c r="S51" s="59" t="e">
        <f t="shared" si="38"/>
        <v>#DIV/0!</v>
      </c>
      <c r="T51" s="72"/>
      <c r="U51" s="72"/>
      <c r="V51" s="89"/>
      <c r="W51" s="169"/>
      <c r="X51" s="127"/>
      <c r="Y51" s="128"/>
      <c r="Z51" s="60" t="e">
        <f t="shared" si="39"/>
        <v>#DIV/0!</v>
      </c>
      <c r="AA51" s="127"/>
      <c r="AB51" s="127"/>
      <c r="AC51" s="128"/>
      <c r="AD51" s="60" t="e">
        <f t="shared" si="40"/>
        <v>#DIV/0!</v>
      </c>
      <c r="AE51" s="127"/>
      <c r="AF51" s="127"/>
      <c r="AG51" s="128"/>
      <c r="AH51" s="60" t="e">
        <f t="shared" si="64"/>
        <v>#DIV/0!</v>
      </c>
      <c r="AI51" s="127"/>
      <c r="AJ51" s="127"/>
      <c r="AK51" s="128"/>
      <c r="AL51" s="60" t="e">
        <f t="shared" si="65"/>
        <v>#DIV/0!</v>
      </c>
      <c r="AM51" s="127"/>
      <c r="AN51" s="127"/>
      <c r="AO51" s="128"/>
      <c r="AP51" s="60" t="e">
        <f t="shared" si="66"/>
        <v>#DIV/0!</v>
      </c>
      <c r="AQ51" s="127"/>
      <c r="AR51" s="127"/>
      <c r="AS51" s="128"/>
      <c r="AT51" s="60" t="e">
        <f t="shared" si="67"/>
        <v>#DIV/0!</v>
      </c>
      <c r="AU51" s="127"/>
      <c r="AV51" s="127"/>
      <c r="AW51" s="128"/>
      <c r="AX51" s="60" t="e">
        <f t="shared" si="68"/>
        <v>#DIV/0!</v>
      </c>
      <c r="AY51" s="127"/>
      <c r="AZ51" s="127"/>
      <c r="BA51" s="128"/>
      <c r="BB51" s="60" t="e">
        <f t="shared" si="69"/>
        <v>#DIV/0!</v>
      </c>
      <c r="BC51" s="127"/>
      <c r="BD51" s="127"/>
      <c r="BE51" s="128"/>
      <c r="BF51" s="60" t="e">
        <f t="shared" si="70"/>
        <v>#DIV/0!</v>
      </c>
      <c r="BG51" s="127"/>
      <c r="BH51" s="127"/>
      <c r="BI51" s="128"/>
      <c r="BJ51" s="60" t="e">
        <f t="shared" si="71"/>
        <v>#DIV/0!</v>
      </c>
      <c r="BK51" s="127"/>
      <c r="BL51" s="127"/>
      <c r="BM51" s="128"/>
      <c r="BN51" s="60" t="e">
        <f t="shared" si="72"/>
        <v>#DIV/0!</v>
      </c>
      <c r="BO51" s="127"/>
      <c r="BP51" s="127"/>
      <c r="BQ51" s="128"/>
      <c r="BR51" s="60" t="e">
        <f t="shared" si="16"/>
        <v>#DIV/0!</v>
      </c>
      <c r="BS51" s="127"/>
      <c r="BT51" s="127"/>
      <c r="BU51" s="128"/>
      <c r="BV51" s="60" t="e">
        <f t="shared" si="17"/>
        <v>#DIV/0!</v>
      </c>
      <c r="BW51" s="127"/>
      <c r="BX51" s="127"/>
      <c r="BY51" s="128"/>
      <c r="BZ51" s="60" t="e">
        <f t="shared" si="18"/>
        <v>#DIV/0!</v>
      </c>
      <c r="CA51" s="127"/>
      <c r="CB51" s="127"/>
      <c r="CC51" s="128"/>
      <c r="CD51" s="60" t="e">
        <f t="shared" si="19"/>
        <v>#DIV/0!</v>
      </c>
      <c r="CE51" s="127"/>
      <c r="CF51" s="127"/>
      <c r="CG51" s="128"/>
      <c r="CH51" s="60" t="e">
        <f t="shared" si="20"/>
        <v>#DIV/0!</v>
      </c>
      <c r="CI51" s="127"/>
      <c r="CJ51" s="127"/>
      <c r="CK51" s="128"/>
      <c r="CL51" s="60" t="e">
        <f t="shared" si="21"/>
        <v>#DIV/0!</v>
      </c>
      <c r="CM51" s="127"/>
      <c r="CN51" s="127"/>
      <c r="CO51" s="128"/>
      <c r="CP51" s="60" t="e">
        <f t="shared" si="22"/>
        <v>#DIV/0!</v>
      </c>
      <c r="CQ51" s="127"/>
      <c r="CR51" s="127"/>
      <c r="CS51" s="128"/>
      <c r="CT51" s="60" t="e">
        <f t="shared" si="23"/>
        <v>#DIV/0!</v>
      </c>
      <c r="CU51" s="127"/>
      <c r="CV51" s="127"/>
      <c r="CW51" s="128"/>
      <c r="CX51" s="60" t="e">
        <f t="shared" si="24"/>
        <v>#DIV/0!</v>
      </c>
      <c r="CY51" s="127"/>
      <c r="CZ51" s="127"/>
      <c r="DA51" s="128"/>
      <c r="DB51" s="60" t="e">
        <f t="shared" si="30"/>
        <v>#DIV/0!</v>
      </c>
      <c r="DC51" s="127"/>
      <c r="DD51" s="127"/>
      <c r="DE51" s="128"/>
      <c r="DF51" s="150" t="e">
        <f t="shared" si="25"/>
        <v>#DIV/0!</v>
      </c>
    </row>
    <row r="52" spans="1:110" hidden="1">
      <c r="A52" s="88"/>
      <c r="B52" s="165"/>
      <c r="C52" s="99">
        <f t="shared" si="141"/>
        <v>0</v>
      </c>
      <c r="D52" s="72">
        <f t="shared" si="140"/>
        <v>0</v>
      </c>
      <c r="E52" s="146"/>
      <c r="F52" s="72"/>
      <c r="G52" s="72"/>
      <c r="H52" s="72"/>
      <c r="I52" s="72"/>
      <c r="J52" s="61">
        <f t="shared" si="142"/>
        <v>0</v>
      </c>
      <c r="K52" s="59">
        <f>SUM($J$21,$J$29,$J$37,$J$45:J52)/$C$3</f>
        <v>4.7857462092055124E-2</v>
      </c>
      <c r="L52" s="60" t="e">
        <f t="shared" si="33"/>
        <v>#DIV/0!</v>
      </c>
      <c r="M52" s="73" t="e">
        <f t="shared" si="34"/>
        <v>#DIV/0!</v>
      </c>
      <c r="N52" s="356" t="e">
        <f t="shared" si="35"/>
        <v>#DIV/0!</v>
      </c>
      <c r="O52" s="97"/>
      <c r="P52" s="72"/>
      <c r="Q52" s="74" t="e">
        <f t="shared" si="36"/>
        <v>#DIV/0!</v>
      </c>
      <c r="R52" s="75" t="e">
        <f t="shared" si="37"/>
        <v>#DIV/0!</v>
      </c>
      <c r="S52" s="59" t="e">
        <f t="shared" si="38"/>
        <v>#DIV/0!</v>
      </c>
      <c r="T52" s="72"/>
      <c r="U52" s="72"/>
      <c r="V52" s="89"/>
      <c r="W52" s="169"/>
      <c r="X52" s="127"/>
      <c r="Y52" s="128"/>
      <c r="Z52" s="60" t="e">
        <f t="shared" si="39"/>
        <v>#DIV/0!</v>
      </c>
      <c r="AA52" s="127"/>
      <c r="AB52" s="127"/>
      <c r="AC52" s="128"/>
      <c r="AD52" s="60" t="e">
        <f t="shared" si="40"/>
        <v>#DIV/0!</v>
      </c>
      <c r="AE52" s="127"/>
      <c r="AF52" s="127"/>
      <c r="AG52" s="128"/>
      <c r="AH52" s="60" t="e">
        <f t="shared" si="64"/>
        <v>#DIV/0!</v>
      </c>
      <c r="AI52" s="127"/>
      <c r="AJ52" s="127"/>
      <c r="AK52" s="128"/>
      <c r="AL52" s="60" t="e">
        <f t="shared" si="65"/>
        <v>#DIV/0!</v>
      </c>
      <c r="AM52" s="127"/>
      <c r="AN52" s="127"/>
      <c r="AO52" s="128"/>
      <c r="AP52" s="60" t="e">
        <f t="shared" si="66"/>
        <v>#DIV/0!</v>
      </c>
      <c r="AQ52" s="127"/>
      <c r="AR52" s="127"/>
      <c r="AS52" s="128"/>
      <c r="AT52" s="60" t="e">
        <f t="shared" si="67"/>
        <v>#DIV/0!</v>
      </c>
      <c r="AU52" s="127"/>
      <c r="AV52" s="127"/>
      <c r="AW52" s="128"/>
      <c r="AX52" s="60" t="e">
        <f t="shared" si="68"/>
        <v>#DIV/0!</v>
      </c>
      <c r="AY52" s="127"/>
      <c r="AZ52" s="127"/>
      <c r="BA52" s="128"/>
      <c r="BB52" s="60" t="e">
        <f t="shared" si="69"/>
        <v>#DIV/0!</v>
      </c>
      <c r="BC52" s="127"/>
      <c r="BD52" s="127"/>
      <c r="BE52" s="128"/>
      <c r="BF52" s="60" t="e">
        <f t="shared" si="70"/>
        <v>#DIV/0!</v>
      </c>
      <c r="BG52" s="127"/>
      <c r="BH52" s="127"/>
      <c r="BI52" s="128"/>
      <c r="BJ52" s="60" t="e">
        <f t="shared" si="71"/>
        <v>#DIV/0!</v>
      </c>
      <c r="BK52" s="127"/>
      <c r="BL52" s="127"/>
      <c r="BM52" s="128"/>
      <c r="BN52" s="60" t="e">
        <f t="shared" si="72"/>
        <v>#DIV/0!</v>
      </c>
      <c r="BO52" s="127"/>
      <c r="BP52" s="127"/>
      <c r="BQ52" s="128"/>
      <c r="BR52" s="60" t="e">
        <f t="shared" si="16"/>
        <v>#DIV/0!</v>
      </c>
      <c r="BS52" s="127"/>
      <c r="BT52" s="127"/>
      <c r="BU52" s="128"/>
      <c r="BV52" s="60" t="e">
        <f t="shared" si="17"/>
        <v>#DIV/0!</v>
      </c>
      <c r="BW52" s="127"/>
      <c r="BX52" s="127"/>
      <c r="BY52" s="128"/>
      <c r="BZ52" s="60" t="e">
        <f t="shared" si="18"/>
        <v>#DIV/0!</v>
      </c>
      <c r="CA52" s="127"/>
      <c r="CB52" s="127"/>
      <c r="CC52" s="128"/>
      <c r="CD52" s="60" t="e">
        <f t="shared" si="19"/>
        <v>#DIV/0!</v>
      </c>
      <c r="CE52" s="127"/>
      <c r="CF52" s="127"/>
      <c r="CG52" s="128"/>
      <c r="CH52" s="60" t="e">
        <f t="shared" si="20"/>
        <v>#DIV/0!</v>
      </c>
      <c r="CI52" s="127"/>
      <c r="CJ52" s="127"/>
      <c r="CK52" s="128"/>
      <c r="CL52" s="60" t="e">
        <f t="shared" si="21"/>
        <v>#DIV/0!</v>
      </c>
      <c r="CM52" s="127"/>
      <c r="CN52" s="127"/>
      <c r="CO52" s="128"/>
      <c r="CP52" s="60" t="e">
        <f t="shared" si="22"/>
        <v>#DIV/0!</v>
      </c>
      <c r="CQ52" s="127"/>
      <c r="CR52" s="127"/>
      <c r="CS52" s="128"/>
      <c r="CT52" s="60" t="e">
        <f t="shared" si="23"/>
        <v>#DIV/0!</v>
      </c>
      <c r="CU52" s="127"/>
      <c r="CV52" s="127"/>
      <c r="CW52" s="128"/>
      <c r="CX52" s="60" t="e">
        <f t="shared" si="24"/>
        <v>#DIV/0!</v>
      </c>
      <c r="CY52" s="127"/>
      <c r="CZ52" s="127"/>
      <c r="DA52" s="128"/>
      <c r="DB52" s="60" t="e">
        <f t="shared" si="30"/>
        <v>#DIV/0!</v>
      </c>
      <c r="DC52" s="127"/>
      <c r="DD52" s="127"/>
      <c r="DE52" s="128"/>
      <c r="DF52" s="150" t="e">
        <f t="shared" si="25"/>
        <v>#DIV/0!</v>
      </c>
    </row>
    <row r="53" spans="1:110" hidden="1">
      <c r="A53" s="91"/>
      <c r="B53" s="166" t="s">
        <v>53</v>
      </c>
      <c r="C53" s="91">
        <f t="shared" ref="C53:D53" si="143">SUM(C46:C52)</f>
        <v>0</v>
      </c>
      <c r="D53" s="76">
        <f t="shared" si="143"/>
        <v>0</v>
      </c>
      <c r="E53" s="147">
        <f t="shared" si="117"/>
        <v>0</v>
      </c>
      <c r="F53" s="76">
        <f t="shared" si="117"/>
        <v>0</v>
      </c>
      <c r="G53" s="76">
        <f t="shared" si="117"/>
        <v>0</v>
      </c>
      <c r="H53" s="76">
        <f t="shared" si="117"/>
        <v>0</v>
      </c>
      <c r="I53" s="76">
        <f t="shared" si="117"/>
        <v>0</v>
      </c>
      <c r="J53" s="77">
        <f>SUM(J46:J52)</f>
        <v>0</v>
      </c>
      <c r="K53" s="78">
        <f>SUM($J$21,$J$29,$J$37,$J$45,$J$53)/$C$3</f>
        <v>4.7857462092055124E-2</v>
      </c>
      <c r="L53" s="79" t="e">
        <f t="shared" si="33"/>
        <v>#DIV/0!</v>
      </c>
      <c r="M53" s="80" t="e">
        <f t="shared" si="34"/>
        <v>#DIV/0!</v>
      </c>
      <c r="N53" s="357" t="e">
        <f t="shared" si="35"/>
        <v>#DIV/0!</v>
      </c>
      <c r="O53" s="98">
        <f>SUM(O46:O52)</f>
        <v>0</v>
      </c>
      <c r="P53" s="81">
        <f>SUM(P46:P52)</f>
        <v>0</v>
      </c>
      <c r="Q53" s="78" t="e">
        <f t="shared" si="36"/>
        <v>#DIV/0!</v>
      </c>
      <c r="R53" s="82" t="e">
        <f t="shared" si="37"/>
        <v>#DIV/0!</v>
      </c>
      <c r="S53" s="78" t="e">
        <f t="shared" si="38"/>
        <v>#DIV/0!</v>
      </c>
      <c r="T53" s="83" t="e">
        <f>AVERAGE(T46:T52)</f>
        <v>#DIV/0!</v>
      </c>
      <c r="U53" s="76">
        <f>SUM(U46:U52)</f>
        <v>0</v>
      </c>
      <c r="V53" s="92" t="e">
        <f>AVERAGE(V46:V52)</f>
        <v>#DIV/0!</v>
      </c>
      <c r="W53" s="98">
        <f>SUM(W46:W52)</f>
        <v>0</v>
      </c>
      <c r="X53" s="76">
        <f t="shared" ref="X53:Y53" si="144">SUM(X46:X52)</f>
        <v>0</v>
      </c>
      <c r="Y53" s="77">
        <f t="shared" si="144"/>
        <v>0</v>
      </c>
      <c r="Z53" s="79" t="e">
        <f t="shared" si="39"/>
        <v>#DIV/0!</v>
      </c>
      <c r="AA53" s="76">
        <f t="shared" ref="AA53:AC53" si="145">SUM(AA46:AA52)</f>
        <v>0</v>
      </c>
      <c r="AB53" s="76">
        <f t="shared" si="145"/>
        <v>0</v>
      </c>
      <c r="AC53" s="77">
        <f t="shared" si="145"/>
        <v>0</v>
      </c>
      <c r="AD53" s="79" t="e">
        <f t="shared" si="40"/>
        <v>#DIV/0!</v>
      </c>
      <c r="AE53" s="76">
        <f t="shared" ref="AE53:AG53" si="146">SUM(AE46:AE52)</f>
        <v>0</v>
      </c>
      <c r="AF53" s="76">
        <f t="shared" si="146"/>
        <v>0</v>
      </c>
      <c r="AG53" s="77">
        <f t="shared" si="146"/>
        <v>0</v>
      </c>
      <c r="AH53" s="79" t="e">
        <f t="shared" si="64"/>
        <v>#DIV/0!</v>
      </c>
      <c r="AI53" s="76">
        <f t="shared" ref="AI53:AK53" si="147">SUM(AI46:AI52)</f>
        <v>0</v>
      </c>
      <c r="AJ53" s="76">
        <f t="shared" si="147"/>
        <v>0</v>
      </c>
      <c r="AK53" s="77">
        <f t="shared" si="147"/>
        <v>0</v>
      </c>
      <c r="AL53" s="79" t="e">
        <f t="shared" si="65"/>
        <v>#DIV/0!</v>
      </c>
      <c r="AM53" s="76">
        <f t="shared" ref="AM53:AO53" si="148">SUM(AM46:AM52)</f>
        <v>0</v>
      </c>
      <c r="AN53" s="76">
        <f t="shared" si="148"/>
        <v>0</v>
      </c>
      <c r="AO53" s="77">
        <f t="shared" si="148"/>
        <v>0</v>
      </c>
      <c r="AP53" s="79" t="e">
        <f t="shared" si="66"/>
        <v>#DIV/0!</v>
      </c>
      <c r="AQ53" s="76">
        <f t="shared" ref="AQ53:AS53" si="149">SUM(AQ46:AQ52)</f>
        <v>0</v>
      </c>
      <c r="AR53" s="76">
        <f t="shared" si="149"/>
        <v>0</v>
      </c>
      <c r="AS53" s="77">
        <f t="shared" si="149"/>
        <v>0</v>
      </c>
      <c r="AT53" s="79" t="e">
        <f t="shared" si="67"/>
        <v>#DIV/0!</v>
      </c>
      <c r="AU53" s="76">
        <f t="shared" ref="AU53:AW53" si="150">SUM(AU46:AU52)</f>
        <v>0</v>
      </c>
      <c r="AV53" s="76">
        <f t="shared" si="150"/>
        <v>0</v>
      </c>
      <c r="AW53" s="77">
        <f t="shared" si="150"/>
        <v>0</v>
      </c>
      <c r="AX53" s="79" t="e">
        <f t="shared" si="68"/>
        <v>#DIV/0!</v>
      </c>
      <c r="AY53" s="76">
        <f t="shared" ref="AY53:BA53" si="151">SUM(AY46:AY52)</f>
        <v>0</v>
      </c>
      <c r="AZ53" s="76">
        <f t="shared" si="151"/>
        <v>0</v>
      </c>
      <c r="BA53" s="77">
        <f t="shared" si="151"/>
        <v>0</v>
      </c>
      <c r="BB53" s="79" t="e">
        <f t="shared" si="69"/>
        <v>#DIV/0!</v>
      </c>
      <c r="BC53" s="76">
        <f t="shared" ref="BC53:BE53" si="152">SUM(BC46:BC52)</f>
        <v>0</v>
      </c>
      <c r="BD53" s="76">
        <f t="shared" si="152"/>
        <v>0</v>
      </c>
      <c r="BE53" s="77">
        <f t="shared" si="152"/>
        <v>0</v>
      </c>
      <c r="BF53" s="79" t="e">
        <f t="shared" si="70"/>
        <v>#DIV/0!</v>
      </c>
      <c r="BG53" s="76">
        <f t="shared" ref="BG53:BI53" si="153">SUM(BG46:BG52)</f>
        <v>0</v>
      </c>
      <c r="BH53" s="76">
        <f t="shared" si="153"/>
        <v>0</v>
      </c>
      <c r="BI53" s="77">
        <f t="shared" si="153"/>
        <v>0</v>
      </c>
      <c r="BJ53" s="79" t="e">
        <f t="shared" si="71"/>
        <v>#DIV/0!</v>
      </c>
      <c r="BK53" s="76">
        <f t="shared" ref="BK53:BM53" si="154">SUM(BK46:BK52)</f>
        <v>0</v>
      </c>
      <c r="BL53" s="76">
        <f t="shared" si="154"/>
        <v>0</v>
      </c>
      <c r="BM53" s="77">
        <f t="shared" si="154"/>
        <v>0</v>
      </c>
      <c r="BN53" s="79" t="e">
        <f t="shared" si="72"/>
        <v>#DIV/0!</v>
      </c>
      <c r="BO53" s="76">
        <f>SUM(BO46:BO52)</f>
        <v>0</v>
      </c>
      <c r="BP53" s="76">
        <f t="shared" ref="BP53:BQ53" si="155">SUM(BP46:BP52)</f>
        <v>0</v>
      </c>
      <c r="BQ53" s="77">
        <f t="shared" si="155"/>
        <v>0</v>
      </c>
      <c r="BR53" s="79" t="e">
        <f t="shared" si="16"/>
        <v>#DIV/0!</v>
      </c>
      <c r="BS53" s="76">
        <f t="shared" ref="BS53:BU53" si="156">SUM(BS46:BS52)</f>
        <v>0</v>
      </c>
      <c r="BT53" s="76">
        <f t="shared" si="156"/>
        <v>0</v>
      </c>
      <c r="BU53" s="77">
        <f t="shared" si="156"/>
        <v>0</v>
      </c>
      <c r="BV53" s="79" t="e">
        <f t="shared" si="17"/>
        <v>#DIV/0!</v>
      </c>
      <c r="BW53" s="76">
        <f t="shared" ref="BW53:BY53" si="157">SUM(BW46:BW52)</f>
        <v>0</v>
      </c>
      <c r="BX53" s="76">
        <f t="shared" si="157"/>
        <v>0</v>
      </c>
      <c r="BY53" s="77">
        <f t="shared" si="157"/>
        <v>0</v>
      </c>
      <c r="BZ53" s="79" t="e">
        <f t="shared" si="18"/>
        <v>#DIV/0!</v>
      </c>
      <c r="CA53" s="76">
        <f t="shared" ref="CA53:CC53" si="158">SUM(CA46:CA52)</f>
        <v>0</v>
      </c>
      <c r="CB53" s="76">
        <f t="shared" si="158"/>
        <v>0</v>
      </c>
      <c r="CC53" s="77">
        <f t="shared" si="158"/>
        <v>0</v>
      </c>
      <c r="CD53" s="79" t="e">
        <f t="shared" si="19"/>
        <v>#DIV/0!</v>
      </c>
      <c r="CE53" s="76">
        <f t="shared" ref="CE53:CG53" si="159">SUM(CE46:CE52)</f>
        <v>0</v>
      </c>
      <c r="CF53" s="76">
        <f t="shared" si="159"/>
        <v>0</v>
      </c>
      <c r="CG53" s="77">
        <f t="shared" si="159"/>
        <v>0</v>
      </c>
      <c r="CH53" s="79" t="e">
        <f t="shared" si="20"/>
        <v>#DIV/0!</v>
      </c>
      <c r="CI53" s="76">
        <f t="shared" ref="CI53:CK53" si="160">SUM(CI46:CI52)</f>
        <v>0</v>
      </c>
      <c r="CJ53" s="76">
        <f t="shared" si="160"/>
        <v>0</v>
      </c>
      <c r="CK53" s="77">
        <f t="shared" si="160"/>
        <v>0</v>
      </c>
      <c r="CL53" s="79" t="e">
        <f t="shared" si="21"/>
        <v>#DIV/0!</v>
      </c>
      <c r="CM53" s="76">
        <f t="shared" ref="CM53:CO53" si="161">SUM(CM46:CM52)</f>
        <v>0</v>
      </c>
      <c r="CN53" s="76">
        <f t="shared" si="161"/>
        <v>0</v>
      </c>
      <c r="CO53" s="77">
        <f t="shared" si="161"/>
        <v>0</v>
      </c>
      <c r="CP53" s="79" t="e">
        <f t="shared" si="22"/>
        <v>#DIV/0!</v>
      </c>
      <c r="CQ53" s="76">
        <f t="shared" ref="CQ53:CS53" si="162">SUM(CQ46:CQ52)</f>
        <v>0</v>
      </c>
      <c r="CR53" s="76">
        <f t="shared" si="162"/>
        <v>0</v>
      </c>
      <c r="CS53" s="77">
        <f t="shared" si="162"/>
        <v>0</v>
      </c>
      <c r="CT53" s="79" t="e">
        <f t="shared" si="23"/>
        <v>#DIV/0!</v>
      </c>
      <c r="CU53" s="76">
        <f t="shared" ref="CU53:CW53" si="163">SUM(CU46:CU52)</f>
        <v>0</v>
      </c>
      <c r="CV53" s="76">
        <f t="shared" si="163"/>
        <v>0</v>
      </c>
      <c r="CW53" s="77">
        <f t="shared" si="163"/>
        <v>0</v>
      </c>
      <c r="CX53" s="79" t="e">
        <f t="shared" si="24"/>
        <v>#DIV/0!</v>
      </c>
      <c r="CY53" s="76">
        <f t="shared" ref="CY53:DA53" si="164">SUM(CY46:CY52)</f>
        <v>0</v>
      </c>
      <c r="CZ53" s="76">
        <f t="shared" si="164"/>
        <v>0</v>
      </c>
      <c r="DA53" s="77">
        <f t="shared" si="164"/>
        <v>0</v>
      </c>
      <c r="DB53" s="79" t="e">
        <f t="shared" si="30"/>
        <v>#DIV/0!</v>
      </c>
      <c r="DC53" s="76">
        <f t="shared" ref="DC53:DE53" si="165">SUM(DC46:DC52)</f>
        <v>0</v>
      </c>
      <c r="DD53" s="76">
        <f t="shared" si="165"/>
        <v>0</v>
      </c>
      <c r="DE53" s="77">
        <f t="shared" si="165"/>
        <v>0</v>
      </c>
      <c r="DF53" s="151" t="e">
        <f t="shared" si="25"/>
        <v>#DIV/0!</v>
      </c>
    </row>
    <row r="54" spans="1:110" hidden="1">
      <c r="A54" s="88"/>
      <c r="B54" s="165"/>
      <c r="C54" s="99">
        <f>SUM(W54,AA54,AE54,AI54,AM54,AQ54,AU54,AY54,BC54,BG54,BK54,BO54,BS54,BW54,CA54,CE54,CI54,CM54,CQ54,CU54,CY54,DC54)</f>
        <v>0</v>
      </c>
      <c r="D54" s="72">
        <f t="shared" ref="D54:D60" si="166">SUM(X54,AB54,AF54,AJ54,AN54,AR54,AV54,AZ54,BD54,BH54,BL54,BP54,BT54,BX54,CB54,CF54,CJ54,CN54,CR54,CV54,CZ54,DD54)</f>
        <v>0</v>
      </c>
      <c r="E54" s="146"/>
      <c r="F54" s="72"/>
      <c r="G54" s="72"/>
      <c r="H54" s="72"/>
      <c r="I54" s="72"/>
      <c r="J54" s="61">
        <f>SUM(Y54,AC54,AG54,AK54,AO54,AS54,AW54,BA54,BE54,BI54,BM54,BQ54,BU54,BY54,CC54,CG54,CK54,CO54,CS54,CW54,DA54,DE54)</f>
        <v>0</v>
      </c>
      <c r="K54" s="59">
        <f>SUM($J$21,$J$29,$J$37,$J$45,$J$53:J54)/$C$3</f>
        <v>4.7857462092055124E-2</v>
      </c>
      <c r="L54" s="60" t="e">
        <f t="shared" si="33"/>
        <v>#DIV/0!</v>
      </c>
      <c r="M54" s="73" t="e">
        <f t="shared" si="34"/>
        <v>#DIV/0!</v>
      </c>
      <c r="N54" s="356" t="e">
        <f t="shared" si="35"/>
        <v>#DIV/0!</v>
      </c>
      <c r="O54" s="97"/>
      <c r="P54" s="72"/>
      <c r="Q54" s="74" t="e">
        <f t="shared" si="36"/>
        <v>#DIV/0!</v>
      </c>
      <c r="R54" s="75" t="e">
        <f t="shared" si="37"/>
        <v>#DIV/0!</v>
      </c>
      <c r="S54" s="59" t="e">
        <f t="shared" si="38"/>
        <v>#DIV/0!</v>
      </c>
      <c r="T54" s="72"/>
      <c r="U54" s="72"/>
      <c r="V54" s="89"/>
      <c r="W54" s="169"/>
      <c r="X54" s="127"/>
      <c r="Y54" s="128"/>
      <c r="Z54" s="60" t="e">
        <f t="shared" si="39"/>
        <v>#DIV/0!</v>
      </c>
      <c r="AA54" s="127"/>
      <c r="AB54" s="127"/>
      <c r="AC54" s="128"/>
      <c r="AD54" s="60" t="e">
        <f t="shared" si="40"/>
        <v>#DIV/0!</v>
      </c>
      <c r="AE54" s="127"/>
      <c r="AF54" s="127"/>
      <c r="AG54" s="128"/>
      <c r="AH54" s="60" t="e">
        <f t="shared" si="64"/>
        <v>#DIV/0!</v>
      </c>
      <c r="AI54" s="127"/>
      <c r="AJ54" s="127"/>
      <c r="AK54" s="128"/>
      <c r="AL54" s="60" t="e">
        <f t="shared" si="65"/>
        <v>#DIV/0!</v>
      </c>
      <c r="AM54" s="127"/>
      <c r="AN54" s="127"/>
      <c r="AO54" s="128"/>
      <c r="AP54" s="60" t="e">
        <f t="shared" si="66"/>
        <v>#DIV/0!</v>
      </c>
      <c r="AQ54" s="127"/>
      <c r="AR54" s="127"/>
      <c r="AS54" s="128"/>
      <c r="AT54" s="60" t="e">
        <f t="shared" si="67"/>
        <v>#DIV/0!</v>
      </c>
      <c r="AU54" s="127"/>
      <c r="AV54" s="127"/>
      <c r="AW54" s="128"/>
      <c r="AX54" s="60" t="e">
        <f t="shared" si="68"/>
        <v>#DIV/0!</v>
      </c>
      <c r="AY54" s="127"/>
      <c r="AZ54" s="127"/>
      <c r="BA54" s="128"/>
      <c r="BB54" s="60" t="e">
        <f t="shared" si="69"/>
        <v>#DIV/0!</v>
      </c>
      <c r="BC54" s="127"/>
      <c r="BD54" s="127"/>
      <c r="BE54" s="128"/>
      <c r="BF54" s="60" t="e">
        <f t="shared" si="70"/>
        <v>#DIV/0!</v>
      </c>
      <c r="BG54" s="127"/>
      <c r="BH54" s="127"/>
      <c r="BI54" s="128"/>
      <c r="BJ54" s="60" t="e">
        <f t="shared" si="71"/>
        <v>#DIV/0!</v>
      </c>
      <c r="BK54" s="127"/>
      <c r="BL54" s="127"/>
      <c r="BM54" s="128"/>
      <c r="BN54" s="60" t="e">
        <f t="shared" si="72"/>
        <v>#DIV/0!</v>
      </c>
      <c r="BO54" s="127"/>
      <c r="BP54" s="127"/>
      <c r="BQ54" s="128"/>
      <c r="BR54" s="60" t="e">
        <f t="shared" si="16"/>
        <v>#DIV/0!</v>
      </c>
      <c r="BS54" s="127"/>
      <c r="BT54" s="127"/>
      <c r="BU54" s="128"/>
      <c r="BV54" s="60" t="e">
        <f t="shared" si="17"/>
        <v>#DIV/0!</v>
      </c>
      <c r="BW54" s="127"/>
      <c r="BX54" s="127"/>
      <c r="BY54" s="128"/>
      <c r="BZ54" s="60" t="e">
        <f t="shared" si="18"/>
        <v>#DIV/0!</v>
      </c>
      <c r="CA54" s="127"/>
      <c r="CB54" s="127"/>
      <c r="CC54" s="128"/>
      <c r="CD54" s="60" t="e">
        <f t="shared" si="19"/>
        <v>#DIV/0!</v>
      </c>
      <c r="CE54" s="127"/>
      <c r="CF54" s="127"/>
      <c r="CG54" s="128"/>
      <c r="CH54" s="60" t="e">
        <f t="shared" si="20"/>
        <v>#DIV/0!</v>
      </c>
      <c r="CI54" s="127"/>
      <c r="CJ54" s="127"/>
      <c r="CK54" s="128"/>
      <c r="CL54" s="60" t="e">
        <f t="shared" si="21"/>
        <v>#DIV/0!</v>
      </c>
      <c r="CM54" s="127"/>
      <c r="CN54" s="127"/>
      <c r="CO54" s="128"/>
      <c r="CP54" s="60" t="e">
        <f t="shared" si="22"/>
        <v>#DIV/0!</v>
      </c>
      <c r="CQ54" s="127"/>
      <c r="CR54" s="127"/>
      <c r="CS54" s="128"/>
      <c r="CT54" s="60" t="e">
        <f t="shared" si="23"/>
        <v>#DIV/0!</v>
      </c>
      <c r="CU54" s="127"/>
      <c r="CV54" s="127"/>
      <c r="CW54" s="128"/>
      <c r="CX54" s="60" t="e">
        <f t="shared" si="24"/>
        <v>#DIV/0!</v>
      </c>
      <c r="CY54" s="127"/>
      <c r="CZ54" s="127"/>
      <c r="DA54" s="128"/>
      <c r="DB54" s="60" t="e">
        <f t="shared" si="30"/>
        <v>#DIV/0!</v>
      </c>
      <c r="DC54" s="127"/>
      <c r="DD54" s="127"/>
      <c r="DE54" s="128"/>
      <c r="DF54" s="150" t="e">
        <f t="shared" si="25"/>
        <v>#DIV/0!</v>
      </c>
    </row>
    <row r="55" spans="1:110" hidden="1">
      <c r="A55" s="88"/>
      <c r="B55" s="165"/>
      <c r="C55" s="99">
        <f t="shared" ref="C55:C60" si="167">SUM(W55,AA55,AE55,AI55,AM55,AQ55,AU55,AY55,BC55,BG55,BK55,BO55,BS55,BW55,CA55,CE55,CI55,CM55,CQ55,CU55,CY55,DC55)</f>
        <v>0</v>
      </c>
      <c r="D55" s="72">
        <f t="shared" si="166"/>
        <v>0</v>
      </c>
      <c r="E55" s="146"/>
      <c r="F55" s="72"/>
      <c r="G55" s="72"/>
      <c r="H55" s="72"/>
      <c r="I55" s="72"/>
      <c r="J55" s="61">
        <f t="shared" ref="J55:J60" si="168">SUM(Y55,AC55,AG55,AK55,AO55,AS55,AW55,BA55,BE55,BI55,BM55,BQ55,BU55,BY55,CC55,CG55,CK55,CO55,CS55,CW55,DA55,DE55)</f>
        <v>0</v>
      </c>
      <c r="K55" s="59">
        <f>SUM($J$21,$J$29,$J$37,$J$45,$J$53:J55)/$C$3</f>
        <v>4.7857462092055124E-2</v>
      </c>
      <c r="L55" s="60" t="e">
        <f t="shared" si="33"/>
        <v>#DIV/0!</v>
      </c>
      <c r="M55" s="73" t="e">
        <f t="shared" si="34"/>
        <v>#DIV/0!</v>
      </c>
      <c r="N55" s="356" t="e">
        <f t="shared" si="35"/>
        <v>#DIV/0!</v>
      </c>
      <c r="O55" s="97"/>
      <c r="P55" s="72"/>
      <c r="Q55" s="74" t="e">
        <f t="shared" si="36"/>
        <v>#DIV/0!</v>
      </c>
      <c r="R55" s="75" t="e">
        <f t="shared" si="37"/>
        <v>#DIV/0!</v>
      </c>
      <c r="S55" s="59" t="e">
        <f t="shared" si="38"/>
        <v>#DIV/0!</v>
      </c>
      <c r="T55" s="72"/>
      <c r="U55" s="72"/>
      <c r="V55" s="89"/>
      <c r="W55" s="169"/>
      <c r="X55" s="127"/>
      <c r="Y55" s="128"/>
      <c r="Z55" s="60" t="e">
        <f t="shared" si="39"/>
        <v>#DIV/0!</v>
      </c>
      <c r="AA55" s="127"/>
      <c r="AB55" s="127"/>
      <c r="AC55" s="128"/>
      <c r="AD55" s="60" t="e">
        <f t="shared" si="40"/>
        <v>#DIV/0!</v>
      </c>
      <c r="AE55" s="127"/>
      <c r="AF55" s="127"/>
      <c r="AG55" s="128"/>
      <c r="AH55" s="60" t="e">
        <f t="shared" si="64"/>
        <v>#DIV/0!</v>
      </c>
      <c r="AI55" s="127"/>
      <c r="AJ55" s="127"/>
      <c r="AK55" s="128"/>
      <c r="AL55" s="60" t="e">
        <f t="shared" si="65"/>
        <v>#DIV/0!</v>
      </c>
      <c r="AM55" s="127"/>
      <c r="AN55" s="127"/>
      <c r="AO55" s="128"/>
      <c r="AP55" s="60" t="e">
        <f t="shared" si="66"/>
        <v>#DIV/0!</v>
      </c>
      <c r="AQ55" s="127"/>
      <c r="AR55" s="127"/>
      <c r="AS55" s="128"/>
      <c r="AT55" s="60" t="e">
        <f t="shared" si="67"/>
        <v>#DIV/0!</v>
      </c>
      <c r="AU55" s="127"/>
      <c r="AV55" s="127"/>
      <c r="AW55" s="128"/>
      <c r="AX55" s="60" t="e">
        <f t="shared" si="68"/>
        <v>#DIV/0!</v>
      </c>
      <c r="AY55" s="127"/>
      <c r="AZ55" s="127"/>
      <c r="BA55" s="128"/>
      <c r="BB55" s="60" t="e">
        <f t="shared" si="69"/>
        <v>#DIV/0!</v>
      </c>
      <c r="BC55" s="127"/>
      <c r="BD55" s="127"/>
      <c r="BE55" s="128"/>
      <c r="BF55" s="60" t="e">
        <f t="shared" si="70"/>
        <v>#DIV/0!</v>
      </c>
      <c r="BG55" s="127"/>
      <c r="BH55" s="127"/>
      <c r="BI55" s="128"/>
      <c r="BJ55" s="60" t="e">
        <f t="shared" si="71"/>
        <v>#DIV/0!</v>
      </c>
      <c r="BK55" s="127"/>
      <c r="BL55" s="127"/>
      <c r="BM55" s="128"/>
      <c r="BN55" s="60" t="e">
        <f t="shared" si="72"/>
        <v>#DIV/0!</v>
      </c>
      <c r="BO55" s="127"/>
      <c r="BP55" s="127"/>
      <c r="BQ55" s="128"/>
      <c r="BR55" s="60" t="e">
        <f t="shared" si="16"/>
        <v>#DIV/0!</v>
      </c>
      <c r="BS55" s="127"/>
      <c r="BT55" s="127"/>
      <c r="BU55" s="128"/>
      <c r="BV55" s="60" t="e">
        <f t="shared" si="17"/>
        <v>#DIV/0!</v>
      </c>
      <c r="BW55" s="127"/>
      <c r="BX55" s="127"/>
      <c r="BY55" s="128"/>
      <c r="BZ55" s="60" t="e">
        <f t="shared" si="18"/>
        <v>#DIV/0!</v>
      </c>
      <c r="CA55" s="127"/>
      <c r="CB55" s="127"/>
      <c r="CC55" s="128"/>
      <c r="CD55" s="60" t="e">
        <f t="shared" si="19"/>
        <v>#DIV/0!</v>
      </c>
      <c r="CE55" s="127"/>
      <c r="CF55" s="127"/>
      <c r="CG55" s="128"/>
      <c r="CH55" s="60" t="e">
        <f t="shared" si="20"/>
        <v>#DIV/0!</v>
      </c>
      <c r="CI55" s="127"/>
      <c r="CJ55" s="127"/>
      <c r="CK55" s="128"/>
      <c r="CL55" s="60" t="e">
        <f t="shared" si="21"/>
        <v>#DIV/0!</v>
      </c>
      <c r="CM55" s="127"/>
      <c r="CN55" s="127"/>
      <c r="CO55" s="128"/>
      <c r="CP55" s="60" t="e">
        <f t="shared" si="22"/>
        <v>#DIV/0!</v>
      </c>
      <c r="CQ55" s="127"/>
      <c r="CR55" s="127"/>
      <c r="CS55" s="128"/>
      <c r="CT55" s="60" t="e">
        <f t="shared" si="23"/>
        <v>#DIV/0!</v>
      </c>
      <c r="CU55" s="127"/>
      <c r="CV55" s="127"/>
      <c r="CW55" s="128"/>
      <c r="CX55" s="60" t="e">
        <f t="shared" si="24"/>
        <v>#DIV/0!</v>
      </c>
      <c r="CY55" s="127"/>
      <c r="CZ55" s="127"/>
      <c r="DA55" s="128"/>
      <c r="DB55" s="60" t="e">
        <f t="shared" si="30"/>
        <v>#DIV/0!</v>
      </c>
      <c r="DC55" s="127"/>
      <c r="DD55" s="127"/>
      <c r="DE55" s="128"/>
      <c r="DF55" s="150" t="e">
        <f t="shared" si="25"/>
        <v>#DIV/0!</v>
      </c>
    </row>
    <row r="56" spans="1:110" hidden="1">
      <c r="A56" s="88"/>
      <c r="B56" s="165"/>
      <c r="C56" s="99">
        <f t="shared" si="167"/>
        <v>0</v>
      </c>
      <c r="D56" s="72">
        <f t="shared" si="166"/>
        <v>0</v>
      </c>
      <c r="E56" s="146"/>
      <c r="F56" s="72"/>
      <c r="G56" s="72"/>
      <c r="H56" s="72"/>
      <c r="I56" s="72"/>
      <c r="J56" s="61">
        <f t="shared" si="168"/>
        <v>0</v>
      </c>
      <c r="K56" s="59">
        <f>SUM($J$21,$J$29,$J$37,$J$45,$J$53:J56)/$C$3</f>
        <v>4.7857462092055124E-2</v>
      </c>
      <c r="L56" s="60" t="e">
        <f t="shared" si="33"/>
        <v>#DIV/0!</v>
      </c>
      <c r="M56" s="73" t="e">
        <f t="shared" si="34"/>
        <v>#DIV/0!</v>
      </c>
      <c r="N56" s="356" t="e">
        <f t="shared" si="35"/>
        <v>#DIV/0!</v>
      </c>
      <c r="O56" s="97"/>
      <c r="P56" s="72"/>
      <c r="Q56" s="74" t="e">
        <f t="shared" si="36"/>
        <v>#DIV/0!</v>
      </c>
      <c r="R56" s="75" t="e">
        <f t="shared" si="37"/>
        <v>#DIV/0!</v>
      </c>
      <c r="S56" s="59" t="e">
        <f t="shared" si="38"/>
        <v>#DIV/0!</v>
      </c>
      <c r="T56" s="72"/>
      <c r="U56" s="72"/>
      <c r="V56" s="89"/>
      <c r="W56" s="169"/>
      <c r="X56" s="127"/>
      <c r="Y56" s="128"/>
      <c r="Z56" s="60" t="e">
        <f t="shared" si="39"/>
        <v>#DIV/0!</v>
      </c>
      <c r="AA56" s="127"/>
      <c r="AB56" s="127"/>
      <c r="AC56" s="128"/>
      <c r="AD56" s="60" t="e">
        <f t="shared" si="40"/>
        <v>#DIV/0!</v>
      </c>
      <c r="AE56" s="127"/>
      <c r="AF56" s="127"/>
      <c r="AG56" s="128"/>
      <c r="AH56" s="60" t="e">
        <f t="shared" si="64"/>
        <v>#DIV/0!</v>
      </c>
      <c r="AI56" s="127"/>
      <c r="AJ56" s="127"/>
      <c r="AK56" s="128"/>
      <c r="AL56" s="60" t="e">
        <f t="shared" si="65"/>
        <v>#DIV/0!</v>
      </c>
      <c r="AM56" s="127"/>
      <c r="AN56" s="127"/>
      <c r="AO56" s="128"/>
      <c r="AP56" s="60" t="e">
        <f t="shared" si="66"/>
        <v>#DIV/0!</v>
      </c>
      <c r="AQ56" s="127"/>
      <c r="AR56" s="127"/>
      <c r="AS56" s="128"/>
      <c r="AT56" s="60" t="e">
        <f t="shared" si="67"/>
        <v>#DIV/0!</v>
      </c>
      <c r="AU56" s="127"/>
      <c r="AV56" s="127"/>
      <c r="AW56" s="128"/>
      <c r="AX56" s="60" t="e">
        <f t="shared" si="68"/>
        <v>#DIV/0!</v>
      </c>
      <c r="AY56" s="127"/>
      <c r="AZ56" s="127"/>
      <c r="BA56" s="128"/>
      <c r="BB56" s="60" t="e">
        <f t="shared" si="69"/>
        <v>#DIV/0!</v>
      </c>
      <c r="BC56" s="127"/>
      <c r="BD56" s="127"/>
      <c r="BE56" s="128"/>
      <c r="BF56" s="60" t="e">
        <f t="shared" si="70"/>
        <v>#DIV/0!</v>
      </c>
      <c r="BG56" s="127"/>
      <c r="BH56" s="127"/>
      <c r="BI56" s="128"/>
      <c r="BJ56" s="60" t="e">
        <f t="shared" si="71"/>
        <v>#DIV/0!</v>
      </c>
      <c r="BK56" s="127"/>
      <c r="BL56" s="127"/>
      <c r="BM56" s="128"/>
      <c r="BN56" s="60" t="e">
        <f t="shared" si="72"/>
        <v>#DIV/0!</v>
      </c>
      <c r="BO56" s="127"/>
      <c r="BP56" s="127"/>
      <c r="BQ56" s="128"/>
      <c r="BR56" s="60" t="e">
        <f t="shared" si="16"/>
        <v>#DIV/0!</v>
      </c>
      <c r="BS56" s="127"/>
      <c r="BT56" s="127"/>
      <c r="BU56" s="128"/>
      <c r="BV56" s="60" t="e">
        <f t="shared" si="17"/>
        <v>#DIV/0!</v>
      </c>
      <c r="BW56" s="127"/>
      <c r="BX56" s="127"/>
      <c r="BY56" s="128"/>
      <c r="BZ56" s="60" t="e">
        <f t="shared" si="18"/>
        <v>#DIV/0!</v>
      </c>
      <c r="CA56" s="127"/>
      <c r="CB56" s="127"/>
      <c r="CC56" s="128"/>
      <c r="CD56" s="60" t="e">
        <f t="shared" si="19"/>
        <v>#DIV/0!</v>
      </c>
      <c r="CE56" s="127"/>
      <c r="CF56" s="127"/>
      <c r="CG56" s="128"/>
      <c r="CH56" s="60" t="e">
        <f t="shared" si="20"/>
        <v>#DIV/0!</v>
      </c>
      <c r="CI56" s="127"/>
      <c r="CJ56" s="127"/>
      <c r="CK56" s="128"/>
      <c r="CL56" s="60" t="e">
        <f t="shared" si="21"/>
        <v>#DIV/0!</v>
      </c>
      <c r="CM56" s="127"/>
      <c r="CN56" s="127"/>
      <c r="CO56" s="128"/>
      <c r="CP56" s="60" t="e">
        <f t="shared" si="22"/>
        <v>#DIV/0!</v>
      </c>
      <c r="CQ56" s="127"/>
      <c r="CR56" s="127"/>
      <c r="CS56" s="128"/>
      <c r="CT56" s="60" t="e">
        <f t="shared" si="23"/>
        <v>#DIV/0!</v>
      </c>
      <c r="CU56" s="127"/>
      <c r="CV56" s="127"/>
      <c r="CW56" s="128"/>
      <c r="CX56" s="60" t="e">
        <f t="shared" si="24"/>
        <v>#DIV/0!</v>
      </c>
      <c r="CY56" s="127"/>
      <c r="CZ56" s="127"/>
      <c r="DA56" s="128"/>
      <c r="DB56" s="60" t="e">
        <f t="shared" si="30"/>
        <v>#DIV/0!</v>
      </c>
      <c r="DC56" s="127"/>
      <c r="DD56" s="127"/>
      <c r="DE56" s="128"/>
      <c r="DF56" s="150" t="e">
        <f t="shared" si="25"/>
        <v>#DIV/0!</v>
      </c>
    </row>
    <row r="57" spans="1:110" hidden="1">
      <c r="A57" s="88"/>
      <c r="B57" s="165"/>
      <c r="C57" s="99">
        <f t="shared" si="167"/>
        <v>0</v>
      </c>
      <c r="D57" s="72">
        <f t="shared" si="166"/>
        <v>0</v>
      </c>
      <c r="E57" s="146"/>
      <c r="F57" s="72"/>
      <c r="G57" s="72"/>
      <c r="H57" s="72"/>
      <c r="I57" s="72"/>
      <c r="J57" s="61">
        <f t="shared" si="168"/>
        <v>0</v>
      </c>
      <c r="K57" s="59">
        <f>SUM($J$21,$J$29,$J$37,$J$45,$J$53:J57)/$C$3</f>
        <v>4.7857462092055124E-2</v>
      </c>
      <c r="L57" s="60" t="e">
        <f t="shared" si="33"/>
        <v>#DIV/0!</v>
      </c>
      <c r="M57" s="73" t="e">
        <f t="shared" si="34"/>
        <v>#DIV/0!</v>
      </c>
      <c r="N57" s="356" t="e">
        <f t="shared" si="35"/>
        <v>#DIV/0!</v>
      </c>
      <c r="O57" s="97"/>
      <c r="P57" s="72"/>
      <c r="Q57" s="74" t="e">
        <f t="shared" si="36"/>
        <v>#DIV/0!</v>
      </c>
      <c r="R57" s="75" t="e">
        <f t="shared" si="37"/>
        <v>#DIV/0!</v>
      </c>
      <c r="S57" s="59" t="e">
        <f t="shared" si="38"/>
        <v>#DIV/0!</v>
      </c>
      <c r="T57" s="72"/>
      <c r="U57" s="72"/>
      <c r="V57" s="89"/>
      <c r="W57" s="169"/>
      <c r="X57" s="127"/>
      <c r="Y57" s="128"/>
      <c r="Z57" s="60" t="e">
        <f t="shared" si="39"/>
        <v>#DIV/0!</v>
      </c>
      <c r="AA57" s="127"/>
      <c r="AB57" s="127"/>
      <c r="AC57" s="128"/>
      <c r="AD57" s="60" t="e">
        <f t="shared" si="40"/>
        <v>#DIV/0!</v>
      </c>
      <c r="AE57" s="127"/>
      <c r="AF57" s="127"/>
      <c r="AG57" s="128"/>
      <c r="AH57" s="60" t="e">
        <f t="shared" si="64"/>
        <v>#DIV/0!</v>
      </c>
      <c r="AI57" s="127"/>
      <c r="AJ57" s="127"/>
      <c r="AK57" s="128"/>
      <c r="AL57" s="60" t="e">
        <f t="shared" si="65"/>
        <v>#DIV/0!</v>
      </c>
      <c r="AM57" s="127"/>
      <c r="AN57" s="127"/>
      <c r="AO57" s="128"/>
      <c r="AP57" s="60" t="e">
        <f t="shared" si="66"/>
        <v>#DIV/0!</v>
      </c>
      <c r="AQ57" s="127"/>
      <c r="AR57" s="127"/>
      <c r="AS57" s="128"/>
      <c r="AT57" s="60" t="e">
        <f t="shared" si="67"/>
        <v>#DIV/0!</v>
      </c>
      <c r="AU57" s="127"/>
      <c r="AV57" s="127"/>
      <c r="AW57" s="128"/>
      <c r="AX57" s="60" t="e">
        <f t="shared" si="68"/>
        <v>#DIV/0!</v>
      </c>
      <c r="AY57" s="127"/>
      <c r="AZ57" s="127"/>
      <c r="BA57" s="128"/>
      <c r="BB57" s="60" t="e">
        <f t="shared" si="69"/>
        <v>#DIV/0!</v>
      </c>
      <c r="BC57" s="127"/>
      <c r="BD57" s="127"/>
      <c r="BE57" s="128"/>
      <c r="BF57" s="60" t="e">
        <f t="shared" si="70"/>
        <v>#DIV/0!</v>
      </c>
      <c r="BG57" s="127"/>
      <c r="BH57" s="127"/>
      <c r="BI57" s="128"/>
      <c r="BJ57" s="60" t="e">
        <f t="shared" si="71"/>
        <v>#DIV/0!</v>
      </c>
      <c r="BK57" s="127"/>
      <c r="BL57" s="127"/>
      <c r="BM57" s="128"/>
      <c r="BN57" s="60" t="e">
        <f t="shared" si="72"/>
        <v>#DIV/0!</v>
      </c>
      <c r="BO57" s="127"/>
      <c r="BP57" s="127"/>
      <c r="BQ57" s="128"/>
      <c r="BR57" s="60" t="e">
        <f t="shared" si="16"/>
        <v>#DIV/0!</v>
      </c>
      <c r="BS57" s="127"/>
      <c r="BT57" s="127"/>
      <c r="BU57" s="128"/>
      <c r="BV57" s="60" t="e">
        <f t="shared" si="17"/>
        <v>#DIV/0!</v>
      </c>
      <c r="BW57" s="127"/>
      <c r="BX57" s="127"/>
      <c r="BY57" s="128"/>
      <c r="BZ57" s="60" t="e">
        <f t="shared" si="18"/>
        <v>#DIV/0!</v>
      </c>
      <c r="CA57" s="127"/>
      <c r="CB57" s="127"/>
      <c r="CC57" s="128"/>
      <c r="CD57" s="60" t="e">
        <f t="shared" si="19"/>
        <v>#DIV/0!</v>
      </c>
      <c r="CE57" s="127"/>
      <c r="CF57" s="127"/>
      <c r="CG57" s="128"/>
      <c r="CH57" s="60" t="e">
        <f t="shared" si="20"/>
        <v>#DIV/0!</v>
      </c>
      <c r="CI57" s="127"/>
      <c r="CJ57" s="127"/>
      <c r="CK57" s="128"/>
      <c r="CL57" s="60" t="e">
        <f t="shared" si="21"/>
        <v>#DIV/0!</v>
      </c>
      <c r="CM57" s="127"/>
      <c r="CN57" s="127"/>
      <c r="CO57" s="128"/>
      <c r="CP57" s="60" t="e">
        <f t="shared" si="22"/>
        <v>#DIV/0!</v>
      </c>
      <c r="CQ57" s="127"/>
      <c r="CR57" s="127"/>
      <c r="CS57" s="128"/>
      <c r="CT57" s="60" t="e">
        <f t="shared" si="23"/>
        <v>#DIV/0!</v>
      </c>
      <c r="CU57" s="127"/>
      <c r="CV57" s="127"/>
      <c r="CW57" s="128"/>
      <c r="CX57" s="60" t="e">
        <f t="shared" si="24"/>
        <v>#DIV/0!</v>
      </c>
      <c r="CY57" s="127"/>
      <c r="CZ57" s="127"/>
      <c r="DA57" s="128"/>
      <c r="DB57" s="60" t="e">
        <f t="shared" si="30"/>
        <v>#DIV/0!</v>
      </c>
      <c r="DC57" s="127"/>
      <c r="DD57" s="127"/>
      <c r="DE57" s="128"/>
      <c r="DF57" s="150" t="e">
        <f t="shared" si="25"/>
        <v>#DIV/0!</v>
      </c>
    </row>
    <row r="58" spans="1:110" hidden="1">
      <c r="A58" s="88"/>
      <c r="B58" s="165"/>
      <c r="C58" s="99">
        <f t="shared" si="167"/>
        <v>0</v>
      </c>
      <c r="D58" s="72">
        <f t="shared" si="166"/>
        <v>0</v>
      </c>
      <c r="E58" s="146"/>
      <c r="F58" s="72"/>
      <c r="G58" s="72"/>
      <c r="H58" s="72"/>
      <c r="I58" s="72"/>
      <c r="J58" s="61">
        <f t="shared" si="168"/>
        <v>0</v>
      </c>
      <c r="K58" s="59">
        <f>SUM($J$21,$J$29,$J$37,$J$45,$J$53:J58)/$C$3</f>
        <v>4.7857462092055124E-2</v>
      </c>
      <c r="L58" s="60" t="e">
        <f t="shared" si="33"/>
        <v>#DIV/0!</v>
      </c>
      <c r="M58" s="73" t="e">
        <f t="shared" si="34"/>
        <v>#DIV/0!</v>
      </c>
      <c r="N58" s="356" t="e">
        <f t="shared" si="35"/>
        <v>#DIV/0!</v>
      </c>
      <c r="O58" s="97"/>
      <c r="P58" s="72"/>
      <c r="Q58" s="74" t="e">
        <f t="shared" si="36"/>
        <v>#DIV/0!</v>
      </c>
      <c r="R58" s="75" t="e">
        <f t="shared" si="37"/>
        <v>#DIV/0!</v>
      </c>
      <c r="S58" s="59" t="e">
        <f t="shared" si="38"/>
        <v>#DIV/0!</v>
      </c>
      <c r="T58" s="72"/>
      <c r="U58" s="72"/>
      <c r="V58" s="89"/>
      <c r="W58" s="169"/>
      <c r="X58" s="127"/>
      <c r="Y58" s="128"/>
      <c r="Z58" s="60" t="e">
        <f t="shared" si="39"/>
        <v>#DIV/0!</v>
      </c>
      <c r="AA58" s="127"/>
      <c r="AB58" s="127"/>
      <c r="AC58" s="128"/>
      <c r="AD58" s="60" t="e">
        <f t="shared" si="40"/>
        <v>#DIV/0!</v>
      </c>
      <c r="AE58" s="127"/>
      <c r="AF58" s="127"/>
      <c r="AG58" s="128"/>
      <c r="AH58" s="60" t="e">
        <f t="shared" si="64"/>
        <v>#DIV/0!</v>
      </c>
      <c r="AI58" s="127"/>
      <c r="AJ58" s="127"/>
      <c r="AK58" s="128"/>
      <c r="AL58" s="60" t="e">
        <f t="shared" si="65"/>
        <v>#DIV/0!</v>
      </c>
      <c r="AM58" s="127"/>
      <c r="AN58" s="127"/>
      <c r="AO58" s="128"/>
      <c r="AP58" s="60" t="e">
        <f t="shared" si="66"/>
        <v>#DIV/0!</v>
      </c>
      <c r="AQ58" s="127"/>
      <c r="AR58" s="127"/>
      <c r="AS58" s="128"/>
      <c r="AT58" s="60" t="e">
        <f t="shared" si="67"/>
        <v>#DIV/0!</v>
      </c>
      <c r="AU58" s="127"/>
      <c r="AV58" s="127"/>
      <c r="AW58" s="128"/>
      <c r="AX58" s="60" t="e">
        <f t="shared" si="68"/>
        <v>#DIV/0!</v>
      </c>
      <c r="AY58" s="127"/>
      <c r="AZ58" s="127"/>
      <c r="BA58" s="128"/>
      <c r="BB58" s="60" t="e">
        <f t="shared" si="69"/>
        <v>#DIV/0!</v>
      </c>
      <c r="BC58" s="127"/>
      <c r="BD58" s="127"/>
      <c r="BE58" s="128"/>
      <c r="BF58" s="60" t="e">
        <f t="shared" si="70"/>
        <v>#DIV/0!</v>
      </c>
      <c r="BG58" s="127"/>
      <c r="BH58" s="127"/>
      <c r="BI58" s="128"/>
      <c r="BJ58" s="60" t="e">
        <f t="shared" si="71"/>
        <v>#DIV/0!</v>
      </c>
      <c r="BK58" s="127"/>
      <c r="BL58" s="127"/>
      <c r="BM58" s="128"/>
      <c r="BN58" s="60" t="e">
        <f t="shared" si="72"/>
        <v>#DIV/0!</v>
      </c>
      <c r="BO58" s="127"/>
      <c r="BP58" s="127"/>
      <c r="BQ58" s="128"/>
      <c r="BR58" s="60" t="e">
        <f t="shared" si="16"/>
        <v>#DIV/0!</v>
      </c>
      <c r="BS58" s="127"/>
      <c r="BT58" s="127"/>
      <c r="BU58" s="128"/>
      <c r="BV58" s="60" t="e">
        <f t="shared" si="17"/>
        <v>#DIV/0!</v>
      </c>
      <c r="BW58" s="127"/>
      <c r="BX58" s="127"/>
      <c r="BY58" s="128"/>
      <c r="BZ58" s="60" t="e">
        <f t="shared" si="18"/>
        <v>#DIV/0!</v>
      </c>
      <c r="CA58" s="127"/>
      <c r="CB58" s="127"/>
      <c r="CC58" s="128"/>
      <c r="CD58" s="60" t="e">
        <f t="shared" si="19"/>
        <v>#DIV/0!</v>
      </c>
      <c r="CE58" s="127"/>
      <c r="CF58" s="127"/>
      <c r="CG58" s="128"/>
      <c r="CH58" s="60" t="e">
        <f t="shared" si="20"/>
        <v>#DIV/0!</v>
      </c>
      <c r="CI58" s="127"/>
      <c r="CJ58" s="127"/>
      <c r="CK58" s="128"/>
      <c r="CL58" s="60" t="e">
        <f t="shared" si="21"/>
        <v>#DIV/0!</v>
      </c>
      <c r="CM58" s="127"/>
      <c r="CN58" s="127"/>
      <c r="CO58" s="128"/>
      <c r="CP58" s="60" t="e">
        <f t="shared" si="22"/>
        <v>#DIV/0!</v>
      </c>
      <c r="CQ58" s="127"/>
      <c r="CR58" s="127"/>
      <c r="CS58" s="128"/>
      <c r="CT58" s="60" t="e">
        <f t="shared" si="23"/>
        <v>#DIV/0!</v>
      </c>
      <c r="CU58" s="127"/>
      <c r="CV58" s="127"/>
      <c r="CW58" s="128"/>
      <c r="CX58" s="60" t="e">
        <f t="shared" si="24"/>
        <v>#DIV/0!</v>
      </c>
      <c r="CY58" s="127"/>
      <c r="CZ58" s="127"/>
      <c r="DA58" s="128"/>
      <c r="DB58" s="60" t="e">
        <f t="shared" si="30"/>
        <v>#DIV/0!</v>
      </c>
      <c r="DC58" s="127"/>
      <c r="DD58" s="127"/>
      <c r="DE58" s="128"/>
      <c r="DF58" s="150" t="e">
        <f t="shared" si="25"/>
        <v>#DIV/0!</v>
      </c>
    </row>
    <row r="59" spans="1:110" hidden="1">
      <c r="A59" s="88"/>
      <c r="B59" s="165"/>
      <c r="C59" s="99">
        <f t="shared" si="167"/>
        <v>0</v>
      </c>
      <c r="D59" s="72">
        <f t="shared" si="166"/>
        <v>0</v>
      </c>
      <c r="E59" s="146"/>
      <c r="F59" s="72"/>
      <c r="G59" s="72"/>
      <c r="H59" s="72"/>
      <c r="I59" s="72"/>
      <c r="J59" s="61">
        <f t="shared" si="168"/>
        <v>0</v>
      </c>
      <c r="K59" s="59">
        <f>SUM($J$21,$J$29,$J$37,$J$45,$J$53:J59)/$C$3</f>
        <v>4.7857462092055124E-2</v>
      </c>
      <c r="L59" s="60" t="e">
        <f t="shared" si="33"/>
        <v>#DIV/0!</v>
      </c>
      <c r="M59" s="73" t="e">
        <f t="shared" si="34"/>
        <v>#DIV/0!</v>
      </c>
      <c r="N59" s="356" t="e">
        <f t="shared" si="35"/>
        <v>#DIV/0!</v>
      </c>
      <c r="O59" s="97"/>
      <c r="P59" s="72"/>
      <c r="Q59" s="74" t="e">
        <f t="shared" si="36"/>
        <v>#DIV/0!</v>
      </c>
      <c r="R59" s="75" t="e">
        <f t="shared" si="37"/>
        <v>#DIV/0!</v>
      </c>
      <c r="S59" s="59" t="e">
        <f t="shared" si="38"/>
        <v>#DIV/0!</v>
      </c>
      <c r="T59" s="72"/>
      <c r="U59" s="72"/>
      <c r="V59" s="89"/>
      <c r="W59" s="169"/>
      <c r="X59" s="127"/>
      <c r="Y59" s="128"/>
      <c r="Z59" s="60" t="e">
        <f t="shared" si="39"/>
        <v>#DIV/0!</v>
      </c>
      <c r="AA59" s="127"/>
      <c r="AB59" s="127"/>
      <c r="AC59" s="128"/>
      <c r="AD59" s="60" t="e">
        <f t="shared" si="40"/>
        <v>#DIV/0!</v>
      </c>
      <c r="AE59" s="127"/>
      <c r="AF59" s="127"/>
      <c r="AG59" s="128"/>
      <c r="AH59" s="60" t="e">
        <f t="shared" si="64"/>
        <v>#DIV/0!</v>
      </c>
      <c r="AI59" s="127"/>
      <c r="AJ59" s="127"/>
      <c r="AK59" s="128"/>
      <c r="AL59" s="60" t="e">
        <f t="shared" si="65"/>
        <v>#DIV/0!</v>
      </c>
      <c r="AM59" s="127"/>
      <c r="AN59" s="127"/>
      <c r="AO59" s="128"/>
      <c r="AP59" s="60" t="e">
        <f t="shared" si="66"/>
        <v>#DIV/0!</v>
      </c>
      <c r="AQ59" s="127"/>
      <c r="AR59" s="127"/>
      <c r="AS59" s="128"/>
      <c r="AT59" s="60" t="e">
        <f t="shared" si="67"/>
        <v>#DIV/0!</v>
      </c>
      <c r="AU59" s="127"/>
      <c r="AV59" s="127"/>
      <c r="AW59" s="128"/>
      <c r="AX59" s="60" t="e">
        <f t="shared" si="68"/>
        <v>#DIV/0!</v>
      </c>
      <c r="AY59" s="127"/>
      <c r="AZ59" s="127"/>
      <c r="BA59" s="128"/>
      <c r="BB59" s="60" t="e">
        <f t="shared" si="69"/>
        <v>#DIV/0!</v>
      </c>
      <c r="BC59" s="127"/>
      <c r="BD59" s="127"/>
      <c r="BE59" s="128"/>
      <c r="BF59" s="60" t="e">
        <f t="shared" si="70"/>
        <v>#DIV/0!</v>
      </c>
      <c r="BG59" s="127"/>
      <c r="BH59" s="127"/>
      <c r="BI59" s="128"/>
      <c r="BJ59" s="60" t="e">
        <f t="shared" si="71"/>
        <v>#DIV/0!</v>
      </c>
      <c r="BK59" s="127"/>
      <c r="BL59" s="127"/>
      <c r="BM59" s="128"/>
      <c r="BN59" s="60" t="e">
        <f t="shared" si="72"/>
        <v>#DIV/0!</v>
      </c>
      <c r="BO59" s="127"/>
      <c r="BP59" s="127"/>
      <c r="BQ59" s="128"/>
      <c r="BR59" s="60" t="e">
        <f t="shared" si="16"/>
        <v>#DIV/0!</v>
      </c>
      <c r="BS59" s="127"/>
      <c r="BT59" s="127"/>
      <c r="BU59" s="128"/>
      <c r="BV59" s="60" t="e">
        <f t="shared" si="17"/>
        <v>#DIV/0!</v>
      </c>
      <c r="BW59" s="127"/>
      <c r="BX59" s="127"/>
      <c r="BY59" s="128"/>
      <c r="BZ59" s="60" t="e">
        <f t="shared" si="18"/>
        <v>#DIV/0!</v>
      </c>
      <c r="CA59" s="127"/>
      <c r="CB59" s="127"/>
      <c r="CC59" s="128"/>
      <c r="CD59" s="60" t="e">
        <f t="shared" si="19"/>
        <v>#DIV/0!</v>
      </c>
      <c r="CE59" s="127"/>
      <c r="CF59" s="127"/>
      <c r="CG59" s="128"/>
      <c r="CH59" s="60" t="e">
        <f t="shared" si="20"/>
        <v>#DIV/0!</v>
      </c>
      <c r="CI59" s="127"/>
      <c r="CJ59" s="127"/>
      <c r="CK59" s="128"/>
      <c r="CL59" s="60" t="e">
        <f t="shared" si="21"/>
        <v>#DIV/0!</v>
      </c>
      <c r="CM59" s="127"/>
      <c r="CN59" s="127"/>
      <c r="CO59" s="128"/>
      <c r="CP59" s="60" t="e">
        <f t="shared" si="22"/>
        <v>#DIV/0!</v>
      </c>
      <c r="CQ59" s="127"/>
      <c r="CR59" s="127"/>
      <c r="CS59" s="128"/>
      <c r="CT59" s="60" t="e">
        <f t="shared" si="23"/>
        <v>#DIV/0!</v>
      </c>
      <c r="CU59" s="127"/>
      <c r="CV59" s="127"/>
      <c r="CW59" s="128"/>
      <c r="CX59" s="60" t="e">
        <f t="shared" si="24"/>
        <v>#DIV/0!</v>
      </c>
      <c r="CY59" s="127"/>
      <c r="CZ59" s="127"/>
      <c r="DA59" s="128"/>
      <c r="DB59" s="60" t="e">
        <f t="shared" si="30"/>
        <v>#DIV/0!</v>
      </c>
      <c r="DC59" s="127"/>
      <c r="DD59" s="127"/>
      <c r="DE59" s="128"/>
      <c r="DF59" s="150" t="e">
        <f t="shared" si="25"/>
        <v>#DIV/0!</v>
      </c>
    </row>
    <row r="60" spans="1:110" hidden="1">
      <c r="A60" s="88"/>
      <c r="B60" s="165"/>
      <c r="C60" s="99">
        <f t="shared" si="167"/>
        <v>0</v>
      </c>
      <c r="D60" s="72">
        <f t="shared" si="166"/>
        <v>0</v>
      </c>
      <c r="E60" s="146"/>
      <c r="F60" s="72"/>
      <c r="G60" s="72"/>
      <c r="H60" s="72"/>
      <c r="I60" s="72"/>
      <c r="J60" s="61">
        <f t="shared" si="168"/>
        <v>0</v>
      </c>
      <c r="K60" s="59">
        <f>SUM($J$21,$J$29,$J$37,$J$45,$J$53:J60)/$C$3</f>
        <v>4.7857462092055124E-2</v>
      </c>
      <c r="L60" s="60" t="e">
        <f t="shared" si="33"/>
        <v>#DIV/0!</v>
      </c>
      <c r="M60" s="73" t="e">
        <f t="shared" si="34"/>
        <v>#DIV/0!</v>
      </c>
      <c r="N60" s="356" t="e">
        <f t="shared" si="35"/>
        <v>#DIV/0!</v>
      </c>
      <c r="O60" s="97"/>
      <c r="P60" s="72"/>
      <c r="Q60" s="74" t="e">
        <f t="shared" si="36"/>
        <v>#DIV/0!</v>
      </c>
      <c r="R60" s="75" t="e">
        <f t="shared" si="37"/>
        <v>#DIV/0!</v>
      </c>
      <c r="S60" s="59" t="e">
        <f t="shared" si="38"/>
        <v>#DIV/0!</v>
      </c>
      <c r="T60" s="72"/>
      <c r="U60" s="72"/>
      <c r="V60" s="89"/>
      <c r="W60" s="169"/>
      <c r="X60" s="127"/>
      <c r="Y60" s="128"/>
      <c r="Z60" s="60" t="e">
        <f t="shared" si="39"/>
        <v>#DIV/0!</v>
      </c>
      <c r="AA60" s="127"/>
      <c r="AB60" s="127"/>
      <c r="AC60" s="128"/>
      <c r="AD60" s="60" t="e">
        <f t="shared" si="40"/>
        <v>#DIV/0!</v>
      </c>
      <c r="AE60" s="127"/>
      <c r="AF60" s="127"/>
      <c r="AG60" s="128"/>
      <c r="AH60" s="60" t="e">
        <f t="shared" si="64"/>
        <v>#DIV/0!</v>
      </c>
      <c r="AI60" s="127"/>
      <c r="AJ60" s="127"/>
      <c r="AK60" s="128"/>
      <c r="AL60" s="60" t="e">
        <f t="shared" si="65"/>
        <v>#DIV/0!</v>
      </c>
      <c r="AM60" s="127"/>
      <c r="AN60" s="127"/>
      <c r="AO60" s="128"/>
      <c r="AP60" s="60" t="e">
        <f t="shared" si="66"/>
        <v>#DIV/0!</v>
      </c>
      <c r="AQ60" s="127"/>
      <c r="AR60" s="127"/>
      <c r="AS60" s="128"/>
      <c r="AT60" s="60" t="e">
        <f t="shared" si="67"/>
        <v>#DIV/0!</v>
      </c>
      <c r="AU60" s="127"/>
      <c r="AV60" s="127"/>
      <c r="AW60" s="128"/>
      <c r="AX60" s="60" t="e">
        <f t="shared" si="68"/>
        <v>#DIV/0!</v>
      </c>
      <c r="AY60" s="127"/>
      <c r="AZ60" s="127"/>
      <c r="BA60" s="128"/>
      <c r="BB60" s="60" t="e">
        <f t="shared" si="69"/>
        <v>#DIV/0!</v>
      </c>
      <c r="BC60" s="127"/>
      <c r="BD60" s="127"/>
      <c r="BE60" s="128"/>
      <c r="BF60" s="60" t="e">
        <f t="shared" si="70"/>
        <v>#DIV/0!</v>
      </c>
      <c r="BG60" s="127"/>
      <c r="BH60" s="127"/>
      <c r="BI60" s="128"/>
      <c r="BJ60" s="60" t="e">
        <f t="shared" si="71"/>
        <v>#DIV/0!</v>
      </c>
      <c r="BK60" s="127"/>
      <c r="BL60" s="127"/>
      <c r="BM60" s="128"/>
      <c r="BN60" s="60" t="e">
        <f t="shared" si="72"/>
        <v>#DIV/0!</v>
      </c>
      <c r="BO60" s="127"/>
      <c r="BP60" s="127"/>
      <c r="BQ60" s="128"/>
      <c r="BR60" s="60" t="e">
        <f t="shared" si="16"/>
        <v>#DIV/0!</v>
      </c>
      <c r="BS60" s="127"/>
      <c r="BT60" s="127"/>
      <c r="BU60" s="128"/>
      <c r="BV60" s="60" t="e">
        <f t="shared" si="17"/>
        <v>#DIV/0!</v>
      </c>
      <c r="BW60" s="127"/>
      <c r="BX60" s="127"/>
      <c r="BY60" s="128"/>
      <c r="BZ60" s="60" t="e">
        <f t="shared" si="18"/>
        <v>#DIV/0!</v>
      </c>
      <c r="CA60" s="127"/>
      <c r="CB60" s="127"/>
      <c r="CC60" s="128"/>
      <c r="CD60" s="60" t="e">
        <f t="shared" si="19"/>
        <v>#DIV/0!</v>
      </c>
      <c r="CE60" s="127"/>
      <c r="CF60" s="127"/>
      <c r="CG60" s="128"/>
      <c r="CH60" s="60" t="e">
        <f t="shared" si="20"/>
        <v>#DIV/0!</v>
      </c>
      <c r="CI60" s="127"/>
      <c r="CJ60" s="127"/>
      <c r="CK60" s="128"/>
      <c r="CL60" s="60" t="e">
        <f t="shared" si="21"/>
        <v>#DIV/0!</v>
      </c>
      <c r="CM60" s="127"/>
      <c r="CN60" s="127"/>
      <c r="CO60" s="128"/>
      <c r="CP60" s="60" t="e">
        <f t="shared" si="22"/>
        <v>#DIV/0!</v>
      </c>
      <c r="CQ60" s="127"/>
      <c r="CR60" s="127"/>
      <c r="CS60" s="128"/>
      <c r="CT60" s="60" t="e">
        <f t="shared" si="23"/>
        <v>#DIV/0!</v>
      </c>
      <c r="CU60" s="127"/>
      <c r="CV60" s="127"/>
      <c r="CW60" s="128"/>
      <c r="CX60" s="60" t="e">
        <f t="shared" si="24"/>
        <v>#DIV/0!</v>
      </c>
      <c r="CY60" s="127"/>
      <c r="CZ60" s="127"/>
      <c r="DA60" s="128"/>
      <c r="DB60" s="60" t="e">
        <f t="shared" si="30"/>
        <v>#DIV/0!</v>
      </c>
      <c r="DC60" s="127"/>
      <c r="DD60" s="127"/>
      <c r="DE60" s="128"/>
      <c r="DF60" s="150" t="e">
        <f t="shared" si="25"/>
        <v>#DIV/0!</v>
      </c>
    </row>
    <row r="61" spans="1:110" hidden="1">
      <c r="A61" s="91"/>
      <c r="B61" s="166" t="s">
        <v>54</v>
      </c>
      <c r="C61" s="91">
        <f t="shared" ref="C61:I61" si="169">SUM(C54:C60)</f>
        <v>0</v>
      </c>
      <c r="D61" s="76">
        <f t="shared" si="169"/>
        <v>0</v>
      </c>
      <c r="E61" s="147">
        <f t="shared" si="169"/>
        <v>0</v>
      </c>
      <c r="F61" s="76">
        <f t="shared" si="169"/>
        <v>0</v>
      </c>
      <c r="G61" s="76">
        <f t="shared" si="169"/>
        <v>0</v>
      </c>
      <c r="H61" s="76">
        <f t="shared" si="169"/>
        <v>0</v>
      </c>
      <c r="I61" s="76">
        <f t="shared" si="169"/>
        <v>0</v>
      </c>
      <c r="J61" s="77">
        <f>SUM(J60)</f>
        <v>0</v>
      </c>
      <c r="K61" s="78">
        <f>SUM($J$21,$J$29,$J$37,$J$45,$J$53,$J$61)/$C$3</f>
        <v>4.7857462092055124E-2</v>
      </c>
      <c r="L61" s="79" t="e">
        <f t="shared" si="33"/>
        <v>#DIV/0!</v>
      </c>
      <c r="M61" s="80" t="e">
        <f t="shared" si="34"/>
        <v>#DIV/0!</v>
      </c>
      <c r="N61" s="357" t="e">
        <f t="shared" si="35"/>
        <v>#DIV/0!</v>
      </c>
      <c r="O61" s="98">
        <f>SUM(O60)</f>
        <v>0</v>
      </c>
      <c r="P61" s="81">
        <f>SUM(P54:P60)</f>
        <v>0</v>
      </c>
      <c r="Q61" s="78" t="e">
        <f t="shared" si="36"/>
        <v>#DIV/0!</v>
      </c>
      <c r="R61" s="82" t="e">
        <f>J61/O61</f>
        <v>#DIV/0!</v>
      </c>
      <c r="S61" s="78" t="e">
        <f t="shared" si="38"/>
        <v>#DIV/0!</v>
      </c>
      <c r="T61" s="83" t="e">
        <f>AVERAGE(T54:T60)</f>
        <v>#DIV/0!</v>
      </c>
      <c r="U61" s="76">
        <f>SUM(U54:U60)</f>
        <v>0</v>
      </c>
      <c r="V61" s="92" t="e">
        <f>AVERAGE(V54:V60)</f>
        <v>#DIV/0!</v>
      </c>
      <c r="W61" s="98">
        <f t="shared" ref="W61:Y61" si="170">SUM(W54:W60)</f>
        <v>0</v>
      </c>
      <c r="X61" s="76">
        <f t="shared" si="170"/>
        <v>0</v>
      </c>
      <c r="Y61" s="77">
        <f t="shared" si="170"/>
        <v>0</v>
      </c>
      <c r="Z61" s="79" t="e">
        <f t="shared" si="39"/>
        <v>#DIV/0!</v>
      </c>
      <c r="AA61" s="76">
        <f t="shared" ref="AA61:AC61" si="171">SUM(AA54:AA60)</f>
        <v>0</v>
      </c>
      <c r="AB61" s="76">
        <f t="shared" si="171"/>
        <v>0</v>
      </c>
      <c r="AC61" s="77">
        <f t="shared" si="171"/>
        <v>0</v>
      </c>
      <c r="AD61" s="79" t="e">
        <f t="shared" si="40"/>
        <v>#DIV/0!</v>
      </c>
      <c r="AE61" s="76">
        <f t="shared" ref="AE61:AG61" si="172">SUM(AE54:AE60)</f>
        <v>0</v>
      </c>
      <c r="AF61" s="76">
        <f t="shared" si="172"/>
        <v>0</v>
      </c>
      <c r="AG61" s="77">
        <f t="shared" si="172"/>
        <v>0</v>
      </c>
      <c r="AH61" s="79" t="e">
        <f t="shared" si="64"/>
        <v>#DIV/0!</v>
      </c>
      <c r="AI61" s="76">
        <f t="shared" ref="AI61:AK61" si="173">SUM(AI54:AI60)</f>
        <v>0</v>
      </c>
      <c r="AJ61" s="76">
        <f t="shared" si="173"/>
        <v>0</v>
      </c>
      <c r="AK61" s="77">
        <f t="shared" si="173"/>
        <v>0</v>
      </c>
      <c r="AL61" s="79" t="e">
        <f t="shared" si="65"/>
        <v>#DIV/0!</v>
      </c>
      <c r="AM61" s="76">
        <f t="shared" ref="AM61:AO61" si="174">SUM(AM54:AM60)</f>
        <v>0</v>
      </c>
      <c r="AN61" s="76">
        <f t="shared" si="174"/>
        <v>0</v>
      </c>
      <c r="AO61" s="77">
        <f t="shared" si="174"/>
        <v>0</v>
      </c>
      <c r="AP61" s="79" t="e">
        <f t="shared" si="66"/>
        <v>#DIV/0!</v>
      </c>
      <c r="AQ61" s="76">
        <f t="shared" ref="AQ61:AS61" si="175">SUM(AQ54:AQ60)</f>
        <v>0</v>
      </c>
      <c r="AR61" s="76">
        <f t="shared" si="175"/>
        <v>0</v>
      </c>
      <c r="AS61" s="77">
        <f t="shared" si="175"/>
        <v>0</v>
      </c>
      <c r="AT61" s="79" t="e">
        <f t="shared" si="67"/>
        <v>#DIV/0!</v>
      </c>
      <c r="AU61" s="76">
        <f t="shared" ref="AU61:AW61" si="176">SUM(AU54:AU60)</f>
        <v>0</v>
      </c>
      <c r="AV61" s="76">
        <f t="shared" si="176"/>
        <v>0</v>
      </c>
      <c r="AW61" s="77">
        <f t="shared" si="176"/>
        <v>0</v>
      </c>
      <c r="AX61" s="79" t="e">
        <f t="shared" si="68"/>
        <v>#DIV/0!</v>
      </c>
      <c r="AY61" s="76">
        <f t="shared" ref="AY61:BA61" si="177">SUM(AY54:AY60)</f>
        <v>0</v>
      </c>
      <c r="AZ61" s="76">
        <f t="shared" si="177"/>
        <v>0</v>
      </c>
      <c r="BA61" s="77">
        <f t="shared" si="177"/>
        <v>0</v>
      </c>
      <c r="BB61" s="79" t="e">
        <f t="shared" si="69"/>
        <v>#DIV/0!</v>
      </c>
      <c r="BC61" s="76">
        <f t="shared" ref="BC61:BE61" si="178">SUM(BC54:BC60)</f>
        <v>0</v>
      </c>
      <c r="BD61" s="76">
        <f t="shared" si="178"/>
        <v>0</v>
      </c>
      <c r="BE61" s="77">
        <f t="shared" si="178"/>
        <v>0</v>
      </c>
      <c r="BF61" s="79" t="e">
        <f t="shared" si="70"/>
        <v>#DIV/0!</v>
      </c>
      <c r="BG61" s="76">
        <f t="shared" ref="BG61:BI61" si="179">SUM(BG54:BG60)</f>
        <v>0</v>
      </c>
      <c r="BH61" s="76">
        <f t="shared" si="179"/>
        <v>0</v>
      </c>
      <c r="BI61" s="77">
        <f t="shared" si="179"/>
        <v>0</v>
      </c>
      <c r="BJ61" s="79" t="e">
        <f t="shared" si="71"/>
        <v>#DIV/0!</v>
      </c>
      <c r="BK61" s="76">
        <f t="shared" ref="BK61:BM61" si="180">SUM(BK54:BK60)</f>
        <v>0</v>
      </c>
      <c r="BL61" s="76">
        <f t="shared" si="180"/>
        <v>0</v>
      </c>
      <c r="BM61" s="77">
        <f t="shared" si="180"/>
        <v>0</v>
      </c>
      <c r="BN61" s="79" t="e">
        <f t="shared" si="72"/>
        <v>#DIV/0!</v>
      </c>
      <c r="BO61" s="76">
        <f t="shared" ref="BO61:BQ61" si="181">SUM(BO54:BO60)</f>
        <v>0</v>
      </c>
      <c r="BP61" s="76">
        <f t="shared" si="181"/>
        <v>0</v>
      </c>
      <c r="BQ61" s="77">
        <f t="shared" si="181"/>
        <v>0</v>
      </c>
      <c r="BR61" s="79" t="e">
        <f t="shared" si="16"/>
        <v>#DIV/0!</v>
      </c>
      <c r="BS61" s="76">
        <f t="shared" ref="BS61:BU61" si="182">SUM(BS54:BS60)</f>
        <v>0</v>
      </c>
      <c r="BT61" s="76">
        <f t="shared" si="182"/>
        <v>0</v>
      </c>
      <c r="BU61" s="77">
        <f t="shared" si="182"/>
        <v>0</v>
      </c>
      <c r="BV61" s="79" t="e">
        <f t="shared" si="17"/>
        <v>#DIV/0!</v>
      </c>
      <c r="BW61" s="76">
        <f t="shared" ref="BW61:BY61" si="183">SUM(BW54:BW60)</f>
        <v>0</v>
      </c>
      <c r="BX61" s="76">
        <f t="shared" si="183"/>
        <v>0</v>
      </c>
      <c r="BY61" s="77">
        <f t="shared" si="183"/>
        <v>0</v>
      </c>
      <c r="BZ61" s="79" t="e">
        <f t="shared" si="18"/>
        <v>#DIV/0!</v>
      </c>
      <c r="CA61" s="76">
        <f t="shared" ref="CA61:CC61" si="184">SUM(CA54:CA60)</f>
        <v>0</v>
      </c>
      <c r="CB61" s="76">
        <f t="shared" si="184"/>
        <v>0</v>
      </c>
      <c r="CC61" s="77">
        <f t="shared" si="184"/>
        <v>0</v>
      </c>
      <c r="CD61" s="79" t="e">
        <f t="shared" si="19"/>
        <v>#DIV/0!</v>
      </c>
      <c r="CE61" s="76">
        <f t="shared" ref="CE61:CG61" si="185">SUM(CE54:CE60)</f>
        <v>0</v>
      </c>
      <c r="CF61" s="76">
        <f t="shared" si="185"/>
        <v>0</v>
      </c>
      <c r="CG61" s="77">
        <f t="shared" si="185"/>
        <v>0</v>
      </c>
      <c r="CH61" s="79" t="e">
        <f t="shared" si="20"/>
        <v>#DIV/0!</v>
      </c>
      <c r="CI61" s="76">
        <f t="shared" ref="CI61:CK61" si="186">SUM(CI54:CI60)</f>
        <v>0</v>
      </c>
      <c r="CJ61" s="76">
        <f t="shared" si="186"/>
        <v>0</v>
      </c>
      <c r="CK61" s="77">
        <f t="shared" si="186"/>
        <v>0</v>
      </c>
      <c r="CL61" s="79" t="e">
        <f t="shared" si="21"/>
        <v>#DIV/0!</v>
      </c>
      <c r="CM61" s="76">
        <f t="shared" ref="CM61:CO61" si="187">SUM(CM54:CM60)</f>
        <v>0</v>
      </c>
      <c r="CN61" s="76">
        <f t="shared" si="187"/>
        <v>0</v>
      </c>
      <c r="CO61" s="77">
        <f t="shared" si="187"/>
        <v>0</v>
      </c>
      <c r="CP61" s="79" t="e">
        <f t="shared" si="22"/>
        <v>#DIV/0!</v>
      </c>
      <c r="CQ61" s="76">
        <f t="shared" ref="CQ61:CS61" si="188">SUM(CQ54:CQ60)</f>
        <v>0</v>
      </c>
      <c r="CR61" s="76">
        <f t="shared" si="188"/>
        <v>0</v>
      </c>
      <c r="CS61" s="77">
        <f t="shared" si="188"/>
        <v>0</v>
      </c>
      <c r="CT61" s="79" t="e">
        <f t="shared" si="23"/>
        <v>#DIV/0!</v>
      </c>
      <c r="CU61" s="76">
        <f t="shared" ref="CU61:CW61" si="189">SUM(CU54:CU60)</f>
        <v>0</v>
      </c>
      <c r="CV61" s="76">
        <f t="shared" si="189"/>
        <v>0</v>
      </c>
      <c r="CW61" s="77">
        <f t="shared" si="189"/>
        <v>0</v>
      </c>
      <c r="CX61" s="79" t="e">
        <f t="shared" si="24"/>
        <v>#DIV/0!</v>
      </c>
      <c r="CY61" s="76">
        <f t="shared" ref="CY61:DA61" si="190">SUM(CY54:CY60)</f>
        <v>0</v>
      </c>
      <c r="CZ61" s="76">
        <f t="shared" si="190"/>
        <v>0</v>
      </c>
      <c r="DA61" s="77">
        <f t="shared" si="190"/>
        <v>0</v>
      </c>
      <c r="DB61" s="79" t="e">
        <f t="shared" si="30"/>
        <v>#DIV/0!</v>
      </c>
      <c r="DC61" s="76">
        <f t="shared" ref="DC61:DE61" si="191">SUM(DC54:DC60)</f>
        <v>0</v>
      </c>
      <c r="DD61" s="76">
        <f t="shared" si="191"/>
        <v>0</v>
      </c>
      <c r="DE61" s="77">
        <f t="shared" si="191"/>
        <v>0</v>
      </c>
      <c r="DF61" s="151" t="e">
        <f t="shared" si="25"/>
        <v>#DIV/0!</v>
      </c>
    </row>
    <row r="62" spans="1:110" hidden="1">
      <c r="A62" s="88"/>
      <c r="B62" s="165"/>
      <c r="C62" s="99">
        <f>SUM(W62,AA62,AE62,AI62,AM62,AQ62,AU62,AY62,BC62,BG62,BK62,BO62,BS62,BW62,CA62,CE62,CI62,CM62,CQ62,CU62,CY62,DC62)</f>
        <v>0</v>
      </c>
      <c r="D62" s="72">
        <f t="shared" ref="D62:D68" si="192">SUM(X62,AB62,AF62,AJ62,AN62,AR62,AV62,AZ62,BD62,BH62,BL62,BP62,BT62,BX62,CB62,CF62,CJ62,CN62,CR62,CV62,CZ62,DD62)</f>
        <v>0</v>
      </c>
      <c r="E62" s="146"/>
      <c r="F62" s="72"/>
      <c r="G62" s="72"/>
      <c r="H62" s="72"/>
      <c r="I62" s="72"/>
      <c r="J62" s="61">
        <f>SUM(Y62,AC62,AG62,AK62,AO62,AS62,AW62,BA62,BE62,BI62,BM62,BQ62,BU62,BY62,CC62,CG62,CK62,CO62,CS62,CW62,DA62,DE62)</f>
        <v>0</v>
      </c>
      <c r="K62" s="59">
        <f>SUM($J$21,$J$29,$J$37,$J$45,$J$53,$J$61:J62)/$C$3</f>
        <v>4.7857462092055124E-2</v>
      </c>
      <c r="L62" s="60" t="e">
        <f t="shared" si="33"/>
        <v>#DIV/0!</v>
      </c>
      <c r="M62" s="73" t="e">
        <f t="shared" si="34"/>
        <v>#DIV/0!</v>
      </c>
      <c r="N62" s="356" t="e">
        <f t="shared" si="35"/>
        <v>#DIV/0!</v>
      </c>
      <c r="O62" s="97"/>
      <c r="P62" s="72"/>
      <c r="Q62" s="74" t="e">
        <f t="shared" si="36"/>
        <v>#DIV/0!</v>
      </c>
      <c r="R62" s="75" t="e">
        <f>J62/O62</f>
        <v>#DIV/0!</v>
      </c>
      <c r="S62" s="59" t="e">
        <f t="shared" si="38"/>
        <v>#DIV/0!</v>
      </c>
      <c r="T62" s="72"/>
      <c r="U62" s="72"/>
      <c r="V62" s="89"/>
      <c r="W62" s="169"/>
      <c r="X62" s="127"/>
      <c r="Y62" s="128"/>
      <c r="Z62" s="60" t="e">
        <f t="shared" si="39"/>
        <v>#DIV/0!</v>
      </c>
      <c r="AA62" s="127"/>
      <c r="AB62" s="127"/>
      <c r="AC62" s="128"/>
      <c r="AD62" s="60" t="e">
        <f t="shared" si="40"/>
        <v>#DIV/0!</v>
      </c>
      <c r="AE62" s="127"/>
      <c r="AF62" s="127"/>
      <c r="AG62" s="128"/>
      <c r="AH62" s="60" t="e">
        <f t="shared" si="64"/>
        <v>#DIV/0!</v>
      </c>
      <c r="AI62" s="127"/>
      <c r="AJ62" s="127"/>
      <c r="AK62" s="128"/>
      <c r="AL62" s="60" t="e">
        <f t="shared" si="65"/>
        <v>#DIV/0!</v>
      </c>
      <c r="AM62" s="127"/>
      <c r="AN62" s="127"/>
      <c r="AO62" s="128"/>
      <c r="AP62" s="60" t="e">
        <f t="shared" si="66"/>
        <v>#DIV/0!</v>
      </c>
      <c r="AQ62" s="127"/>
      <c r="AR62" s="127"/>
      <c r="AS62" s="128"/>
      <c r="AT62" s="60" t="e">
        <f t="shared" si="67"/>
        <v>#DIV/0!</v>
      </c>
      <c r="AU62" s="127"/>
      <c r="AV62" s="127"/>
      <c r="AW62" s="128"/>
      <c r="AX62" s="60" t="e">
        <f t="shared" si="68"/>
        <v>#DIV/0!</v>
      </c>
      <c r="AY62" s="127"/>
      <c r="AZ62" s="127"/>
      <c r="BA62" s="128"/>
      <c r="BB62" s="60" t="e">
        <f t="shared" si="69"/>
        <v>#DIV/0!</v>
      </c>
      <c r="BC62" s="127"/>
      <c r="BD62" s="127"/>
      <c r="BE62" s="128"/>
      <c r="BF62" s="60" t="e">
        <f t="shared" si="70"/>
        <v>#DIV/0!</v>
      </c>
      <c r="BG62" s="127"/>
      <c r="BH62" s="127"/>
      <c r="BI62" s="128"/>
      <c r="BJ62" s="60" t="e">
        <f t="shared" si="71"/>
        <v>#DIV/0!</v>
      </c>
      <c r="BK62" s="127"/>
      <c r="BL62" s="127"/>
      <c r="BM62" s="128"/>
      <c r="BN62" s="60" t="e">
        <f t="shared" si="72"/>
        <v>#DIV/0!</v>
      </c>
      <c r="BO62" s="127"/>
      <c r="BP62" s="127"/>
      <c r="BQ62" s="128"/>
      <c r="BR62" s="60" t="e">
        <f t="shared" si="16"/>
        <v>#DIV/0!</v>
      </c>
      <c r="BS62" s="127"/>
      <c r="BT62" s="127"/>
      <c r="BU62" s="128"/>
      <c r="BV62" s="60" t="e">
        <f t="shared" si="17"/>
        <v>#DIV/0!</v>
      </c>
      <c r="BW62" s="127"/>
      <c r="BX62" s="127"/>
      <c r="BY62" s="128"/>
      <c r="BZ62" s="60" t="e">
        <f t="shared" si="18"/>
        <v>#DIV/0!</v>
      </c>
      <c r="CA62" s="127"/>
      <c r="CB62" s="127"/>
      <c r="CC62" s="128"/>
      <c r="CD62" s="60" t="e">
        <f t="shared" si="19"/>
        <v>#DIV/0!</v>
      </c>
      <c r="CE62" s="127"/>
      <c r="CF62" s="127"/>
      <c r="CG62" s="128"/>
      <c r="CH62" s="60" t="e">
        <f t="shared" si="20"/>
        <v>#DIV/0!</v>
      </c>
      <c r="CI62" s="127"/>
      <c r="CJ62" s="127"/>
      <c r="CK62" s="128"/>
      <c r="CL62" s="60" t="e">
        <f t="shared" si="21"/>
        <v>#DIV/0!</v>
      </c>
      <c r="CM62" s="127"/>
      <c r="CN62" s="127"/>
      <c r="CO62" s="128"/>
      <c r="CP62" s="60" t="e">
        <f t="shared" si="22"/>
        <v>#DIV/0!</v>
      </c>
      <c r="CQ62" s="127"/>
      <c r="CR62" s="127"/>
      <c r="CS62" s="128"/>
      <c r="CT62" s="60" t="e">
        <f t="shared" si="23"/>
        <v>#DIV/0!</v>
      </c>
      <c r="CU62" s="127"/>
      <c r="CV62" s="127"/>
      <c r="CW62" s="128"/>
      <c r="CX62" s="60" t="e">
        <f t="shared" si="24"/>
        <v>#DIV/0!</v>
      </c>
      <c r="CY62" s="127"/>
      <c r="CZ62" s="127"/>
      <c r="DA62" s="128"/>
      <c r="DB62" s="60" t="e">
        <f t="shared" si="30"/>
        <v>#DIV/0!</v>
      </c>
      <c r="DC62" s="127"/>
      <c r="DD62" s="127"/>
      <c r="DE62" s="128"/>
      <c r="DF62" s="150" t="e">
        <f t="shared" si="25"/>
        <v>#DIV/0!</v>
      </c>
    </row>
    <row r="63" spans="1:110" hidden="1">
      <c r="A63" s="88"/>
      <c r="B63" s="165"/>
      <c r="C63" s="99">
        <f t="shared" ref="C63:C68" si="193">SUM(W63,AA63,AE63,AI63,AM63,AQ63,AU63,AY63,BC63,BG63,BK63,BO63,BS63,BW63,CA63,CE63,CI63,CM63,CQ63,CU63,CY63,DC63)</f>
        <v>0</v>
      </c>
      <c r="D63" s="72">
        <f t="shared" si="192"/>
        <v>0</v>
      </c>
      <c r="E63" s="146"/>
      <c r="F63" s="72"/>
      <c r="G63" s="72"/>
      <c r="H63" s="72"/>
      <c r="I63" s="72"/>
      <c r="J63" s="61">
        <f t="shared" ref="J63:J68" si="194">SUM(Y63,AC63,AG63,AK63,AO63,AS63,AW63,BA63,BE63,BI63,BM63,BQ63,BU63,BY63,CC63,CG63,CK63,CO63,CS63,CW63,DA63,DE63)</f>
        <v>0</v>
      </c>
      <c r="K63" s="59">
        <f>SUM($J$21,$J$29,$J$37,$J$45,$J$53,$J$61:J63)/$C$3</f>
        <v>4.7857462092055124E-2</v>
      </c>
      <c r="L63" s="60" t="e">
        <f t="shared" si="33"/>
        <v>#DIV/0!</v>
      </c>
      <c r="M63" s="73" t="e">
        <f t="shared" si="34"/>
        <v>#DIV/0!</v>
      </c>
      <c r="N63" s="356" t="e">
        <f t="shared" si="35"/>
        <v>#DIV/0!</v>
      </c>
      <c r="O63" s="97"/>
      <c r="P63" s="72"/>
      <c r="Q63" s="74" t="e">
        <f t="shared" si="36"/>
        <v>#DIV/0!</v>
      </c>
      <c r="R63" s="75" t="e">
        <f t="shared" ref="R63:R68" si="195">J63/O63</f>
        <v>#DIV/0!</v>
      </c>
      <c r="S63" s="59" t="e">
        <f t="shared" si="38"/>
        <v>#DIV/0!</v>
      </c>
      <c r="T63" s="72"/>
      <c r="U63" s="72"/>
      <c r="V63" s="89"/>
      <c r="W63" s="169"/>
      <c r="X63" s="127"/>
      <c r="Y63" s="128"/>
      <c r="Z63" s="60" t="e">
        <f t="shared" si="39"/>
        <v>#DIV/0!</v>
      </c>
      <c r="AA63" s="127"/>
      <c r="AB63" s="127"/>
      <c r="AC63" s="128"/>
      <c r="AD63" s="60" t="e">
        <f t="shared" si="40"/>
        <v>#DIV/0!</v>
      </c>
      <c r="AE63" s="127"/>
      <c r="AF63" s="127"/>
      <c r="AG63" s="128"/>
      <c r="AH63" s="60" t="e">
        <f t="shared" si="64"/>
        <v>#DIV/0!</v>
      </c>
      <c r="AI63" s="127"/>
      <c r="AJ63" s="127"/>
      <c r="AK63" s="128"/>
      <c r="AL63" s="60" t="e">
        <f t="shared" si="65"/>
        <v>#DIV/0!</v>
      </c>
      <c r="AM63" s="127"/>
      <c r="AN63" s="127"/>
      <c r="AO63" s="128"/>
      <c r="AP63" s="60" t="e">
        <f t="shared" si="66"/>
        <v>#DIV/0!</v>
      </c>
      <c r="AQ63" s="127"/>
      <c r="AR63" s="127"/>
      <c r="AS63" s="128"/>
      <c r="AT63" s="60" t="e">
        <f t="shared" si="67"/>
        <v>#DIV/0!</v>
      </c>
      <c r="AU63" s="127"/>
      <c r="AV63" s="127"/>
      <c r="AW63" s="128"/>
      <c r="AX63" s="60" t="e">
        <f t="shared" si="68"/>
        <v>#DIV/0!</v>
      </c>
      <c r="AY63" s="127"/>
      <c r="AZ63" s="127"/>
      <c r="BA63" s="128"/>
      <c r="BB63" s="60" t="e">
        <f t="shared" si="69"/>
        <v>#DIV/0!</v>
      </c>
      <c r="BC63" s="127"/>
      <c r="BD63" s="127"/>
      <c r="BE63" s="128"/>
      <c r="BF63" s="60" t="e">
        <f t="shared" si="70"/>
        <v>#DIV/0!</v>
      </c>
      <c r="BG63" s="127"/>
      <c r="BH63" s="127"/>
      <c r="BI63" s="128"/>
      <c r="BJ63" s="60" t="e">
        <f t="shared" si="71"/>
        <v>#DIV/0!</v>
      </c>
      <c r="BK63" s="127"/>
      <c r="BL63" s="127"/>
      <c r="BM63" s="128"/>
      <c r="BN63" s="60" t="e">
        <f t="shared" si="72"/>
        <v>#DIV/0!</v>
      </c>
      <c r="BO63" s="127"/>
      <c r="BP63" s="127"/>
      <c r="BQ63" s="128"/>
      <c r="BR63" s="60" t="e">
        <f t="shared" si="16"/>
        <v>#DIV/0!</v>
      </c>
      <c r="BS63" s="127"/>
      <c r="BT63" s="127"/>
      <c r="BU63" s="128"/>
      <c r="BV63" s="60" t="e">
        <f t="shared" si="17"/>
        <v>#DIV/0!</v>
      </c>
      <c r="BW63" s="127"/>
      <c r="BX63" s="127"/>
      <c r="BY63" s="128"/>
      <c r="BZ63" s="60" t="e">
        <f t="shared" si="18"/>
        <v>#DIV/0!</v>
      </c>
      <c r="CA63" s="127"/>
      <c r="CB63" s="127"/>
      <c r="CC63" s="128"/>
      <c r="CD63" s="60" t="e">
        <f t="shared" si="19"/>
        <v>#DIV/0!</v>
      </c>
      <c r="CE63" s="127"/>
      <c r="CF63" s="127"/>
      <c r="CG63" s="128"/>
      <c r="CH63" s="60" t="e">
        <f t="shared" si="20"/>
        <v>#DIV/0!</v>
      </c>
      <c r="CI63" s="127"/>
      <c r="CJ63" s="127"/>
      <c r="CK63" s="128"/>
      <c r="CL63" s="60" t="e">
        <f t="shared" si="21"/>
        <v>#DIV/0!</v>
      </c>
      <c r="CM63" s="127"/>
      <c r="CN63" s="127"/>
      <c r="CO63" s="128"/>
      <c r="CP63" s="60" t="e">
        <f t="shared" si="22"/>
        <v>#DIV/0!</v>
      </c>
      <c r="CQ63" s="127"/>
      <c r="CR63" s="127"/>
      <c r="CS63" s="128"/>
      <c r="CT63" s="60" t="e">
        <f t="shared" si="23"/>
        <v>#DIV/0!</v>
      </c>
      <c r="CU63" s="127"/>
      <c r="CV63" s="127"/>
      <c r="CW63" s="128"/>
      <c r="CX63" s="60" t="e">
        <f t="shared" si="24"/>
        <v>#DIV/0!</v>
      </c>
      <c r="CY63" s="127"/>
      <c r="CZ63" s="127"/>
      <c r="DA63" s="128"/>
      <c r="DB63" s="60" t="e">
        <f t="shared" si="30"/>
        <v>#DIV/0!</v>
      </c>
      <c r="DC63" s="127"/>
      <c r="DD63" s="127"/>
      <c r="DE63" s="128"/>
      <c r="DF63" s="150" t="e">
        <f t="shared" si="25"/>
        <v>#DIV/0!</v>
      </c>
    </row>
    <row r="64" spans="1:110" hidden="1">
      <c r="A64" s="88"/>
      <c r="B64" s="165"/>
      <c r="C64" s="99">
        <f t="shared" si="193"/>
        <v>0</v>
      </c>
      <c r="D64" s="72">
        <f t="shared" si="192"/>
        <v>0</v>
      </c>
      <c r="E64" s="146"/>
      <c r="F64" s="72"/>
      <c r="G64" s="72"/>
      <c r="H64" s="72"/>
      <c r="I64" s="72"/>
      <c r="J64" s="61">
        <f t="shared" si="194"/>
        <v>0</v>
      </c>
      <c r="K64" s="59">
        <f>SUM($J$21,$J$29,$J$37,$J$45,$J$53,$J$61:J64)/$C$3</f>
        <v>4.7857462092055124E-2</v>
      </c>
      <c r="L64" s="60" t="e">
        <f t="shared" si="33"/>
        <v>#DIV/0!</v>
      </c>
      <c r="M64" s="73" t="e">
        <f t="shared" si="34"/>
        <v>#DIV/0!</v>
      </c>
      <c r="N64" s="356" t="e">
        <f t="shared" si="35"/>
        <v>#DIV/0!</v>
      </c>
      <c r="O64" s="97"/>
      <c r="P64" s="72"/>
      <c r="Q64" s="74" t="e">
        <f t="shared" si="36"/>
        <v>#DIV/0!</v>
      </c>
      <c r="R64" s="75" t="e">
        <f t="shared" si="195"/>
        <v>#DIV/0!</v>
      </c>
      <c r="S64" s="59" t="e">
        <f t="shared" si="38"/>
        <v>#DIV/0!</v>
      </c>
      <c r="T64" s="72"/>
      <c r="U64" s="72"/>
      <c r="V64" s="89"/>
      <c r="W64" s="169"/>
      <c r="X64" s="127"/>
      <c r="Y64" s="128"/>
      <c r="Z64" s="60" t="e">
        <f t="shared" si="39"/>
        <v>#DIV/0!</v>
      </c>
      <c r="AA64" s="127"/>
      <c r="AB64" s="127"/>
      <c r="AC64" s="128"/>
      <c r="AD64" s="60" t="e">
        <f t="shared" si="40"/>
        <v>#DIV/0!</v>
      </c>
      <c r="AE64" s="127"/>
      <c r="AF64" s="127"/>
      <c r="AG64" s="128"/>
      <c r="AH64" s="60" t="e">
        <f t="shared" si="64"/>
        <v>#DIV/0!</v>
      </c>
      <c r="AI64" s="127"/>
      <c r="AJ64" s="127"/>
      <c r="AK64" s="128"/>
      <c r="AL64" s="60" t="e">
        <f t="shared" si="65"/>
        <v>#DIV/0!</v>
      </c>
      <c r="AM64" s="127"/>
      <c r="AN64" s="127"/>
      <c r="AO64" s="128"/>
      <c r="AP64" s="60" t="e">
        <f t="shared" si="66"/>
        <v>#DIV/0!</v>
      </c>
      <c r="AQ64" s="127"/>
      <c r="AR64" s="127"/>
      <c r="AS64" s="128"/>
      <c r="AT64" s="60" t="e">
        <f t="shared" si="67"/>
        <v>#DIV/0!</v>
      </c>
      <c r="AU64" s="127"/>
      <c r="AV64" s="127"/>
      <c r="AW64" s="128"/>
      <c r="AX64" s="60" t="e">
        <f t="shared" si="68"/>
        <v>#DIV/0!</v>
      </c>
      <c r="AY64" s="127"/>
      <c r="AZ64" s="127"/>
      <c r="BA64" s="128"/>
      <c r="BB64" s="60" t="e">
        <f t="shared" si="69"/>
        <v>#DIV/0!</v>
      </c>
      <c r="BC64" s="127"/>
      <c r="BD64" s="127"/>
      <c r="BE64" s="128"/>
      <c r="BF64" s="60" t="e">
        <f t="shared" si="70"/>
        <v>#DIV/0!</v>
      </c>
      <c r="BG64" s="127"/>
      <c r="BH64" s="127"/>
      <c r="BI64" s="128"/>
      <c r="BJ64" s="60" t="e">
        <f t="shared" si="71"/>
        <v>#DIV/0!</v>
      </c>
      <c r="BK64" s="127"/>
      <c r="BL64" s="127"/>
      <c r="BM64" s="128"/>
      <c r="BN64" s="60" t="e">
        <f t="shared" si="72"/>
        <v>#DIV/0!</v>
      </c>
      <c r="BO64" s="127"/>
      <c r="BP64" s="127"/>
      <c r="BQ64" s="128"/>
      <c r="BR64" s="60" t="e">
        <f t="shared" si="16"/>
        <v>#DIV/0!</v>
      </c>
      <c r="BS64" s="127"/>
      <c r="BT64" s="127"/>
      <c r="BU64" s="128"/>
      <c r="BV64" s="60" t="e">
        <f t="shared" si="17"/>
        <v>#DIV/0!</v>
      </c>
      <c r="BW64" s="127"/>
      <c r="BX64" s="127"/>
      <c r="BY64" s="128"/>
      <c r="BZ64" s="60" t="e">
        <f t="shared" si="18"/>
        <v>#DIV/0!</v>
      </c>
      <c r="CA64" s="127"/>
      <c r="CB64" s="127"/>
      <c r="CC64" s="128"/>
      <c r="CD64" s="60" t="e">
        <f t="shared" si="19"/>
        <v>#DIV/0!</v>
      </c>
      <c r="CE64" s="127"/>
      <c r="CF64" s="127"/>
      <c r="CG64" s="128"/>
      <c r="CH64" s="60" t="e">
        <f t="shared" si="20"/>
        <v>#DIV/0!</v>
      </c>
      <c r="CI64" s="127"/>
      <c r="CJ64" s="127"/>
      <c r="CK64" s="128"/>
      <c r="CL64" s="60" t="e">
        <f t="shared" si="21"/>
        <v>#DIV/0!</v>
      </c>
      <c r="CM64" s="127"/>
      <c r="CN64" s="127"/>
      <c r="CO64" s="128"/>
      <c r="CP64" s="60" t="e">
        <f t="shared" si="22"/>
        <v>#DIV/0!</v>
      </c>
      <c r="CQ64" s="127"/>
      <c r="CR64" s="127"/>
      <c r="CS64" s="128"/>
      <c r="CT64" s="60" t="e">
        <f t="shared" si="23"/>
        <v>#DIV/0!</v>
      </c>
      <c r="CU64" s="127"/>
      <c r="CV64" s="127"/>
      <c r="CW64" s="128"/>
      <c r="CX64" s="60" t="e">
        <f t="shared" si="24"/>
        <v>#DIV/0!</v>
      </c>
      <c r="CY64" s="127"/>
      <c r="CZ64" s="127"/>
      <c r="DA64" s="128"/>
      <c r="DB64" s="60" t="e">
        <f t="shared" si="30"/>
        <v>#DIV/0!</v>
      </c>
      <c r="DC64" s="127"/>
      <c r="DD64" s="127"/>
      <c r="DE64" s="128"/>
      <c r="DF64" s="150" t="e">
        <f t="shared" si="25"/>
        <v>#DIV/0!</v>
      </c>
    </row>
    <row r="65" spans="1:110" hidden="1">
      <c r="A65" s="88"/>
      <c r="B65" s="165"/>
      <c r="C65" s="99">
        <f t="shared" si="193"/>
        <v>0</v>
      </c>
      <c r="D65" s="72">
        <f t="shared" si="192"/>
        <v>0</v>
      </c>
      <c r="E65" s="146"/>
      <c r="F65" s="72"/>
      <c r="G65" s="72"/>
      <c r="H65" s="72"/>
      <c r="I65" s="72"/>
      <c r="J65" s="61">
        <f t="shared" si="194"/>
        <v>0</v>
      </c>
      <c r="K65" s="59">
        <f>SUM($J$21,$J$29,$J$37,$J$45,$J$53,$J$61:J65)/$C$3</f>
        <v>4.7857462092055124E-2</v>
      </c>
      <c r="L65" s="60" t="e">
        <f t="shared" si="33"/>
        <v>#DIV/0!</v>
      </c>
      <c r="M65" s="73" t="e">
        <f t="shared" si="34"/>
        <v>#DIV/0!</v>
      </c>
      <c r="N65" s="356" t="e">
        <f t="shared" si="35"/>
        <v>#DIV/0!</v>
      </c>
      <c r="O65" s="97"/>
      <c r="P65" s="72"/>
      <c r="Q65" s="74" t="e">
        <f t="shared" si="36"/>
        <v>#DIV/0!</v>
      </c>
      <c r="R65" s="75" t="e">
        <f t="shared" si="195"/>
        <v>#DIV/0!</v>
      </c>
      <c r="S65" s="59" t="e">
        <f t="shared" si="38"/>
        <v>#DIV/0!</v>
      </c>
      <c r="T65" s="72"/>
      <c r="U65" s="72"/>
      <c r="V65" s="89"/>
      <c r="W65" s="169"/>
      <c r="X65" s="127"/>
      <c r="Y65" s="128"/>
      <c r="Z65" s="60" t="e">
        <f t="shared" si="39"/>
        <v>#DIV/0!</v>
      </c>
      <c r="AA65" s="127"/>
      <c r="AB65" s="127"/>
      <c r="AC65" s="128"/>
      <c r="AD65" s="60" t="e">
        <f t="shared" si="40"/>
        <v>#DIV/0!</v>
      </c>
      <c r="AE65" s="127"/>
      <c r="AF65" s="127"/>
      <c r="AG65" s="128"/>
      <c r="AH65" s="60" t="e">
        <f t="shared" si="64"/>
        <v>#DIV/0!</v>
      </c>
      <c r="AI65" s="127"/>
      <c r="AJ65" s="127"/>
      <c r="AK65" s="128"/>
      <c r="AL65" s="60" t="e">
        <f t="shared" si="65"/>
        <v>#DIV/0!</v>
      </c>
      <c r="AM65" s="127"/>
      <c r="AN65" s="127"/>
      <c r="AO65" s="128"/>
      <c r="AP65" s="60" t="e">
        <f t="shared" si="66"/>
        <v>#DIV/0!</v>
      </c>
      <c r="AQ65" s="127"/>
      <c r="AR65" s="127"/>
      <c r="AS65" s="128"/>
      <c r="AT65" s="60" t="e">
        <f t="shared" si="67"/>
        <v>#DIV/0!</v>
      </c>
      <c r="AU65" s="127"/>
      <c r="AV65" s="127"/>
      <c r="AW65" s="128"/>
      <c r="AX65" s="60" t="e">
        <f t="shared" si="68"/>
        <v>#DIV/0!</v>
      </c>
      <c r="AY65" s="127"/>
      <c r="AZ65" s="127"/>
      <c r="BA65" s="128"/>
      <c r="BB65" s="60" t="e">
        <f t="shared" si="69"/>
        <v>#DIV/0!</v>
      </c>
      <c r="BC65" s="127"/>
      <c r="BD65" s="127"/>
      <c r="BE65" s="128"/>
      <c r="BF65" s="60" t="e">
        <f t="shared" si="70"/>
        <v>#DIV/0!</v>
      </c>
      <c r="BG65" s="127"/>
      <c r="BH65" s="127"/>
      <c r="BI65" s="128"/>
      <c r="BJ65" s="60" t="e">
        <f t="shared" si="71"/>
        <v>#DIV/0!</v>
      </c>
      <c r="BK65" s="127"/>
      <c r="BL65" s="127"/>
      <c r="BM65" s="128"/>
      <c r="BN65" s="60" t="e">
        <f t="shared" si="72"/>
        <v>#DIV/0!</v>
      </c>
      <c r="BO65" s="127"/>
      <c r="BP65" s="127"/>
      <c r="BQ65" s="128"/>
      <c r="BR65" s="60" t="e">
        <f t="shared" si="16"/>
        <v>#DIV/0!</v>
      </c>
      <c r="BS65" s="127"/>
      <c r="BT65" s="127"/>
      <c r="BU65" s="128"/>
      <c r="BV65" s="60" t="e">
        <f t="shared" si="17"/>
        <v>#DIV/0!</v>
      </c>
      <c r="BW65" s="127"/>
      <c r="BX65" s="127"/>
      <c r="BY65" s="128"/>
      <c r="BZ65" s="60" t="e">
        <f t="shared" si="18"/>
        <v>#DIV/0!</v>
      </c>
      <c r="CA65" s="127"/>
      <c r="CB65" s="127"/>
      <c r="CC65" s="128"/>
      <c r="CD65" s="60" t="e">
        <f t="shared" si="19"/>
        <v>#DIV/0!</v>
      </c>
      <c r="CE65" s="127"/>
      <c r="CF65" s="127"/>
      <c r="CG65" s="128"/>
      <c r="CH65" s="60" t="e">
        <f t="shared" si="20"/>
        <v>#DIV/0!</v>
      </c>
      <c r="CI65" s="127"/>
      <c r="CJ65" s="127"/>
      <c r="CK65" s="128"/>
      <c r="CL65" s="60" t="e">
        <f t="shared" si="21"/>
        <v>#DIV/0!</v>
      </c>
      <c r="CM65" s="127"/>
      <c r="CN65" s="127"/>
      <c r="CO65" s="128"/>
      <c r="CP65" s="60" t="e">
        <f t="shared" si="22"/>
        <v>#DIV/0!</v>
      </c>
      <c r="CQ65" s="127"/>
      <c r="CR65" s="127"/>
      <c r="CS65" s="128"/>
      <c r="CT65" s="60" t="e">
        <f t="shared" si="23"/>
        <v>#DIV/0!</v>
      </c>
      <c r="CU65" s="127"/>
      <c r="CV65" s="127"/>
      <c r="CW65" s="128"/>
      <c r="CX65" s="60" t="e">
        <f t="shared" si="24"/>
        <v>#DIV/0!</v>
      </c>
      <c r="CY65" s="127"/>
      <c r="CZ65" s="127"/>
      <c r="DA65" s="128"/>
      <c r="DB65" s="60" t="e">
        <f t="shared" si="30"/>
        <v>#DIV/0!</v>
      </c>
      <c r="DC65" s="127"/>
      <c r="DD65" s="127"/>
      <c r="DE65" s="128"/>
      <c r="DF65" s="150" t="e">
        <f t="shared" si="25"/>
        <v>#DIV/0!</v>
      </c>
    </row>
    <row r="66" spans="1:110" hidden="1">
      <c r="A66" s="90"/>
      <c r="B66" s="165"/>
      <c r="C66" s="99">
        <f t="shared" si="193"/>
        <v>0</v>
      </c>
      <c r="D66" s="72">
        <f t="shared" si="192"/>
        <v>0</v>
      </c>
      <c r="E66" s="146"/>
      <c r="F66" s="72"/>
      <c r="G66" s="72"/>
      <c r="H66" s="72"/>
      <c r="I66" s="72"/>
      <c r="J66" s="61">
        <f t="shared" si="194"/>
        <v>0</v>
      </c>
      <c r="K66" s="59">
        <f>SUM($J$21,$J$29,$J$37,$J$45,$J$53,$J$61:J66)/$C$3</f>
        <v>4.7857462092055124E-2</v>
      </c>
      <c r="L66" s="60" t="e">
        <f t="shared" si="33"/>
        <v>#DIV/0!</v>
      </c>
      <c r="M66" s="73" t="e">
        <f t="shared" si="34"/>
        <v>#DIV/0!</v>
      </c>
      <c r="N66" s="356" t="e">
        <f t="shared" si="35"/>
        <v>#DIV/0!</v>
      </c>
      <c r="O66" s="97"/>
      <c r="P66" s="72"/>
      <c r="Q66" s="74" t="e">
        <f t="shared" si="36"/>
        <v>#DIV/0!</v>
      </c>
      <c r="R66" s="75" t="e">
        <f t="shared" si="195"/>
        <v>#DIV/0!</v>
      </c>
      <c r="S66" s="59" t="e">
        <f t="shared" si="38"/>
        <v>#DIV/0!</v>
      </c>
      <c r="T66" s="72"/>
      <c r="U66" s="72"/>
      <c r="V66" s="89"/>
      <c r="W66" s="169"/>
      <c r="X66" s="127"/>
      <c r="Y66" s="128"/>
      <c r="Z66" s="60" t="e">
        <f t="shared" si="39"/>
        <v>#DIV/0!</v>
      </c>
      <c r="AA66" s="127"/>
      <c r="AB66" s="127"/>
      <c r="AC66" s="128"/>
      <c r="AD66" s="60" t="e">
        <f t="shared" si="40"/>
        <v>#DIV/0!</v>
      </c>
      <c r="AE66" s="127"/>
      <c r="AF66" s="127"/>
      <c r="AG66" s="128"/>
      <c r="AH66" s="60" t="e">
        <f t="shared" si="64"/>
        <v>#DIV/0!</v>
      </c>
      <c r="AI66" s="127"/>
      <c r="AJ66" s="127"/>
      <c r="AK66" s="128"/>
      <c r="AL66" s="60" t="e">
        <f t="shared" si="65"/>
        <v>#DIV/0!</v>
      </c>
      <c r="AM66" s="127"/>
      <c r="AN66" s="127"/>
      <c r="AO66" s="128"/>
      <c r="AP66" s="60" t="e">
        <f t="shared" si="66"/>
        <v>#DIV/0!</v>
      </c>
      <c r="AQ66" s="127"/>
      <c r="AR66" s="127"/>
      <c r="AS66" s="128"/>
      <c r="AT66" s="60" t="e">
        <f t="shared" si="67"/>
        <v>#DIV/0!</v>
      </c>
      <c r="AU66" s="127"/>
      <c r="AV66" s="127"/>
      <c r="AW66" s="128"/>
      <c r="AX66" s="60" t="e">
        <f t="shared" si="68"/>
        <v>#DIV/0!</v>
      </c>
      <c r="AY66" s="127"/>
      <c r="AZ66" s="127"/>
      <c r="BA66" s="128"/>
      <c r="BB66" s="60" t="e">
        <f t="shared" si="69"/>
        <v>#DIV/0!</v>
      </c>
      <c r="BC66" s="127"/>
      <c r="BD66" s="127"/>
      <c r="BE66" s="128"/>
      <c r="BF66" s="60" t="e">
        <f t="shared" si="70"/>
        <v>#DIV/0!</v>
      </c>
      <c r="BG66" s="127"/>
      <c r="BH66" s="127"/>
      <c r="BI66" s="128"/>
      <c r="BJ66" s="60" t="e">
        <f t="shared" si="71"/>
        <v>#DIV/0!</v>
      </c>
      <c r="BK66" s="127"/>
      <c r="BL66" s="127"/>
      <c r="BM66" s="128"/>
      <c r="BN66" s="60" t="e">
        <f t="shared" si="72"/>
        <v>#DIV/0!</v>
      </c>
      <c r="BO66" s="127"/>
      <c r="BP66" s="127"/>
      <c r="BQ66" s="128"/>
      <c r="BR66" s="60" t="e">
        <f t="shared" si="16"/>
        <v>#DIV/0!</v>
      </c>
      <c r="BS66" s="127"/>
      <c r="BT66" s="127"/>
      <c r="BU66" s="128"/>
      <c r="BV66" s="60" t="e">
        <f t="shared" si="17"/>
        <v>#DIV/0!</v>
      </c>
      <c r="BW66" s="127"/>
      <c r="BX66" s="127"/>
      <c r="BY66" s="128"/>
      <c r="BZ66" s="60" t="e">
        <f t="shared" si="18"/>
        <v>#DIV/0!</v>
      </c>
      <c r="CA66" s="127"/>
      <c r="CB66" s="127"/>
      <c r="CC66" s="128"/>
      <c r="CD66" s="60" t="e">
        <f t="shared" si="19"/>
        <v>#DIV/0!</v>
      </c>
      <c r="CE66" s="127"/>
      <c r="CF66" s="127"/>
      <c r="CG66" s="128"/>
      <c r="CH66" s="60" t="e">
        <f t="shared" si="20"/>
        <v>#DIV/0!</v>
      </c>
      <c r="CI66" s="127"/>
      <c r="CJ66" s="127"/>
      <c r="CK66" s="128"/>
      <c r="CL66" s="60" t="e">
        <f t="shared" si="21"/>
        <v>#DIV/0!</v>
      </c>
      <c r="CM66" s="127"/>
      <c r="CN66" s="127"/>
      <c r="CO66" s="128"/>
      <c r="CP66" s="60" t="e">
        <f t="shared" si="22"/>
        <v>#DIV/0!</v>
      </c>
      <c r="CQ66" s="127"/>
      <c r="CR66" s="127"/>
      <c r="CS66" s="128"/>
      <c r="CT66" s="60" t="e">
        <f t="shared" si="23"/>
        <v>#DIV/0!</v>
      </c>
      <c r="CU66" s="127"/>
      <c r="CV66" s="127"/>
      <c r="CW66" s="128"/>
      <c r="CX66" s="60" t="e">
        <f t="shared" si="24"/>
        <v>#DIV/0!</v>
      </c>
      <c r="CY66" s="127"/>
      <c r="CZ66" s="127"/>
      <c r="DA66" s="128"/>
      <c r="DB66" s="60" t="e">
        <f t="shared" si="30"/>
        <v>#DIV/0!</v>
      </c>
      <c r="DC66" s="127"/>
      <c r="DD66" s="127"/>
      <c r="DE66" s="128"/>
      <c r="DF66" s="150" t="e">
        <f t="shared" si="25"/>
        <v>#DIV/0!</v>
      </c>
    </row>
    <row r="67" spans="1:110" hidden="1">
      <c r="A67" s="88"/>
      <c r="B67" s="165"/>
      <c r="C67" s="99">
        <f t="shared" si="193"/>
        <v>0</v>
      </c>
      <c r="D67" s="72">
        <f t="shared" si="192"/>
        <v>0</v>
      </c>
      <c r="E67" s="146"/>
      <c r="F67" s="72"/>
      <c r="G67" s="72"/>
      <c r="H67" s="72"/>
      <c r="I67" s="72"/>
      <c r="J67" s="61">
        <f t="shared" si="194"/>
        <v>0</v>
      </c>
      <c r="K67" s="59">
        <f>SUM($J$21,$J$29,$J$37,$J$45,$J$53,$J$61:J67)/$C$3</f>
        <v>4.7857462092055124E-2</v>
      </c>
      <c r="L67" s="60" t="e">
        <f t="shared" si="33"/>
        <v>#DIV/0!</v>
      </c>
      <c r="M67" s="73" t="e">
        <f t="shared" si="34"/>
        <v>#DIV/0!</v>
      </c>
      <c r="N67" s="356" t="e">
        <f t="shared" si="35"/>
        <v>#DIV/0!</v>
      </c>
      <c r="O67" s="97"/>
      <c r="P67" s="72"/>
      <c r="Q67" s="74" t="e">
        <f t="shared" si="36"/>
        <v>#DIV/0!</v>
      </c>
      <c r="R67" s="75" t="e">
        <f t="shared" si="195"/>
        <v>#DIV/0!</v>
      </c>
      <c r="S67" s="59" t="e">
        <f t="shared" si="38"/>
        <v>#DIV/0!</v>
      </c>
      <c r="T67" s="72"/>
      <c r="U67" s="72"/>
      <c r="V67" s="89"/>
      <c r="W67" s="169"/>
      <c r="X67" s="127"/>
      <c r="Y67" s="128"/>
      <c r="Z67" s="60" t="e">
        <f t="shared" si="39"/>
        <v>#DIV/0!</v>
      </c>
      <c r="AA67" s="127"/>
      <c r="AB67" s="127"/>
      <c r="AC67" s="128"/>
      <c r="AD67" s="60" t="e">
        <f t="shared" si="40"/>
        <v>#DIV/0!</v>
      </c>
      <c r="AE67" s="127"/>
      <c r="AF67" s="127"/>
      <c r="AG67" s="128"/>
      <c r="AH67" s="60" t="e">
        <f t="shared" si="64"/>
        <v>#DIV/0!</v>
      </c>
      <c r="AI67" s="127"/>
      <c r="AJ67" s="127"/>
      <c r="AK67" s="128"/>
      <c r="AL67" s="60" t="e">
        <f t="shared" si="65"/>
        <v>#DIV/0!</v>
      </c>
      <c r="AM67" s="127"/>
      <c r="AN67" s="127"/>
      <c r="AO67" s="128"/>
      <c r="AP67" s="60" t="e">
        <f t="shared" si="66"/>
        <v>#DIV/0!</v>
      </c>
      <c r="AQ67" s="127"/>
      <c r="AR67" s="127"/>
      <c r="AS67" s="128"/>
      <c r="AT67" s="60" t="e">
        <f t="shared" si="67"/>
        <v>#DIV/0!</v>
      </c>
      <c r="AU67" s="127"/>
      <c r="AV67" s="127"/>
      <c r="AW67" s="128"/>
      <c r="AX67" s="60" t="e">
        <f t="shared" si="68"/>
        <v>#DIV/0!</v>
      </c>
      <c r="AY67" s="127"/>
      <c r="AZ67" s="127"/>
      <c r="BA67" s="128"/>
      <c r="BB67" s="60" t="e">
        <f t="shared" si="69"/>
        <v>#DIV/0!</v>
      </c>
      <c r="BC67" s="127"/>
      <c r="BD67" s="127"/>
      <c r="BE67" s="128"/>
      <c r="BF67" s="60" t="e">
        <f t="shared" si="70"/>
        <v>#DIV/0!</v>
      </c>
      <c r="BG67" s="127"/>
      <c r="BH67" s="127"/>
      <c r="BI67" s="128"/>
      <c r="BJ67" s="60" t="e">
        <f t="shared" si="71"/>
        <v>#DIV/0!</v>
      </c>
      <c r="BK67" s="127"/>
      <c r="BL67" s="127"/>
      <c r="BM67" s="128"/>
      <c r="BN67" s="60" t="e">
        <f t="shared" si="72"/>
        <v>#DIV/0!</v>
      </c>
      <c r="BO67" s="127"/>
      <c r="BP67" s="127"/>
      <c r="BQ67" s="128"/>
      <c r="BR67" s="60" t="e">
        <f t="shared" si="16"/>
        <v>#DIV/0!</v>
      </c>
      <c r="BS67" s="127"/>
      <c r="BT67" s="127"/>
      <c r="BU67" s="128"/>
      <c r="BV67" s="60" t="e">
        <f t="shared" si="17"/>
        <v>#DIV/0!</v>
      </c>
      <c r="BW67" s="127"/>
      <c r="BX67" s="127"/>
      <c r="BY67" s="128"/>
      <c r="BZ67" s="60" t="e">
        <f t="shared" si="18"/>
        <v>#DIV/0!</v>
      </c>
      <c r="CA67" s="127"/>
      <c r="CB67" s="127"/>
      <c r="CC67" s="128"/>
      <c r="CD67" s="60" t="e">
        <f t="shared" si="19"/>
        <v>#DIV/0!</v>
      </c>
      <c r="CE67" s="127"/>
      <c r="CF67" s="127"/>
      <c r="CG67" s="128"/>
      <c r="CH67" s="60" t="e">
        <f t="shared" si="20"/>
        <v>#DIV/0!</v>
      </c>
      <c r="CI67" s="127"/>
      <c r="CJ67" s="127"/>
      <c r="CK67" s="128"/>
      <c r="CL67" s="60" t="e">
        <f t="shared" si="21"/>
        <v>#DIV/0!</v>
      </c>
      <c r="CM67" s="127"/>
      <c r="CN67" s="127"/>
      <c r="CO67" s="128"/>
      <c r="CP67" s="60" t="e">
        <f t="shared" si="22"/>
        <v>#DIV/0!</v>
      </c>
      <c r="CQ67" s="127"/>
      <c r="CR67" s="127"/>
      <c r="CS67" s="128"/>
      <c r="CT67" s="60" t="e">
        <f t="shared" si="23"/>
        <v>#DIV/0!</v>
      </c>
      <c r="CU67" s="127"/>
      <c r="CV67" s="127"/>
      <c r="CW67" s="128"/>
      <c r="CX67" s="60" t="e">
        <f t="shared" si="24"/>
        <v>#DIV/0!</v>
      </c>
      <c r="CY67" s="127"/>
      <c r="CZ67" s="127"/>
      <c r="DA67" s="128"/>
      <c r="DB67" s="60" t="e">
        <f t="shared" si="30"/>
        <v>#DIV/0!</v>
      </c>
      <c r="DC67" s="127"/>
      <c r="DD67" s="127"/>
      <c r="DE67" s="128"/>
      <c r="DF67" s="150" t="e">
        <f t="shared" si="25"/>
        <v>#DIV/0!</v>
      </c>
    </row>
    <row r="68" spans="1:110" hidden="1">
      <c r="A68" s="88"/>
      <c r="B68" s="165"/>
      <c r="C68" s="99">
        <f t="shared" si="193"/>
        <v>0</v>
      </c>
      <c r="D68" s="72">
        <f t="shared" si="192"/>
        <v>0</v>
      </c>
      <c r="E68" s="146"/>
      <c r="F68" s="72"/>
      <c r="G68" s="72"/>
      <c r="H68" s="72"/>
      <c r="I68" s="72"/>
      <c r="J68" s="61">
        <f t="shared" si="194"/>
        <v>0</v>
      </c>
      <c r="K68" s="59">
        <f>SUM($J$21,$J$29,$J$37,$J$45,$J$53,$J$61:J68)/$C$3</f>
        <v>4.7857462092055124E-2</v>
      </c>
      <c r="L68" s="60" t="e">
        <f t="shared" si="33"/>
        <v>#DIV/0!</v>
      </c>
      <c r="M68" s="73" t="e">
        <f t="shared" si="34"/>
        <v>#DIV/0!</v>
      </c>
      <c r="N68" s="356" t="e">
        <f t="shared" si="35"/>
        <v>#DIV/0!</v>
      </c>
      <c r="O68" s="97"/>
      <c r="P68" s="72"/>
      <c r="Q68" s="74" t="e">
        <f t="shared" si="36"/>
        <v>#DIV/0!</v>
      </c>
      <c r="R68" s="75" t="e">
        <f t="shared" si="195"/>
        <v>#DIV/0!</v>
      </c>
      <c r="S68" s="59" t="e">
        <f t="shared" si="38"/>
        <v>#DIV/0!</v>
      </c>
      <c r="T68" s="72"/>
      <c r="U68" s="72"/>
      <c r="V68" s="89"/>
      <c r="W68" s="169"/>
      <c r="X68" s="127"/>
      <c r="Y68" s="128"/>
      <c r="Z68" s="60" t="e">
        <f t="shared" si="39"/>
        <v>#DIV/0!</v>
      </c>
      <c r="AA68" s="127"/>
      <c r="AB68" s="127"/>
      <c r="AC68" s="128"/>
      <c r="AD68" s="60" t="e">
        <f t="shared" si="40"/>
        <v>#DIV/0!</v>
      </c>
      <c r="AE68" s="127"/>
      <c r="AF68" s="127"/>
      <c r="AG68" s="128"/>
      <c r="AH68" s="60" t="e">
        <f t="shared" si="64"/>
        <v>#DIV/0!</v>
      </c>
      <c r="AI68" s="127"/>
      <c r="AJ68" s="127"/>
      <c r="AK68" s="128"/>
      <c r="AL68" s="60" t="e">
        <f t="shared" si="65"/>
        <v>#DIV/0!</v>
      </c>
      <c r="AM68" s="127"/>
      <c r="AN68" s="127"/>
      <c r="AO68" s="128"/>
      <c r="AP68" s="60" t="e">
        <f t="shared" si="66"/>
        <v>#DIV/0!</v>
      </c>
      <c r="AQ68" s="127"/>
      <c r="AR68" s="127"/>
      <c r="AS68" s="128"/>
      <c r="AT68" s="60" t="e">
        <f t="shared" si="67"/>
        <v>#DIV/0!</v>
      </c>
      <c r="AU68" s="127"/>
      <c r="AV68" s="127"/>
      <c r="AW68" s="128"/>
      <c r="AX68" s="60" t="e">
        <f t="shared" si="68"/>
        <v>#DIV/0!</v>
      </c>
      <c r="AY68" s="127"/>
      <c r="AZ68" s="127"/>
      <c r="BA68" s="128"/>
      <c r="BB68" s="60" t="e">
        <f t="shared" si="69"/>
        <v>#DIV/0!</v>
      </c>
      <c r="BC68" s="127"/>
      <c r="BD68" s="127"/>
      <c r="BE68" s="128"/>
      <c r="BF68" s="60" t="e">
        <f t="shared" si="70"/>
        <v>#DIV/0!</v>
      </c>
      <c r="BG68" s="127"/>
      <c r="BH68" s="127"/>
      <c r="BI68" s="128"/>
      <c r="BJ68" s="60" t="e">
        <f t="shared" si="71"/>
        <v>#DIV/0!</v>
      </c>
      <c r="BK68" s="127"/>
      <c r="BL68" s="127"/>
      <c r="BM68" s="128"/>
      <c r="BN68" s="60" t="e">
        <f t="shared" si="72"/>
        <v>#DIV/0!</v>
      </c>
      <c r="BO68" s="127"/>
      <c r="BP68" s="127"/>
      <c r="BQ68" s="128"/>
      <c r="BR68" s="60" t="e">
        <f t="shared" si="16"/>
        <v>#DIV/0!</v>
      </c>
      <c r="BS68" s="127"/>
      <c r="BT68" s="127"/>
      <c r="BU68" s="128"/>
      <c r="BV68" s="60" t="e">
        <f t="shared" si="17"/>
        <v>#DIV/0!</v>
      </c>
      <c r="BW68" s="127"/>
      <c r="BX68" s="127"/>
      <c r="BY68" s="128"/>
      <c r="BZ68" s="60" t="e">
        <f t="shared" si="18"/>
        <v>#DIV/0!</v>
      </c>
      <c r="CA68" s="127"/>
      <c r="CB68" s="127"/>
      <c r="CC68" s="128"/>
      <c r="CD68" s="60" t="e">
        <f t="shared" si="19"/>
        <v>#DIV/0!</v>
      </c>
      <c r="CE68" s="127"/>
      <c r="CF68" s="127"/>
      <c r="CG68" s="128"/>
      <c r="CH68" s="60" t="e">
        <f t="shared" si="20"/>
        <v>#DIV/0!</v>
      </c>
      <c r="CI68" s="127"/>
      <c r="CJ68" s="127"/>
      <c r="CK68" s="128"/>
      <c r="CL68" s="60" t="e">
        <f t="shared" si="21"/>
        <v>#DIV/0!</v>
      </c>
      <c r="CM68" s="127"/>
      <c r="CN68" s="127"/>
      <c r="CO68" s="128"/>
      <c r="CP68" s="60" t="e">
        <f t="shared" si="22"/>
        <v>#DIV/0!</v>
      </c>
      <c r="CQ68" s="127"/>
      <c r="CR68" s="127"/>
      <c r="CS68" s="128"/>
      <c r="CT68" s="60" t="e">
        <f t="shared" si="23"/>
        <v>#DIV/0!</v>
      </c>
      <c r="CU68" s="127"/>
      <c r="CV68" s="127"/>
      <c r="CW68" s="128"/>
      <c r="CX68" s="60" t="e">
        <f t="shared" si="24"/>
        <v>#DIV/0!</v>
      </c>
      <c r="CY68" s="127"/>
      <c r="CZ68" s="127"/>
      <c r="DA68" s="128"/>
      <c r="DB68" s="60" t="e">
        <f t="shared" si="30"/>
        <v>#DIV/0!</v>
      </c>
      <c r="DC68" s="127"/>
      <c r="DD68" s="127"/>
      <c r="DE68" s="128"/>
      <c r="DF68" s="150" t="e">
        <f t="shared" si="25"/>
        <v>#DIV/0!</v>
      </c>
    </row>
    <row r="69" spans="1:110" hidden="1">
      <c r="A69" s="91"/>
      <c r="B69" s="166" t="s">
        <v>65</v>
      </c>
      <c r="C69" s="91">
        <f t="shared" ref="C69:I69" si="196">SUM(C62:C68)</f>
        <v>0</v>
      </c>
      <c r="D69" s="76">
        <f t="shared" si="196"/>
        <v>0</v>
      </c>
      <c r="E69" s="147">
        <f t="shared" si="196"/>
        <v>0</v>
      </c>
      <c r="F69" s="76">
        <f t="shared" si="196"/>
        <v>0</v>
      </c>
      <c r="G69" s="76">
        <f t="shared" si="196"/>
        <v>0</v>
      </c>
      <c r="H69" s="76">
        <f t="shared" si="196"/>
        <v>0</v>
      </c>
      <c r="I69" s="76">
        <f t="shared" si="196"/>
        <v>0</v>
      </c>
      <c r="J69" s="77">
        <f>SUM(J62:J68)</f>
        <v>0</v>
      </c>
      <c r="K69" s="78">
        <f>SUM($J$21,$J$29,$J$37,$J$45,$J$53,$J$61,$J$69)/$C$3</f>
        <v>4.7857462092055124E-2</v>
      </c>
      <c r="L69" s="79" t="e">
        <f t="shared" si="33"/>
        <v>#DIV/0!</v>
      </c>
      <c r="M69" s="80" t="e">
        <f t="shared" si="34"/>
        <v>#DIV/0!</v>
      </c>
      <c r="N69" s="357" t="e">
        <f t="shared" si="35"/>
        <v>#DIV/0!</v>
      </c>
      <c r="O69" s="98">
        <f>SUM(O62:O68)</f>
        <v>0</v>
      </c>
      <c r="P69" s="81">
        <f>SUM(P62:P68)</f>
        <v>0</v>
      </c>
      <c r="Q69" s="78" t="e">
        <f t="shared" si="36"/>
        <v>#DIV/0!</v>
      </c>
      <c r="R69" s="82" t="e">
        <f>J69/O69</f>
        <v>#DIV/0!</v>
      </c>
      <c r="S69" s="78" t="e">
        <f t="shared" si="38"/>
        <v>#DIV/0!</v>
      </c>
      <c r="T69" s="83" t="e">
        <f>AVERAGE(T62:T68)</f>
        <v>#DIV/0!</v>
      </c>
      <c r="U69" s="76">
        <f>SUM(U62:U68)</f>
        <v>0</v>
      </c>
      <c r="V69" s="92" t="e">
        <f>AVERAGE(V62:V68)</f>
        <v>#DIV/0!</v>
      </c>
      <c r="W69" s="98">
        <f t="shared" ref="W69:Y69" si="197">SUM(W62:W68)</f>
        <v>0</v>
      </c>
      <c r="X69" s="76">
        <f t="shared" si="197"/>
        <v>0</v>
      </c>
      <c r="Y69" s="77">
        <f t="shared" si="197"/>
        <v>0</v>
      </c>
      <c r="Z69" s="79" t="e">
        <f t="shared" si="39"/>
        <v>#DIV/0!</v>
      </c>
      <c r="AA69" s="76">
        <f t="shared" ref="AA69:AC69" si="198">SUM(AA62:AA68)</f>
        <v>0</v>
      </c>
      <c r="AB69" s="76">
        <f t="shared" si="198"/>
        <v>0</v>
      </c>
      <c r="AC69" s="77">
        <f t="shared" si="198"/>
        <v>0</v>
      </c>
      <c r="AD69" s="79" t="e">
        <f t="shared" si="40"/>
        <v>#DIV/0!</v>
      </c>
      <c r="AE69" s="76">
        <f t="shared" ref="AE69:AG69" si="199">SUM(AE62:AE68)</f>
        <v>0</v>
      </c>
      <c r="AF69" s="76">
        <f t="shared" si="199"/>
        <v>0</v>
      </c>
      <c r="AG69" s="77">
        <f t="shared" si="199"/>
        <v>0</v>
      </c>
      <c r="AH69" s="79" t="e">
        <f t="shared" si="64"/>
        <v>#DIV/0!</v>
      </c>
      <c r="AI69" s="76">
        <f t="shared" ref="AI69:AK69" si="200">SUM(AI62:AI68)</f>
        <v>0</v>
      </c>
      <c r="AJ69" s="76">
        <f t="shared" si="200"/>
        <v>0</v>
      </c>
      <c r="AK69" s="77">
        <f t="shared" si="200"/>
        <v>0</v>
      </c>
      <c r="AL69" s="79" t="e">
        <f t="shared" si="65"/>
        <v>#DIV/0!</v>
      </c>
      <c r="AM69" s="76">
        <f t="shared" ref="AM69:AO69" si="201">SUM(AM62:AM68)</f>
        <v>0</v>
      </c>
      <c r="AN69" s="76">
        <f t="shared" si="201"/>
        <v>0</v>
      </c>
      <c r="AO69" s="77">
        <f t="shared" si="201"/>
        <v>0</v>
      </c>
      <c r="AP69" s="79" t="e">
        <f t="shared" si="66"/>
        <v>#DIV/0!</v>
      </c>
      <c r="AQ69" s="76">
        <f t="shared" ref="AQ69:AS69" si="202">SUM(AQ62:AQ68)</f>
        <v>0</v>
      </c>
      <c r="AR69" s="76">
        <f t="shared" si="202"/>
        <v>0</v>
      </c>
      <c r="AS69" s="77">
        <f t="shared" si="202"/>
        <v>0</v>
      </c>
      <c r="AT69" s="79" t="e">
        <f t="shared" si="67"/>
        <v>#DIV/0!</v>
      </c>
      <c r="AU69" s="76">
        <f t="shared" ref="AU69:AW69" si="203">SUM(AU62:AU68)</f>
        <v>0</v>
      </c>
      <c r="AV69" s="76">
        <f t="shared" si="203"/>
        <v>0</v>
      </c>
      <c r="AW69" s="77">
        <f t="shared" si="203"/>
        <v>0</v>
      </c>
      <c r="AX69" s="79" t="e">
        <f t="shared" si="68"/>
        <v>#DIV/0!</v>
      </c>
      <c r="AY69" s="76">
        <f t="shared" ref="AY69:BA69" si="204">SUM(AY62:AY68)</f>
        <v>0</v>
      </c>
      <c r="AZ69" s="76">
        <f t="shared" si="204"/>
        <v>0</v>
      </c>
      <c r="BA69" s="77">
        <f t="shared" si="204"/>
        <v>0</v>
      </c>
      <c r="BB69" s="79" t="e">
        <f t="shared" si="69"/>
        <v>#DIV/0!</v>
      </c>
      <c r="BC69" s="76">
        <f t="shared" ref="BC69:BE69" si="205">SUM(BC62:BC68)</f>
        <v>0</v>
      </c>
      <c r="BD69" s="76">
        <f t="shared" si="205"/>
        <v>0</v>
      </c>
      <c r="BE69" s="77">
        <f t="shared" si="205"/>
        <v>0</v>
      </c>
      <c r="BF69" s="79" t="e">
        <f t="shared" si="70"/>
        <v>#DIV/0!</v>
      </c>
      <c r="BG69" s="76">
        <f t="shared" ref="BG69:BI69" si="206">SUM(BG62:BG68)</f>
        <v>0</v>
      </c>
      <c r="BH69" s="76">
        <f t="shared" si="206"/>
        <v>0</v>
      </c>
      <c r="BI69" s="77">
        <f t="shared" si="206"/>
        <v>0</v>
      </c>
      <c r="BJ69" s="79" t="e">
        <f t="shared" si="71"/>
        <v>#DIV/0!</v>
      </c>
      <c r="BK69" s="76">
        <f t="shared" ref="BK69:BM69" si="207">SUM(BK62:BK68)</f>
        <v>0</v>
      </c>
      <c r="BL69" s="76">
        <f t="shared" si="207"/>
        <v>0</v>
      </c>
      <c r="BM69" s="77">
        <f t="shared" si="207"/>
        <v>0</v>
      </c>
      <c r="BN69" s="79" t="e">
        <f t="shared" si="72"/>
        <v>#DIV/0!</v>
      </c>
      <c r="BO69" s="76">
        <f t="shared" ref="BO69:BQ69" si="208">SUM(BO62:BO68)</f>
        <v>0</v>
      </c>
      <c r="BP69" s="76">
        <f t="shared" si="208"/>
        <v>0</v>
      </c>
      <c r="BQ69" s="77">
        <f t="shared" si="208"/>
        <v>0</v>
      </c>
      <c r="BR69" s="79" t="e">
        <f t="shared" si="16"/>
        <v>#DIV/0!</v>
      </c>
      <c r="BS69" s="76">
        <f t="shared" ref="BS69:BU69" si="209">SUM(BS62:BS68)</f>
        <v>0</v>
      </c>
      <c r="BT69" s="76">
        <f t="shared" si="209"/>
        <v>0</v>
      </c>
      <c r="BU69" s="77">
        <f t="shared" si="209"/>
        <v>0</v>
      </c>
      <c r="BV69" s="79" t="e">
        <f t="shared" si="17"/>
        <v>#DIV/0!</v>
      </c>
      <c r="BW69" s="76">
        <f t="shared" ref="BW69:BY69" si="210">SUM(BW62:BW68)</f>
        <v>0</v>
      </c>
      <c r="BX69" s="76">
        <f t="shared" si="210"/>
        <v>0</v>
      </c>
      <c r="BY69" s="77">
        <f t="shared" si="210"/>
        <v>0</v>
      </c>
      <c r="BZ69" s="79" t="e">
        <f t="shared" si="18"/>
        <v>#DIV/0!</v>
      </c>
      <c r="CA69" s="76">
        <f t="shared" ref="CA69:CC69" si="211">SUM(CA62:CA68)</f>
        <v>0</v>
      </c>
      <c r="CB69" s="76">
        <f t="shared" si="211"/>
        <v>0</v>
      </c>
      <c r="CC69" s="77">
        <f t="shared" si="211"/>
        <v>0</v>
      </c>
      <c r="CD69" s="79" t="e">
        <f t="shared" si="19"/>
        <v>#DIV/0!</v>
      </c>
      <c r="CE69" s="76">
        <f t="shared" ref="CE69:CG69" si="212">SUM(CE62:CE68)</f>
        <v>0</v>
      </c>
      <c r="CF69" s="76">
        <f t="shared" si="212"/>
        <v>0</v>
      </c>
      <c r="CG69" s="77">
        <f t="shared" si="212"/>
        <v>0</v>
      </c>
      <c r="CH69" s="79" t="e">
        <f t="shared" si="20"/>
        <v>#DIV/0!</v>
      </c>
      <c r="CI69" s="76">
        <f t="shared" ref="CI69:CK69" si="213">SUM(CI62:CI68)</f>
        <v>0</v>
      </c>
      <c r="CJ69" s="76">
        <f t="shared" si="213"/>
        <v>0</v>
      </c>
      <c r="CK69" s="77">
        <f t="shared" si="213"/>
        <v>0</v>
      </c>
      <c r="CL69" s="79" t="e">
        <f t="shared" si="21"/>
        <v>#DIV/0!</v>
      </c>
      <c r="CM69" s="76">
        <f t="shared" ref="CM69:CO69" si="214">SUM(CM62:CM68)</f>
        <v>0</v>
      </c>
      <c r="CN69" s="76">
        <f t="shared" si="214"/>
        <v>0</v>
      </c>
      <c r="CO69" s="77">
        <f t="shared" si="214"/>
        <v>0</v>
      </c>
      <c r="CP69" s="79" t="e">
        <f t="shared" si="22"/>
        <v>#DIV/0!</v>
      </c>
      <c r="CQ69" s="76">
        <f t="shared" ref="CQ69:CS69" si="215">SUM(CQ62:CQ68)</f>
        <v>0</v>
      </c>
      <c r="CR69" s="76">
        <f t="shared" si="215"/>
        <v>0</v>
      </c>
      <c r="CS69" s="77">
        <f t="shared" si="215"/>
        <v>0</v>
      </c>
      <c r="CT69" s="79" t="e">
        <f t="shared" si="23"/>
        <v>#DIV/0!</v>
      </c>
      <c r="CU69" s="76">
        <f t="shared" ref="CU69:CW69" si="216">SUM(CU62:CU68)</f>
        <v>0</v>
      </c>
      <c r="CV69" s="76">
        <f t="shared" si="216"/>
        <v>0</v>
      </c>
      <c r="CW69" s="77">
        <f t="shared" si="216"/>
        <v>0</v>
      </c>
      <c r="CX69" s="79" t="e">
        <f t="shared" si="24"/>
        <v>#DIV/0!</v>
      </c>
      <c r="CY69" s="76">
        <f t="shared" ref="CY69:DA69" si="217">SUM(CY62:CY68)</f>
        <v>0</v>
      </c>
      <c r="CZ69" s="76">
        <f t="shared" si="217"/>
        <v>0</v>
      </c>
      <c r="DA69" s="77">
        <f t="shared" si="217"/>
        <v>0</v>
      </c>
      <c r="DB69" s="79" t="e">
        <f t="shared" si="30"/>
        <v>#DIV/0!</v>
      </c>
      <c r="DC69" s="76">
        <f t="shared" ref="DC69:DE69" si="218">SUM(DC62:DC68)</f>
        <v>0</v>
      </c>
      <c r="DD69" s="76">
        <f t="shared" si="218"/>
        <v>0</v>
      </c>
      <c r="DE69" s="77">
        <f t="shared" si="218"/>
        <v>0</v>
      </c>
      <c r="DF69" s="151" t="e">
        <f t="shared" si="25"/>
        <v>#DIV/0!</v>
      </c>
    </row>
    <row r="70" spans="1:110" hidden="1">
      <c r="A70" s="88"/>
      <c r="B70" s="165"/>
      <c r="C70" s="99">
        <f>SUM(W70,AA70,AE70,AI70,AM70,AQ70,AU70,AY70,BC70,BG70,BK70,BO70,BS70,BW70,CA70,CE70,CI70,CM70,CQ70,CU70,CY70,DC70)</f>
        <v>0</v>
      </c>
      <c r="D70" s="72">
        <f t="shared" ref="D70:D76" si="219">SUM(X70,AB70,AF70,AJ70,AN70,AR70,AV70,AZ70,BD70,BH70,BL70,BP70,BT70,BX70,CB70,CF70,CJ70,CN70,CR70,CV70,CZ70,DD70)</f>
        <v>0</v>
      </c>
      <c r="E70" s="146"/>
      <c r="F70" s="72"/>
      <c r="G70" s="72"/>
      <c r="H70" s="72"/>
      <c r="I70" s="72"/>
      <c r="J70" s="61">
        <f>SUM(Y70,AC70,AG70,AK70,AO70,AS70,AW70,BA70,BE70,BI70,BM70,BQ70,BU70,BY70,CC70,CG70,CK70,CO70,CS70,CW70,DA70,DE70)</f>
        <v>0</v>
      </c>
      <c r="K70" s="59">
        <f>SUM($J$21,$J$29,$J$37,$J$45,$J$53,$J$61,$J$69:J70)/$C$3</f>
        <v>4.7857462092055124E-2</v>
      </c>
      <c r="L70" s="60" t="e">
        <f t="shared" si="33"/>
        <v>#DIV/0!</v>
      </c>
      <c r="M70" s="73" t="e">
        <f t="shared" si="34"/>
        <v>#DIV/0!</v>
      </c>
      <c r="N70" s="356" t="e">
        <f t="shared" si="35"/>
        <v>#DIV/0!</v>
      </c>
      <c r="O70" s="97"/>
      <c r="P70" s="72"/>
      <c r="Q70" s="74" t="e">
        <f t="shared" si="36"/>
        <v>#DIV/0!</v>
      </c>
      <c r="R70" s="75" t="e">
        <f>J70/O70</f>
        <v>#DIV/0!</v>
      </c>
      <c r="S70" s="59" t="e">
        <f t="shared" si="38"/>
        <v>#DIV/0!</v>
      </c>
      <c r="T70" s="72"/>
      <c r="U70" s="72"/>
      <c r="V70" s="89"/>
      <c r="W70" s="169"/>
      <c r="X70" s="127"/>
      <c r="Y70" s="128"/>
      <c r="Z70" s="60" t="e">
        <f t="shared" si="39"/>
        <v>#DIV/0!</v>
      </c>
      <c r="AA70" s="127"/>
      <c r="AB70" s="127"/>
      <c r="AC70" s="128"/>
      <c r="AD70" s="60" t="e">
        <f t="shared" si="40"/>
        <v>#DIV/0!</v>
      </c>
      <c r="AE70" s="127"/>
      <c r="AF70" s="127"/>
      <c r="AG70" s="128"/>
      <c r="AH70" s="60" t="e">
        <f t="shared" si="64"/>
        <v>#DIV/0!</v>
      </c>
      <c r="AI70" s="127"/>
      <c r="AJ70" s="127"/>
      <c r="AK70" s="128"/>
      <c r="AL70" s="60" t="e">
        <f t="shared" si="65"/>
        <v>#DIV/0!</v>
      </c>
      <c r="AM70" s="127"/>
      <c r="AN70" s="127"/>
      <c r="AO70" s="128"/>
      <c r="AP70" s="60" t="e">
        <f t="shared" si="66"/>
        <v>#DIV/0!</v>
      </c>
      <c r="AQ70" s="127"/>
      <c r="AR70" s="127"/>
      <c r="AS70" s="128"/>
      <c r="AT70" s="60" t="e">
        <f t="shared" si="67"/>
        <v>#DIV/0!</v>
      </c>
      <c r="AU70" s="127"/>
      <c r="AV70" s="127"/>
      <c r="AW70" s="128"/>
      <c r="AX70" s="60" t="e">
        <f t="shared" si="68"/>
        <v>#DIV/0!</v>
      </c>
      <c r="AY70" s="127"/>
      <c r="AZ70" s="127"/>
      <c r="BA70" s="128"/>
      <c r="BB70" s="60" t="e">
        <f t="shared" si="69"/>
        <v>#DIV/0!</v>
      </c>
      <c r="BC70" s="127"/>
      <c r="BD70" s="127"/>
      <c r="BE70" s="128"/>
      <c r="BF70" s="60" t="e">
        <f t="shared" si="70"/>
        <v>#DIV/0!</v>
      </c>
      <c r="BG70" s="127"/>
      <c r="BH70" s="127"/>
      <c r="BI70" s="128"/>
      <c r="BJ70" s="60" t="e">
        <f t="shared" si="71"/>
        <v>#DIV/0!</v>
      </c>
      <c r="BK70" s="127"/>
      <c r="BL70" s="127"/>
      <c r="BM70" s="128"/>
      <c r="BN70" s="60" t="e">
        <f t="shared" si="72"/>
        <v>#DIV/0!</v>
      </c>
      <c r="BO70" s="127"/>
      <c r="BP70" s="127"/>
      <c r="BQ70" s="128"/>
      <c r="BR70" s="60" t="e">
        <f t="shared" si="16"/>
        <v>#DIV/0!</v>
      </c>
      <c r="BS70" s="127"/>
      <c r="BT70" s="127"/>
      <c r="BU70" s="128"/>
      <c r="BV70" s="60" t="e">
        <f t="shared" si="17"/>
        <v>#DIV/0!</v>
      </c>
      <c r="BW70" s="127"/>
      <c r="BX70" s="127"/>
      <c r="BY70" s="128"/>
      <c r="BZ70" s="60" t="e">
        <f t="shared" si="18"/>
        <v>#DIV/0!</v>
      </c>
      <c r="CA70" s="127"/>
      <c r="CB70" s="127"/>
      <c r="CC70" s="128"/>
      <c r="CD70" s="60" t="e">
        <f t="shared" si="19"/>
        <v>#DIV/0!</v>
      </c>
      <c r="CE70" s="127"/>
      <c r="CF70" s="127"/>
      <c r="CG70" s="128"/>
      <c r="CH70" s="60" t="e">
        <f t="shared" si="20"/>
        <v>#DIV/0!</v>
      </c>
      <c r="CI70" s="127"/>
      <c r="CJ70" s="127"/>
      <c r="CK70" s="128"/>
      <c r="CL70" s="60" t="e">
        <f t="shared" si="21"/>
        <v>#DIV/0!</v>
      </c>
      <c r="CM70" s="127"/>
      <c r="CN70" s="127"/>
      <c r="CO70" s="128"/>
      <c r="CP70" s="60" t="e">
        <f t="shared" si="22"/>
        <v>#DIV/0!</v>
      </c>
      <c r="CQ70" s="127"/>
      <c r="CR70" s="127"/>
      <c r="CS70" s="128"/>
      <c r="CT70" s="60" t="e">
        <f t="shared" si="23"/>
        <v>#DIV/0!</v>
      </c>
      <c r="CU70" s="127"/>
      <c r="CV70" s="127"/>
      <c r="CW70" s="128"/>
      <c r="CX70" s="60" t="e">
        <f t="shared" si="24"/>
        <v>#DIV/0!</v>
      </c>
      <c r="CY70" s="127"/>
      <c r="CZ70" s="127"/>
      <c r="DA70" s="128"/>
      <c r="DB70" s="60" t="e">
        <f t="shared" si="30"/>
        <v>#DIV/0!</v>
      </c>
      <c r="DC70" s="127"/>
      <c r="DD70" s="127"/>
      <c r="DE70" s="128"/>
      <c r="DF70" s="150" t="e">
        <f t="shared" si="25"/>
        <v>#DIV/0!</v>
      </c>
    </row>
    <row r="71" spans="1:110" hidden="1">
      <c r="A71" s="88"/>
      <c r="B71" s="165"/>
      <c r="C71" s="99">
        <f t="shared" ref="C71:C76" si="220">SUM(W71,AA71,AE71,AI71,AM71,AQ71,AU71,AY71,BC71,BG71,BK71,BO71,BS71,BW71,CA71,CE71,CI71,CM71,CQ71,CU71,CY71,DC71)</f>
        <v>0</v>
      </c>
      <c r="D71" s="72">
        <f t="shared" si="219"/>
        <v>0</v>
      </c>
      <c r="E71" s="146"/>
      <c r="F71" s="72"/>
      <c r="G71" s="72"/>
      <c r="H71" s="72"/>
      <c r="I71" s="72"/>
      <c r="J71" s="61">
        <f t="shared" ref="J71:J76" si="221">SUM(Y71,AC71,AG71,AK71,AO71,AS71,AW71,BA71,BE71,BI71,BM71,BQ71,BU71,BY71,CC71,CG71,CK71,CO71,CS71,CW71,DA71,DE71)</f>
        <v>0</v>
      </c>
      <c r="K71" s="59">
        <f>SUM($J$21,$J$29,$J$37,$J$45,$J$53,$J$61,$J$69:J71)/$C$3</f>
        <v>4.7857462092055124E-2</v>
      </c>
      <c r="L71" s="60" t="e">
        <f t="shared" si="33"/>
        <v>#DIV/0!</v>
      </c>
      <c r="M71" s="73" t="e">
        <f t="shared" si="34"/>
        <v>#DIV/0!</v>
      </c>
      <c r="N71" s="356" t="e">
        <f t="shared" si="35"/>
        <v>#DIV/0!</v>
      </c>
      <c r="O71" s="97"/>
      <c r="P71" s="72"/>
      <c r="Q71" s="74" t="e">
        <f t="shared" si="36"/>
        <v>#DIV/0!</v>
      </c>
      <c r="R71" s="75" t="e">
        <f t="shared" ref="R71:R76" si="222">J71/O71</f>
        <v>#DIV/0!</v>
      </c>
      <c r="S71" s="59" t="e">
        <f t="shared" si="38"/>
        <v>#DIV/0!</v>
      </c>
      <c r="T71" s="72"/>
      <c r="U71" s="72"/>
      <c r="V71" s="89"/>
      <c r="W71" s="169"/>
      <c r="X71" s="127"/>
      <c r="Y71" s="128"/>
      <c r="Z71" s="60" t="e">
        <f t="shared" si="39"/>
        <v>#DIV/0!</v>
      </c>
      <c r="AA71" s="127"/>
      <c r="AB71" s="127"/>
      <c r="AC71" s="128"/>
      <c r="AD71" s="60" t="e">
        <f t="shared" si="40"/>
        <v>#DIV/0!</v>
      </c>
      <c r="AE71" s="127"/>
      <c r="AF71" s="127"/>
      <c r="AG71" s="128"/>
      <c r="AH71" s="60" t="e">
        <f t="shared" si="64"/>
        <v>#DIV/0!</v>
      </c>
      <c r="AI71" s="127"/>
      <c r="AJ71" s="127"/>
      <c r="AK71" s="128"/>
      <c r="AL71" s="60" t="e">
        <f t="shared" si="65"/>
        <v>#DIV/0!</v>
      </c>
      <c r="AM71" s="127"/>
      <c r="AN71" s="127"/>
      <c r="AO71" s="128"/>
      <c r="AP71" s="60" t="e">
        <f t="shared" si="66"/>
        <v>#DIV/0!</v>
      </c>
      <c r="AQ71" s="127"/>
      <c r="AR71" s="127"/>
      <c r="AS71" s="128"/>
      <c r="AT71" s="60" t="e">
        <f t="shared" si="67"/>
        <v>#DIV/0!</v>
      </c>
      <c r="AU71" s="127"/>
      <c r="AV71" s="127"/>
      <c r="AW71" s="128"/>
      <c r="AX71" s="60" t="e">
        <f t="shared" si="68"/>
        <v>#DIV/0!</v>
      </c>
      <c r="AY71" s="127"/>
      <c r="AZ71" s="127"/>
      <c r="BA71" s="128"/>
      <c r="BB71" s="60" t="e">
        <f t="shared" si="69"/>
        <v>#DIV/0!</v>
      </c>
      <c r="BC71" s="127"/>
      <c r="BD71" s="127"/>
      <c r="BE71" s="128"/>
      <c r="BF71" s="60" t="e">
        <f t="shared" si="70"/>
        <v>#DIV/0!</v>
      </c>
      <c r="BG71" s="127"/>
      <c r="BH71" s="127"/>
      <c r="BI71" s="128"/>
      <c r="BJ71" s="60" t="e">
        <f t="shared" si="71"/>
        <v>#DIV/0!</v>
      </c>
      <c r="BK71" s="127"/>
      <c r="BL71" s="127"/>
      <c r="BM71" s="128"/>
      <c r="BN71" s="60" t="e">
        <f t="shared" si="72"/>
        <v>#DIV/0!</v>
      </c>
      <c r="BO71" s="127"/>
      <c r="BP71" s="127"/>
      <c r="BQ71" s="128"/>
      <c r="BR71" s="60" t="e">
        <f t="shared" si="16"/>
        <v>#DIV/0!</v>
      </c>
      <c r="BS71" s="127"/>
      <c r="BT71" s="127"/>
      <c r="BU71" s="128"/>
      <c r="BV71" s="60" t="e">
        <f t="shared" si="17"/>
        <v>#DIV/0!</v>
      </c>
      <c r="BW71" s="127"/>
      <c r="BX71" s="127"/>
      <c r="BY71" s="128"/>
      <c r="BZ71" s="60" t="e">
        <f t="shared" si="18"/>
        <v>#DIV/0!</v>
      </c>
      <c r="CA71" s="127"/>
      <c r="CB71" s="127"/>
      <c r="CC71" s="128"/>
      <c r="CD71" s="60" t="e">
        <f t="shared" si="19"/>
        <v>#DIV/0!</v>
      </c>
      <c r="CE71" s="127"/>
      <c r="CF71" s="127"/>
      <c r="CG71" s="128"/>
      <c r="CH71" s="60" t="e">
        <f t="shared" si="20"/>
        <v>#DIV/0!</v>
      </c>
      <c r="CI71" s="127"/>
      <c r="CJ71" s="127"/>
      <c r="CK71" s="128"/>
      <c r="CL71" s="60" t="e">
        <f t="shared" si="21"/>
        <v>#DIV/0!</v>
      </c>
      <c r="CM71" s="127"/>
      <c r="CN71" s="127"/>
      <c r="CO71" s="128"/>
      <c r="CP71" s="60" t="e">
        <f t="shared" si="22"/>
        <v>#DIV/0!</v>
      </c>
      <c r="CQ71" s="127"/>
      <c r="CR71" s="127"/>
      <c r="CS71" s="128"/>
      <c r="CT71" s="60" t="e">
        <f t="shared" si="23"/>
        <v>#DIV/0!</v>
      </c>
      <c r="CU71" s="127"/>
      <c r="CV71" s="127"/>
      <c r="CW71" s="128"/>
      <c r="CX71" s="60" t="e">
        <f t="shared" si="24"/>
        <v>#DIV/0!</v>
      </c>
      <c r="CY71" s="127"/>
      <c r="CZ71" s="127"/>
      <c r="DA71" s="128"/>
      <c r="DB71" s="60" t="e">
        <f t="shared" si="30"/>
        <v>#DIV/0!</v>
      </c>
      <c r="DC71" s="127"/>
      <c r="DD71" s="127"/>
      <c r="DE71" s="128"/>
      <c r="DF71" s="150" t="e">
        <f t="shared" si="25"/>
        <v>#DIV/0!</v>
      </c>
    </row>
    <row r="72" spans="1:110" hidden="1">
      <c r="A72" s="88"/>
      <c r="B72" s="165"/>
      <c r="C72" s="99">
        <f t="shared" si="220"/>
        <v>0</v>
      </c>
      <c r="D72" s="72">
        <f t="shared" si="219"/>
        <v>0</v>
      </c>
      <c r="E72" s="146"/>
      <c r="F72" s="72"/>
      <c r="G72" s="72"/>
      <c r="H72" s="72"/>
      <c r="I72" s="72"/>
      <c r="J72" s="61">
        <f t="shared" si="221"/>
        <v>0</v>
      </c>
      <c r="K72" s="59">
        <f>SUM($J$21,$J$29,$J$37,$J$45,$J$53,$J$61,$J$69:J72)/$C$3</f>
        <v>4.7857462092055124E-2</v>
      </c>
      <c r="L72" s="60" t="e">
        <f t="shared" si="33"/>
        <v>#DIV/0!</v>
      </c>
      <c r="M72" s="73" t="e">
        <f t="shared" si="34"/>
        <v>#DIV/0!</v>
      </c>
      <c r="N72" s="356" t="e">
        <f t="shared" si="35"/>
        <v>#DIV/0!</v>
      </c>
      <c r="O72" s="97"/>
      <c r="P72" s="72"/>
      <c r="Q72" s="74" t="e">
        <f t="shared" si="36"/>
        <v>#DIV/0!</v>
      </c>
      <c r="R72" s="75" t="e">
        <f t="shared" si="222"/>
        <v>#DIV/0!</v>
      </c>
      <c r="S72" s="59" t="e">
        <f t="shared" si="38"/>
        <v>#DIV/0!</v>
      </c>
      <c r="T72" s="72"/>
      <c r="U72" s="72"/>
      <c r="V72" s="89"/>
      <c r="W72" s="169"/>
      <c r="X72" s="127"/>
      <c r="Y72" s="128"/>
      <c r="Z72" s="60" t="e">
        <f t="shared" si="39"/>
        <v>#DIV/0!</v>
      </c>
      <c r="AA72" s="127"/>
      <c r="AB72" s="127"/>
      <c r="AC72" s="128"/>
      <c r="AD72" s="60" t="e">
        <f t="shared" si="40"/>
        <v>#DIV/0!</v>
      </c>
      <c r="AE72" s="127"/>
      <c r="AF72" s="127"/>
      <c r="AG72" s="128"/>
      <c r="AH72" s="60" t="e">
        <f t="shared" si="64"/>
        <v>#DIV/0!</v>
      </c>
      <c r="AI72" s="127"/>
      <c r="AJ72" s="127"/>
      <c r="AK72" s="128"/>
      <c r="AL72" s="60" t="e">
        <f t="shared" si="65"/>
        <v>#DIV/0!</v>
      </c>
      <c r="AM72" s="127"/>
      <c r="AN72" s="127"/>
      <c r="AO72" s="128"/>
      <c r="AP72" s="60" t="e">
        <f t="shared" si="66"/>
        <v>#DIV/0!</v>
      </c>
      <c r="AQ72" s="127"/>
      <c r="AR72" s="127"/>
      <c r="AS72" s="128"/>
      <c r="AT72" s="60" t="e">
        <f t="shared" si="67"/>
        <v>#DIV/0!</v>
      </c>
      <c r="AU72" s="127"/>
      <c r="AV72" s="127"/>
      <c r="AW72" s="128"/>
      <c r="AX72" s="60" t="e">
        <f t="shared" si="68"/>
        <v>#DIV/0!</v>
      </c>
      <c r="AY72" s="127"/>
      <c r="AZ72" s="127"/>
      <c r="BA72" s="128"/>
      <c r="BB72" s="60" t="e">
        <f t="shared" si="69"/>
        <v>#DIV/0!</v>
      </c>
      <c r="BC72" s="127"/>
      <c r="BD72" s="127"/>
      <c r="BE72" s="128"/>
      <c r="BF72" s="60" t="e">
        <f t="shared" si="70"/>
        <v>#DIV/0!</v>
      </c>
      <c r="BG72" s="127"/>
      <c r="BH72" s="127"/>
      <c r="BI72" s="128"/>
      <c r="BJ72" s="60" t="e">
        <f t="shared" si="71"/>
        <v>#DIV/0!</v>
      </c>
      <c r="BK72" s="127"/>
      <c r="BL72" s="127"/>
      <c r="BM72" s="128"/>
      <c r="BN72" s="60" t="e">
        <f t="shared" si="72"/>
        <v>#DIV/0!</v>
      </c>
      <c r="BO72" s="127"/>
      <c r="BP72" s="127"/>
      <c r="BQ72" s="128"/>
      <c r="BR72" s="60" t="e">
        <f t="shared" si="16"/>
        <v>#DIV/0!</v>
      </c>
      <c r="BS72" s="127"/>
      <c r="BT72" s="127"/>
      <c r="BU72" s="128"/>
      <c r="BV72" s="60" t="e">
        <f t="shared" si="17"/>
        <v>#DIV/0!</v>
      </c>
      <c r="BW72" s="127"/>
      <c r="BX72" s="127"/>
      <c r="BY72" s="128"/>
      <c r="BZ72" s="60" t="e">
        <f t="shared" si="18"/>
        <v>#DIV/0!</v>
      </c>
      <c r="CA72" s="127"/>
      <c r="CB72" s="127"/>
      <c r="CC72" s="128"/>
      <c r="CD72" s="60" t="e">
        <f t="shared" si="19"/>
        <v>#DIV/0!</v>
      </c>
      <c r="CE72" s="127"/>
      <c r="CF72" s="127"/>
      <c r="CG72" s="128"/>
      <c r="CH72" s="60" t="e">
        <f t="shared" si="20"/>
        <v>#DIV/0!</v>
      </c>
      <c r="CI72" s="127"/>
      <c r="CJ72" s="127"/>
      <c r="CK72" s="128"/>
      <c r="CL72" s="60" t="e">
        <f t="shared" si="21"/>
        <v>#DIV/0!</v>
      </c>
      <c r="CM72" s="127"/>
      <c r="CN72" s="127"/>
      <c r="CO72" s="128"/>
      <c r="CP72" s="60" t="e">
        <f t="shared" si="22"/>
        <v>#DIV/0!</v>
      </c>
      <c r="CQ72" s="127"/>
      <c r="CR72" s="127"/>
      <c r="CS72" s="128"/>
      <c r="CT72" s="60" t="e">
        <f t="shared" si="23"/>
        <v>#DIV/0!</v>
      </c>
      <c r="CU72" s="127"/>
      <c r="CV72" s="127"/>
      <c r="CW72" s="128"/>
      <c r="CX72" s="60" t="e">
        <f t="shared" si="24"/>
        <v>#DIV/0!</v>
      </c>
      <c r="CY72" s="127"/>
      <c r="CZ72" s="127"/>
      <c r="DA72" s="128"/>
      <c r="DB72" s="60" t="e">
        <f t="shared" si="30"/>
        <v>#DIV/0!</v>
      </c>
      <c r="DC72" s="127"/>
      <c r="DD72" s="127"/>
      <c r="DE72" s="128"/>
      <c r="DF72" s="150" t="e">
        <f t="shared" si="25"/>
        <v>#DIV/0!</v>
      </c>
    </row>
    <row r="73" spans="1:110" hidden="1">
      <c r="A73" s="88"/>
      <c r="B73" s="165"/>
      <c r="C73" s="99">
        <f t="shared" si="220"/>
        <v>0</v>
      </c>
      <c r="D73" s="72">
        <f t="shared" si="219"/>
        <v>0</v>
      </c>
      <c r="E73" s="146"/>
      <c r="F73" s="72"/>
      <c r="G73" s="72"/>
      <c r="H73" s="72"/>
      <c r="I73" s="72"/>
      <c r="J73" s="61">
        <f t="shared" si="221"/>
        <v>0</v>
      </c>
      <c r="K73" s="59">
        <f>SUM($J$21,$J$29,$J$37,$J$45,$J$53,$J$61,$J$69:J73)/$C$3</f>
        <v>4.7857462092055124E-2</v>
      </c>
      <c r="L73" s="60" t="e">
        <f t="shared" si="33"/>
        <v>#DIV/0!</v>
      </c>
      <c r="M73" s="73" t="e">
        <f t="shared" si="34"/>
        <v>#DIV/0!</v>
      </c>
      <c r="N73" s="356" t="e">
        <f t="shared" si="35"/>
        <v>#DIV/0!</v>
      </c>
      <c r="O73" s="97"/>
      <c r="P73" s="72"/>
      <c r="Q73" s="74" t="e">
        <f t="shared" si="36"/>
        <v>#DIV/0!</v>
      </c>
      <c r="R73" s="75" t="e">
        <f t="shared" si="222"/>
        <v>#DIV/0!</v>
      </c>
      <c r="S73" s="59" t="e">
        <f t="shared" si="38"/>
        <v>#DIV/0!</v>
      </c>
      <c r="T73" s="72"/>
      <c r="U73" s="72"/>
      <c r="V73" s="89"/>
      <c r="W73" s="169"/>
      <c r="X73" s="127"/>
      <c r="Y73" s="128"/>
      <c r="Z73" s="60" t="e">
        <f t="shared" si="39"/>
        <v>#DIV/0!</v>
      </c>
      <c r="AA73" s="127"/>
      <c r="AB73" s="127"/>
      <c r="AC73" s="128"/>
      <c r="AD73" s="60" t="e">
        <f t="shared" si="40"/>
        <v>#DIV/0!</v>
      </c>
      <c r="AE73" s="127"/>
      <c r="AF73" s="127"/>
      <c r="AG73" s="128"/>
      <c r="AH73" s="60" t="e">
        <f t="shared" si="64"/>
        <v>#DIV/0!</v>
      </c>
      <c r="AI73" s="127"/>
      <c r="AJ73" s="127"/>
      <c r="AK73" s="128"/>
      <c r="AL73" s="60" t="e">
        <f t="shared" si="65"/>
        <v>#DIV/0!</v>
      </c>
      <c r="AM73" s="127"/>
      <c r="AN73" s="127"/>
      <c r="AO73" s="128"/>
      <c r="AP73" s="60" t="e">
        <f t="shared" si="66"/>
        <v>#DIV/0!</v>
      </c>
      <c r="AQ73" s="127"/>
      <c r="AR73" s="127"/>
      <c r="AS73" s="128"/>
      <c r="AT73" s="60" t="e">
        <f t="shared" si="67"/>
        <v>#DIV/0!</v>
      </c>
      <c r="AU73" s="127"/>
      <c r="AV73" s="127"/>
      <c r="AW73" s="128"/>
      <c r="AX73" s="60" t="e">
        <f t="shared" si="68"/>
        <v>#DIV/0!</v>
      </c>
      <c r="AY73" s="127"/>
      <c r="AZ73" s="127"/>
      <c r="BA73" s="128"/>
      <c r="BB73" s="60" t="e">
        <f t="shared" si="69"/>
        <v>#DIV/0!</v>
      </c>
      <c r="BC73" s="127"/>
      <c r="BD73" s="127"/>
      <c r="BE73" s="128"/>
      <c r="BF73" s="60" t="e">
        <f t="shared" si="70"/>
        <v>#DIV/0!</v>
      </c>
      <c r="BG73" s="127"/>
      <c r="BH73" s="127"/>
      <c r="BI73" s="128"/>
      <c r="BJ73" s="60" t="e">
        <f t="shared" si="71"/>
        <v>#DIV/0!</v>
      </c>
      <c r="BK73" s="127"/>
      <c r="BL73" s="127"/>
      <c r="BM73" s="128"/>
      <c r="BN73" s="60" t="e">
        <f t="shared" si="72"/>
        <v>#DIV/0!</v>
      </c>
      <c r="BO73" s="127"/>
      <c r="BP73" s="127"/>
      <c r="BQ73" s="128"/>
      <c r="BR73" s="60" t="e">
        <f t="shared" si="16"/>
        <v>#DIV/0!</v>
      </c>
      <c r="BS73" s="127"/>
      <c r="BT73" s="127"/>
      <c r="BU73" s="128"/>
      <c r="BV73" s="60" t="e">
        <f t="shared" si="17"/>
        <v>#DIV/0!</v>
      </c>
      <c r="BW73" s="127"/>
      <c r="BX73" s="127"/>
      <c r="BY73" s="128"/>
      <c r="BZ73" s="60" t="e">
        <f t="shared" si="18"/>
        <v>#DIV/0!</v>
      </c>
      <c r="CA73" s="127"/>
      <c r="CB73" s="127"/>
      <c r="CC73" s="128"/>
      <c r="CD73" s="60" t="e">
        <f t="shared" si="19"/>
        <v>#DIV/0!</v>
      </c>
      <c r="CE73" s="127"/>
      <c r="CF73" s="127"/>
      <c r="CG73" s="128"/>
      <c r="CH73" s="60" t="e">
        <f t="shared" si="20"/>
        <v>#DIV/0!</v>
      </c>
      <c r="CI73" s="127"/>
      <c r="CJ73" s="127"/>
      <c r="CK73" s="128"/>
      <c r="CL73" s="60" t="e">
        <f t="shared" si="21"/>
        <v>#DIV/0!</v>
      </c>
      <c r="CM73" s="127"/>
      <c r="CN73" s="127"/>
      <c r="CO73" s="128"/>
      <c r="CP73" s="60" t="e">
        <f t="shared" si="22"/>
        <v>#DIV/0!</v>
      </c>
      <c r="CQ73" s="127"/>
      <c r="CR73" s="127"/>
      <c r="CS73" s="128"/>
      <c r="CT73" s="60" t="e">
        <f t="shared" si="23"/>
        <v>#DIV/0!</v>
      </c>
      <c r="CU73" s="127"/>
      <c r="CV73" s="127"/>
      <c r="CW73" s="128"/>
      <c r="CX73" s="60" t="e">
        <f t="shared" si="24"/>
        <v>#DIV/0!</v>
      </c>
      <c r="CY73" s="127"/>
      <c r="CZ73" s="127"/>
      <c r="DA73" s="128"/>
      <c r="DB73" s="60" t="e">
        <f t="shared" si="30"/>
        <v>#DIV/0!</v>
      </c>
      <c r="DC73" s="127"/>
      <c r="DD73" s="127"/>
      <c r="DE73" s="128"/>
      <c r="DF73" s="150" t="e">
        <f t="shared" si="25"/>
        <v>#DIV/0!</v>
      </c>
    </row>
    <row r="74" spans="1:110" hidden="1">
      <c r="A74" s="90"/>
      <c r="B74" s="165"/>
      <c r="C74" s="99">
        <f t="shared" si="220"/>
        <v>0</v>
      </c>
      <c r="D74" s="72">
        <f t="shared" si="219"/>
        <v>0</v>
      </c>
      <c r="E74" s="146"/>
      <c r="F74" s="72"/>
      <c r="G74" s="72"/>
      <c r="H74" s="72"/>
      <c r="I74" s="72"/>
      <c r="J74" s="61">
        <f t="shared" si="221"/>
        <v>0</v>
      </c>
      <c r="K74" s="59">
        <f>SUM($J$21,$J$29,$J$37,$J$45,$J$53,$J$61,$J$69:J74)/$C$3</f>
        <v>4.7857462092055124E-2</v>
      </c>
      <c r="L74" s="60" t="e">
        <f t="shared" si="33"/>
        <v>#DIV/0!</v>
      </c>
      <c r="M74" s="73" t="e">
        <f t="shared" si="34"/>
        <v>#DIV/0!</v>
      </c>
      <c r="N74" s="356" t="e">
        <f t="shared" si="35"/>
        <v>#DIV/0!</v>
      </c>
      <c r="O74" s="97"/>
      <c r="P74" s="72"/>
      <c r="Q74" s="74" t="e">
        <f t="shared" si="36"/>
        <v>#DIV/0!</v>
      </c>
      <c r="R74" s="75" t="e">
        <f t="shared" si="222"/>
        <v>#DIV/0!</v>
      </c>
      <c r="S74" s="59" t="e">
        <f t="shared" si="38"/>
        <v>#DIV/0!</v>
      </c>
      <c r="T74" s="72"/>
      <c r="U74" s="72"/>
      <c r="V74" s="89"/>
      <c r="W74" s="169"/>
      <c r="X74" s="127"/>
      <c r="Y74" s="128"/>
      <c r="Z74" s="60" t="e">
        <f t="shared" si="39"/>
        <v>#DIV/0!</v>
      </c>
      <c r="AA74" s="127"/>
      <c r="AB74" s="127"/>
      <c r="AC74" s="128"/>
      <c r="AD74" s="60" t="e">
        <f t="shared" si="40"/>
        <v>#DIV/0!</v>
      </c>
      <c r="AE74" s="127"/>
      <c r="AF74" s="127"/>
      <c r="AG74" s="128"/>
      <c r="AH74" s="60" t="e">
        <f t="shared" si="64"/>
        <v>#DIV/0!</v>
      </c>
      <c r="AI74" s="127"/>
      <c r="AJ74" s="127"/>
      <c r="AK74" s="128"/>
      <c r="AL74" s="60" t="e">
        <f t="shared" si="65"/>
        <v>#DIV/0!</v>
      </c>
      <c r="AM74" s="127"/>
      <c r="AN74" s="127"/>
      <c r="AO74" s="128"/>
      <c r="AP74" s="60" t="e">
        <f t="shared" si="66"/>
        <v>#DIV/0!</v>
      </c>
      <c r="AQ74" s="127"/>
      <c r="AR74" s="127"/>
      <c r="AS74" s="128"/>
      <c r="AT74" s="60" t="e">
        <f t="shared" si="67"/>
        <v>#DIV/0!</v>
      </c>
      <c r="AU74" s="127"/>
      <c r="AV74" s="127"/>
      <c r="AW74" s="128"/>
      <c r="AX74" s="60" t="e">
        <f t="shared" si="68"/>
        <v>#DIV/0!</v>
      </c>
      <c r="AY74" s="127"/>
      <c r="AZ74" s="127"/>
      <c r="BA74" s="128"/>
      <c r="BB74" s="60" t="e">
        <f t="shared" si="69"/>
        <v>#DIV/0!</v>
      </c>
      <c r="BC74" s="127"/>
      <c r="BD74" s="127"/>
      <c r="BE74" s="128"/>
      <c r="BF74" s="60" t="e">
        <f t="shared" si="70"/>
        <v>#DIV/0!</v>
      </c>
      <c r="BG74" s="127"/>
      <c r="BH74" s="127"/>
      <c r="BI74" s="128"/>
      <c r="BJ74" s="60" t="e">
        <f t="shared" si="71"/>
        <v>#DIV/0!</v>
      </c>
      <c r="BK74" s="127"/>
      <c r="BL74" s="127"/>
      <c r="BM74" s="128"/>
      <c r="BN74" s="60" t="e">
        <f t="shared" si="72"/>
        <v>#DIV/0!</v>
      </c>
      <c r="BO74" s="127"/>
      <c r="BP74" s="127"/>
      <c r="BQ74" s="128"/>
      <c r="BR74" s="60" t="e">
        <f t="shared" si="16"/>
        <v>#DIV/0!</v>
      </c>
      <c r="BS74" s="127"/>
      <c r="BT74" s="127"/>
      <c r="BU74" s="128"/>
      <c r="BV74" s="60" t="e">
        <f t="shared" si="17"/>
        <v>#DIV/0!</v>
      </c>
      <c r="BW74" s="127"/>
      <c r="BX74" s="127"/>
      <c r="BY74" s="128"/>
      <c r="BZ74" s="60" t="e">
        <f t="shared" si="18"/>
        <v>#DIV/0!</v>
      </c>
      <c r="CA74" s="127"/>
      <c r="CB74" s="127"/>
      <c r="CC74" s="128"/>
      <c r="CD74" s="60" t="e">
        <f t="shared" si="19"/>
        <v>#DIV/0!</v>
      </c>
      <c r="CE74" s="127"/>
      <c r="CF74" s="127"/>
      <c r="CG74" s="128"/>
      <c r="CH74" s="60" t="e">
        <f t="shared" si="20"/>
        <v>#DIV/0!</v>
      </c>
      <c r="CI74" s="127"/>
      <c r="CJ74" s="127"/>
      <c r="CK74" s="128"/>
      <c r="CL74" s="60" t="e">
        <f t="shared" si="21"/>
        <v>#DIV/0!</v>
      </c>
      <c r="CM74" s="127"/>
      <c r="CN74" s="127"/>
      <c r="CO74" s="128"/>
      <c r="CP74" s="60" t="e">
        <f t="shared" si="22"/>
        <v>#DIV/0!</v>
      </c>
      <c r="CQ74" s="127"/>
      <c r="CR74" s="127"/>
      <c r="CS74" s="128"/>
      <c r="CT74" s="60" t="e">
        <f t="shared" si="23"/>
        <v>#DIV/0!</v>
      </c>
      <c r="CU74" s="127"/>
      <c r="CV74" s="127"/>
      <c r="CW74" s="128"/>
      <c r="CX74" s="60" t="e">
        <f t="shared" si="24"/>
        <v>#DIV/0!</v>
      </c>
      <c r="CY74" s="127"/>
      <c r="CZ74" s="127"/>
      <c r="DA74" s="128"/>
      <c r="DB74" s="60" t="e">
        <f t="shared" si="30"/>
        <v>#DIV/0!</v>
      </c>
      <c r="DC74" s="127"/>
      <c r="DD74" s="127"/>
      <c r="DE74" s="128"/>
      <c r="DF74" s="150" t="e">
        <f t="shared" si="25"/>
        <v>#DIV/0!</v>
      </c>
    </row>
    <row r="75" spans="1:110" hidden="1">
      <c r="A75" s="88"/>
      <c r="B75" s="165"/>
      <c r="C75" s="99">
        <f t="shared" si="220"/>
        <v>0</v>
      </c>
      <c r="D75" s="72">
        <f t="shared" si="219"/>
        <v>0</v>
      </c>
      <c r="E75" s="146"/>
      <c r="F75" s="72"/>
      <c r="G75" s="72"/>
      <c r="H75" s="72"/>
      <c r="I75" s="72"/>
      <c r="J75" s="61">
        <f t="shared" si="221"/>
        <v>0</v>
      </c>
      <c r="K75" s="59">
        <f>SUM($J$21,$J$29,$J$37,$J$45,$J$53,$J$61,$J$69:J75)/$C$3</f>
        <v>4.7857462092055124E-2</v>
      </c>
      <c r="L75" s="60" t="e">
        <f t="shared" si="33"/>
        <v>#DIV/0!</v>
      </c>
      <c r="M75" s="73" t="e">
        <f t="shared" si="34"/>
        <v>#DIV/0!</v>
      </c>
      <c r="N75" s="356" t="e">
        <f t="shared" si="35"/>
        <v>#DIV/0!</v>
      </c>
      <c r="O75" s="97"/>
      <c r="P75" s="72"/>
      <c r="Q75" s="74" t="e">
        <f t="shared" si="36"/>
        <v>#DIV/0!</v>
      </c>
      <c r="R75" s="75" t="e">
        <f t="shared" si="222"/>
        <v>#DIV/0!</v>
      </c>
      <c r="S75" s="59" t="e">
        <f t="shared" si="38"/>
        <v>#DIV/0!</v>
      </c>
      <c r="T75" s="72"/>
      <c r="U75" s="72"/>
      <c r="V75" s="89"/>
      <c r="W75" s="169"/>
      <c r="X75" s="127"/>
      <c r="Y75" s="128"/>
      <c r="Z75" s="60" t="e">
        <f t="shared" si="39"/>
        <v>#DIV/0!</v>
      </c>
      <c r="AA75" s="127"/>
      <c r="AB75" s="127"/>
      <c r="AC75" s="128"/>
      <c r="AD75" s="60" t="e">
        <f t="shared" si="40"/>
        <v>#DIV/0!</v>
      </c>
      <c r="AE75" s="127"/>
      <c r="AF75" s="127"/>
      <c r="AG75" s="128"/>
      <c r="AH75" s="60" t="e">
        <f t="shared" si="64"/>
        <v>#DIV/0!</v>
      </c>
      <c r="AI75" s="127"/>
      <c r="AJ75" s="127"/>
      <c r="AK75" s="128"/>
      <c r="AL75" s="60" t="e">
        <f t="shared" si="65"/>
        <v>#DIV/0!</v>
      </c>
      <c r="AM75" s="127"/>
      <c r="AN75" s="127"/>
      <c r="AO75" s="128"/>
      <c r="AP75" s="60" t="e">
        <f t="shared" si="66"/>
        <v>#DIV/0!</v>
      </c>
      <c r="AQ75" s="127"/>
      <c r="AR75" s="127"/>
      <c r="AS75" s="128"/>
      <c r="AT75" s="60" t="e">
        <f t="shared" si="67"/>
        <v>#DIV/0!</v>
      </c>
      <c r="AU75" s="127"/>
      <c r="AV75" s="127"/>
      <c r="AW75" s="128"/>
      <c r="AX75" s="60" t="e">
        <f t="shared" si="68"/>
        <v>#DIV/0!</v>
      </c>
      <c r="AY75" s="127"/>
      <c r="AZ75" s="127"/>
      <c r="BA75" s="128"/>
      <c r="BB75" s="60" t="e">
        <f t="shared" si="69"/>
        <v>#DIV/0!</v>
      </c>
      <c r="BC75" s="127"/>
      <c r="BD75" s="127"/>
      <c r="BE75" s="128"/>
      <c r="BF75" s="60" t="e">
        <f t="shared" si="70"/>
        <v>#DIV/0!</v>
      </c>
      <c r="BG75" s="127"/>
      <c r="BH75" s="127"/>
      <c r="BI75" s="128"/>
      <c r="BJ75" s="60" t="e">
        <f t="shared" si="71"/>
        <v>#DIV/0!</v>
      </c>
      <c r="BK75" s="127"/>
      <c r="BL75" s="127"/>
      <c r="BM75" s="128"/>
      <c r="BN75" s="60" t="e">
        <f t="shared" si="72"/>
        <v>#DIV/0!</v>
      </c>
      <c r="BO75" s="127"/>
      <c r="BP75" s="127"/>
      <c r="BQ75" s="128"/>
      <c r="BR75" s="60" t="e">
        <f t="shared" si="16"/>
        <v>#DIV/0!</v>
      </c>
      <c r="BS75" s="127"/>
      <c r="BT75" s="127"/>
      <c r="BU75" s="128"/>
      <c r="BV75" s="60" t="e">
        <f t="shared" si="17"/>
        <v>#DIV/0!</v>
      </c>
      <c r="BW75" s="127"/>
      <c r="BX75" s="127"/>
      <c r="BY75" s="128"/>
      <c r="BZ75" s="60" t="e">
        <f t="shared" si="18"/>
        <v>#DIV/0!</v>
      </c>
      <c r="CA75" s="127"/>
      <c r="CB75" s="127"/>
      <c r="CC75" s="128"/>
      <c r="CD75" s="60" t="e">
        <f t="shared" si="19"/>
        <v>#DIV/0!</v>
      </c>
      <c r="CE75" s="127"/>
      <c r="CF75" s="127"/>
      <c r="CG75" s="128"/>
      <c r="CH75" s="60" t="e">
        <f t="shared" si="20"/>
        <v>#DIV/0!</v>
      </c>
      <c r="CI75" s="127"/>
      <c r="CJ75" s="127"/>
      <c r="CK75" s="128"/>
      <c r="CL75" s="60" t="e">
        <f t="shared" si="21"/>
        <v>#DIV/0!</v>
      </c>
      <c r="CM75" s="127"/>
      <c r="CN75" s="127"/>
      <c r="CO75" s="128"/>
      <c r="CP75" s="60" t="e">
        <f t="shared" si="22"/>
        <v>#DIV/0!</v>
      </c>
      <c r="CQ75" s="127"/>
      <c r="CR75" s="127"/>
      <c r="CS75" s="128"/>
      <c r="CT75" s="60" t="e">
        <f t="shared" si="23"/>
        <v>#DIV/0!</v>
      </c>
      <c r="CU75" s="127"/>
      <c r="CV75" s="127"/>
      <c r="CW75" s="128"/>
      <c r="CX75" s="60" t="e">
        <f t="shared" si="24"/>
        <v>#DIV/0!</v>
      </c>
      <c r="CY75" s="127"/>
      <c r="CZ75" s="127"/>
      <c r="DA75" s="128"/>
      <c r="DB75" s="60" t="e">
        <f t="shared" si="30"/>
        <v>#DIV/0!</v>
      </c>
      <c r="DC75" s="127"/>
      <c r="DD75" s="127"/>
      <c r="DE75" s="128"/>
      <c r="DF75" s="150" t="e">
        <f t="shared" si="25"/>
        <v>#DIV/0!</v>
      </c>
    </row>
    <row r="76" spans="1:110" hidden="1">
      <c r="A76" s="88"/>
      <c r="B76" s="165"/>
      <c r="C76" s="99">
        <f t="shared" si="220"/>
        <v>0</v>
      </c>
      <c r="D76" s="72">
        <f t="shared" si="219"/>
        <v>0</v>
      </c>
      <c r="E76" s="146"/>
      <c r="F76" s="72"/>
      <c r="G76" s="72"/>
      <c r="H76" s="72"/>
      <c r="I76" s="72"/>
      <c r="J76" s="61">
        <f t="shared" si="221"/>
        <v>0</v>
      </c>
      <c r="K76" s="59">
        <f>SUM($J$21,$J$29,$J$37,$J$45,$J$53,$J$61,$J$69:J76)/$C$3</f>
        <v>4.7857462092055124E-2</v>
      </c>
      <c r="L76" s="60" t="e">
        <f t="shared" si="33"/>
        <v>#DIV/0!</v>
      </c>
      <c r="M76" s="73" t="e">
        <f t="shared" si="34"/>
        <v>#DIV/0!</v>
      </c>
      <c r="N76" s="356" t="e">
        <f t="shared" si="35"/>
        <v>#DIV/0!</v>
      </c>
      <c r="O76" s="97"/>
      <c r="P76" s="72"/>
      <c r="Q76" s="74" t="e">
        <f t="shared" si="36"/>
        <v>#DIV/0!</v>
      </c>
      <c r="R76" s="75" t="e">
        <f t="shared" si="222"/>
        <v>#DIV/0!</v>
      </c>
      <c r="S76" s="59" t="e">
        <f t="shared" si="38"/>
        <v>#DIV/0!</v>
      </c>
      <c r="T76" s="72"/>
      <c r="U76" s="72"/>
      <c r="V76" s="89"/>
      <c r="W76" s="169"/>
      <c r="X76" s="127"/>
      <c r="Y76" s="128"/>
      <c r="Z76" s="60" t="e">
        <f t="shared" si="39"/>
        <v>#DIV/0!</v>
      </c>
      <c r="AA76" s="127"/>
      <c r="AB76" s="127"/>
      <c r="AC76" s="128"/>
      <c r="AD76" s="60" t="e">
        <f t="shared" si="40"/>
        <v>#DIV/0!</v>
      </c>
      <c r="AE76" s="127"/>
      <c r="AF76" s="127"/>
      <c r="AG76" s="128"/>
      <c r="AH76" s="60" t="e">
        <f t="shared" si="64"/>
        <v>#DIV/0!</v>
      </c>
      <c r="AI76" s="127"/>
      <c r="AJ76" s="127"/>
      <c r="AK76" s="128"/>
      <c r="AL76" s="60" t="e">
        <f t="shared" si="65"/>
        <v>#DIV/0!</v>
      </c>
      <c r="AM76" s="127"/>
      <c r="AN76" s="127"/>
      <c r="AO76" s="128"/>
      <c r="AP76" s="60" t="e">
        <f t="shared" si="66"/>
        <v>#DIV/0!</v>
      </c>
      <c r="AQ76" s="127"/>
      <c r="AR76" s="127"/>
      <c r="AS76" s="128"/>
      <c r="AT76" s="60" t="e">
        <f t="shared" si="67"/>
        <v>#DIV/0!</v>
      </c>
      <c r="AU76" s="127"/>
      <c r="AV76" s="127"/>
      <c r="AW76" s="128"/>
      <c r="AX76" s="60" t="e">
        <f t="shared" si="68"/>
        <v>#DIV/0!</v>
      </c>
      <c r="AY76" s="127"/>
      <c r="AZ76" s="127"/>
      <c r="BA76" s="128"/>
      <c r="BB76" s="60" t="e">
        <f t="shared" si="69"/>
        <v>#DIV/0!</v>
      </c>
      <c r="BC76" s="127"/>
      <c r="BD76" s="127"/>
      <c r="BE76" s="128"/>
      <c r="BF76" s="60" t="e">
        <f t="shared" si="70"/>
        <v>#DIV/0!</v>
      </c>
      <c r="BG76" s="127"/>
      <c r="BH76" s="127"/>
      <c r="BI76" s="128"/>
      <c r="BJ76" s="60" t="e">
        <f t="shared" si="71"/>
        <v>#DIV/0!</v>
      </c>
      <c r="BK76" s="127"/>
      <c r="BL76" s="127"/>
      <c r="BM76" s="128"/>
      <c r="BN76" s="60" t="e">
        <f t="shared" si="72"/>
        <v>#DIV/0!</v>
      </c>
      <c r="BO76" s="127"/>
      <c r="BP76" s="127"/>
      <c r="BQ76" s="128"/>
      <c r="BR76" s="60" t="e">
        <f t="shared" si="16"/>
        <v>#DIV/0!</v>
      </c>
      <c r="BS76" s="127"/>
      <c r="BT76" s="127"/>
      <c r="BU76" s="128"/>
      <c r="BV76" s="60" t="e">
        <f t="shared" si="17"/>
        <v>#DIV/0!</v>
      </c>
      <c r="BW76" s="127"/>
      <c r="BX76" s="127"/>
      <c r="BY76" s="128"/>
      <c r="BZ76" s="60" t="e">
        <f t="shared" si="18"/>
        <v>#DIV/0!</v>
      </c>
      <c r="CA76" s="127"/>
      <c r="CB76" s="127"/>
      <c r="CC76" s="128"/>
      <c r="CD76" s="60" t="e">
        <f t="shared" si="19"/>
        <v>#DIV/0!</v>
      </c>
      <c r="CE76" s="127"/>
      <c r="CF76" s="127"/>
      <c r="CG76" s="128"/>
      <c r="CH76" s="60" t="e">
        <f t="shared" si="20"/>
        <v>#DIV/0!</v>
      </c>
      <c r="CI76" s="127"/>
      <c r="CJ76" s="127"/>
      <c r="CK76" s="128"/>
      <c r="CL76" s="60" t="e">
        <f t="shared" si="21"/>
        <v>#DIV/0!</v>
      </c>
      <c r="CM76" s="127"/>
      <c r="CN76" s="127"/>
      <c r="CO76" s="128"/>
      <c r="CP76" s="60" t="e">
        <f t="shared" si="22"/>
        <v>#DIV/0!</v>
      </c>
      <c r="CQ76" s="127"/>
      <c r="CR76" s="127"/>
      <c r="CS76" s="128"/>
      <c r="CT76" s="60" t="e">
        <f t="shared" si="23"/>
        <v>#DIV/0!</v>
      </c>
      <c r="CU76" s="127"/>
      <c r="CV76" s="127"/>
      <c r="CW76" s="128"/>
      <c r="CX76" s="60" t="e">
        <f t="shared" si="24"/>
        <v>#DIV/0!</v>
      </c>
      <c r="CY76" s="127"/>
      <c r="CZ76" s="127"/>
      <c r="DA76" s="128"/>
      <c r="DB76" s="60" t="e">
        <f t="shared" si="30"/>
        <v>#DIV/0!</v>
      </c>
      <c r="DC76" s="127"/>
      <c r="DD76" s="127"/>
      <c r="DE76" s="128"/>
      <c r="DF76" s="150" t="e">
        <f t="shared" si="25"/>
        <v>#DIV/0!</v>
      </c>
    </row>
    <row r="77" spans="1:110" hidden="1">
      <c r="A77" s="91"/>
      <c r="B77" s="166" t="s">
        <v>67</v>
      </c>
      <c r="C77" s="91">
        <f t="shared" ref="C77:I85" si="223">SUM(C70:C76)</f>
        <v>0</v>
      </c>
      <c r="D77" s="76">
        <f t="shared" si="223"/>
        <v>0</v>
      </c>
      <c r="E77" s="147">
        <f t="shared" si="223"/>
        <v>0</v>
      </c>
      <c r="F77" s="76">
        <f t="shared" si="223"/>
        <v>0</v>
      </c>
      <c r="G77" s="76">
        <f t="shared" si="223"/>
        <v>0</v>
      </c>
      <c r="H77" s="76">
        <f t="shared" si="223"/>
        <v>0</v>
      </c>
      <c r="I77" s="76">
        <f t="shared" si="223"/>
        <v>0</v>
      </c>
      <c r="J77" s="77">
        <f>SUM(J70:J76)</f>
        <v>0</v>
      </c>
      <c r="K77" s="78">
        <f>SUM($J$21,$J$29,$J$37,$J$45,$J$53,$J$61,$J$69,$J$77)/$C$3</f>
        <v>4.7857462092055124E-2</v>
      </c>
      <c r="L77" s="79" t="e">
        <f t="shared" si="33"/>
        <v>#DIV/0!</v>
      </c>
      <c r="M77" s="80" t="e">
        <f t="shared" si="34"/>
        <v>#DIV/0!</v>
      </c>
      <c r="N77" s="357" t="e">
        <f t="shared" si="35"/>
        <v>#DIV/0!</v>
      </c>
      <c r="O77" s="98">
        <f>SUM(O70:O76)</f>
        <v>0</v>
      </c>
      <c r="P77" s="81">
        <f>SUM(P70:P76)</f>
        <v>0</v>
      </c>
      <c r="Q77" s="78" t="e">
        <f t="shared" si="36"/>
        <v>#DIV/0!</v>
      </c>
      <c r="R77" s="82" t="e">
        <f>J77/O77</f>
        <v>#DIV/0!</v>
      </c>
      <c r="S77" s="78" t="e">
        <f t="shared" si="38"/>
        <v>#DIV/0!</v>
      </c>
      <c r="T77" s="83" t="e">
        <f>AVERAGE(T70:T76)</f>
        <v>#DIV/0!</v>
      </c>
      <c r="U77" s="76">
        <f>SUM(U70:U76)</f>
        <v>0</v>
      </c>
      <c r="V77" s="92" t="e">
        <f>AVERAGE(V70:V76)</f>
        <v>#DIV/0!</v>
      </c>
      <c r="W77" s="98">
        <f t="shared" ref="W77:Y77" si="224">SUM(W70:W76)</f>
        <v>0</v>
      </c>
      <c r="X77" s="76">
        <f t="shared" si="224"/>
        <v>0</v>
      </c>
      <c r="Y77" s="77">
        <f t="shared" si="224"/>
        <v>0</v>
      </c>
      <c r="Z77" s="79" t="e">
        <f t="shared" si="39"/>
        <v>#DIV/0!</v>
      </c>
      <c r="AA77" s="76">
        <f t="shared" ref="AA77:AC77" si="225">SUM(AA70:AA76)</f>
        <v>0</v>
      </c>
      <c r="AB77" s="76">
        <f t="shared" si="225"/>
        <v>0</v>
      </c>
      <c r="AC77" s="77">
        <f t="shared" si="225"/>
        <v>0</v>
      </c>
      <c r="AD77" s="79" t="e">
        <f t="shared" si="40"/>
        <v>#DIV/0!</v>
      </c>
      <c r="AE77" s="76">
        <f t="shared" ref="AE77:AG77" si="226">SUM(AE70:AE76)</f>
        <v>0</v>
      </c>
      <c r="AF77" s="76">
        <f t="shared" si="226"/>
        <v>0</v>
      </c>
      <c r="AG77" s="77">
        <f t="shared" si="226"/>
        <v>0</v>
      </c>
      <c r="AH77" s="79" t="e">
        <f t="shared" si="64"/>
        <v>#DIV/0!</v>
      </c>
      <c r="AI77" s="76">
        <f t="shared" ref="AI77:AK77" si="227">SUM(AI70:AI76)</f>
        <v>0</v>
      </c>
      <c r="AJ77" s="76">
        <f t="shared" si="227"/>
        <v>0</v>
      </c>
      <c r="AK77" s="77">
        <f t="shared" si="227"/>
        <v>0</v>
      </c>
      <c r="AL77" s="79" t="e">
        <f t="shared" si="65"/>
        <v>#DIV/0!</v>
      </c>
      <c r="AM77" s="76">
        <f t="shared" ref="AM77:AO77" si="228">SUM(AM70:AM76)</f>
        <v>0</v>
      </c>
      <c r="AN77" s="76">
        <f t="shared" si="228"/>
        <v>0</v>
      </c>
      <c r="AO77" s="77">
        <f t="shared" si="228"/>
        <v>0</v>
      </c>
      <c r="AP77" s="79" t="e">
        <f t="shared" si="66"/>
        <v>#DIV/0!</v>
      </c>
      <c r="AQ77" s="76">
        <f t="shared" ref="AQ77:AS77" si="229">SUM(AQ70:AQ76)</f>
        <v>0</v>
      </c>
      <c r="AR77" s="76">
        <f t="shared" si="229"/>
        <v>0</v>
      </c>
      <c r="AS77" s="77">
        <f t="shared" si="229"/>
        <v>0</v>
      </c>
      <c r="AT77" s="79" t="e">
        <f t="shared" si="67"/>
        <v>#DIV/0!</v>
      </c>
      <c r="AU77" s="76">
        <f t="shared" ref="AU77:AW77" si="230">SUM(AU70:AU76)</f>
        <v>0</v>
      </c>
      <c r="AV77" s="76">
        <f t="shared" si="230"/>
        <v>0</v>
      </c>
      <c r="AW77" s="77">
        <f t="shared" si="230"/>
        <v>0</v>
      </c>
      <c r="AX77" s="79" t="e">
        <f t="shared" si="68"/>
        <v>#DIV/0!</v>
      </c>
      <c r="AY77" s="76">
        <f t="shared" ref="AY77:BA77" si="231">SUM(AY70:AY76)</f>
        <v>0</v>
      </c>
      <c r="AZ77" s="76">
        <f t="shared" si="231"/>
        <v>0</v>
      </c>
      <c r="BA77" s="77">
        <f t="shared" si="231"/>
        <v>0</v>
      </c>
      <c r="BB77" s="79" t="e">
        <f t="shared" si="69"/>
        <v>#DIV/0!</v>
      </c>
      <c r="BC77" s="76">
        <f t="shared" ref="BC77:BE77" si="232">SUM(BC70:BC76)</f>
        <v>0</v>
      </c>
      <c r="BD77" s="76">
        <f t="shared" si="232"/>
        <v>0</v>
      </c>
      <c r="BE77" s="77">
        <f t="shared" si="232"/>
        <v>0</v>
      </c>
      <c r="BF77" s="79" t="e">
        <f t="shared" si="70"/>
        <v>#DIV/0!</v>
      </c>
      <c r="BG77" s="76">
        <f t="shared" ref="BG77:BI77" si="233">SUM(BG70:BG76)</f>
        <v>0</v>
      </c>
      <c r="BH77" s="76">
        <f t="shared" si="233"/>
        <v>0</v>
      </c>
      <c r="BI77" s="77">
        <f t="shared" si="233"/>
        <v>0</v>
      </c>
      <c r="BJ77" s="79" t="e">
        <f t="shared" si="71"/>
        <v>#DIV/0!</v>
      </c>
      <c r="BK77" s="76">
        <f t="shared" ref="BK77:BM77" si="234">SUM(BK70:BK76)</f>
        <v>0</v>
      </c>
      <c r="BL77" s="76">
        <f t="shared" si="234"/>
        <v>0</v>
      </c>
      <c r="BM77" s="77">
        <f t="shared" si="234"/>
        <v>0</v>
      </c>
      <c r="BN77" s="79" t="e">
        <f t="shared" si="72"/>
        <v>#DIV/0!</v>
      </c>
      <c r="BO77" s="76">
        <f t="shared" ref="BO77:BQ77" si="235">SUM(BO70:BO76)</f>
        <v>0</v>
      </c>
      <c r="BP77" s="76">
        <f t="shared" si="235"/>
        <v>0</v>
      </c>
      <c r="BQ77" s="77">
        <f t="shared" si="235"/>
        <v>0</v>
      </c>
      <c r="BR77" s="79" t="e">
        <f t="shared" si="16"/>
        <v>#DIV/0!</v>
      </c>
      <c r="BS77" s="76">
        <f t="shared" ref="BS77:BU77" si="236">SUM(BS70:BS76)</f>
        <v>0</v>
      </c>
      <c r="BT77" s="76">
        <f t="shared" si="236"/>
        <v>0</v>
      </c>
      <c r="BU77" s="77">
        <f t="shared" si="236"/>
        <v>0</v>
      </c>
      <c r="BV77" s="79" t="e">
        <f t="shared" si="17"/>
        <v>#DIV/0!</v>
      </c>
      <c r="BW77" s="76">
        <f t="shared" ref="BW77:BY77" si="237">SUM(BW70:BW76)</f>
        <v>0</v>
      </c>
      <c r="BX77" s="76">
        <f t="shared" si="237"/>
        <v>0</v>
      </c>
      <c r="BY77" s="77">
        <f t="shared" si="237"/>
        <v>0</v>
      </c>
      <c r="BZ77" s="79" t="e">
        <f t="shared" si="18"/>
        <v>#DIV/0!</v>
      </c>
      <c r="CA77" s="76">
        <f t="shared" ref="CA77:CC77" si="238">SUM(CA70:CA76)</f>
        <v>0</v>
      </c>
      <c r="CB77" s="76">
        <f t="shared" si="238"/>
        <v>0</v>
      </c>
      <c r="CC77" s="77">
        <f t="shared" si="238"/>
        <v>0</v>
      </c>
      <c r="CD77" s="79" t="e">
        <f t="shared" si="19"/>
        <v>#DIV/0!</v>
      </c>
      <c r="CE77" s="76">
        <f t="shared" ref="CE77:CG77" si="239">SUM(CE70:CE76)</f>
        <v>0</v>
      </c>
      <c r="CF77" s="76">
        <f t="shared" si="239"/>
        <v>0</v>
      </c>
      <c r="CG77" s="77">
        <f t="shared" si="239"/>
        <v>0</v>
      </c>
      <c r="CH77" s="79" t="e">
        <f t="shared" si="20"/>
        <v>#DIV/0!</v>
      </c>
      <c r="CI77" s="76">
        <f t="shared" ref="CI77:CK77" si="240">SUM(CI70:CI76)</f>
        <v>0</v>
      </c>
      <c r="CJ77" s="76">
        <f t="shared" si="240"/>
        <v>0</v>
      </c>
      <c r="CK77" s="77">
        <f t="shared" si="240"/>
        <v>0</v>
      </c>
      <c r="CL77" s="79" t="e">
        <f t="shared" si="21"/>
        <v>#DIV/0!</v>
      </c>
      <c r="CM77" s="76">
        <f t="shared" ref="CM77:CO77" si="241">SUM(CM70:CM76)</f>
        <v>0</v>
      </c>
      <c r="CN77" s="76">
        <f t="shared" si="241"/>
        <v>0</v>
      </c>
      <c r="CO77" s="77">
        <f t="shared" si="241"/>
        <v>0</v>
      </c>
      <c r="CP77" s="79" t="e">
        <f t="shared" si="22"/>
        <v>#DIV/0!</v>
      </c>
      <c r="CQ77" s="76">
        <f t="shared" ref="CQ77:CS77" si="242">SUM(CQ70:CQ76)</f>
        <v>0</v>
      </c>
      <c r="CR77" s="76">
        <f t="shared" si="242"/>
        <v>0</v>
      </c>
      <c r="CS77" s="77">
        <f t="shared" si="242"/>
        <v>0</v>
      </c>
      <c r="CT77" s="79" t="e">
        <f t="shared" si="23"/>
        <v>#DIV/0!</v>
      </c>
      <c r="CU77" s="76">
        <f t="shared" ref="CU77:CW77" si="243">SUM(CU70:CU76)</f>
        <v>0</v>
      </c>
      <c r="CV77" s="76">
        <f t="shared" si="243"/>
        <v>0</v>
      </c>
      <c r="CW77" s="77">
        <f t="shared" si="243"/>
        <v>0</v>
      </c>
      <c r="CX77" s="79" t="e">
        <f t="shared" si="24"/>
        <v>#DIV/0!</v>
      </c>
      <c r="CY77" s="76">
        <f t="shared" ref="CY77:DA77" si="244">SUM(CY70:CY76)</f>
        <v>0</v>
      </c>
      <c r="CZ77" s="76">
        <f t="shared" si="244"/>
        <v>0</v>
      </c>
      <c r="DA77" s="77">
        <f t="shared" si="244"/>
        <v>0</v>
      </c>
      <c r="DB77" s="79" t="e">
        <f t="shared" si="30"/>
        <v>#DIV/0!</v>
      </c>
      <c r="DC77" s="76">
        <f t="shared" ref="DC77:DE77" si="245">SUM(DC70:DC76)</f>
        <v>0</v>
      </c>
      <c r="DD77" s="76">
        <f t="shared" si="245"/>
        <v>0</v>
      </c>
      <c r="DE77" s="77">
        <f t="shared" si="245"/>
        <v>0</v>
      </c>
      <c r="DF77" s="151" t="e">
        <f t="shared" si="25"/>
        <v>#DIV/0!</v>
      </c>
    </row>
    <row r="78" spans="1:110" hidden="1">
      <c r="A78" s="88"/>
      <c r="B78" s="165"/>
      <c r="C78" s="99">
        <f>SUM(W78,AA78,AE78,AI78,AM78,AQ78,AU78,AY78,BC78,BG78,BK78,BO78,BS78,BW78,CA78,CE78,CI78,CM78,CQ78,CU78,CY78,DC78)</f>
        <v>0</v>
      </c>
      <c r="D78" s="72">
        <f t="shared" ref="D78:D84" si="246">SUM(X78,AB78,AF78,AJ78,AN78,AR78,AV78,AZ78,BD78,BH78,BL78,BP78,BT78,BX78,CB78,CF78,CJ78,CN78,CR78,CV78,CZ78,DD78)</f>
        <v>0</v>
      </c>
      <c r="E78" s="146"/>
      <c r="F78" s="72"/>
      <c r="G78" s="72"/>
      <c r="H78" s="72"/>
      <c r="I78" s="72"/>
      <c r="J78" s="61">
        <f>SUM(Y78,AC78,AG78,AK78,AO78,AS78,AW78,BA78,BE78,BI78,BM78,BQ78,BU78,BY78,CC78,CG78,CK78,CO78,CS78,CW78,DA78,DE78)</f>
        <v>0</v>
      </c>
      <c r="K78" s="59">
        <f>SUM($J$21,$J$29,$J$37,$J$45,$J$53,$J$61,$J$69,$J$77:J78)/$C$3</f>
        <v>4.7857462092055124E-2</v>
      </c>
      <c r="L78" s="60" t="e">
        <f t="shared" ref="L78:L86" si="247">D78/C78</f>
        <v>#DIV/0!</v>
      </c>
      <c r="M78" s="73" t="e">
        <f t="shared" ref="M78:M86" si="248">J78/D78</f>
        <v>#DIV/0!</v>
      </c>
      <c r="N78" s="356" t="e">
        <f t="shared" si="35"/>
        <v>#DIV/0!</v>
      </c>
      <c r="O78" s="97"/>
      <c r="P78" s="72"/>
      <c r="Q78" s="74" t="e">
        <f t="shared" ref="Q78:Q85" si="249">O78/P78</f>
        <v>#DIV/0!</v>
      </c>
      <c r="R78" s="75" t="e">
        <f>J78/O78</f>
        <v>#DIV/0!</v>
      </c>
      <c r="S78" s="59" t="e">
        <f t="shared" ref="S78:S86" si="250">O78/D78</f>
        <v>#DIV/0!</v>
      </c>
      <c r="T78" s="72"/>
      <c r="U78" s="72"/>
      <c r="V78" s="89"/>
      <c r="W78" s="169"/>
      <c r="X78" s="127"/>
      <c r="Y78" s="128"/>
      <c r="Z78" s="60" t="e">
        <f t="shared" si="39"/>
        <v>#DIV/0!</v>
      </c>
      <c r="AA78" s="127"/>
      <c r="AB78" s="127"/>
      <c r="AC78" s="128"/>
      <c r="AD78" s="60" t="e">
        <f t="shared" si="40"/>
        <v>#DIV/0!</v>
      </c>
      <c r="AE78" s="127"/>
      <c r="AF78" s="127"/>
      <c r="AG78" s="128"/>
      <c r="AH78" s="60" t="e">
        <f t="shared" si="64"/>
        <v>#DIV/0!</v>
      </c>
      <c r="AI78" s="127"/>
      <c r="AJ78" s="127"/>
      <c r="AK78" s="128"/>
      <c r="AL78" s="60" t="e">
        <f t="shared" si="65"/>
        <v>#DIV/0!</v>
      </c>
      <c r="AM78" s="127"/>
      <c r="AN78" s="127"/>
      <c r="AO78" s="128"/>
      <c r="AP78" s="60" t="e">
        <f t="shared" si="66"/>
        <v>#DIV/0!</v>
      </c>
      <c r="AQ78" s="127"/>
      <c r="AR78" s="127"/>
      <c r="AS78" s="128"/>
      <c r="AT78" s="60" t="e">
        <f t="shared" si="67"/>
        <v>#DIV/0!</v>
      </c>
      <c r="AU78" s="127"/>
      <c r="AV78" s="127"/>
      <c r="AW78" s="128"/>
      <c r="AX78" s="60" t="e">
        <f t="shared" si="68"/>
        <v>#DIV/0!</v>
      </c>
      <c r="AY78" s="127"/>
      <c r="AZ78" s="127"/>
      <c r="BA78" s="128"/>
      <c r="BB78" s="60" t="e">
        <f t="shared" si="69"/>
        <v>#DIV/0!</v>
      </c>
      <c r="BC78" s="127"/>
      <c r="BD78" s="127"/>
      <c r="BE78" s="128"/>
      <c r="BF78" s="60" t="e">
        <f t="shared" si="70"/>
        <v>#DIV/0!</v>
      </c>
      <c r="BG78" s="127"/>
      <c r="BH78" s="127"/>
      <c r="BI78" s="128"/>
      <c r="BJ78" s="60" t="e">
        <f t="shared" si="71"/>
        <v>#DIV/0!</v>
      </c>
      <c r="BK78" s="127"/>
      <c r="BL78" s="127"/>
      <c r="BM78" s="128"/>
      <c r="BN78" s="60" t="e">
        <f t="shared" si="72"/>
        <v>#DIV/0!</v>
      </c>
      <c r="BO78" s="127"/>
      <c r="BP78" s="127"/>
      <c r="BQ78" s="128"/>
      <c r="BR78" s="60" t="e">
        <f t="shared" si="16"/>
        <v>#DIV/0!</v>
      </c>
      <c r="BS78" s="127"/>
      <c r="BT78" s="127"/>
      <c r="BU78" s="128"/>
      <c r="BV78" s="60" t="e">
        <f t="shared" si="17"/>
        <v>#DIV/0!</v>
      </c>
      <c r="BW78" s="127"/>
      <c r="BX78" s="127"/>
      <c r="BY78" s="128"/>
      <c r="BZ78" s="60" t="e">
        <f t="shared" si="18"/>
        <v>#DIV/0!</v>
      </c>
      <c r="CA78" s="127"/>
      <c r="CB78" s="127"/>
      <c r="CC78" s="128"/>
      <c r="CD78" s="60" t="e">
        <f t="shared" si="19"/>
        <v>#DIV/0!</v>
      </c>
      <c r="CE78" s="127"/>
      <c r="CF78" s="127"/>
      <c r="CG78" s="128"/>
      <c r="CH78" s="60" t="e">
        <f t="shared" si="20"/>
        <v>#DIV/0!</v>
      </c>
      <c r="CI78" s="127"/>
      <c r="CJ78" s="127"/>
      <c r="CK78" s="128"/>
      <c r="CL78" s="60" t="e">
        <f t="shared" si="21"/>
        <v>#DIV/0!</v>
      </c>
      <c r="CM78" s="127"/>
      <c r="CN78" s="127"/>
      <c r="CO78" s="128"/>
      <c r="CP78" s="60" t="e">
        <f t="shared" si="22"/>
        <v>#DIV/0!</v>
      </c>
      <c r="CQ78" s="127"/>
      <c r="CR78" s="127"/>
      <c r="CS78" s="128"/>
      <c r="CT78" s="60" t="e">
        <f t="shared" si="23"/>
        <v>#DIV/0!</v>
      </c>
      <c r="CU78" s="127"/>
      <c r="CV78" s="127"/>
      <c r="CW78" s="128"/>
      <c r="CX78" s="60" t="e">
        <f t="shared" si="24"/>
        <v>#DIV/0!</v>
      </c>
      <c r="CY78" s="127"/>
      <c r="CZ78" s="127"/>
      <c r="DA78" s="128"/>
      <c r="DB78" s="60" t="e">
        <f t="shared" si="30"/>
        <v>#DIV/0!</v>
      </c>
      <c r="DC78" s="127"/>
      <c r="DD78" s="127"/>
      <c r="DE78" s="128"/>
      <c r="DF78" s="150" t="e">
        <f t="shared" si="25"/>
        <v>#DIV/0!</v>
      </c>
    </row>
    <row r="79" spans="1:110" hidden="1">
      <c r="A79" s="88"/>
      <c r="B79" s="165"/>
      <c r="C79" s="99">
        <f t="shared" ref="C79:C84" si="251">SUM(W79,AA79,AE79,AI79,AM79,AQ79,AU79,AY79,BC79,BG79,BK79,BO79,BS79,BW79,CA79,CE79,CI79,CM79,CQ79,CU79,CY79,DC79)</f>
        <v>0</v>
      </c>
      <c r="D79" s="72">
        <f t="shared" si="246"/>
        <v>0</v>
      </c>
      <c r="E79" s="146"/>
      <c r="F79" s="72"/>
      <c r="G79" s="72"/>
      <c r="H79" s="72"/>
      <c r="I79" s="72"/>
      <c r="J79" s="61">
        <f t="shared" ref="J79:J84" si="252">SUM(Y79,AC79,AG79,AK79,AO79,AS79,AW79,BA79,BE79,BI79,BM79,BQ79,BU79,BY79,CC79,CG79,CK79,CO79,CS79,CW79,DA79,DE79)</f>
        <v>0</v>
      </c>
      <c r="K79" s="59">
        <f>SUM($J$21,$J$29,$J$37,$J$45,$J$53,$J$61,$J$69,$J$77:J79)/$C$3</f>
        <v>4.7857462092055124E-2</v>
      </c>
      <c r="L79" s="60" t="e">
        <f t="shared" si="247"/>
        <v>#DIV/0!</v>
      </c>
      <c r="M79" s="73" t="e">
        <f t="shared" si="248"/>
        <v>#DIV/0!</v>
      </c>
      <c r="N79" s="356" t="e">
        <f t="shared" ref="N79:N86" si="253">J79/E79</f>
        <v>#DIV/0!</v>
      </c>
      <c r="O79" s="97"/>
      <c r="P79" s="72"/>
      <c r="Q79" s="74" t="e">
        <f t="shared" si="249"/>
        <v>#DIV/0!</v>
      </c>
      <c r="R79" s="75" t="e">
        <f t="shared" ref="R79:R84" si="254">J79/O79</f>
        <v>#DIV/0!</v>
      </c>
      <c r="S79" s="59" t="e">
        <f t="shared" si="250"/>
        <v>#DIV/0!</v>
      </c>
      <c r="T79" s="72"/>
      <c r="U79" s="72"/>
      <c r="V79" s="89"/>
      <c r="W79" s="169"/>
      <c r="X79" s="127"/>
      <c r="Y79" s="128"/>
      <c r="Z79" s="60" t="e">
        <f t="shared" si="39"/>
        <v>#DIV/0!</v>
      </c>
      <c r="AA79" s="127"/>
      <c r="AB79" s="127"/>
      <c r="AC79" s="128"/>
      <c r="AD79" s="60" t="e">
        <f t="shared" si="40"/>
        <v>#DIV/0!</v>
      </c>
      <c r="AE79" s="127"/>
      <c r="AF79" s="127"/>
      <c r="AG79" s="128"/>
      <c r="AH79" s="60" t="e">
        <f t="shared" si="64"/>
        <v>#DIV/0!</v>
      </c>
      <c r="AI79" s="127"/>
      <c r="AJ79" s="127"/>
      <c r="AK79" s="128"/>
      <c r="AL79" s="60" t="e">
        <f t="shared" si="65"/>
        <v>#DIV/0!</v>
      </c>
      <c r="AM79" s="127"/>
      <c r="AN79" s="127"/>
      <c r="AO79" s="128"/>
      <c r="AP79" s="60" t="e">
        <f t="shared" si="66"/>
        <v>#DIV/0!</v>
      </c>
      <c r="AQ79" s="127"/>
      <c r="AR79" s="127"/>
      <c r="AS79" s="128"/>
      <c r="AT79" s="60" t="e">
        <f t="shared" si="67"/>
        <v>#DIV/0!</v>
      </c>
      <c r="AU79" s="127"/>
      <c r="AV79" s="127"/>
      <c r="AW79" s="128"/>
      <c r="AX79" s="60" t="e">
        <f t="shared" si="68"/>
        <v>#DIV/0!</v>
      </c>
      <c r="AY79" s="127"/>
      <c r="AZ79" s="127"/>
      <c r="BA79" s="128"/>
      <c r="BB79" s="60" t="e">
        <f t="shared" si="69"/>
        <v>#DIV/0!</v>
      </c>
      <c r="BC79" s="127"/>
      <c r="BD79" s="127"/>
      <c r="BE79" s="128"/>
      <c r="BF79" s="60" t="e">
        <f t="shared" si="70"/>
        <v>#DIV/0!</v>
      </c>
      <c r="BG79" s="127"/>
      <c r="BH79" s="127"/>
      <c r="BI79" s="128"/>
      <c r="BJ79" s="60" t="e">
        <f t="shared" si="71"/>
        <v>#DIV/0!</v>
      </c>
      <c r="BK79" s="127"/>
      <c r="BL79" s="127"/>
      <c r="BM79" s="128"/>
      <c r="BN79" s="60" t="e">
        <f t="shared" si="72"/>
        <v>#DIV/0!</v>
      </c>
      <c r="BO79" s="127"/>
      <c r="BP79" s="127"/>
      <c r="BQ79" s="128"/>
      <c r="BR79" s="60" t="e">
        <f t="shared" si="16"/>
        <v>#DIV/0!</v>
      </c>
      <c r="BS79" s="127"/>
      <c r="BT79" s="127"/>
      <c r="BU79" s="128"/>
      <c r="BV79" s="60" t="e">
        <f t="shared" si="17"/>
        <v>#DIV/0!</v>
      </c>
      <c r="BW79" s="127"/>
      <c r="BX79" s="127"/>
      <c r="BY79" s="128"/>
      <c r="BZ79" s="60" t="e">
        <f t="shared" si="18"/>
        <v>#DIV/0!</v>
      </c>
      <c r="CA79" s="127"/>
      <c r="CB79" s="127"/>
      <c r="CC79" s="128"/>
      <c r="CD79" s="60" t="e">
        <f t="shared" si="19"/>
        <v>#DIV/0!</v>
      </c>
      <c r="CE79" s="127"/>
      <c r="CF79" s="127"/>
      <c r="CG79" s="128"/>
      <c r="CH79" s="60" t="e">
        <f t="shared" si="20"/>
        <v>#DIV/0!</v>
      </c>
      <c r="CI79" s="127"/>
      <c r="CJ79" s="127"/>
      <c r="CK79" s="128"/>
      <c r="CL79" s="60" t="e">
        <f t="shared" si="21"/>
        <v>#DIV/0!</v>
      </c>
      <c r="CM79" s="127"/>
      <c r="CN79" s="127"/>
      <c r="CO79" s="128"/>
      <c r="CP79" s="60" t="e">
        <f t="shared" si="22"/>
        <v>#DIV/0!</v>
      </c>
      <c r="CQ79" s="127"/>
      <c r="CR79" s="127"/>
      <c r="CS79" s="128"/>
      <c r="CT79" s="60" t="e">
        <f t="shared" si="23"/>
        <v>#DIV/0!</v>
      </c>
      <c r="CU79" s="127"/>
      <c r="CV79" s="127"/>
      <c r="CW79" s="128"/>
      <c r="CX79" s="60" t="e">
        <f t="shared" si="24"/>
        <v>#DIV/0!</v>
      </c>
      <c r="CY79" s="127"/>
      <c r="CZ79" s="127"/>
      <c r="DA79" s="128"/>
      <c r="DB79" s="60" t="e">
        <f t="shared" si="30"/>
        <v>#DIV/0!</v>
      </c>
      <c r="DC79" s="127"/>
      <c r="DD79" s="127"/>
      <c r="DE79" s="128"/>
      <c r="DF79" s="150" t="e">
        <f t="shared" si="25"/>
        <v>#DIV/0!</v>
      </c>
    </row>
    <row r="80" spans="1:110" hidden="1">
      <c r="A80" s="88"/>
      <c r="B80" s="165"/>
      <c r="C80" s="99">
        <f t="shared" si="251"/>
        <v>0</v>
      </c>
      <c r="D80" s="72">
        <f t="shared" si="246"/>
        <v>0</v>
      </c>
      <c r="E80" s="146"/>
      <c r="F80" s="72"/>
      <c r="G80" s="72"/>
      <c r="H80" s="72"/>
      <c r="I80" s="72"/>
      <c r="J80" s="61">
        <f t="shared" si="252"/>
        <v>0</v>
      </c>
      <c r="K80" s="59">
        <f>SUM($J$21,$J$29,$J$37,$J$45,$J$53,$J$61,$J$69,$J$77:J80)/$C$3</f>
        <v>4.7857462092055124E-2</v>
      </c>
      <c r="L80" s="60" t="e">
        <f t="shared" si="247"/>
        <v>#DIV/0!</v>
      </c>
      <c r="M80" s="73" t="e">
        <f t="shared" si="248"/>
        <v>#DIV/0!</v>
      </c>
      <c r="N80" s="356" t="e">
        <f t="shared" si="253"/>
        <v>#DIV/0!</v>
      </c>
      <c r="O80" s="97"/>
      <c r="P80" s="72"/>
      <c r="Q80" s="74" t="e">
        <f t="shared" si="249"/>
        <v>#DIV/0!</v>
      </c>
      <c r="R80" s="75" t="e">
        <f t="shared" si="254"/>
        <v>#DIV/0!</v>
      </c>
      <c r="S80" s="59" t="e">
        <f t="shared" si="250"/>
        <v>#DIV/0!</v>
      </c>
      <c r="T80" s="72"/>
      <c r="U80" s="72"/>
      <c r="V80" s="89"/>
      <c r="W80" s="169"/>
      <c r="X80" s="127"/>
      <c r="Y80" s="128"/>
      <c r="Z80" s="60" t="e">
        <f t="shared" si="39"/>
        <v>#DIV/0!</v>
      </c>
      <c r="AA80" s="127"/>
      <c r="AB80" s="127"/>
      <c r="AC80" s="128"/>
      <c r="AD80" s="60" t="e">
        <f t="shared" si="40"/>
        <v>#DIV/0!</v>
      </c>
      <c r="AE80" s="127"/>
      <c r="AF80" s="127"/>
      <c r="AG80" s="128"/>
      <c r="AH80" s="60" t="e">
        <f t="shared" si="64"/>
        <v>#DIV/0!</v>
      </c>
      <c r="AI80" s="127"/>
      <c r="AJ80" s="127"/>
      <c r="AK80" s="128"/>
      <c r="AL80" s="60" t="e">
        <f t="shared" si="65"/>
        <v>#DIV/0!</v>
      </c>
      <c r="AM80" s="127"/>
      <c r="AN80" s="127"/>
      <c r="AO80" s="128"/>
      <c r="AP80" s="60" t="e">
        <f t="shared" si="66"/>
        <v>#DIV/0!</v>
      </c>
      <c r="AQ80" s="127"/>
      <c r="AR80" s="127"/>
      <c r="AS80" s="128"/>
      <c r="AT80" s="60" t="e">
        <f t="shared" si="67"/>
        <v>#DIV/0!</v>
      </c>
      <c r="AU80" s="127"/>
      <c r="AV80" s="127"/>
      <c r="AW80" s="128"/>
      <c r="AX80" s="60" t="e">
        <f t="shared" si="68"/>
        <v>#DIV/0!</v>
      </c>
      <c r="AY80" s="127"/>
      <c r="AZ80" s="127"/>
      <c r="BA80" s="128"/>
      <c r="BB80" s="60" t="e">
        <f t="shared" si="69"/>
        <v>#DIV/0!</v>
      </c>
      <c r="BC80" s="127"/>
      <c r="BD80" s="127"/>
      <c r="BE80" s="128"/>
      <c r="BF80" s="60" t="e">
        <f t="shared" si="70"/>
        <v>#DIV/0!</v>
      </c>
      <c r="BG80" s="127"/>
      <c r="BH80" s="127"/>
      <c r="BI80" s="128"/>
      <c r="BJ80" s="60" t="e">
        <f t="shared" si="71"/>
        <v>#DIV/0!</v>
      </c>
      <c r="BK80" s="127"/>
      <c r="BL80" s="127"/>
      <c r="BM80" s="128"/>
      <c r="BN80" s="60" t="e">
        <f t="shared" si="72"/>
        <v>#DIV/0!</v>
      </c>
      <c r="BO80" s="127"/>
      <c r="BP80" s="127"/>
      <c r="BQ80" s="128"/>
      <c r="BR80" s="60" t="e">
        <f t="shared" si="16"/>
        <v>#DIV/0!</v>
      </c>
      <c r="BS80" s="127"/>
      <c r="BT80" s="127"/>
      <c r="BU80" s="128"/>
      <c r="BV80" s="60" t="e">
        <f t="shared" si="17"/>
        <v>#DIV/0!</v>
      </c>
      <c r="BW80" s="127"/>
      <c r="BX80" s="127"/>
      <c r="BY80" s="128"/>
      <c r="BZ80" s="60" t="e">
        <f t="shared" si="18"/>
        <v>#DIV/0!</v>
      </c>
      <c r="CA80" s="127"/>
      <c r="CB80" s="127"/>
      <c r="CC80" s="128"/>
      <c r="CD80" s="60" t="e">
        <f t="shared" si="19"/>
        <v>#DIV/0!</v>
      </c>
      <c r="CE80" s="127"/>
      <c r="CF80" s="127"/>
      <c r="CG80" s="128"/>
      <c r="CH80" s="60" t="e">
        <f t="shared" si="20"/>
        <v>#DIV/0!</v>
      </c>
      <c r="CI80" s="127"/>
      <c r="CJ80" s="127"/>
      <c r="CK80" s="128"/>
      <c r="CL80" s="60" t="e">
        <f t="shared" si="21"/>
        <v>#DIV/0!</v>
      </c>
      <c r="CM80" s="127"/>
      <c r="CN80" s="127"/>
      <c r="CO80" s="128"/>
      <c r="CP80" s="60" t="e">
        <f t="shared" si="22"/>
        <v>#DIV/0!</v>
      </c>
      <c r="CQ80" s="127"/>
      <c r="CR80" s="127"/>
      <c r="CS80" s="128"/>
      <c r="CT80" s="60" t="e">
        <f t="shared" si="23"/>
        <v>#DIV/0!</v>
      </c>
      <c r="CU80" s="127"/>
      <c r="CV80" s="127"/>
      <c r="CW80" s="128"/>
      <c r="CX80" s="60" t="e">
        <f t="shared" si="24"/>
        <v>#DIV/0!</v>
      </c>
      <c r="CY80" s="127"/>
      <c r="CZ80" s="127"/>
      <c r="DA80" s="128"/>
      <c r="DB80" s="60" t="e">
        <f t="shared" si="30"/>
        <v>#DIV/0!</v>
      </c>
      <c r="DC80" s="127"/>
      <c r="DD80" s="127"/>
      <c r="DE80" s="128"/>
      <c r="DF80" s="150" t="e">
        <f t="shared" si="25"/>
        <v>#DIV/0!</v>
      </c>
    </row>
    <row r="81" spans="1:110" hidden="1">
      <c r="A81" s="88"/>
      <c r="B81" s="165"/>
      <c r="C81" s="99">
        <f t="shared" si="251"/>
        <v>0</v>
      </c>
      <c r="D81" s="72">
        <f t="shared" si="246"/>
        <v>0</v>
      </c>
      <c r="E81" s="146"/>
      <c r="F81" s="72"/>
      <c r="G81" s="72"/>
      <c r="H81" s="72"/>
      <c r="I81" s="72"/>
      <c r="J81" s="61">
        <f t="shared" si="252"/>
        <v>0</v>
      </c>
      <c r="K81" s="59">
        <f>SUM($J$21,$J$29,$J$37,$J$45,$J$53,$J$61,$J$69,$J$77:J81)/$C$3</f>
        <v>4.7857462092055124E-2</v>
      </c>
      <c r="L81" s="60" t="e">
        <f t="shared" si="247"/>
        <v>#DIV/0!</v>
      </c>
      <c r="M81" s="73" t="e">
        <f t="shared" si="248"/>
        <v>#DIV/0!</v>
      </c>
      <c r="N81" s="356" t="e">
        <f t="shared" si="253"/>
        <v>#DIV/0!</v>
      </c>
      <c r="O81" s="97"/>
      <c r="P81" s="72"/>
      <c r="Q81" s="74" t="e">
        <f t="shared" si="249"/>
        <v>#DIV/0!</v>
      </c>
      <c r="R81" s="75" t="e">
        <f t="shared" si="254"/>
        <v>#DIV/0!</v>
      </c>
      <c r="S81" s="59" t="e">
        <f t="shared" si="250"/>
        <v>#DIV/0!</v>
      </c>
      <c r="T81" s="72"/>
      <c r="U81" s="72"/>
      <c r="V81" s="89"/>
      <c r="W81" s="169"/>
      <c r="X81" s="127"/>
      <c r="Y81" s="128"/>
      <c r="Z81" s="60" t="e">
        <f t="shared" si="39"/>
        <v>#DIV/0!</v>
      </c>
      <c r="AA81" s="127"/>
      <c r="AB81" s="127"/>
      <c r="AC81" s="128"/>
      <c r="AD81" s="60" t="e">
        <f t="shared" si="40"/>
        <v>#DIV/0!</v>
      </c>
      <c r="AE81" s="127"/>
      <c r="AF81" s="127"/>
      <c r="AG81" s="128"/>
      <c r="AH81" s="60" t="e">
        <f t="shared" si="64"/>
        <v>#DIV/0!</v>
      </c>
      <c r="AI81" s="127"/>
      <c r="AJ81" s="127"/>
      <c r="AK81" s="128"/>
      <c r="AL81" s="60" t="e">
        <f t="shared" si="65"/>
        <v>#DIV/0!</v>
      </c>
      <c r="AM81" s="127"/>
      <c r="AN81" s="127"/>
      <c r="AO81" s="128"/>
      <c r="AP81" s="60" t="e">
        <f t="shared" si="66"/>
        <v>#DIV/0!</v>
      </c>
      <c r="AQ81" s="127"/>
      <c r="AR81" s="127"/>
      <c r="AS81" s="128"/>
      <c r="AT81" s="60" t="e">
        <f t="shared" si="67"/>
        <v>#DIV/0!</v>
      </c>
      <c r="AU81" s="127"/>
      <c r="AV81" s="127"/>
      <c r="AW81" s="128"/>
      <c r="AX81" s="60" t="e">
        <f t="shared" si="68"/>
        <v>#DIV/0!</v>
      </c>
      <c r="AY81" s="127"/>
      <c r="AZ81" s="127"/>
      <c r="BA81" s="128"/>
      <c r="BB81" s="60" t="e">
        <f t="shared" si="69"/>
        <v>#DIV/0!</v>
      </c>
      <c r="BC81" s="127"/>
      <c r="BD81" s="127"/>
      <c r="BE81" s="128"/>
      <c r="BF81" s="60" t="e">
        <f t="shared" si="70"/>
        <v>#DIV/0!</v>
      </c>
      <c r="BG81" s="127"/>
      <c r="BH81" s="127"/>
      <c r="BI81" s="128"/>
      <c r="BJ81" s="60" t="e">
        <f t="shared" si="71"/>
        <v>#DIV/0!</v>
      </c>
      <c r="BK81" s="127"/>
      <c r="BL81" s="127"/>
      <c r="BM81" s="128"/>
      <c r="BN81" s="60" t="e">
        <f t="shared" si="72"/>
        <v>#DIV/0!</v>
      </c>
      <c r="BO81" s="127"/>
      <c r="BP81" s="127"/>
      <c r="BQ81" s="128"/>
      <c r="BR81" s="60" t="e">
        <f t="shared" si="16"/>
        <v>#DIV/0!</v>
      </c>
      <c r="BS81" s="127"/>
      <c r="BT81" s="127"/>
      <c r="BU81" s="128"/>
      <c r="BV81" s="60" t="e">
        <f t="shared" si="17"/>
        <v>#DIV/0!</v>
      </c>
      <c r="BW81" s="127"/>
      <c r="BX81" s="127"/>
      <c r="BY81" s="128"/>
      <c r="BZ81" s="60" t="e">
        <f t="shared" si="18"/>
        <v>#DIV/0!</v>
      </c>
      <c r="CA81" s="127"/>
      <c r="CB81" s="127"/>
      <c r="CC81" s="128"/>
      <c r="CD81" s="60" t="e">
        <f t="shared" si="19"/>
        <v>#DIV/0!</v>
      </c>
      <c r="CE81" s="127"/>
      <c r="CF81" s="127"/>
      <c r="CG81" s="128"/>
      <c r="CH81" s="60" t="e">
        <f t="shared" si="20"/>
        <v>#DIV/0!</v>
      </c>
      <c r="CI81" s="127"/>
      <c r="CJ81" s="127"/>
      <c r="CK81" s="128"/>
      <c r="CL81" s="60" t="e">
        <f t="shared" si="21"/>
        <v>#DIV/0!</v>
      </c>
      <c r="CM81" s="127"/>
      <c r="CN81" s="127"/>
      <c r="CO81" s="128"/>
      <c r="CP81" s="60" t="e">
        <f t="shared" si="22"/>
        <v>#DIV/0!</v>
      </c>
      <c r="CQ81" s="127"/>
      <c r="CR81" s="127"/>
      <c r="CS81" s="128"/>
      <c r="CT81" s="60" t="e">
        <f t="shared" si="23"/>
        <v>#DIV/0!</v>
      </c>
      <c r="CU81" s="127"/>
      <c r="CV81" s="127"/>
      <c r="CW81" s="128"/>
      <c r="CX81" s="60" t="e">
        <f t="shared" si="24"/>
        <v>#DIV/0!</v>
      </c>
      <c r="CY81" s="127"/>
      <c r="CZ81" s="127"/>
      <c r="DA81" s="128"/>
      <c r="DB81" s="60" t="e">
        <f t="shared" si="30"/>
        <v>#DIV/0!</v>
      </c>
      <c r="DC81" s="127"/>
      <c r="DD81" s="127"/>
      <c r="DE81" s="128"/>
      <c r="DF81" s="150" t="e">
        <f t="shared" si="25"/>
        <v>#DIV/0!</v>
      </c>
    </row>
    <row r="82" spans="1:110" hidden="1">
      <c r="A82" s="90"/>
      <c r="B82" s="165"/>
      <c r="C82" s="99">
        <f t="shared" si="251"/>
        <v>0</v>
      </c>
      <c r="D82" s="72">
        <f t="shared" si="246"/>
        <v>0</v>
      </c>
      <c r="E82" s="146"/>
      <c r="F82" s="72"/>
      <c r="G82" s="72"/>
      <c r="H82" s="72"/>
      <c r="I82" s="72"/>
      <c r="J82" s="61">
        <f t="shared" si="252"/>
        <v>0</v>
      </c>
      <c r="K82" s="59">
        <f>SUM($J$21,$J$29,$J$37,$J$45,$J$53,$J$61,$J$69,$J$77:J82)/$C$3</f>
        <v>4.7857462092055124E-2</v>
      </c>
      <c r="L82" s="60" t="e">
        <f t="shared" si="247"/>
        <v>#DIV/0!</v>
      </c>
      <c r="M82" s="73" t="e">
        <f t="shared" si="248"/>
        <v>#DIV/0!</v>
      </c>
      <c r="N82" s="356" t="e">
        <f t="shared" si="253"/>
        <v>#DIV/0!</v>
      </c>
      <c r="O82" s="97"/>
      <c r="P82" s="72"/>
      <c r="Q82" s="74" t="e">
        <f t="shared" si="249"/>
        <v>#DIV/0!</v>
      </c>
      <c r="R82" s="75" t="e">
        <f t="shared" si="254"/>
        <v>#DIV/0!</v>
      </c>
      <c r="S82" s="59" t="e">
        <f t="shared" si="250"/>
        <v>#DIV/0!</v>
      </c>
      <c r="T82" s="72"/>
      <c r="U82" s="72"/>
      <c r="V82" s="89"/>
      <c r="W82" s="169"/>
      <c r="X82" s="127"/>
      <c r="Y82" s="128"/>
      <c r="Z82" s="60" t="e">
        <f t="shared" si="39"/>
        <v>#DIV/0!</v>
      </c>
      <c r="AA82" s="127"/>
      <c r="AB82" s="127"/>
      <c r="AC82" s="128"/>
      <c r="AD82" s="60" t="e">
        <f t="shared" si="40"/>
        <v>#DIV/0!</v>
      </c>
      <c r="AE82" s="127"/>
      <c r="AF82" s="127"/>
      <c r="AG82" s="128"/>
      <c r="AH82" s="60" t="e">
        <f t="shared" si="64"/>
        <v>#DIV/0!</v>
      </c>
      <c r="AI82" s="127"/>
      <c r="AJ82" s="127"/>
      <c r="AK82" s="128"/>
      <c r="AL82" s="60" t="e">
        <f t="shared" si="65"/>
        <v>#DIV/0!</v>
      </c>
      <c r="AM82" s="127"/>
      <c r="AN82" s="127"/>
      <c r="AO82" s="128"/>
      <c r="AP82" s="60" t="e">
        <f t="shared" si="66"/>
        <v>#DIV/0!</v>
      </c>
      <c r="AQ82" s="127"/>
      <c r="AR82" s="127"/>
      <c r="AS82" s="128"/>
      <c r="AT82" s="60" t="e">
        <f t="shared" si="67"/>
        <v>#DIV/0!</v>
      </c>
      <c r="AU82" s="127"/>
      <c r="AV82" s="127"/>
      <c r="AW82" s="128"/>
      <c r="AX82" s="60" t="e">
        <f t="shared" si="68"/>
        <v>#DIV/0!</v>
      </c>
      <c r="AY82" s="127"/>
      <c r="AZ82" s="127"/>
      <c r="BA82" s="128"/>
      <c r="BB82" s="60" t="e">
        <f t="shared" si="69"/>
        <v>#DIV/0!</v>
      </c>
      <c r="BC82" s="127"/>
      <c r="BD82" s="127"/>
      <c r="BE82" s="128"/>
      <c r="BF82" s="60" t="e">
        <f t="shared" si="70"/>
        <v>#DIV/0!</v>
      </c>
      <c r="BG82" s="127"/>
      <c r="BH82" s="127"/>
      <c r="BI82" s="128"/>
      <c r="BJ82" s="60" t="e">
        <f t="shared" si="71"/>
        <v>#DIV/0!</v>
      </c>
      <c r="BK82" s="127"/>
      <c r="BL82" s="127"/>
      <c r="BM82" s="128"/>
      <c r="BN82" s="60" t="e">
        <f t="shared" si="72"/>
        <v>#DIV/0!</v>
      </c>
      <c r="BO82" s="127"/>
      <c r="BP82" s="127"/>
      <c r="BQ82" s="128"/>
      <c r="BR82" s="60" t="e">
        <f t="shared" si="16"/>
        <v>#DIV/0!</v>
      </c>
      <c r="BS82" s="127"/>
      <c r="BT82" s="127"/>
      <c r="BU82" s="128"/>
      <c r="BV82" s="60" t="e">
        <f t="shared" si="17"/>
        <v>#DIV/0!</v>
      </c>
      <c r="BW82" s="127"/>
      <c r="BX82" s="127"/>
      <c r="BY82" s="128"/>
      <c r="BZ82" s="60" t="e">
        <f t="shared" si="18"/>
        <v>#DIV/0!</v>
      </c>
      <c r="CA82" s="127"/>
      <c r="CB82" s="127"/>
      <c r="CC82" s="128"/>
      <c r="CD82" s="60" t="e">
        <f t="shared" si="19"/>
        <v>#DIV/0!</v>
      </c>
      <c r="CE82" s="127"/>
      <c r="CF82" s="127"/>
      <c r="CG82" s="128"/>
      <c r="CH82" s="60" t="e">
        <f t="shared" si="20"/>
        <v>#DIV/0!</v>
      </c>
      <c r="CI82" s="127"/>
      <c r="CJ82" s="127"/>
      <c r="CK82" s="128"/>
      <c r="CL82" s="60" t="e">
        <f t="shared" si="21"/>
        <v>#DIV/0!</v>
      </c>
      <c r="CM82" s="127"/>
      <c r="CN82" s="127"/>
      <c r="CO82" s="128"/>
      <c r="CP82" s="60" t="e">
        <f t="shared" si="22"/>
        <v>#DIV/0!</v>
      </c>
      <c r="CQ82" s="127"/>
      <c r="CR82" s="127"/>
      <c r="CS82" s="128"/>
      <c r="CT82" s="60" t="e">
        <f t="shared" si="23"/>
        <v>#DIV/0!</v>
      </c>
      <c r="CU82" s="127"/>
      <c r="CV82" s="127"/>
      <c r="CW82" s="128"/>
      <c r="CX82" s="60" t="e">
        <f t="shared" si="24"/>
        <v>#DIV/0!</v>
      </c>
      <c r="CY82" s="127"/>
      <c r="CZ82" s="127"/>
      <c r="DA82" s="128"/>
      <c r="DB82" s="60" t="e">
        <f t="shared" si="30"/>
        <v>#DIV/0!</v>
      </c>
      <c r="DC82" s="127"/>
      <c r="DD82" s="127"/>
      <c r="DE82" s="128"/>
      <c r="DF82" s="150" t="e">
        <f t="shared" si="25"/>
        <v>#DIV/0!</v>
      </c>
    </row>
    <row r="83" spans="1:110" hidden="1">
      <c r="A83" s="88"/>
      <c r="B83" s="165"/>
      <c r="C83" s="99">
        <f t="shared" si="251"/>
        <v>0</v>
      </c>
      <c r="D83" s="72">
        <f t="shared" si="246"/>
        <v>0</v>
      </c>
      <c r="E83" s="146"/>
      <c r="F83" s="72"/>
      <c r="G83" s="72"/>
      <c r="H83" s="72"/>
      <c r="I83" s="72"/>
      <c r="J83" s="61">
        <f t="shared" si="252"/>
        <v>0</v>
      </c>
      <c r="K83" s="59">
        <f>SUM($J$21,$J$29,$J$37,$J$45,$J$53,$J$61,$J$69,$J$77:J83)/$C$3</f>
        <v>4.7857462092055124E-2</v>
      </c>
      <c r="L83" s="60" t="e">
        <f t="shared" si="247"/>
        <v>#DIV/0!</v>
      </c>
      <c r="M83" s="73" t="e">
        <f t="shared" si="248"/>
        <v>#DIV/0!</v>
      </c>
      <c r="N83" s="356" t="e">
        <f t="shared" si="253"/>
        <v>#DIV/0!</v>
      </c>
      <c r="O83" s="97"/>
      <c r="P83" s="72"/>
      <c r="Q83" s="74" t="e">
        <f t="shared" si="249"/>
        <v>#DIV/0!</v>
      </c>
      <c r="R83" s="75" t="e">
        <f t="shared" si="254"/>
        <v>#DIV/0!</v>
      </c>
      <c r="S83" s="59" t="e">
        <f t="shared" si="250"/>
        <v>#DIV/0!</v>
      </c>
      <c r="T83" s="72"/>
      <c r="U83" s="72"/>
      <c r="V83" s="89"/>
      <c r="W83" s="169"/>
      <c r="X83" s="127"/>
      <c r="Y83" s="128"/>
      <c r="Z83" s="60" t="e">
        <f t="shared" si="39"/>
        <v>#DIV/0!</v>
      </c>
      <c r="AA83" s="127"/>
      <c r="AB83" s="127"/>
      <c r="AC83" s="128"/>
      <c r="AD83" s="60" t="e">
        <f t="shared" si="40"/>
        <v>#DIV/0!</v>
      </c>
      <c r="AE83" s="127"/>
      <c r="AF83" s="127"/>
      <c r="AG83" s="128"/>
      <c r="AH83" s="60" t="e">
        <f t="shared" si="64"/>
        <v>#DIV/0!</v>
      </c>
      <c r="AI83" s="127"/>
      <c r="AJ83" s="127"/>
      <c r="AK83" s="128"/>
      <c r="AL83" s="60" t="e">
        <f t="shared" si="65"/>
        <v>#DIV/0!</v>
      </c>
      <c r="AM83" s="127"/>
      <c r="AN83" s="127"/>
      <c r="AO83" s="128"/>
      <c r="AP83" s="60" t="e">
        <f t="shared" si="66"/>
        <v>#DIV/0!</v>
      </c>
      <c r="AQ83" s="127"/>
      <c r="AR83" s="127"/>
      <c r="AS83" s="128"/>
      <c r="AT83" s="60" t="e">
        <f t="shared" si="67"/>
        <v>#DIV/0!</v>
      </c>
      <c r="AU83" s="127"/>
      <c r="AV83" s="127"/>
      <c r="AW83" s="128"/>
      <c r="AX83" s="60" t="e">
        <f t="shared" si="68"/>
        <v>#DIV/0!</v>
      </c>
      <c r="AY83" s="127"/>
      <c r="AZ83" s="127"/>
      <c r="BA83" s="128"/>
      <c r="BB83" s="60" t="e">
        <f t="shared" si="69"/>
        <v>#DIV/0!</v>
      </c>
      <c r="BC83" s="127"/>
      <c r="BD83" s="127"/>
      <c r="BE83" s="128"/>
      <c r="BF83" s="60" t="e">
        <f t="shared" si="70"/>
        <v>#DIV/0!</v>
      </c>
      <c r="BG83" s="127"/>
      <c r="BH83" s="127"/>
      <c r="BI83" s="128"/>
      <c r="BJ83" s="60" t="e">
        <f t="shared" si="71"/>
        <v>#DIV/0!</v>
      </c>
      <c r="BK83" s="127"/>
      <c r="BL83" s="127"/>
      <c r="BM83" s="128"/>
      <c r="BN83" s="60" t="e">
        <f t="shared" si="72"/>
        <v>#DIV/0!</v>
      </c>
      <c r="BO83" s="127"/>
      <c r="BP83" s="127"/>
      <c r="BQ83" s="128"/>
      <c r="BR83" s="60" t="e">
        <f t="shared" si="16"/>
        <v>#DIV/0!</v>
      </c>
      <c r="BS83" s="127"/>
      <c r="BT83" s="127"/>
      <c r="BU83" s="128"/>
      <c r="BV83" s="60" t="e">
        <f t="shared" si="17"/>
        <v>#DIV/0!</v>
      </c>
      <c r="BW83" s="127"/>
      <c r="BX83" s="127"/>
      <c r="BY83" s="128"/>
      <c r="BZ83" s="60" t="e">
        <f t="shared" si="18"/>
        <v>#DIV/0!</v>
      </c>
      <c r="CA83" s="127"/>
      <c r="CB83" s="127"/>
      <c r="CC83" s="128"/>
      <c r="CD83" s="60" t="e">
        <f t="shared" si="19"/>
        <v>#DIV/0!</v>
      </c>
      <c r="CE83" s="127"/>
      <c r="CF83" s="127"/>
      <c r="CG83" s="128"/>
      <c r="CH83" s="60" t="e">
        <f t="shared" si="20"/>
        <v>#DIV/0!</v>
      </c>
      <c r="CI83" s="127"/>
      <c r="CJ83" s="127"/>
      <c r="CK83" s="128"/>
      <c r="CL83" s="60" t="e">
        <f t="shared" si="21"/>
        <v>#DIV/0!</v>
      </c>
      <c r="CM83" s="127"/>
      <c r="CN83" s="127"/>
      <c r="CO83" s="128"/>
      <c r="CP83" s="60" t="e">
        <f t="shared" si="22"/>
        <v>#DIV/0!</v>
      </c>
      <c r="CQ83" s="127"/>
      <c r="CR83" s="127"/>
      <c r="CS83" s="128"/>
      <c r="CT83" s="60" t="e">
        <f t="shared" si="23"/>
        <v>#DIV/0!</v>
      </c>
      <c r="CU83" s="127"/>
      <c r="CV83" s="127"/>
      <c r="CW83" s="128"/>
      <c r="CX83" s="60" t="e">
        <f t="shared" si="24"/>
        <v>#DIV/0!</v>
      </c>
      <c r="CY83" s="127"/>
      <c r="CZ83" s="127"/>
      <c r="DA83" s="128"/>
      <c r="DB83" s="60" t="e">
        <f t="shared" si="30"/>
        <v>#DIV/0!</v>
      </c>
      <c r="DC83" s="127"/>
      <c r="DD83" s="127"/>
      <c r="DE83" s="128"/>
      <c r="DF83" s="150" t="e">
        <f t="shared" si="25"/>
        <v>#DIV/0!</v>
      </c>
    </row>
    <row r="84" spans="1:110" hidden="1">
      <c r="A84" s="88"/>
      <c r="B84" s="165"/>
      <c r="C84" s="99">
        <f t="shared" si="251"/>
        <v>0</v>
      </c>
      <c r="D84" s="72">
        <f t="shared" si="246"/>
        <v>0</v>
      </c>
      <c r="E84" s="146"/>
      <c r="F84" s="72"/>
      <c r="G84" s="72"/>
      <c r="H84" s="72"/>
      <c r="I84" s="72"/>
      <c r="J84" s="61">
        <f t="shared" si="252"/>
        <v>0</v>
      </c>
      <c r="K84" s="59">
        <f>SUM($J$21,$J$29,$J$37,$J$45,$J$53,$J$61,$J$69,$J$77:J84)/$C$3</f>
        <v>4.7857462092055124E-2</v>
      </c>
      <c r="L84" s="60" t="e">
        <f t="shared" si="247"/>
        <v>#DIV/0!</v>
      </c>
      <c r="M84" s="73" t="e">
        <f t="shared" si="248"/>
        <v>#DIV/0!</v>
      </c>
      <c r="N84" s="356" t="e">
        <f t="shared" si="253"/>
        <v>#DIV/0!</v>
      </c>
      <c r="O84" s="97"/>
      <c r="P84" s="72"/>
      <c r="Q84" s="74" t="e">
        <f t="shared" si="249"/>
        <v>#DIV/0!</v>
      </c>
      <c r="R84" s="75" t="e">
        <f t="shared" si="254"/>
        <v>#DIV/0!</v>
      </c>
      <c r="S84" s="59" t="e">
        <f t="shared" si="250"/>
        <v>#DIV/0!</v>
      </c>
      <c r="T84" s="72"/>
      <c r="U84" s="72"/>
      <c r="V84" s="89"/>
      <c r="W84" s="169"/>
      <c r="X84" s="127"/>
      <c r="Y84" s="128"/>
      <c r="Z84" s="60" t="e">
        <f t="shared" si="39"/>
        <v>#DIV/0!</v>
      </c>
      <c r="AA84" s="127"/>
      <c r="AB84" s="127"/>
      <c r="AC84" s="128"/>
      <c r="AD84" s="60" t="e">
        <f t="shared" si="40"/>
        <v>#DIV/0!</v>
      </c>
      <c r="AE84" s="127"/>
      <c r="AF84" s="127"/>
      <c r="AG84" s="128"/>
      <c r="AH84" s="60" t="e">
        <f t="shared" si="64"/>
        <v>#DIV/0!</v>
      </c>
      <c r="AI84" s="127"/>
      <c r="AJ84" s="127"/>
      <c r="AK84" s="128"/>
      <c r="AL84" s="60" t="e">
        <f t="shared" si="65"/>
        <v>#DIV/0!</v>
      </c>
      <c r="AM84" s="127"/>
      <c r="AN84" s="127"/>
      <c r="AO84" s="128"/>
      <c r="AP84" s="60" t="e">
        <f t="shared" si="66"/>
        <v>#DIV/0!</v>
      </c>
      <c r="AQ84" s="127"/>
      <c r="AR84" s="127"/>
      <c r="AS84" s="128"/>
      <c r="AT84" s="60" t="e">
        <f t="shared" si="67"/>
        <v>#DIV/0!</v>
      </c>
      <c r="AU84" s="127"/>
      <c r="AV84" s="127"/>
      <c r="AW84" s="128"/>
      <c r="AX84" s="60" t="e">
        <f t="shared" si="68"/>
        <v>#DIV/0!</v>
      </c>
      <c r="AY84" s="127"/>
      <c r="AZ84" s="127"/>
      <c r="BA84" s="128"/>
      <c r="BB84" s="60" t="e">
        <f t="shared" si="69"/>
        <v>#DIV/0!</v>
      </c>
      <c r="BC84" s="127"/>
      <c r="BD84" s="127"/>
      <c r="BE84" s="128"/>
      <c r="BF84" s="60" t="e">
        <f t="shared" si="70"/>
        <v>#DIV/0!</v>
      </c>
      <c r="BG84" s="127"/>
      <c r="BH84" s="127"/>
      <c r="BI84" s="128"/>
      <c r="BJ84" s="60" t="e">
        <f t="shared" si="71"/>
        <v>#DIV/0!</v>
      </c>
      <c r="BK84" s="127"/>
      <c r="BL84" s="127"/>
      <c r="BM84" s="128"/>
      <c r="BN84" s="60" t="e">
        <f t="shared" si="72"/>
        <v>#DIV/0!</v>
      </c>
      <c r="BO84" s="127"/>
      <c r="BP84" s="127"/>
      <c r="BQ84" s="128"/>
      <c r="BR84" s="60" t="e">
        <f t="shared" si="16"/>
        <v>#DIV/0!</v>
      </c>
      <c r="BS84" s="127"/>
      <c r="BT84" s="127"/>
      <c r="BU84" s="128"/>
      <c r="BV84" s="60" t="e">
        <f t="shared" si="17"/>
        <v>#DIV/0!</v>
      </c>
      <c r="BW84" s="127"/>
      <c r="BX84" s="127"/>
      <c r="BY84" s="128"/>
      <c r="BZ84" s="60" t="e">
        <f t="shared" si="18"/>
        <v>#DIV/0!</v>
      </c>
      <c r="CA84" s="127"/>
      <c r="CB84" s="127"/>
      <c r="CC84" s="128"/>
      <c r="CD84" s="60" t="e">
        <f t="shared" si="19"/>
        <v>#DIV/0!</v>
      </c>
      <c r="CE84" s="127"/>
      <c r="CF84" s="127"/>
      <c r="CG84" s="128"/>
      <c r="CH84" s="60" t="e">
        <f t="shared" si="20"/>
        <v>#DIV/0!</v>
      </c>
      <c r="CI84" s="127"/>
      <c r="CJ84" s="127"/>
      <c r="CK84" s="128"/>
      <c r="CL84" s="60" t="e">
        <f t="shared" si="21"/>
        <v>#DIV/0!</v>
      </c>
      <c r="CM84" s="127"/>
      <c r="CN84" s="127"/>
      <c r="CO84" s="128"/>
      <c r="CP84" s="60" t="e">
        <f t="shared" si="22"/>
        <v>#DIV/0!</v>
      </c>
      <c r="CQ84" s="127"/>
      <c r="CR84" s="127"/>
      <c r="CS84" s="128"/>
      <c r="CT84" s="60" t="e">
        <f t="shared" si="23"/>
        <v>#DIV/0!</v>
      </c>
      <c r="CU84" s="127"/>
      <c r="CV84" s="127"/>
      <c r="CW84" s="128"/>
      <c r="CX84" s="60" t="e">
        <f t="shared" si="24"/>
        <v>#DIV/0!</v>
      </c>
      <c r="CY84" s="127"/>
      <c r="CZ84" s="127"/>
      <c r="DA84" s="128"/>
      <c r="DB84" s="60" t="e">
        <f t="shared" si="30"/>
        <v>#DIV/0!</v>
      </c>
      <c r="DC84" s="127"/>
      <c r="DD84" s="127"/>
      <c r="DE84" s="128"/>
      <c r="DF84" s="150" t="e">
        <f t="shared" si="25"/>
        <v>#DIV/0!</v>
      </c>
    </row>
    <row r="85" spans="1:110" ht="16.5" hidden="1" thickBot="1">
      <c r="A85" s="170"/>
      <c r="B85" s="191" t="s">
        <v>66</v>
      </c>
      <c r="C85" s="170">
        <f t="shared" ref="C85" si="255">SUM(C78:C84)</f>
        <v>0</v>
      </c>
      <c r="D85" s="172">
        <f t="shared" si="223"/>
        <v>0</v>
      </c>
      <c r="E85" s="192">
        <f t="shared" si="223"/>
        <v>0</v>
      </c>
      <c r="F85" s="172">
        <f t="shared" si="223"/>
        <v>0</v>
      </c>
      <c r="G85" s="172">
        <f t="shared" si="223"/>
        <v>0</v>
      </c>
      <c r="H85" s="172">
        <f t="shared" si="223"/>
        <v>0</v>
      </c>
      <c r="I85" s="172">
        <f t="shared" si="223"/>
        <v>0</v>
      </c>
      <c r="J85" s="173">
        <f>SUM(J78:J84)</f>
        <v>0</v>
      </c>
      <c r="K85" s="174">
        <f>SUM($J$21,$J$29,$J$37,$J$45,$J$53,$J$61,$J$69,$J$77,$J$85)/$C$3</f>
        <v>4.7857462092055124E-2</v>
      </c>
      <c r="L85" s="175" t="e">
        <f t="shared" si="247"/>
        <v>#DIV/0!</v>
      </c>
      <c r="M85" s="176" t="e">
        <f t="shared" si="248"/>
        <v>#DIV/0!</v>
      </c>
      <c r="N85" s="358" t="e">
        <f t="shared" si="253"/>
        <v>#DIV/0!</v>
      </c>
      <c r="O85" s="178">
        <f>SUM(O78:O84)</f>
        <v>0</v>
      </c>
      <c r="P85" s="179">
        <f>SUM(P78:P84)</f>
        <v>0</v>
      </c>
      <c r="Q85" s="174" t="e">
        <f t="shared" si="249"/>
        <v>#DIV/0!</v>
      </c>
      <c r="R85" s="180" t="e">
        <f>J85/O85</f>
        <v>#DIV/0!</v>
      </c>
      <c r="S85" s="174" t="e">
        <f t="shared" si="250"/>
        <v>#DIV/0!</v>
      </c>
      <c r="T85" s="181" t="e">
        <f>AVERAGE(T78:T84)</f>
        <v>#DIV/0!</v>
      </c>
      <c r="U85" s="172">
        <f>SUM(U78:U84)</f>
        <v>0</v>
      </c>
      <c r="V85" s="92" t="e">
        <f>AVERAGE(V78:V84)</f>
        <v>#DIV/0!</v>
      </c>
      <c r="W85" s="178">
        <f t="shared" ref="W85:Y85" si="256">SUM(W78:W84)</f>
        <v>0</v>
      </c>
      <c r="X85" s="172">
        <f t="shared" si="256"/>
        <v>0</v>
      </c>
      <c r="Y85" s="173">
        <f t="shared" si="256"/>
        <v>0</v>
      </c>
      <c r="Z85" s="175" t="e">
        <f t="shared" si="39"/>
        <v>#DIV/0!</v>
      </c>
      <c r="AA85" s="172">
        <f t="shared" ref="AA85:AC85" si="257">SUM(AA78:AA84)</f>
        <v>0</v>
      </c>
      <c r="AB85" s="172">
        <f t="shared" si="257"/>
        <v>0</v>
      </c>
      <c r="AC85" s="173">
        <f t="shared" si="257"/>
        <v>0</v>
      </c>
      <c r="AD85" s="175" t="e">
        <f t="shared" si="40"/>
        <v>#DIV/0!</v>
      </c>
      <c r="AE85" s="172">
        <f t="shared" ref="AE85:AG85" si="258">SUM(AE78:AE84)</f>
        <v>0</v>
      </c>
      <c r="AF85" s="172">
        <f t="shared" si="258"/>
        <v>0</v>
      </c>
      <c r="AG85" s="173">
        <f t="shared" si="258"/>
        <v>0</v>
      </c>
      <c r="AH85" s="175" t="e">
        <f t="shared" si="64"/>
        <v>#DIV/0!</v>
      </c>
      <c r="AI85" s="172">
        <f t="shared" ref="AI85:AK85" si="259">SUM(AI78:AI84)</f>
        <v>0</v>
      </c>
      <c r="AJ85" s="172">
        <f t="shared" si="259"/>
        <v>0</v>
      </c>
      <c r="AK85" s="173">
        <f t="shared" si="259"/>
        <v>0</v>
      </c>
      <c r="AL85" s="175" t="e">
        <f t="shared" si="65"/>
        <v>#DIV/0!</v>
      </c>
      <c r="AM85" s="172">
        <f t="shared" ref="AM85:AO85" si="260">SUM(AM78:AM84)</f>
        <v>0</v>
      </c>
      <c r="AN85" s="172">
        <f t="shared" si="260"/>
        <v>0</v>
      </c>
      <c r="AO85" s="173">
        <f t="shared" si="260"/>
        <v>0</v>
      </c>
      <c r="AP85" s="175" t="e">
        <f t="shared" si="66"/>
        <v>#DIV/0!</v>
      </c>
      <c r="AQ85" s="172">
        <f t="shared" ref="AQ85:AS85" si="261">SUM(AQ78:AQ84)</f>
        <v>0</v>
      </c>
      <c r="AR85" s="172">
        <f t="shared" si="261"/>
        <v>0</v>
      </c>
      <c r="AS85" s="173">
        <f t="shared" si="261"/>
        <v>0</v>
      </c>
      <c r="AT85" s="175" t="e">
        <f t="shared" si="67"/>
        <v>#DIV/0!</v>
      </c>
      <c r="AU85" s="172">
        <f t="shared" ref="AU85:AW85" si="262">SUM(AU78:AU84)</f>
        <v>0</v>
      </c>
      <c r="AV85" s="172">
        <f t="shared" si="262"/>
        <v>0</v>
      </c>
      <c r="AW85" s="173">
        <f t="shared" si="262"/>
        <v>0</v>
      </c>
      <c r="AX85" s="175" t="e">
        <f t="shared" si="68"/>
        <v>#DIV/0!</v>
      </c>
      <c r="AY85" s="172">
        <f t="shared" ref="AY85:BA85" si="263">SUM(AY78:AY84)</f>
        <v>0</v>
      </c>
      <c r="AZ85" s="172">
        <f t="shared" si="263"/>
        <v>0</v>
      </c>
      <c r="BA85" s="173">
        <f t="shared" si="263"/>
        <v>0</v>
      </c>
      <c r="BB85" s="175" t="e">
        <f t="shared" si="69"/>
        <v>#DIV/0!</v>
      </c>
      <c r="BC85" s="172">
        <f t="shared" ref="BC85:BE85" si="264">SUM(BC78:BC84)</f>
        <v>0</v>
      </c>
      <c r="BD85" s="172">
        <f t="shared" si="264"/>
        <v>0</v>
      </c>
      <c r="BE85" s="173">
        <f t="shared" si="264"/>
        <v>0</v>
      </c>
      <c r="BF85" s="175" t="e">
        <f t="shared" si="70"/>
        <v>#DIV/0!</v>
      </c>
      <c r="BG85" s="172">
        <f t="shared" ref="BG85:BI85" si="265">SUM(BG78:BG84)</f>
        <v>0</v>
      </c>
      <c r="BH85" s="172">
        <f t="shared" si="265"/>
        <v>0</v>
      </c>
      <c r="BI85" s="173">
        <f t="shared" si="265"/>
        <v>0</v>
      </c>
      <c r="BJ85" s="175" t="e">
        <f t="shared" si="71"/>
        <v>#DIV/0!</v>
      </c>
      <c r="BK85" s="172">
        <f t="shared" ref="BK85:BM85" si="266">SUM(BK78:BK84)</f>
        <v>0</v>
      </c>
      <c r="BL85" s="172">
        <f t="shared" si="266"/>
        <v>0</v>
      </c>
      <c r="BM85" s="173">
        <f t="shared" si="266"/>
        <v>0</v>
      </c>
      <c r="BN85" s="175" t="e">
        <f t="shared" si="72"/>
        <v>#DIV/0!</v>
      </c>
      <c r="BO85" s="172">
        <f t="shared" ref="BO85:BQ85" si="267">SUM(BO78:BO84)</f>
        <v>0</v>
      </c>
      <c r="BP85" s="172">
        <f t="shared" si="267"/>
        <v>0</v>
      </c>
      <c r="BQ85" s="173">
        <f t="shared" si="267"/>
        <v>0</v>
      </c>
      <c r="BR85" s="175" t="e">
        <f t="shared" si="16"/>
        <v>#DIV/0!</v>
      </c>
      <c r="BS85" s="172">
        <f t="shared" ref="BS85:BU85" si="268">SUM(BS78:BS84)</f>
        <v>0</v>
      </c>
      <c r="BT85" s="172">
        <f t="shared" si="268"/>
        <v>0</v>
      </c>
      <c r="BU85" s="173">
        <f t="shared" si="268"/>
        <v>0</v>
      </c>
      <c r="BV85" s="175" t="e">
        <f t="shared" si="17"/>
        <v>#DIV/0!</v>
      </c>
      <c r="BW85" s="172">
        <f t="shared" ref="BW85:BY85" si="269">SUM(BW78:BW84)</f>
        <v>0</v>
      </c>
      <c r="BX85" s="172">
        <f t="shared" si="269"/>
        <v>0</v>
      </c>
      <c r="BY85" s="173">
        <f t="shared" si="269"/>
        <v>0</v>
      </c>
      <c r="BZ85" s="175" t="e">
        <f t="shared" si="18"/>
        <v>#DIV/0!</v>
      </c>
      <c r="CA85" s="172">
        <f t="shared" ref="CA85:CC85" si="270">SUM(CA78:CA84)</f>
        <v>0</v>
      </c>
      <c r="CB85" s="172">
        <f t="shared" si="270"/>
        <v>0</v>
      </c>
      <c r="CC85" s="173">
        <f t="shared" si="270"/>
        <v>0</v>
      </c>
      <c r="CD85" s="175" t="e">
        <f t="shared" si="19"/>
        <v>#DIV/0!</v>
      </c>
      <c r="CE85" s="172">
        <f t="shared" ref="CE85:CG85" si="271">SUM(CE78:CE84)</f>
        <v>0</v>
      </c>
      <c r="CF85" s="172">
        <f t="shared" si="271"/>
        <v>0</v>
      </c>
      <c r="CG85" s="173">
        <f t="shared" si="271"/>
        <v>0</v>
      </c>
      <c r="CH85" s="175" t="e">
        <f t="shared" si="20"/>
        <v>#DIV/0!</v>
      </c>
      <c r="CI85" s="172">
        <f t="shared" ref="CI85:CK85" si="272">SUM(CI78:CI84)</f>
        <v>0</v>
      </c>
      <c r="CJ85" s="172">
        <f t="shared" si="272"/>
        <v>0</v>
      </c>
      <c r="CK85" s="173">
        <f t="shared" si="272"/>
        <v>0</v>
      </c>
      <c r="CL85" s="175" t="e">
        <f t="shared" si="21"/>
        <v>#DIV/0!</v>
      </c>
      <c r="CM85" s="172">
        <f t="shared" ref="CM85:CO85" si="273">SUM(CM78:CM84)</f>
        <v>0</v>
      </c>
      <c r="CN85" s="172">
        <f t="shared" si="273"/>
        <v>0</v>
      </c>
      <c r="CO85" s="173">
        <f t="shared" si="273"/>
        <v>0</v>
      </c>
      <c r="CP85" s="175" t="e">
        <f t="shared" si="22"/>
        <v>#DIV/0!</v>
      </c>
      <c r="CQ85" s="172">
        <f t="shared" ref="CQ85:CS85" si="274">SUM(CQ78:CQ84)</f>
        <v>0</v>
      </c>
      <c r="CR85" s="172">
        <f t="shared" si="274"/>
        <v>0</v>
      </c>
      <c r="CS85" s="173">
        <f t="shared" si="274"/>
        <v>0</v>
      </c>
      <c r="CT85" s="175" t="e">
        <f t="shared" si="23"/>
        <v>#DIV/0!</v>
      </c>
      <c r="CU85" s="172">
        <f t="shared" ref="CU85:CW85" si="275">SUM(CU78:CU84)</f>
        <v>0</v>
      </c>
      <c r="CV85" s="172">
        <f t="shared" si="275"/>
        <v>0</v>
      </c>
      <c r="CW85" s="173">
        <f t="shared" si="275"/>
        <v>0</v>
      </c>
      <c r="CX85" s="175" t="e">
        <f t="shared" si="24"/>
        <v>#DIV/0!</v>
      </c>
      <c r="CY85" s="172">
        <f t="shared" ref="CY85:DA85" si="276">SUM(CY78:CY84)</f>
        <v>0</v>
      </c>
      <c r="CZ85" s="172">
        <f t="shared" si="276"/>
        <v>0</v>
      </c>
      <c r="DA85" s="173">
        <f t="shared" si="276"/>
        <v>0</v>
      </c>
      <c r="DB85" s="175" t="e">
        <f t="shared" si="30"/>
        <v>#DIV/0!</v>
      </c>
      <c r="DC85" s="172">
        <f t="shared" ref="DC85:DE85" si="277">SUM(DC78:DC84)</f>
        <v>0</v>
      </c>
      <c r="DD85" s="172">
        <f t="shared" si="277"/>
        <v>0</v>
      </c>
      <c r="DE85" s="173">
        <f t="shared" si="277"/>
        <v>0</v>
      </c>
      <c r="DF85" s="194" t="e">
        <f t="shared" si="25"/>
        <v>#DIV/0!</v>
      </c>
    </row>
    <row r="86" spans="1:110" ht="16.5" thickBot="1">
      <c r="A86" s="709" t="s">
        <v>43</v>
      </c>
      <c r="B86" s="710"/>
      <c r="C86" s="182">
        <f>SUM(C21,C29,C37,C45,C53,C61,C69,C77,C85)</f>
        <v>1768634</v>
      </c>
      <c r="D86" s="183">
        <f>SUM(D21,D29,D37,D45,D53,D61,D69,D77,D85)</f>
        <v>83903</v>
      </c>
      <c r="E86" s="195">
        <f>SUM(E21,E29,E37,E45,E53,E61,E69,E77,E85)</f>
        <v>396740</v>
      </c>
      <c r="F86" s="183">
        <f t="shared" ref="F86:I86" si="278">SUM(F21,F29,F37,F45,F53,F61,F69,F77,F85)</f>
        <v>324732</v>
      </c>
      <c r="G86" s="183">
        <f t="shared" si="278"/>
        <v>160080</v>
      </c>
      <c r="H86" s="183">
        <f t="shared" si="278"/>
        <v>111149</v>
      </c>
      <c r="I86" s="183">
        <f t="shared" si="278"/>
        <v>61403</v>
      </c>
      <c r="J86" s="184">
        <f>SUM(J21,J29,J37,J45,J53,J61,J69,J77,J85)</f>
        <v>782.76</v>
      </c>
      <c r="K86" s="185">
        <f>J86/$C$3</f>
        <v>4.7857462092055124E-2</v>
      </c>
      <c r="L86" s="186">
        <f t="shared" si="247"/>
        <v>4.7439436310734724E-2</v>
      </c>
      <c r="M86" s="187">
        <f t="shared" si="248"/>
        <v>9.329344600312265E-3</v>
      </c>
      <c r="N86" s="359">
        <f t="shared" si="253"/>
        <v>1.9729797852497859E-3</v>
      </c>
      <c r="O86" s="189">
        <f>SUM(O21,O29,O37,O45,O53,O61,O69,O77,O85)</f>
        <v>12647</v>
      </c>
      <c r="P86" s="183">
        <f>SUM(P21,P29,P37,P45,P53,P61,P69,P77,P85)</f>
        <v>209693.2051282051</v>
      </c>
      <c r="Q86" s="185">
        <f>O86/P86</f>
        <v>6.0311920895422928E-2</v>
      </c>
      <c r="R86" s="187">
        <f>J86/O86</f>
        <v>6.1892939036925755E-2</v>
      </c>
      <c r="S86" s="185">
        <f t="shared" si="250"/>
        <v>0.15073358521149421</v>
      </c>
      <c r="T86" s="427">
        <v>37</v>
      </c>
      <c r="U86" s="427">
        <f t="shared" ref="U86" si="279">SUM(U21,U29,U37,U45,U53,U61,U69,U77,U85)</f>
        <v>0</v>
      </c>
      <c r="V86" s="428">
        <v>0.8</v>
      </c>
      <c r="W86" s="189">
        <f>SUM(W29,W21,W37,W45,W53,,W61,W69,W77,W85)</f>
        <v>0</v>
      </c>
      <c r="X86" s="183">
        <f>SUM(X29,X21,X37,X45,X53,X61,X69,X77,X85)</f>
        <v>0</v>
      </c>
      <c r="Y86" s="184">
        <f>SUM(Y29,Y21,Y37,Y45,Y53,Y61,Y69,Y77,Y85)</f>
        <v>0</v>
      </c>
      <c r="Z86" s="186" t="e">
        <f t="shared" si="39"/>
        <v>#DIV/0!</v>
      </c>
      <c r="AA86" s="183">
        <f t="shared" ref="AA86" si="280">SUM(AA29,AA21,AA37,AA45,AA53,,AA61,AA69,AA77,AA85)</f>
        <v>388973</v>
      </c>
      <c r="AB86" s="183">
        <f t="shared" ref="AB86:AC86" si="281">SUM(AB29,AB21,AB37,AB45,AB53,AB61,AB69,AB77,AB85)</f>
        <v>16174</v>
      </c>
      <c r="AC86" s="184">
        <f t="shared" si="281"/>
        <v>130.13</v>
      </c>
      <c r="AD86" s="186">
        <f t="shared" si="40"/>
        <v>4.1581292274785138E-2</v>
      </c>
      <c r="AE86" s="183">
        <f t="shared" ref="AE86" si="282">SUM(AE29,AE21,AE37,AE45,AE53,,AE61,AE69,AE77,AE85)</f>
        <v>24144</v>
      </c>
      <c r="AF86" s="183">
        <f t="shared" ref="AF86:AG86" si="283">SUM(AF29,AF21,AF37,AF45,AF53,AF61,AF69,AF77,AF85)</f>
        <v>2116</v>
      </c>
      <c r="AG86" s="184">
        <f t="shared" si="283"/>
        <v>20.16</v>
      </c>
      <c r="AH86" s="186">
        <f t="shared" si="64"/>
        <v>8.7640821736249166E-2</v>
      </c>
      <c r="AI86" s="183">
        <f t="shared" ref="AI86" si="284">SUM(AI29,AI21,AI37,AI45,AI53,,AI61,AI69,AI77,AI85)</f>
        <v>32605</v>
      </c>
      <c r="AJ86" s="183">
        <f t="shared" ref="AJ86:AK86" si="285">SUM(AJ29,AJ21,AJ37,AJ45,AJ53,AJ61,AJ69,AJ77,AJ85)</f>
        <v>1795</v>
      </c>
      <c r="AK86" s="184">
        <f t="shared" si="285"/>
        <v>16.54</v>
      </c>
      <c r="AL86" s="186">
        <f t="shared" si="65"/>
        <v>5.5052905996012882E-2</v>
      </c>
      <c r="AM86" s="183">
        <f t="shared" ref="AM86" si="286">SUM(AM29,AM21,AM37,AM45,AM53,,AM61,AM69,AM77,AM85)</f>
        <v>216986</v>
      </c>
      <c r="AN86" s="183">
        <f t="shared" ref="AN86:AO86" si="287">SUM(AN29,AN21,AN37,AN45,AN53,AN61,AN69,AN77,AN85)</f>
        <v>10772</v>
      </c>
      <c r="AO86" s="184">
        <f t="shared" si="287"/>
        <v>89</v>
      </c>
      <c r="AP86" s="186">
        <f t="shared" si="66"/>
        <v>4.9643755818347728E-2</v>
      </c>
      <c r="AQ86" s="183">
        <f t="shared" ref="AQ86" si="288">SUM(AQ29,AQ21,AQ37,AQ45,AQ53,,AQ61,AQ69,AQ77,AQ85)</f>
        <v>2707</v>
      </c>
      <c r="AR86" s="183">
        <f t="shared" ref="AR86:AS86" si="289">SUM(AR29,AR21,AR37,AR45,AR53,AR61,AR69,AR77,AR85)</f>
        <v>206</v>
      </c>
      <c r="AS86" s="184">
        <f t="shared" si="289"/>
        <v>1.98</v>
      </c>
      <c r="AT86" s="186">
        <f t="shared" si="67"/>
        <v>7.6099002585888434E-2</v>
      </c>
      <c r="AU86" s="183">
        <f t="shared" ref="AU86" si="290">SUM(AU29,AU21,AU37,AU45,AU53,,AU61,AU69,AU77,AU85)</f>
        <v>81701</v>
      </c>
      <c r="AV86" s="183">
        <f t="shared" ref="AV86:AW86" si="291">SUM(AV29,AV21,AV37,AV45,AV53,AV61,AV69,AV77,AV85)</f>
        <v>4266</v>
      </c>
      <c r="AW86" s="184">
        <f t="shared" si="291"/>
        <v>36.54</v>
      </c>
      <c r="AX86" s="186">
        <f t="shared" si="68"/>
        <v>5.2214783172788583E-2</v>
      </c>
      <c r="AY86" s="183">
        <f t="shared" ref="AY86" si="292">SUM(AY29,AY21,AY37,AY45,AY53,,AY61,AY69,AY77,AY85)</f>
        <v>84480</v>
      </c>
      <c r="AZ86" s="183">
        <f t="shared" ref="AZ86:BA86" si="293">SUM(AZ29,AZ21,AZ37,AZ45,AZ53,AZ61,AZ69,AZ77,AZ85)</f>
        <v>4168</v>
      </c>
      <c r="BA86" s="184">
        <f t="shared" si="293"/>
        <v>33</v>
      </c>
      <c r="BB86" s="186">
        <f t="shared" si="69"/>
        <v>4.9337121212121214E-2</v>
      </c>
      <c r="BC86" s="183">
        <f t="shared" ref="BC86" si="294">SUM(BC29,BC21,BC37,BC45,BC53,,BC61,BC69,BC77,BC85)</f>
        <v>349890</v>
      </c>
      <c r="BD86" s="183">
        <f t="shared" ref="BD86:BE86" si="295">SUM(BD29,BD21,BD37,BD45,BD53,BD61,BD69,BD77,BD85)</f>
        <v>13829</v>
      </c>
      <c r="BE86" s="184">
        <f t="shared" si="295"/>
        <v>121.59</v>
      </c>
      <c r="BF86" s="186">
        <f t="shared" si="70"/>
        <v>3.9523850352968078E-2</v>
      </c>
      <c r="BG86" s="183">
        <f t="shared" ref="BG86" si="296">SUM(BG29,BG21,BG37,BG45,BG53,,BG61,BG69,BG77,BG85)</f>
        <v>126707</v>
      </c>
      <c r="BH86" s="183">
        <f t="shared" ref="BH86:BI86" si="297">SUM(BH29,BH21,BH37,BH45,BH53,BH61,BH69,BH77,BH85)</f>
        <v>8281</v>
      </c>
      <c r="BI86" s="184">
        <f t="shared" si="297"/>
        <v>81.58</v>
      </c>
      <c r="BJ86" s="186">
        <f t="shared" si="71"/>
        <v>6.5355505220706045E-2</v>
      </c>
      <c r="BK86" s="183">
        <f t="shared" ref="BK86" si="298">SUM(BK29,BK21,BK37,BK45,BK53,,BK61,BK69,BK77,BK85)</f>
        <v>49697</v>
      </c>
      <c r="BL86" s="183">
        <f t="shared" ref="BL86:BM86" si="299">SUM(BL29,BL21,BL37,BL45,BL53,BL61,BL69,BL77,BL85)</f>
        <v>2152</v>
      </c>
      <c r="BM86" s="184">
        <f t="shared" si="299"/>
        <v>18.09</v>
      </c>
      <c r="BN86" s="186">
        <f t="shared" si="72"/>
        <v>4.330241262048011E-2</v>
      </c>
      <c r="BO86" s="183">
        <f>SUM(BO29,BO21,BO37,BO45,BO53,,BO61,BO69,BO77,BO85)</f>
        <v>85111</v>
      </c>
      <c r="BP86" s="183">
        <f>SUM(BP29,BP21,BP37,BP45,BP53,BP61,BP69,BP77,BP85)</f>
        <v>3645</v>
      </c>
      <c r="BQ86" s="184">
        <f>SUM(BQ29,BQ21,BQ37,BQ45,BQ53,BQ61,BQ69,BQ77,BQ85)</f>
        <v>40.57</v>
      </c>
      <c r="BR86" s="186">
        <f t="shared" si="16"/>
        <v>4.2826426666353348E-2</v>
      </c>
      <c r="BS86" s="183">
        <f t="shared" ref="BS86" si="300">SUM(BS29,BS21,BS37,BS45,BS53,,BS61,BS69,BS77,BS85)</f>
        <v>881</v>
      </c>
      <c r="BT86" s="183">
        <f t="shared" ref="BT86:BU86" si="301">SUM(BT29,BT21,BT37,BT45,BT53,BT61,BT69,BT77,BT85)</f>
        <v>59</v>
      </c>
      <c r="BU86" s="184">
        <f t="shared" si="301"/>
        <v>0.7400000000000001</v>
      </c>
      <c r="BV86" s="186">
        <f t="shared" si="17"/>
        <v>6.6969353007945515E-2</v>
      </c>
      <c r="BW86" s="183">
        <f t="shared" ref="BW86" si="302">SUM(BW29,BW21,BW37,BW45,BW53,,BW61,BW69,BW77,BW85)</f>
        <v>13358</v>
      </c>
      <c r="BX86" s="183">
        <f t="shared" ref="BX86:BY86" si="303">SUM(BX29,BX21,BX37,BX45,BX53,BX61,BX69,BX77,BX85)</f>
        <v>759</v>
      </c>
      <c r="BY86" s="184">
        <f t="shared" si="303"/>
        <v>10.18</v>
      </c>
      <c r="BZ86" s="186">
        <f t="shared" si="18"/>
        <v>5.6819883216050304E-2</v>
      </c>
      <c r="CA86" s="183">
        <f t="shared" ref="CA86" si="304">SUM(CA29,CA21,CA37,CA45,CA53,,CA61,CA69,CA77,CA85)</f>
        <v>68205</v>
      </c>
      <c r="CB86" s="183">
        <f t="shared" ref="CB86:CC86" si="305">SUM(CB29,CB21,CB37,CB45,CB53,CB61,CB69,CB77,CB85)</f>
        <v>3856</v>
      </c>
      <c r="CC86" s="184">
        <f t="shared" si="305"/>
        <v>42.99</v>
      </c>
      <c r="CD86" s="186">
        <f t="shared" si="19"/>
        <v>5.65354446154974E-2</v>
      </c>
      <c r="CE86" s="183">
        <f t="shared" ref="CE86" si="306">SUM(CE29,CE21,CE37,CE45,CE53,,CE61,CE69,CE77,CE85)</f>
        <v>3768</v>
      </c>
      <c r="CF86" s="183">
        <f t="shared" ref="CF86:CG86" si="307">SUM(CF29,CF21,CF37,CF45,CF53,CF61,CF69,CF77,CF85)</f>
        <v>251</v>
      </c>
      <c r="CG86" s="184">
        <f t="shared" si="307"/>
        <v>3.52</v>
      </c>
      <c r="CH86" s="186">
        <f t="shared" si="20"/>
        <v>6.6613588110403396E-2</v>
      </c>
      <c r="CI86" s="183">
        <f t="shared" ref="CI86" si="308">SUM(CI29,CI21,CI37,CI45,CI53,,CI61,CI69,CI77,CI85)</f>
        <v>22322</v>
      </c>
      <c r="CJ86" s="183">
        <f t="shared" ref="CJ86:CK86" si="309">SUM(CJ29,CJ21,CJ37,CJ45,CJ53,CJ61,CJ69,CJ77,CJ85)</f>
        <v>1537</v>
      </c>
      <c r="CK86" s="184">
        <f t="shared" si="309"/>
        <v>20.689999999999998</v>
      </c>
      <c r="CL86" s="186">
        <f t="shared" si="21"/>
        <v>6.8855837290565367E-2</v>
      </c>
      <c r="CM86" s="183">
        <f t="shared" ref="CM86" si="310">SUM(CM29,CM21,CM37,CM45,CM53,,CM61,CM69,CM77,CM85)</f>
        <v>27704</v>
      </c>
      <c r="CN86" s="183">
        <f t="shared" ref="CN86:CO86" si="311">SUM(CN29,CN21,CN37,CN45,CN53,CN61,CN69,CN77,CN85)</f>
        <v>1651</v>
      </c>
      <c r="CO86" s="184">
        <f t="shared" si="311"/>
        <v>16.739999999999998</v>
      </c>
      <c r="CP86" s="186">
        <f t="shared" si="22"/>
        <v>5.9594282414091829E-2</v>
      </c>
      <c r="CQ86" s="183">
        <f t="shared" ref="CQ86" si="312">SUM(CQ29,CQ21,CQ37,CQ45,CQ53,,CQ61,CQ69,CQ77,CQ85)</f>
        <v>113536</v>
      </c>
      <c r="CR86" s="183">
        <f t="shared" ref="CR86:CS86" si="313">SUM(CR29,CR21,CR37,CR45,CR53,CR61,CR69,CR77,CR85)</f>
        <v>4755</v>
      </c>
      <c r="CS86" s="184">
        <f t="shared" si="313"/>
        <v>56.470000000000006</v>
      </c>
      <c r="CT86" s="186">
        <f t="shared" si="23"/>
        <v>4.1880989289740697E-2</v>
      </c>
      <c r="CU86" s="183">
        <f t="shared" ref="CU86" si="314">SUM(CU29,CU21,CU37,CU45,CU53,,CU61,CU69,CU77,CU85)</f>
        <v>51158</v>
      </c>
      <c r="CV86" s="183">
        <f t="shared" ref="CV86:CW86" si="315">SUM(CV29,CV21,CV37,CV45,CV53,CV61,CV69,CV77,CV85)</f>
        <v>2390</v>
      </c>
      <c r="CW86" s="184">
        <f t="shared" si="315"/>
        <v>27.42</v>
      </c>
      <c r="CX86" s="186">
        <f t="shared" si="24"/>
        <v>4.6718010868290395E-2</v>
      </c>
      <c r="CY86" s="183">
        <f>SUM(CY29,CY21,CY37,CY45,CY53,,CY61,CY69,CY77,CY85)</f>
        <v>24701</v>
      </c>
      <c r="CZ86" s="183">
        <f t="shared" ref="CZ86:DA86" si="316">SUM(CZ29,CZ21,CZ37,CZ45,CZ53,CZ61,CZ69,CZ77,CZ85)</f>
        <v>1241</v>
      </c>
      <c r="DA86" s="184">
        <f t="shared" si="316"/>
        <v>14.83</v>
      </c>
      <c r="DB86" s="186">
        <f t="shared" si="30"/>
        <v>5.0240880935994492E-2</v>
      </c>
      <c r="DC86" s="183">
        <f t="shared" ref="DC86" si="317">SUM(DC29,DC21,DC37,DC45,DC53,,DC61,DC69,DC77,DC85)</f>
        <v>0</v>
      </c>
      <c r="DD86" s="183">
        <f t="shared" ref="DD86:DE86" si="318">SUM(DD29,DD21,DD37,DD45,DD53,DD61,DD69,DD77,DD85)</f>
        <v>0</v>
      </c>
      <c r="DE86" s="184">
        <f t="shared" si="318"/>
        <v>0</v>
      </c>
      <c r="DF86" s="196" t="e">
        <f t="shared" si="25"/>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cfRule type="aboveAverage" dxfId="217" priority="39"/>
    <cfRule type="aboveAverage" dxfId="216" priority="40"/>
  </conditionalFormatting>
  <conditionalFormatting sqref="Z29 Z37 Z45 Z53 Z61 Z69 Z77 Z85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AD29 AH29 AL29 AP29 AT29 AX29 BB29 BF29 BJ29">
    <cfRule type="aboveAverage" dxfId="215" priority="37"/>
    <cfRule type="aboveAverage" dxfId="214" priority="38"/>
  </conditionalFormatting>
  <conditionalFormatting sqref="AD21">
    <cfRule type="aboveAverage" dxfId="213" priority="23"/>
    <cfRule type="aboveAverage" dxfId="212" priority="24"/>
  </conditionalFormatting>
  <conditionalFormatting sqref="AH21">
    <cfRule type="aboveAverage" dxfId="211" priority="19"/>
    <cfRule type="aboveAverage" dxfId="210" priority="20"/>
  </conditionalFormatting>
  <conditionalFormatting sqref="AL21">
    <cfRule type="aboveAverage" dxfId="209" priority="17"/>
    <cfRule type="aboveAverage" dxfId="208" priority="18"/>
  </conditionalFormatting>
  <conditionalFormatting sqref="AP21">
    <cfRule type="aboveAverage" dxfId="207" priority="15"/>
    <cfRule type="aboveAverage" dxfId="206" priority="16"/>
  </conditionalFormatting>
  <conditionalFormatting sqref="AT21">
    <cfRule type="aboveAverage" dxfId="205" priority="13"/>
    <cfRule type="aboveAverage" dxfId="204" priority="14"/>
  </conditionalFormatting>
  <conditionalFormatting sqref="AX21">
    <cfRule type="aboveAverage" dxfId="203" priority="11"/>
    <cfRule type="aboveAverage" dxfId="202" priority="12"/>
  </conditionalFormatting>
  <conditionalFormatting sqref="BB21">
    <cfRule type="aboveAverage" dxfId="201" priority="9"/>
    <cfRule type="aboveAverage" dxfId="200" priority="10"/>
  </conditionalFormatting>
  <conditionalFormatting sqref="BF21">
    <cfRule type="aboveAverage" dxfId="199" priority="7"/>
    <cfRule type="aboveAverage" dxfId="198" priority="8"/>
  </conditionalFormatting>
  <conditionalFormatting sqref="BJ21">
    <cfRule type="aboveAverage" dxfId="197" priority="5"/>
    <cfRule type="aboveAverage" dxfId="196" priority="6"/>
  </conditionalFormatting>
  <conditionalFormatting sqref="BN21">
    <cfRule type="aboveAverage" dxfId="195" priority="3"/>
    <cfRule type="aboveAverage" dxfId="194" priority="4"/>
  </conditionalFormatting>
  <conditionalFormatting sqref="BN29">
    <cfRule type="aboveAverage" dxfId="193" priority="1"/>
    <cfRule type="aboveAverage" dxfId="192" priority="2"/>
  </conditionalFormatting>
  <conditionalFormatting sqref="BN37 BN45 BN53 BN61 BN69 BN77 BN85">
    <cfRule type="aboveAverage" dxfId="191" priority="33"/>
    <cfRule type="aboveAverage" dxfId="190" priority="34"/>
  </conditionalFormatting>
  <conditionalFormatting sqref="BR21 BV21 BZ21 CD21 CH21 CL21 CP21 CT21 CX21 DB21">
    <cfRule type="aboveAverage" dxfId="189" priority="31"/>
    <cfRule type="aboveAverage" dxfId="188" priority="32"/>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187" priority="29"/>
    <cfRule type="aboveAverage" dxfId="186" priority="30"/>
  </conditionalFormatting>
  <conditionalFormatting sqref="DF21">
    <cfRule type="aboveAverage" dxfId="185" priority="27"/>
    <cfRule type="aboveAverage" dxfId="184" priority="28"/>
  </conditionalFormatting>
  <conditionalFormatting sqref="DF29 DF37 DF45 DF53 DF61 DF69 DF77 DF85">
    <cfRule type="aboveAverage" dxfId="183" priority="25"/>
    <cfRule type="aboveAverage" dxfId="182" priority="26"/>
  </conditionalFormatting>
  <pageMargins left="0.75" right="0.75" top="1" bottom="1" header="0.5" footer="0.5"/>
  <pageSetup paperSize="9" scale="48"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72FB8-4A6B-4331-8281-CD8C34FC525D}">
  <sheetPr>
    <tabColor theme="0"/>
    <pageSetUpPr autoPageBreaks="0"/>
  </sheetPr>
  <dimension ref="A1:DF88"/>
  <sheetViews>
    <sheetView showGridLines="0" topLeftCell="A6" zoomScale="70" zoomScaleNormal="70" workbookViewId="0">
      <selection activeCell="V30" sqref="V30:V34"/>
    </sheetView>
  </sheetViews>
  <sheetFormatPr defaultColWidth="8.9140625" defaultRowHeight="16"/>
  <cols>
    <col min="1" max="1" width="37.1640625" style="2" customWidth="1"/>
    <col min="2" max="2" width="17.1640625" style="2" customWidth="1"/>
    <col min="3" max="4" width="13.6640625" style="2" customWidth="1"/>
    <col min="5" max="5" width="13.6640625" style="148" customWidth="1"/>
    <col min="6" max="9" width="13.6640625" style="2" customWidth="1"/>
    <col min="10" max="10" width="13.6640625" style="137"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3" width="11.08203125" style="2" hidden="1" customWidth="1"/>
    <col min="24" max="24" width="9.9140625" style="2" hidden="1" customWidth="1"/>
    <col min="25" max="25" width="13.1640625" style="2" hidden="1" customWidth="1"/>
    <col min="26" max="26" width="10.6640625" style="2" hidden="1" customWidth="1"/>
    <col min="27" max="27" width="8.9140625" style="2" customWidth="1"/>
    <col min="28" max="28" width="9.9140625" style="2" customWidth="1"/>
    <col min="29" max="29" width="13.1640625" style="2" customWidth="1"/>
    <col min="30" max="30" width="10.6640625" style="2" customWidth="1"/>
    <col min="31" max="31" width="8.9140625" style="2" customWidth="1"/>
    <col min="32" max="32" width="9.9140625" style="2" customWidth="1"/>
    <col min="33" max="33" width="13.1640625" style="2" customWidth="1"/>
    <col min="34" max="34" width="10.6640625" style="2" customWidth="1"/>
    <col min="35" max="35" width="8.9140625" style="2" customWidth="1"/>
    <col min="36" max="36" width="9.9140625" style="2" customWidth="1"/>
    <col min="37" max="37" width="13.1640625" style="2" customWidth="1"/>
    <col min="38" max="38" width="10.6640625" style="2" customWidth="1"/>
    <col min="39" max="39" width="8.9140625" style="2" customWidth="1"/>
    <col min="40" max="40" width="9.9140625" style="2" customWidth="1"/>
    <col min="41" max="41" width="13.1640625" style="2" customWidth="1"/>
    <col min="42" max="42" width="10.6640625" style="2" customWidth="1"/>
    <col min="43" max="43" width="8.9140625" style="2" customWidth="1"/>
    <col min="44" max="44" width="9.9140625" style="2" customWidth="1"/>
    <col min="45" max="45" width="13.1640625" style="2" customWidth="1"/>
    <col min="46" max="46" width="10.6640625" style="2" customWidth="1"/>
    <col min="47" max="47" width="8.9140625" style="2" customWidth="1"/>
    <col min="48" max="48" width="9.9140625" style="2" customWidth="1"/>
    <col min="49" max="49" width="13.1640625" style="2" customWidth="1"/>
    <col min="50" max="50" width="10.6640625" style="2" customWidth="1"/>
    <col min="51" max="51" width="8.9140625" style="2" customWidth="1"/>
    <col min="52" max="52" width="9.9140625" style="2" customWidth="1"/>
    <col min="53" max="53" width="13.1640625" style="2" customWidth="1"/>
    <col min="54" max="54" width="10.6640625" style="2" customWidth="1"/>
    <col min="55" max="55" width="8.9140625" style="2" customWidth="1"/>
    <col min="56" max="56" width="9.9140625" style="2" customWidth="1"/>
    <col min="57" max="57" width="13.1640625" style="2" customWidth="1"/>
    <col min="58" max="58" width="10.6640625" style="2" customWidth="1"/>
    <col min="59" max="59" width="8.9140625" style="2" customWidth="1"/>
    <col min="60" max="60" width="9.9140625" style="2" customWidth="1"/>
    <col min="61" max="61" width="13.1640625" style="2" customWidth="1"/>
    <col min="62" max="62" width="10.6640625" style="2" customWidth="1"/>
    <col min="63" max="63" width="8.9140625" style="2" customWidth="1"/>
    <col min="64" max="64" width="9.9140625" style="2" customWidth="1"/>
    <col min="65" max="65" width="13.1640625" style="2" customWidth="1"/>
    <col min="66" max="66" width="10.6640625" style="2" customWidth="1"/>
    <col min="67" max="67" width="8.9140625" style="2" customWidth="1"/>
    <col min="68" max="68" width="9.9140625" style="2" customWidth="1"/>
    <col min="69" max="69" width="13.1640625" style="2" customWidth="1"/>
    <col min="70" max="70" width="10.6640625" style="2" customWidth="1"/>
    <col min="71" max="71" width="8.9140625" style="2" customWidth="1"/>
    <col min="72" max="72" width="9.9140625" style="2" customWidth="1"/>
    <col min="73" max="73" width="13.1640625" style="2" customWidth="1"/>
    <col min="74" max="74" width="10.6640625" style="2" customWidth="1"/>
    <col min="75" max="75" width="8.9140625" style="2" customWidth="1"/>
    <col min="76" max="76" width="9.9140625" style="2" customWidth="1"/>
    <col min="77" max="77" width="13.1640625" style="2" customWidth="1"/>
    <col min="78" max="78" width="10.6640625" style="2" customWidth="1"/>
    <col min="79" max="79" width="8.9140625" style="2" customWidth="1"/>
    <col min="80" max="80" width="9.9140625" style="2" customWidth="1"/>
    <col min="81" max="81" width="13.1640625" style="2" customWidth="1"/>
    <col min="82" max="82" width="10.6640625" style="2" customWidth="1"/>
    <col min="83" max="83" width="8.9140625" style="2" customWidth="1"/>
    <col min="84" max="84" width="9.9140625" style="2" customWidth="1"/>
    <col min="85" max="85" width="13.1640625" style="2" customWidth="1"/>
    <col min="86" max="86" width="10.6640625" style="2" customWidth="1"/>
    <col min="87" max="87" width="8.9140625" style="2" customWidth="1"/>
    <col min="88" max="88" width="9.9140625" style="2" customWidth="1"/>
    <col min="89" max="89" width="13.1640625" style="2" customWidth="1"/>
    <col min="90" max="90" width="10.6640625" style="2" customWidth="1"/>
    <col min="91" max="91" width="8.9140625" style="2" customWidth="1"/>
    <col min="92" max="92" width="9.9140625" style="2" customWidth="1"/>
    <col min="93" max="93" width="13.1640625" style="2" customWidth="1"/>
    <col min="94" max="94" width="10.6640625" style="2" customWidth="1"/>
    <col min="95" max="95" width="8.9140625" style="2" customWidth="1"/>
    <col min="96" max="96" width="9.9140625" style="2" customWidth="1"/>
    <col min="97" max="97" width="13.1640625" style="2" customWidth="1"/>
    <col min="98" max="98" width="10.6640625" style="2" customWidth="1"/>
    <col min="99" max="99" width="8.9140625" style="2" customWidth="1"/>
    <col min="100" max="100" width="9.9140625" style="2" customWidth="1"/>
    <col min="101" max="101" width="13.1640625" style="2" customWidth="1"/>
    <col min="102" max="102" width="10.6640625" style="2" customWidth="1"/>
    <col min="103" max="103" width="8.9140625" style="2" customWidth="1"/>
    <col min="104" max="104" width="9.9140625" style="2" customWidth="1"/>
    <col min="105" max="105" width="13.1640625" style="2" customWidth="1"/>
    <col min="106" max="106" width="10.6640625" style="2" customWidth="1"/>
    <col min="107" max="107" width="8.9140625" style="2" hidden="1" customWidth="1"/>
    <col min="108" max="108" width="9.9140625" style="2" hidden="1" customWidth="1"/>
    <col min="109" max="109" width="13.1640625" style="2" hidden="1" customWidth="1"/>
    <col min="110" max="110" width="10.6640625" style="2" hidden="1" customWidth="1"/>
    <col min="111" max="16384" width="8.9140625" style="2"/>
  </cols>
  <sheetData>
    <row r="1" spans="1:110" s="1" customFormat="1" ht="16.5" thickBot="1">
      <c r="B1" s="5"/>
      <c r="C1" s="5"/>
      <c r="D1" s="5"/>
      <c r="E1" s="138"/>
      <c r="F1" s="3"/>
      <c r="G1" s="3"/>
      <c r="H1" s="3"/>
      <c r="I1" s="3"/>
      <c r="J1" s="129"/>
      <c r="K1" s="6"/>
      <c r="M1" s="47"/>
      <c r="N1" s="47"/>
    </row>
    <row r="2" spans="1:110" s="1" customFormat="1" ht="16.5" thickBot="1">
      <c r="B2" s="693" t="s">
        <v>126</v>
      </c>
      <c r="C2" s="694"/>
      <c r="D2" s="695"/>
      <c r="E2" s="139"/>
      <c r="F2" s="125"/>
      <c r="G2" s="125"/>
      <c r="H2" s="125"/>
      <c r="I2" s="125"/>
      <c r="J2" s="129"/>
      <c r="K2" s="6"/>
      <c r="M2" s="47"/>
      <c r="N2" s="47"/>
    </row>
    <row r="3" spans="1:110" s="1" customFormat="1" ht="16.5" thickBot="1">
      <c r="B3" s="87" t="s">
        <v>25</v>
      </c>
      <c r="C3" s="759">
        <v>16356.069999999998</v>
      </c>
      <c r="D3" s="760"/>
      <c r="E3" s="140"/>
      <c r="F3" s="18"/>
      <c r="G3" s="18"/>
      <c r="H3" s="18"/>
      <c r="I3" s="18"/>
      <c r="J3" s="129"/>
      <c r="K3" s="6"/>
      <c r="M3" s="47"/>
      <c r="N3" s="47"/>
    </row>
    <row r="4" spans="1:110" s="1" customFormat="1" ht="16.5" thickBot="1">
      <c r="B4" s="5"/>
      <c r="C4" s="5"/>
      <c r="D4" s="5"/>
      <c r="E4" s="138"/>
      <c r="F4" s="3"/>
      <c r="G4" s="3"/>
      <c r="H4" s="3"/>
      <c r="I4" s="3"/>
      <c r="J4" s="129"/>
      <c r="K4" s="6"/>
      <c r="M4" s="47"/>
      <c r="N4" s="47"/>
    </row>
    <row r="5" spans="1:110" s="1" customFormat="1">
      <c r="B5" s="693" t="s">
        <v>64</v>
      </c>
      <c r="C5" s="694"/>
      <c r="D5" s="695"/>
      <c r="E5" s="139"/>
      <c r="F5" s="125"/>
      <c r="G5" s="125"/>
      <c r="H5" s="125"/>
      <c r="I5" s="125"/>
      <c r="J5" s="129"/>
      <c r="K5" s="6"/>
      <c r="M5" s="47"/>
      <c r="N5" s="47"/>
    </row>
    <row r="6" spans="1:110" s="1" customFormat="1" ht="29.5" customHeight="1">
      <c r="B6" s="84" t="s">
        <v>12</v>
      </c>
      <c r="C6" s="85" t="s">
        <v>44</v>
      </c>
      <c r="D6" s="86" t="s">
        <v>35</v>
      </c>
      <c r="E6" s="141"/>
      <c r="F6" s="126"/>
      <c r="G6" s="126"/>
      <c r="H6" s="126"/>
      <c r="I6" s="126"/>
      <c r="J6" s="129"/>
      <c r="K6" s="6"/>
      <c r="M6" s="47"/>
      <c r="N6" s="47"/>
    </row>
    <row r="7" spans="1:110" s="1" customFormat="1" ht="23.5" customHeight="1" thickBot="1">
      <c r="B7" s="52">
        <f>O86</f>
        <v>0</v>
      </c>
      <c r="C7" s="489">
        <f>'Summary P2'!K10</f>
        <v>209693.2051282051</v>
      </c>
      <c r="D7" s="490">
        <f>B7/C7</f>
        <v>0</v>
      </c>
      <c r="E7" s="142"/>
      <c r="F7" s="267"/>
      <c r="G7" s="19"/>
      <c r="H7" s="19"/>
      <c r="I7" s="488"/>
      <c r="J7" s="129"/>
      <c r="K7" s="6"/>
      <c r="M7" s="47"/>
      <c r="N7" s="47"/>
    </row>
    <row r="8" spans="1:110" s="1" customFormat="1" ht="20.399999999999999" customHeight="1">
      <c r="B8" s="9"/>
      <c r="C8" s="9"/>
      <c r="D8" s="9"/>
      <c r="E8" s="143"/>
      <c r="F8" s="9"/>
      <c r="G8" s="9"/>
      <c r="H8" s="9"/>
      <c r="I8" s="9"/>
      <c r="J8" s="149"/>
      <c r="K8" s="6"/>
      <c r="M8" s="47"/>
      <c r="N8" s="47"/>
    </row>
    <row r="9" spans="1:110" customFormat="1">
      <c r="B9" s="10"/>
      <c r="C9" s="11"/>
      <c r="D9" s="11"/>
      <c r="E9" s="144"/>
      <c r="F9" s="11"/>
      <c r="G9" s="11"/>
      <c r="H9" s="11"/>
      <c r="I9" s="11"/>
      <c r="J9" s="135"/>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128</v>
      </c>
      <c r="X12" s="707"/>
      <c r="Y12" s="707"/>
      <c r="Z12" s="707"/>
      <c r="AA12" s="708" t="s">
        <v>180</v>
      </c>
      <c r="AB12" s="708"/>
      <c r="AC12" s="708"/>
      <c r="AD12" s="708"/>
      <c r="AE12" s="707" t="s">
        <v>181</v>
      </c>
      <c r="AF12" s="707"/>
      <c r="AG12" s="707"/>
      <c r="AH12" s="707"/>
      <c r="AI12" s="708" t="s">
        <v>182</v>
      </c>
      <c r="AJ12" s="708"/>
      <c r="AK12" s="708"/>
      <c r="AL12" s="708"/>
      <c r="AM12" s="707" t="s">
        <v>183</v>
      </c>
      <c r="AN12" s="707"/>
      <c r="AO12" s="707"/>
      <c r="AP12" s="707"/>
      <c r="AQ12" s="708" t="s">
        <v>184</v>
      </c>
      <c r="AR12" s="708"/>
      <c r="AS12" s="708"/>
      <c r="AT12" s="708"/>
      <c r="AU12" s="707" t="s">
        <v>185</v>
      </c>
      <c r="AV12" s="707"/>
      <c r="AW12" s="707"/>
      <c r="AX12" s="707"/>
      <c r="AY12" s="708" t="s">
        <v>186</v>
      </c>
      <c r="AZ12" s="708"/>
      <c r="BA12" s="708"/>
      <c r="BB12" s="708"/>
      <c r="BC12" s="707" t="s">
        <v>187</v>
      </c>
      <c r="BD12" s="707"/>
      <c r="BE12" s="707"/>
      <c r="BF12" s="707"/>
      <c r="BG12" s="708" t="s">
        <v>188</v>
      </c>
      <c r="BH12" s="708"/>
      <c r="BI12" s="708"/>
      <c r="BJ12" s="708"/>
      <c r="BK12" s="707" t="s">
        <v>189</v>
      </c>
      <c r="BL12" s="707"/>
      <c r="BM12" s="707"/>
      <c r="BN12" s="707"/>
      <c r="BO12" s="708" t="s">
        <v>190</v>
      </c>
      <c r="BP12" s="708"/>
      <c r="BQ12" s="708"/>
      <c r="BR12" s="708"/>
      <c r="BS12" s="707" t="s">
        <v>191</v>
      </c>
      <c r="BT12" s="707"/>
      <c r="BU12" s="707"/>
      <c r="BV12" s="707"/>
      <c r="BW12" s="708" t="s">
        <v>192</v>
      </c>
      <c r="BX12" s="708"/>
      <c r="BY12" s="708"/>
      <c r="BZ12" s="708"/>
      <c r="CA12" s="707" t="s">
        <v>193</v>
      </c>
      <c r="CB12" s="707"/>
      <c r="CC12" s="707"/>
      <c r="CD12" s="707"/>
      <c r="CE12" s="708" t="s">
        <v>194</v>
      </c>
      <c r="CF12" s="708"/>
      <c r="CG12" s="708"/>
      <c r="CH12" s="708"/>
      <c r="CI12" s="707" t="s">
        <v>195</v>
      </c>
      <c r="CJ12" s="707"/>
      <c r="CK12" s="707"/>
      <c r="CL12" s="707"/>
      <c r="CM12" s="708" t="s">
        <v>196</v>
      </c>
      <c r="CN12" s="708"/>
      <c r="CO12" s="708"/>
      <c r="CP12" s="708"/>
      <c r="CQ12" s="707" t="s">
        <v>197</v>
      </c>
      <c r="CR12" s="707"/>
      <c r="CS12" s="707"/>
      <c r="CT12" s="707"/>
      <c r="CU12" s="708" t="s">
        <v>198</v>
      </c>
      <c r="CV12" s="708"/>
      <c r="CW12" s="708"/>
      <c r="CX12" s="708"/>
      <c r="CY12" s="707" t="s">
        <v>199</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454"/>
      <c r="B14" s="455">
        <f>'Daily_Total  P2'!B14</f>
        <v>45186</v>
      </c>
      <c r="C14" s="456"/>
      <c r="D14" s="457"/>
      <c r="E14" s="458"/>
      <c r="F14" s="457"/>
      <c r="G14" s="457"/>
      <c r="H14" s="457"/>
      <c r="I14" s="457"/>
      <c r="J14" s="459"/>
      <c r="K14" s="106"/>
      <c r="L14" s="107"/>
      <c r="M14" s="108"/>
      <c r="N14" s="109"/>
      <c r="O14" s="460"/>
      <c r="P14" s="457"/>
      <c r="Q14" s="106"/>
      <c r="R14" s="461"/>
      <c r="S14" s="106"/>
      <c r="T14" s="457"/>
      <c r="U14" s="457"/>
      <c r="V14" s="462"/>
      <c r="W14" s="168"/>
      <c r="X14" s="153"/>
      <c r="Y14" s="154"/>
      <c r="Z14" s="107"/>
      <c r="AA14" s="153"/>
      <c r="AB14" s="153"/>
      <c r="AC14" s="154"/>
      <c r="AD14" s="107"/>
      <c r="AE14" s="153"/>
      <c r="AF14" s="153"/>
      <c r="AG14" s="154"/>
      <c r="AH14" s="107"/>
      <c r="AI14" s="153"/>
      <c r="AJ14" s="153"/>
      <c r="AK14" s="154"/>
      <c r="AL14" s="107"/>
      <c r="AM14" s="153"/>
      <c r="AN14" s="153"/>
      <c r="AO14" s="154"/>
      <c r="AP14" s="107"/>
      <c r="AQ14" s="153"/>
      <c r="AR14" s="153"/>
      <c r="AS14" s="154"/>
      <c r="AT14" s="107"/>
      <c r="AU14" s="153"/>
      <c r="AV14" s="153"/>
      <c r="AW14" s="154"/>
      <c r="AX14" s="107"/>
      <c r="AY14" s="153"/>
      <c r="AZ14" s="153"/>
      <c r="BA14" s="154"/>
      <c r="BB14" s="107"/>
      <c r="BC14" s="153"/>
      <c r="BD14" s="153"/>
      <c r="BE14" s="154"/>
      <c r="BF14" s="107"/>
      <c r="BG14" s="153"/>
      <c r="BH14" s="153"/>
      <c r="BI14" s="154"/>
      <c r="BJ14" s="107"/>
      <c r="BK14" s="153"/>
      <c r="BL14" s="153"/>
      <c r="BM14" s="154"/>
      <c r="BN14" s="107"/>
      <c r="BO14" s="153"/>
      <c r="BP14" s="153"/>
      <c r="BQ14" s="154"/>
      <c r="BR14" s="107"/>
      <c r="BS14" s="153"/>
      <c r="BT14" s="153"/>
      <c r="BU14" s="154"/>
      <c r="BV14" s="107"/>
      <c r="BW14" s="153"/>
      <c r="BX14" s="153"/>
      <c r="BY14" s="154"/>
      <c r="BZ14" s="107"/>
      <c r="CA14" s="153"/>
      <c r="CB14" s="153"/>
      <c r="CC14" s="154"/>
      <c r="CD14" s="107"/>
      <c r="CE14" s="153"/>
      <c r="CF14" s="153"/>
      <c r="CG14" s="154"/>
      <c r="CH14" s="107"/>
      <c r="CI14" s="153"/>
      <c r="CJ14" s="153"/>
      <c r="CK14" s="154"/>
      <c r="CL14" s="107"/>
      <c r="CM14" s="153"/>
      <c r="CN14" s="153"/>
      <c r="CO14" s="154"/>
      <c r="CP14" s="107"/>
      <c r="CQ14" s="153"/>
      <c r="CR14" s="153"/>
      <c r="CS14" s="154"/>
      <c r="CT14" s="107"/>
      <c r="CU14" s="153"/>
      <c r="CV14" s="153"/>
      <c r="CW14" s="154"/>
      <c r="CX14" s="107"/>
      <c r="CY14" s="153"/>
      <c r="CZ14" s="153"/>
      <c r="DA14" s="154"/>
      <c r="DB14" s="107"/>
      <c r="DC14" s="153"/>
      <c r="DD14" s="153"/>
      <c r="DE14" s="154"/>
      <c r="DF14" s="155"/>
    </row>
    <row r="15" spans="1:110" s="4" customFormat="1" ht="16.25" customHeight="1">
      <c r="A15" s="454"/>
      <c r="B15" s="455">
        <f>'Daily_Total  P2'!B15</f>
        <v>45187</v>
      </c>
      <c r="C15" s="456"/>
      <c r="D15" s="457"/>
      <c r="E15" s="458"/>
      <c r="F15" s="457"/>
      <c r="G15" s="457"/>
      <c r="H15" s="457"/>
      <c r="I15" s="457"/>
      <c r="J15" s="459"/>
      <c r="K15" s="106"/>
      <c r="L15" s="107"/>
      <c r="M15" s="108"/>
      <c r="N15" s="109"/>
      <c r="O15" s="460"/>
      <c r="P15" s="457"/>
      <c r="Q15" s="106"/>
      <c r="R15" s="461"/>
      <c r="S15" s="106"/>
      <c r="T15" s="457"/>
      <c r="U15" s="457"/>
      <c r="V15" s="462"/>
      <c r="W15" s="168"/>
      <c r="X15" s="153"/>
      <c r="Y15" s="154"/>
      <c r="Z15" s="107"/>
      <c r="AA15" s="153"/>
      <c r="AB15" s="153"/>
      <c r="AC15" s="154"/>
      <c r="AD15" s="107"/>
      <c r="AE15" s="153"/>
      <c r="AF15" s="153"/>
      <c r="AG15" s="154"/>
      <c r="AH15" s="107"/>
      <c r="AI15" s="153"/>
      <c r="AJ15" s="153"/>
      <c r="AK15" s="154"/>
      <c r="AL15" s="107"/>
      <c r="AM15" s="153"/>
      <c r="AN15" s="153"/>
      <c r="AO15" s="154"/>
      <c r="AP15" s="107"/>
      <c r="AQ15" s="153"/>
      <c r="AR15" s="153"/>
      <c r="AS15" s="154"/>
      <c r="AT15" s="107"/>
      <c r="AU15" s="153"/>
      <c r="AV15" s="153"/>
      <c r="AW15" s="154"/>
      <c r="AX15" s="107"/>
      <c r="AY15" s="153"/>
      <c r="AZ15" s="153"/>
      <c r="BA15" s="154"/>
      <c r="BB15" s="107"/>
      <c r="BC15" s="153"/>
      <c r="BD15" s="153"/>
      <c r="BE15" s="154"/>
      <c r="BF15" s="107"/>
      <c r="BG15" s="153"/>
      <c r="BH15" s="153"/>
      <c r="BI15" s="154"/>
      <c r="BJ15" s="107"/>
      <c r="BK15" s="153"/>
      <c r="BL15" s="153"/>
      <c r="BM15" s="154"/>
      <c r="BN15" s="107"/>
      <c r="BO15" s="153"/>
      <c r="BP15" s="153"/>
      <c r="BQ15" s="154"/>
      <c r="BR15" s="107"/>
      <c r="BS15" s="153"/>
      <c r="BT15" s="153"/>
      <c r="BU15" s="154"/>
      <c r="BV15" s="107"/>
      <c r="BW15" s="153"/>
      <c r="BX15" s="153"/>
      <c r="BY15" s="154"/>
      <c r="BZ15" s="107"/>
      <c r="CA15" s="153"/>
      <c r="CB15" s="153"/>
      <c r="CC15" s="154"/>
      <c r="CD15" s="107"/>
      <c r="CE15" s="153"/>
      <c r="CF15" s="153"/>
      <c r="CG15" s="154"/>
      <c r="CH15" s="107"/>
      <c r="CI15" s="153"/>
      <c r="CJ15" s="153"/>
      <c r="CK15" s="154"/>
      <c r="CL15" s="107"/>
      <c r="CM15" s="153"/>
      <c r="CN15" s="153"/>
      <c r="CO15" s="154"/>
      <c r="CP15" s="107"/>
      <c r="CQ15" s="153"/>
      <c r="CR15" s="153"/>
      <c r="CS15" s="154"/>
      <c r="CT15" s="107"/>
      <c r="CU15" s="153"/>
      <c r="CV15" s="153"/>
      <c r="CW15" s="154"/>
      <c r="CX15" s="107"/>
      <c r="CY15" s="153"/>
      <c r="CZ15" s="153"/>
      <c r="DA15" s="154"/>
      <c r="DB15" s="107"/>
      <c r="DC15" s="153"/>
      <c r="DD15" s="153"/>
      <c r="DE15" s="154"/>
      <c r="DF15" s="155"/>
    </row>
    <row r="16" spans="1:110" s="4" customFormat="1" ht="16.25" customHeight="1">
      <c r="A16" s="454"/>
      <c r="B16" s="455">
        <f>'Daily_Total  P2'!B16</f>
        <v>45188</v>
      </c>
      <c r="C16" s="456"/>
      <c r="D16" s="457"/>
      <c r="E16" s="458"/>
      <c r="F16" s="457"/>
      <c r="G16" s="457"/>
      <c r="H16" s="457"/>
      <c r="I16" s="457"/>
      <c r="J16" s="459"/>
      <c r="K16" s="106"/>
      <c r="L16" s="107"/>
      <c r="M16" s="108"/>
      <c r="N16" s="109"/>
      <c r="O16" s="460"/>
      <c r="P16" s="457"/>
      <c r="Q16" s="106"/>
      <c r="R16" s="461"/>
      <c r="S16" s="106"/>
      <c r="T16" s="457"/>
      <c r="U16" s="457"/>
      <c r="V16" s="462"/>
      <c r="W16" s="168"/>
      <c r="X16" s="153"/>
      <c r="Y16" s="154"/>
      <c r="Z16" s="107"/>
      <c r="AA16" s="153"/>
      <c r="AB16" s="153"/>
      <c r="AC16" s="154"/>
      <c r="AD16" s="107"/>
      <c r="AE16" s="153"/>
      <c r="AF16" s="153"/>
      <c r="AG16" s="154"/>
      <c r="AH16" s="107"/>
      <c r="AI16" s="153"/>
      <c r="AJ16" s="153"/>
      <c r="AK16" s="154"/>
      <c r="AL16" s="107"/>
      <c r="AM16" s="153"/>
      <c r="AN16" s="153"/>
      <c r="AO16" s="154"/>
      <c r="AP16" s="107"/>
      <c r="AQ16" s="153"/>
      <c r="AR16" s="153"/>
      <c r="AS16" s="154"/>
      <c r="AT16" s="107"/>
      <c r="AU16" s="153"/>
      <c r="AV16" s="153"/>
      <c r="AW16" s="154"/>
      <c r="AX16" s="107"/>
      <c r="AY16" s="153"/>
      <c r="AZ16" s="153"/>
      <c r="BA16" s="154"/>
      <c r="BB16" s="107"/>
      <c r="BC16" s="153"/>
      <c r="BD16" s="153"/>
      <c r="BE16" s="154"/>
      <c r="BF16" s="107"/>
      <c r="BG16" s="153"/>
      <c r="BH16" s="153"/>
      <c r="BI16" s="154"/>
      <c r="BJ16" s="107"/>
      <c r="BK16" s="153"/>
      <c r="BL16" s="153"/>
      <c r="BM16" s="154"/>
      <c r="BN16" s="107"/>
      <c r="BO16" s="153"/>
      <c r="BP16" s="153"/>
      <c r="BQ16" s="154"/>
      <c r="BR16" s="107"/>
      <c r="BS16" s="153"/>
      <c r="BT16" s="153"/>
      <c r="BU16" s="154"/>
      <c r="BV16" s="107"/>
      <c r="BW16" s="153"/>
      <c r="BX16" s="153"/>
      <c r="BY16" s="154"/>
      <c r="BZ16" s="107"/>
      <c r="CA16" s="153"/>
      <c r="CB16" s="153"/>
      <c r="CC16" s="154"/>
      <c r="CD16" s="107"/>
      <c r="CE16" s="153"/>
      <c r="CF16" s="153"/>
      <c r="CG16" s="154"/>
      <c r="CH16" s="107"/>
      <c r="CI16" s="153"/>
      <c r="CJ16" s="153"/>
      <c r="CK16" s="154"/>
      <c r="CL16" s="107"/>
      <c r="CM16" s="153"/>
      <c r="CN16" s="153"/>
      <c r="CO16" s="154"/>
      <c r="CP16" s="107"/>
      <c r="CQ16" s="153"/>
      <c r="CR16" s="153"/>
      <c r="CS16" s="154"/>
      <c r="CT16" s="107"/>
      <c r="CU16" s="153"/>
      <c r="CV16" s="153"/>
      <c r="CW16" s="154"/>
      <c r="CX16" s="107"/>
      <c r="CY16" s="153"/>
      <c r="CZ16" s="153"/>
      <c r="DA16" s="154"/>
      <c r="DB16" s="107"/>
      <c r="DC16" s="153"/>
      <c r="DD16" s="153"/>
      <c r="DE16" s="154"/>
      <c r="DF16" s="155"/>
    </row>
    <row r="17" spans="1:110" s="479" customFormat="1">
      <c r="A17" s="88"/>
      <c r="B17" s="455">
        <f>'Daily_Total  P2'!B17</f>
        <v>45189</v>
      </c>
      <c r="C17" s="456">
        <f>SUM(W17,AA17,AE17,AI17,AM17,AQ17,AU17,AY17,BC17,BG17,BK17,BO17,BS17,BW17,CA17,CE17,CI17,CM17,CQ17,CU17,CY17,DC17)</f>
        <v>0</v>
      </c>
      <c r="D17" s="457">
        <f t="shared" ref="D17:D20" si="0">SUM(X17,AB17,AF17,AJ17,AN17,AR17,AV17,AZ17,BD17,BH17,BL17,BP17,BT17,BX17,CB17,CF17,CJ17,CN17,CR17,CV17,CZ17,DD17)</f>
        <v>0</v>
      </c>
      <c r="E17" s="458"/>
      <c r="F17" s="457"/>
      <c r="G17" s="457"/>
      <c r="H17" s="457"/>
      <c r="I17" s="457"/>
      <c r="J17" s="459">
        <f>SUM(Y17,AC17,AG17,AK17,AO17,AS17,AW17,BA17,BE17,BI17,BM17,BQ17,BU17,BY17,CC17,CG17,CK17,CO17,CS17,CW17,DA17,DE17)</f>
        <v>0</v>
      </c>
      <c r="K17" s="106">
        <f>SUM($J$14:J17)/$C$3</f>
        <v>0</v>
      </c>
      <c r="L17" s="107" t="e">
        <f t="shared" ref="L17:L80" si="1">D17/C17</f>
        <v>#DIV/0!</v>
      </c>
      <c r="M17" s="108" t="e">
        <f t="shared" ref="M17:M80" si="2">J17/D17</f>
        <v>#DIV/0!</v>
      </c>
      <c r="N17" s="109" t="e">
        <f>J17/E17</f>
        <v>#DIV/0!</v>
      </c>
      <c r="O17" s="460"/>
      <c r="P17" s="457"/>
      <c r="Q17" s="106" t="e">
        <f t="shared" ref="Q17:Q80" si="3">O17/P17</f>
        <v>#DIV/0!</v>
      </c>
      <c r="R17" s="461" t="e">
        <f t="shared" ref="R17:R60" si="4">J17/O17</f>
        <v>#DIV/0!</v>
      </c>
      <c r="S17" s="106" t="e">
        <f t="shared" ref="S17:S80" si="5">O17/D17</f>
        <v>#DIV/0!</v>
      </c>
      <c r="T17" s="457"/>
      <c r="U17" s="457"/>
      <c r="V17" s="462"/>
      <c r="W17" s="168"/>
      <c r="X17" s="153"/>
      <c r="Y17" s="154"/>
      <c r="Z17" s="107" t="e">
        <f t="shared" ref="Z17:Z80" si="6">X17/W17</f>
        <v>#DIV/0!</v>
      </c>
      <c r="AA17" s="153"/>
      <c r="AB17" s="153"/>
      <c r="AC17" s="154"/>
      <c r="AD17" s="107" t="e">
        <f>AB17/AA17</f>
        <v>#DIV/0!</v>
      </c>
      <c r="AE17" s="153"/>
      <c r="AF17" s="153"/>
      <c r="AG17" s="154"/>
      <c r="AH17" s="107" t="e">
        <f t="shared" ref="AH17:AH80" si="7">AF17/AE17</f>
        <v>#DIV/0!</v>
      </c>
      <c r="AI17" s="153"/>
      <c r="AJ17" s="153"/>
      <c r="AK17" s="154"/>
      <c r="AL17" s="107" t="e">
        <f t="shared" ref="AL17:AL80" si="8">AJ17/AI17</f>
        <v>#DIV/0!</v>
      </c>
      <c r="AM17" s="153"/>
      <c r="AN17" s="153"/>
      <c r="AO17" s="154"/>
      <c r="AP17" s="107" t="e">
        <f t="shared" ref="AP17:AP80" si="9">AN17/AM17</f>
        <v>#DIV/0!</v>
      </c>
      <c r="AQ17" s="153"/>
      <c r="AR17" s="153"/>
      <c r="AS17" s="154"/>
      <c r="AT17" s="107" t="e">
        <f t="shared" ref="AT17:AT80" si="10">AR17/AQ17</f>
        <v>#DIV/0!</v>
      </c>
      <c r="AU17" s="153"/>
      <c r="AV17" s="153"/>
      <c r="AW17" s="154"/>
      <c r="AX17" s="107" t="e">
        <f t="shared" ref="AX17:AX80" si="11">AV17/AU17</f>
        <v>#DIV/0!</v>
      </c>
      <c r="AY17" s="153"/>
      <c r="AZ17" s="153"/>
      <c r="BA17" s="154"/>
      <c r="BB17" s="107" t="e">
        <f t="shared" ref="BB17:BB80" si="12">AZ17/AY17</f>
        <v>#DIV/0!</v>
      </c>
      <c r="BC17" s="153"/>
      <c r="BD17" s="153"/>
      <c r="BE17" s="154"/>
      <c r="BF17" s="107" t="e">
        <f t="shared" ref="BF17:BF80" si="13">BD17/BC17</f>
        <v>#DIV/0!</v>
      </c>
      <c r="BG17" s="153"/>
      <c r="BH17" s="153"/>
      <c r="BI17" s="154"/>
      <c r="BJ17" s="107" t="e">
        <f t="shared" ref="BJ17:BJ19" si="14">BH17/BG17</f>
        <v>#DIV/0!</v>
      </c>
      <c r="BK17" s="153"/>
      <c r="BL17" s="153"/>
      <c r="BM17" s="154"/>
      <c r="BN17" s="107" t="e">
        <f t="shared" ref="BN17:BN80" si="15">BL17/BK17</f>
        <v>#DIV/0!</v>
      </c>
      <c r="BO17" s="127"/>
      <c r="BP17" s="127"/>
      <c r="BQ17" s="128"/>
      <c r="BR17" s="60" t="e">
        <f t="shared" ref="BR17:BR86" si="16">BP17/BO17</f>
        <v>#DIV/0!</v>
      </c>
      <c r="BS17" s="127"/>
      <c r="BT17" s="127"/>
      <c r="BU17" s="128"/>
      <c r="BV17" s="60" t="e">
        <f t="shared" ref="BV17:BV86" si="17">BT17/BS17</f>
        <v>#DIV/0!</v>
      </c>
      <c r="BW17" s="127"/>
      <c r="BX17" s="127"/>
      <c r="BY17" s="128"/>
      <c r="BZ17" s="60" t="e">
        <f t="shared" ref="BZ17:BZ86" si="18">BX17/BW17</f>
        <v>#DIV/0!</v>
      </c>
      <c r="CA17" s="127"/>
      <c r="CB17" s="127"/>
      <c r="CC17" s="128"/>
      <c r="CD17" s="60" t="e">
        <f t="shared" ref="CD17:CD86" si="19">CB17/CA17</f>
        <v>#DIV/0!</v>
      </c>
      <c r="CE17" s="127"/>
      <c r="CF17" s="127"/>
      <c r="CG17" s="128"/>
      <c r="CH17" s="60" t="e">
        <f t="shared" ref="CH17:CH86" si="20">CF17/CE17</f>
        <v>#DIV/0!</v>
      </c>
      <c r="CI17" s="127"/>
      <c r="CJ17" s="127"/>
      <c r="CK17" s="128"/>
      <c r="CL17" s="60" t="e">
        <f t="shared" ref="CL17:CL86" si="21">CJ17/CI17</f>
        <v>#DIV/0!</v>
      </c>
      <c r="CM17" s="127"/>
      <c r="CN17" s="127"/>
      <c r="CO17" s="128"/>
      <c r="CP17" s="60" t="e">
        <f t="shared" ref="CP17:CP86" si="22">CN17/CM17</f>
        <v>#DIV/0!</v>
      </c>
      <c r="CQ17" s="127"/>
      <c r="CR17" s="127"/>
      <c r="CS17" s="128"/>
      <c r="CT17" s="60" t="e">
        <f t="shared" ref="CT17:CT86" si="23">CR17/CQ17</f>
        <v>#DIV/0!</v>
      </c>
      <c r="CU17" s="127"/>
      <c r="CV17" s="127"/>
      <c r="CW17" s="128"/>
      <c r="CX17" s="60" t="e">
        <f t="shared" ref="CX17:CX86" si="24">CV17/CU17</f>
        <v>#DIV/0!</v>
      </c>
      <c r="CY17" s="127"/>
      <c r="CZ17" s="127"/>
      <c r="DA17" s="128"/>
      <c r="DB17" s="60" t="e">
        <f>CZ17/CY17</f>
        <v>#DIV/0!</v>
      </c>
      <c r="DC17" s="127"/>
      <c r="DD17" s="127"/>
      <c r="DE17" s="128"/>
      <c r="DF17" s="150" t="e">
        <f t="shared" ref="DF17:DF86" si="25">DD17/DC17</f>
        <v>#DIV/0!</v>
      </c>
    </row>
    <row r="18" spans="1:110" s="479" customFormat="1">
      <c r="A18" s="90"/>
      <c r="B18" s="455">
        <f>'Daily_Total  P2'!B18</f>
        <v>45190</v>
      </c>
      <c r="C18" s="464">
        <f t="shared" ref="C18:C20" si="26">SUM(W18,AA18,AE18,AI18,AM18,AQ18,AU18,AY18,BC18,BG18,BK18,BO18,BS18,BW18,CA18,CE18,CI18,CM18,CQ18,CU18,CY18,DC18)</f>
        <v>0</v>
      </c>
      <c r="D18" s="465">
        <f>SUM(X18,AB18,AF18,AJ18,AN18,AR18,AV18,AZ18,BD18,BH18,BL18,BP18,BT18,BX18,CB18,CF18,CJ18,CN18,CR18,CV18,CZ18,DD18)</f>
        <v>0</v>
      </c>
      <c r="E18" s="466"/>
      <c r="F18" s="465"/>
      <c r="G18" s="465"/>
      <c r="H18" s="465"/>
      <c r="I18" s="465"/>
      <c r="J18" s="467">
        <f>SUM(Y18,AC18,AG18,AK18,AO18,AS18,AW18,BA18,BE18,BI18,BM18,BQ18,BU18,BY18,CC18,CG18,CK18,CO18,CS18,CW18,DA18,DE18)</f>
        <v>0</v>
      </c>
      <c r="K18" s="59">
        <f>SUM($J$14:J18)/$C$3</f>
        <v>0</v>
      </c>
      <c r="L18" s="60" t="e">
        <f t="shared" si="1"/>
        <v>#DIV/0!</v>
      </c>
      <c r="M18" s="73" t="e">
        <f t="shared" si="2"/>
        <v>#DIV/0!</v>
      </c>
      <c r="N18" s="100" t="e">
        <f t="shared" ref="N18:N81" si="27">J18/E18</f>
        <v>#DIV/0!</v>
      </c>
      <c r="O18" s="468"/>
      <c r="P18" s="457"/>
      <c r="Q18" s="59" t="e">
        <f t="shared" si="3"/>
        <v>#DIV/0!</v>
      </c>
      <c r="R18" s="469" t="e">
        <f t="shared" si="4"/>
        <v>#DIV/0!</v>
      </c>
      <c r="S18" s="59" t="e">
        <f t="shared" si="5"/>
        <v>#DIV/0!</v>
      </c>
      <c r="T18" s="465"/>
      <c r="U18" s="465"/>
      <c r="V18" s="470"/>
      <c r="W18" s="169"/>
      <c r="X18" s="127"/>
      <c r="Y18" s="128"/>
      <c r="Z18" s="60" t="e">
        <f t="shared" si="6"/>
        <v>#DIV/0!</v>
      </c>
      <c r="AA18" s="127"/>
      <c r="AB18" s="127"/>
      <c r="AC18" s="128"/>
      <c r="AD18" s="60" t="e">
        <f t="shared" ref="AD18:AD81" si="28">AB18/AA18</f>
        <v>#DIV/0!</v>
      </c>
      <c r="AE18" s="127"/>
      <c r="AF18" s="127"/>
      <c r="AG18" s="128"/>
      <c r="AH18" s="60" t="e">
        <f t="shared" si="7"/>
        <v>#DIV/0!</v>
      </c>
      <c r="AI18" s="127"/>
      <c r="AJ18" s="127"/>
      <c r="AK18" s="128"/>
      <c r="AL18" s="60" t="e">
        <f t="shared" si="8"/>
        <v>#DIV/0!</v>
      </c>
      <c r="AM18" s="127"/>
      <c r="AN18" s="127"/>
      <c r="AO18" s="128"/>
      <c r="AP18" s="60" t="e">
        <f t="shared" si="9"/>
        <v>#DIV/0!</v>
      </c>
      <c r="AQ18" s="127"/>
      <c r="AR18" s="127"/>
      <c r="AS18" s="128"/>
      <c r="AT18" s="60" t="e">
        <f t="shared" si="10"/>
        <v>#DIV/0!</v>
      </c>
      <c r="AU18" s="127"/>
      <c r="AV18" s="127"/>
      <c r="AW18" s="128"/>
      <c r="AX18" s="60" t="e">
        <f t="shared" si="11"/>
        <v>#DIV/0!</v>
      </c>
      <c r="AY18" s="127"/>
      <c r="AZ18" s="127"/>
      <c r="BA18" s="128"/>
      <c r="BB18" s="60" t="e">
        <f t="shared" si="12"/>
        <v>#DIV/0!</v>
      </c>
      <c r="BC18" s="127"/>
      <c r="BD18" s="127"/>
      <c r="BE18" s="128"/>
      <c r="BF18" s="60" t="e">
        <f t="shared" si="13"/>
        <v>#DIV/0!</v>
      </c>
      <c r="BG18" s="127"/>
      <c r="BH18" s="127"/>
      <c r="BI18" s="128"/>
      <c r="BJ18" s="60" t="e">
        <f t="shared" si="14"/>
        <v>#DIV/0!</v>
      </c>
      <c r="BK18" s="127"/>
      <c r="BL18" s="127"/>
      <c r="BM18" s="128"/>
      <c r="BN18" s="60" t="e">
        <f t="shared" si="15"/>
        <v>#DIV/0!</v>
      </c>
      <c r="BO18" s="127"/>
      <c r="BP18" s="127"/>
      <c r="BQ18" s="128"/>
      <c r="BR18" s="60" t="e">
        <f t="shared" si="16"/>
        <v>#DIV/0!</v>
      </c>
      <c r="BS18" s="127"/>
      <c r="BT18" s="127"/>
      <c r="BU18" s="128"/>
      <c r="BV18" s="60" t="e">
        <f t="shared" si="17"/>
        <v>#DIV/0!</v>
      </c>
      <c r="BW18" s="127"/>
      <c r="BX18" s="127"/>
      <c r="BY18" s="128"/>
      <c r="BZ18" s="60" t="e">
        <f t="shared" si="18"/>
        <v>#DIV/0!</v>
      </c>
      <c r="CA18" s="127"/>
      <c r="CB18" s="127"/>
      <c r="CC18" s="128"/>
      <c r="CD18" s="60" t="e">
        <f t="shared" si="19"/>
        <v>#DIV/0!</v>
      </c>
      <c r="CE18" s="127"/>
      <c r="CF18" s="127"/>
      <c r="CG18" s="128"/>
      <c r="CH18" s="60" t="e">
        <f t="shared" si="20"/>
        <v>#DIV/0!</v>
      </c>
      <c r="CI18" s="127"/>
      <c r="CJ18" s="127"/>
      <c r="CK18" s="128"/>
      <c r="CL18" s="60" t="e">
        <f t="shared" si="21"/>
        <v>#DIV/0!</v>
      </c>
      <c r="CM18" s="127"/>
      <c r="CN18" s="127"/>
      <c r="CO18" s="128"/>
      <c r="CP18" s="60" t="e">
        <f t="shared" si="22"/>
        <v>#DIV/0!</v>
      </c>
      <c r="CQ18" s="127"/>
      <c r="CR18" s="127"/>
      <c r="CS18" s="128"/>
      <c r="CT18" s="60" t="e">
        <f t="shared" si="23"/>
        <v>#DIV/0!</v>
      </c>
      <c r="CU18" s="127"/>
      <c r="CV18" s="127"/>
      <c r="CW18" s="128"/>
      <c r="CX18" s="60" t="e">
        <f t="shared" si="24"/>
        <v>#DIV/0!</v>
      </c>
      <c r="CY18" s="127"/>
      <c r="CZ18" s="127"/>
      <c r="DA18" s="128"/>
      <c r="DB18" s="60" t="e">
        <f t="shared" ref="DB18:DB86" si="29">CZ18/CY18</f>
        <v>#DIV/0!</v>
      </c>
      <c r="DC18" s="127"/>
      <c r="DD18" s="127"/>
      <c r="DE18" s="128"/>
      <c r="DF18" s="150" t="e">
        <f t="shared" si="25"/>
        <v>#DIV/0!</v>
      </c>
    </row>
    <row r="19" spans="1:110" s="479" customFormat="1">
      <c r="A19" s="88"/>
      <c r="B19" s="455">
        <f>'Daily_Total  P2'!B19</f>
        <v>45191</v>
      </c>
      <c r="C19" s="464">
        <f t="shared" si="26"/>
        <v>0</v>
      </c>
      <c r="D19" s="465">
        <f t="shared" si="0"/>
        <v>0</v>
      </c>
      <c r="E19" s="466"/>
      <c r="F19" s="465"/>
      <c r="G19" s="465"/>
      <c r="H19" s="465"/>
      <c r="I19" s="465"/>
      <c r="J19" s="467">
        <f t="shared" ref="J19:J20" si="30">SUM(Y19,AC19,AG19,AK19,AO19,AS19,AW19,BA19,BE19,BI19,BM19,BQ19,BU19,BY19,CC19,CG19,CK19,CO19,CS19,CW19,DA19,DE19)</f>
        <v>0</v>
      </c>
      <c r="K19" s="59">
        <f>SUM($J$14:J19)/$C$3</f>
        <v>0</v>
      </c>
      <c r="L19" s="60" t="e">
        <f t="shared" si="1"/>
        <v>#DIV/0!</v>
      </c>
      <c r="M19" s="73" t="e">
        <f t="shared" si="2"/>
        <v>#DIV/0!</v>
      </c>
      <c r="N19" s="100" t="e">
        <f t="shared" si="27"/>
        <v>#DIV/0!</v>
      </c>
      <c r="O19" s="468"/>
      <c r="P19" s="457"/>
      <c r="Q19" s="59" t="e">
        <f>O19/P19</f>
        <v>#DIV/0!</v>
      </c>
      <c r="R19" s="469" t="e">
        <f t="shared" si="4"/>
        <v>#DIV/0!</v>
      </c>
      <c r="S19" s="59" t="e">
        <f t="shared" si="5"/>
        <v>#DIV/0!</v>
      </c>
      <c r="T19" s="465"/>
      <c r="U19" s="465"/>
      <c r="V19" s="470"/>
      <c r="W19" s="169"/>
      <c r="X19" s="127"/>
      <c r="Y19" s="128"/>
      <c r="Z19" s="60" t="e">
        <f t="shared" si="6"/>
        <v>#DIV/0!</v>
      </c>
      <c r="AA19" s="127"/>
      <c r="AB19" s="127"/>
      <c r="AC19" s="128"/>
      <c r="AD19" s="60" t="e">
        <f t="shared" si="28"/>
        <v>#DIV/0!</v>
      </c>
      <c r="AE19" s="127"/>
      <c r="AF19" s="127"/>
      <c r="AG19" s="128"/>
      <c r="AH19" s="60" t="e">
        <f t="shared" si="7"/>
        <v>#DIV/0!</v>
      </c>
      <c r="AI19" s="127"/>
      <c r="AJ19" s="127"/>
      <c r="AK19" s="128"/>
      <c r="AL19" s="60" t="e">
        <f t="shared" si="8"/>
        <v>#DIV/0!</v>
      </c>
      <c r="AM19" s="127"/>
      <c r="AN19" s="127"/>
      <c r="AO19" s="128"/>
      <c r="AP19" s="60" t="e">
        <f t="shared" si="9"/>
        <v>#DIV/0!</v>
      </c>
      <c r="AQ19" s="127"/>
      <c r="AR19" s="127"/>
      <c r="AS19" s="128"/>
      <c r="AT19" s="60" t="e">
        <f t="shared" si="10"/>
        <v>#DIV/0!</v>
      </c>
      <c r="AU19" s="127"/>
      <c r="AV19" s="127"/>
      <c r="AW19" s="128"/>
      <c r="AX19" s="60" t="e">
        <f t="shared" si="11"/>
        <v>#DIV/0!</v>
      </c>
      <c r="AY19" s="127"/>
      <c r="AZ19" s="127"/>
      <c r="BA19" s="128"/>
      <c r="BB19" s="60" t="e">
        <f t="shared" si="12"/>
        <v>#DIV/0!</v>
      </c>
      <c r="BC19" s="127"/>
      <c r="BD19" s="127"/>
      <c r="BE19" s="128"/>
      <c r="BF19" s="60" t="e">
        <f t="shared" si="13"/>
        <v>#DIV/0!</v>
      </c>
      <c r="BG19" s="127"/>
      <c r="BH19" s="127"/>
      <c r="BI19" s="128"/>
      <c r="BJ19" s="60" t="e">
        <f t="shared" si="14"/>
        <v>#DIV/0!</v>
      </c>
      <c r="BK19" s="127"/>
      <c r="BL19" s="127"/>
      <c r="BM19" s="128"/>
      <c r="BN19" s="60" t="e">
        <f t="shared" si="15"/>
        <v>#DIV/0!</v>
      </c>
      <c r="BO19" s="127"/>
      <c r="BP19" s="127"/>
      <c r="BQ19" s="128"/>
      <c r="BR19" s="60" t="e">
        <f t="shared" si="16"/>
        <v>#DIV/0!</v>
      </c>
      <c r="BS19" s="127"/>
      <c r="BT19" s="127"/>
      <c r="BU19" s="128"/>
      <c r="BV19" s="60" t="e">
        <f t="shared" si="17"/>
        <v>#DIV/0!</v>
      </c>
      <c r="BW19" s="127"/>
      <c r="BX19" s="127"/>
      <c r="BY19" s="128"/>
      <c r="BZ19" s="60" t="e">
        <f t="shared" si="18"/>
        <v>#DIV/0!</v>
      </c>
      <c r="CA19" s="127"/>
      <c r="CB19" s="127"/>
      <c r="CC19" s="128"/>
      <c r="CD19" s="60" t="e">
        <f t="shared" si="19"/>
        <v>#DIV/0!</v>
      </c>
      <c r="CE19" s="127"/>
      <c r="CF19" s="127"/>
      <c r="CG19" s="128"/>
      <c r="CH19" s="60" t="e">
        <f t="shared" si="20"/>
        <v>#DIV/0!</v>
      </c>
      <c r="CI19" s="127"/>
      <c r="CJ19" s="127"/>
      <c r="CK19" s="128"/>
      <c r="CL19" s="60" t="e">
        <f t="shared" si="21"/>
        <v>#DIV/0!</v>
      </c>
      <c r="CM19" s="127"/>
      <c r="CN19" s="127"/>
      <c r="CO19" s="128"/>
      <c r="CP19" s="60" t="e">
        <f t="shared" si="22"/>
        <v>#DIV/0!</v>
      </c>
      <c r="CQ19" s="127"/>
      <c r="CR19" s="127"/>
      <c r="CS19" s="128"/>
      <c r="CT19" s="60" t="e">
        <f t="shared" si="23"/>
        <v>#DIV/0!</v>
      </c>
      <c r="CU19" s="127"/>
      <c r="CV19" s="127"/>
      <c r="CW19" s="128"/>
      <c r="CX19" s="60" t="e">
        <f t="shared" si="24"/>
        <v>#DIV/0!</v>
      </c>
      <c r="CY19" s="127"/>
      <c r="CZ19" s="127"/>
      <c r="DA19" s="128"/>
      <c r="DB19" s="60" t="e">
        <f t="shared" si="29"/>
        <v>#DIV/0!</v>
      </c>
      <c r="DC19" s="127"/>
      <c r="DD19" s="127"/>
      <c r="DE19" s="128"/>
      <c r="DF19" s="150" t="e">
        <f t="shared" si="25"/>
        <v>#DIV/0!</v>
      </c>
    </row>
    <row r="20" spans="1:110" s="479" customFormat="1">
      <c r="A20" s="88"/>
      <c r="B20" s="455">
        <f>'Daily_Total  P2'!B20</f>
        <v>45192</v>
      </c>
      <c r="C20" s="464">
        <f t="shared" si="26"/>
        <v>0</v>
      </c>
      <c r="D20" s="72">
        <f t="shared" si="0"/>
        <v>0</v>
      </c>
      <c r="E20" s="146"/>
      <c r="F20" s="72"/>
      <c r="G20" s="72"/>
      <c r="H20" s="72"/>
      <c r="I20" s="72"/>
      <c r="J20" s="61">
        <f t="shared" si="30"/>
        <v>0</v>
      </c>
      <c r="K20" s="59">
        <f>SUM($J$14:J20)/$C$3</f>
        <v>0</v>
      </c>
      <c r="L20" s="60" t="e">
        <f t="shared" si="1"/>
        <v>#DIV/0!</v>
      </c>
      <c r="M20" s="73" t="e">
        <f t="shared" si="2"/>
        <v>#DIV/0!</v>
      </c>
      <c r="N20" s="356" t="e">
        <f t="shared" si="27"/>
        <v>#DIV/0!</v>
      </c>
      <c r="O20" s="97"/>
      <c r="P20" s="457"/>
      <c r="Q20" s="74" t="e">
        <f t="shared" si="3"/>
        <v>#DIV/0!</v>
      </c>
      <c r="R20" s="75" t="e">
        <f t="shared" si="4"/>
        <v>#DIV/0!</v>
      </c>
      <c r="S20" s="59" t="e">
        <f t="shared" si="5"/>
        <v>#DIV/0!</v>
      </c>
      <c r="T20" s="72"/>
      <c r="U20" s="72"/>
      <c r="V20" s="89"/>
      <c r="W20" s="169"/>
      <c r="X20" s="127"/>
      <c r="Y20" s="128"/>
      <c r="Z20" s="60" t="e">
        <f t="shared" si="6"/>
        <v>#DIV/0!</v>
      </c>
      <c r="AA20" s="127"/>
      <c r="AB20" s="127"/>
      <c r="AC20" s="128"/>
      <c r="AD20" s="60" t="e">
        <f t="shared" si="28"/>
        <v>#DIV/0!</v>
      </c>
      <c r="AE20" s="127"/>
      <c r="AF20" s="127"/>
      <c r="AG20" s="128"/>
      <c r="AH20" s="60" t="e">
        <f t="shared" si="7"/>
        <v>#DIV/0!</v>
      </c>
      <c r="AI20" s="127"/>
      <c r="AJ20" s="127"/>
      <c r="AK20" s="128"/>
      <c r="AL20" s="60" t="e">
        <f t="shared" si="8"/>
        <v>#DIV/0!</v>
      </c>
      <c r="AM20" s="127"/>
      <c r="AN20" s="127"/>
      <c r="AO20" s="128"/>
      <c r="AP20" s="60" t="e">
        <f t="shared" si="9"/>
        <v>#DIV/0!</v>
      </c>
      <c r="AQ20" s="127"/>
      <c r="AR20" s="127"/>
      <c r="AS20" s="128"/>
      <c r="AT20" s="60" t="e">
        <f t="shared" si="10"/>
        <v>#DIV/0!</v>
      </c>
      <c r="AU20" s="127"/>
      <c r="AV20" s="127"/>
      <c r="AW20" s="128"/>
      <c r="AX20" s="60" t="e">
        <f t="shared" si="11"/>
        <v>#DIV/0!</v>
      </c>
      <c r="AY20" s="127"/>
      <c r="AZ20" s="127"/>
      <c r="BA20" s="128"/>
      <c r="BB20" s="60" t="e">
        <f t="shared" si="12"/>
        <v>#DIV/0!</v>
      </c>
      <c r="BC20" s="127"/>
      <c r="BD20" s="127"/>
      <c r="BE20" s="128"/>
      <c r="BF20" s="60" t="e">
        <f t="shared" si="13"/>
        <v>#DIV/0!</v>
      </c>
      <c r="BG20" s="127"/>
      <c r="BH20" s="127"/>
      <c r="BI20" s="128"/>
      <c r="BJ20" s="60" t="e">
        <f>BH20/BG20</f>
        <v>#DIV/0!</v>
      </c>
      <c r="BK20" s="127"/>
      <c r="BL20" s="127"/>
      <c r="BM20" s="128"/>
      <c r="BN20" s="60" t="e">
        <f t="shared" si="15"/>
        <v>#DIV/0!</v>
      </c>
      <c r="BO20" s="127"/>
      <c r="BP20" s="127"/>
      <c r="BQ20" s="128"/>
      <c r="BR20" s="60" t="e">
        <f t="shared" si="16"/>
        <v>#DIV/0!</v>
      </c>
      <c r="BS20" s="127"/>
      <c r="BT20" s="127"/>
      <c r="BU20" s="128"/>
      <c r="BV20" s="60" t="e">
        <f t="shared" si="17"/>
        <v>#DIV/0!</v>
      </c>
      <c r="BW20" s="127"/>
      <c r="BX20" s="127"/>
      <c r="BY20" s="128"/>
      <c r="BZ20" s="60" t="e">
        <f t="shared" si="18"/>
        <v>#DIV/0!</v>
      </c>
      <c r="CA20" s="127"/>
      <c r="CB20" s="127"/>
      <c r="CC20" s="128"/>
      <c r="CD20" s="60" t="e">
        <f t="shared" si="19"/>
        <v>#DIV/0!</v>
      </c>
      <c r="CE20" s="127"/>
      <c r="CF20" s="127"/>
      <c r="CG20" s="128"/>
      <c r="CH20" s="60" t="e">
        <f t="shared" si="20"/>
        <v>#DIV/0!</v>
      </c>
      <c r="CI20" s="127"/>
      <c r="CJ20" s="127"/>
      <c r="CK20" s="128"/>
      <c r="CL20" s="60" t="e">
        <f t="shared" si="21"/>
        <v>#DIV/0!</v>
      </c>
      <c r="CM20" s="127"/>
      <c r="CN20" s="127"/>
      <c r="CO20" s="128"/>
      <c r="CP20" s="60" t="e">
        <f t="shared" si="22"/>
        <v>#DIV/0!</v>
      </c>
      <c r="CQ20" s="127"/>
      <c r="CR20" s="127"/>
      <c r="CS20" s="128"/>
      <c r="CT20" s="60" t="e">
        <f t="shared" si="23"/>
        <v>#DIV/0!</v>
      </c>
      <c r="CU20" s="127"/>
      <c r="CV20" s="127"/>
      <c r="CW20" s="128"/>
      <c r="CX20" s="60" t="e">
        <f t="shared" si="24"/>
        <v>#DIV/0!</v>
      </c>
      <c r="CY20" s="127"/>
      <c r="CZ20" s="127"/>
      <c r="DA20" s="128"/>
      <c r="DB20" s="60" t="e">
        <f t="shared" si="29"/>
        <v>#DIV/0!</v>
      </c>
      <c r="DC20" s="127"/>
      <c r="DD20" s="127"/>
      <c r="DE20" s="128"/>
      <c r="DF20" s="150" t="e">
        <f t="shared" si="25"/>
        <v>#DIV/0!</v>
      </c>
    </row>
    <row r="21" spans="1:110">
      <c r="A21" s="91"/>
      <c r="B21" s="166" t="s">
        <v>49</v>
      </c>
      <c r="C21" s="91">
        <f t="shared" ref="C21:J21" si="31">SUM(C14:C20)</f>
        <v>0</v>
      </c>
      <c r="D21" s="76">
        <f t="shared" si="31"/>
        <v>0</v>
      </c>
      <c r="E21" s="147">
        <f t="shared" si="31"/>
        <v>0</v>
      </c>
      <c r="F21" s="76">
        <f t="shared" si="31"/>
        <v>0</v>
      </c>
      <c r="G21" s="76">
        <f t="shared" si="31"/>
        <v>0</v>
      </c>
      <c r="H21" s="76">
        <f t="shared" si="31"/>
        <v>0</v>
      </c>
      <c r="I21" s="76">
        <f t="shared" si="31"/>
        <v>0</v>
      </c>
      <c r="J21" s="77">
        <f t="shared" si="31"/>
        <v>0</v>
      </c>
      <c r="K21" s="78">
        <f>SUM($J$21:J21)/$C$3</f>
        <v>0</v>
      </c>
      <c r="L21" s="79" t="e">
        <f t="shared" si="1"/>
        <v>#DIV/0!</v>
      </c>
      <c r="M21" s="80" t="e">
        <f t="shared" si="2"/>
        <v>#DIV/0!</v>
      </c>
      <c r="N21" s="357" t="e">
        <f t="shared" si="27"/>
        <v>#DIV/0!</v>
      </c>
      <c r="O21" s="98">
        <f>SUM(O14:O20)</f>
        <v>0</v>
      </c>
      <c r="P21" s="81">
        <f>SUM(P14:P20)</f>
        <v>0</v>
      </c>
      <c r="Q21" s="78" t="e">
        <f t="shared" si="3"/>
        <v>#DIV/0!</v>
      </c>
      <c r="R21" s="82" t="e">
        <f t="shared" si="4"/>
        <v>#DIV/0!</v>
      </c>
      <c r="S21" s="78" t="e">
        <f t="shared" si="5"/>
        <v>#DIV/0!</v>
      </c>
      <c r="T21" s="83"/>
      <c r="U21" s="76">
        <f>SUM(U14:U20)</f>
        <v>0</v>
      </c>
      <c r="V21" s="92" t="e">
        <f>AVERAGE(V17:V20)</f>
        <v>#DIV/0!</v>
      </c>
      <c r="W21" s="98">
        <f>SUM(W14:W20)</f>
        <v>0</v>
      </c>
      <c r="X21" s="76">
        <f>SUM(X14:X20)</f>
        <v>0</v>
      </c>
      <c r="Y21" s="77">
        <f>SUM(Y14:Y20)</f>
        <v>0</v>
      </c>
      <c r="Z21" s="79" t="e">
        <f t="shared" si="6"/>
        <v>#DIV/0!</v>
      </c>
      <c r="AA21" s="98">
        <f>SUM(AA14:AA20)</f>
        <v>0</v>
      </c>
      <c r="AB21" s="98">
        <f>SUM(AB14:AB20)</f>
        <v>0</v>
      </c>
      <c r="AC21" s="494">
        <f>SUM(AC14:AC20)</f>
        <v>0</v>
      </c>
      <c r="AD21" s="79" t="e">
        <f t="shared" si="28"/>
        <v>#DIV/0!</v>
      </c>
      <c r="AE21" s="98">
        <f>SUM(AE14:AE20)</f>
        <v>0</v>
      </c>
      <c r="AF21" s="98">
        <f>SUM(AF14:AF20)</f>
        <v>0</v>
      </c>
      <c r="AG21" s="494">
        <f>SUM(AG14:AG20)</f>
        <v>0</v>
      </c>
      <c r="AH21" s="79" t="e">
        <f t="shared" si="7"/>
        <v>#DIV/0!</v>
      </c>
      <c r="AI21" s="98">
        <f>SUM(AI14:AI20)</f>
        <v>0</v>
      </c>
      <c r="AJ21" s="98">
        <f>SUM(AJ14:AJ20)</f>
        <v>0</v>
      </c>
      <c r="AK21" s="494">
        <f>SUM(AK14:AK20)</f>
        <v>0</v>
      </c>
      <c r="AL21" s="79" t="e">
        <f t="shared" si="8"/>
        <v>#DIV/0!</v>
      </c>
      <c r="AM21" s="98">
        <f>SUM(AM14:AM20)</f>
        <v>0</v>
      </c>
      <c r="AN21" s="98">
        <f>SUM(AN14:AN20)</f>
        <v>0</v>
      </c>
      <c r="AO21" s="494">
        <f>SUM(AO14:AO20)</f>
        <v>0</v>
      </c>
      <c r="AP21" s="79" t="e">
        <f t="shared" si="9"/>
        <v>#DIV/0!</v>
      </c>
      <c r="AQ21" s="98">
        <f>SUM(AQ14:AQ20)</f>
        <v>0</v>
      </c>
      <c r="AR21" s="98">
        <f>SUM(AR14:AR20)</f>
        <v>0</v>
      </c>
      <c r="AS21" s="494">
        <f>SUM(AS14:AS20)</f>
        <v>0</v>
      </c>
      <c r="AT21" s="79" t="e">
        <f t="shared" si="10"/>
        <v>#DIV/0!</v>
      </c>
      <c r="AU21" s="98">
        <f>SUM(AU14:AU20)</f>
        <v>0</v>
      </c>
      <c r="AV21" s="98">
        <f>SUM(AV14:AV20)</f>
        <v>0</v>
      </c>
      <c r="AW21" s="494">
        <f>SUM(AW14:AW20)</f>
        <v>0</v>
      </c>
      <c r="AX21" s="79" t="e">
        <f t="shared" si="11"/>
        <v>#DIV/0!</v>
      </c>
      <c r="AY21" s="98">
        <f>SUM(AY14:AY20)</f>
        <v>0</v>
      </c>
      <c r="AZ21" s="98">
        <f>SUM(AZ14:AZ20)</f>
        <v>0</v>
      </c>
      <c r="BA21" s="494">
        <f>SUM(BA14:BA20)</f>
        <v>0</v>
      </c>
      <c r="BB21" s="79" t="e">
        <f t="shared" si="12"/>
        <v>#DIV/0!</v>
      </c>
      <c r="BC21" s="98">
        <f>SUM(BC14:BC20)</f>
        <v>0</v>
      </c>
      <c r="BD21" s="98">
        <f>SUM(BD14:BD20)</f>
        <v>0</v>
      </c>
      <c r="BE21" s="494">
        <f>SUM(BE14:BE20)</f>
        <v>0</v>
      </c>
      <c r="BF21" s="79" t="e">
        <f t="shared" si="13"/>
        <v>#DIV/0!</v>
      </c>
      <c r="BG21" s="98">
        <f>SUM(BG14:BG20)</f>
        <v>0</v>
      </c>
      <c r="BH21" s="98">
        <f>SUM(BH14:BH20)</f>
        <v>0</v>
      </c>
      <c r="BI21" s="494">
        <f>SUM(BI14:BI20)</f>
        <v>0</v>
      </c>
      <c r="BJ21" s="79" t="e">
        <f t="shared" ref="BJ21:BJ84" si="32">BH21/BG21</f>
        <v>#DIV/0!</v>
      </c>
      <c r="BK21" s="98">
        <f>SUM(BK14:BK20)</f>
        <v>0</v>
      </c>
      <c r="BL21" s="98">
        <f>SUM(BL14:BL20)</f>
        <v>0</v>
      </c>
      <c r="BM21" s="494">
        <f>SUM(BM14:BM20)</f>
        <v>0</v>
      </c>
      <c r="BN21" s="79" t="e">
        <f t="shared" si="15"/>
        <v>#DIV/0!</v>
      </c>
      <c r="BO21" s="76">
        <f>SUM(BO14:BO20)</f>
        <v>0</v>
      </c>
      <c r="BP21" s="76">
        <f>SUM(BP14:BP20)</f>
        <v>0</v>
      </c>
      <c r="BQ21" s="77">
        <f>SUM(BQ14:BQ20)</f>
        <v>0</v>
      </c>
      <c r="BR21" s="79" t="e">
        <f t="shared" si="16"/>
        <v>#DIV/0!</v>
      </c>
      <c r="BS21" s="76">
        <f>SUM(BS14:BS20)</f>
        <v>0</v>
      </c>
      <c r="BT21" s="76">
        <f>SUM(BT14:BT20)</f>
        <v>0</v>
      </c>
      <c r="BU21" s="77">
        <f>SUM(BU14:BU20)</f>
        <v>0</v>
      </c>
      <c r="BV21" s="79" t="e">
        <f t="shared" si="17"/>
        <v>#DIV/0!</v>
      </c>
      <c r="BW21" s="76">
        <f>SUM(BW14:BW20)</f>
        <v>0</v>
      </c>
      <c r="BX21" s="76">
        <f>SUM(BX14:BX20)</f>
        <v>0</v>
      </c>
      <c r="BY21" s="77">
        <f>SUM(BY14:BY20)</f>
        <v>0</v>
      </c>
      <c r="BZ21" s="79" t="e">
        <f t="shared" si="18"/>
        <v>#DIV/0!</v>
      </c>
      <c r="CA21" s="76">
        <f>SUM(CA14:CA20)</f>
        <v>0</v>
      </c>
      <c r="CB21" s="76">
        <f>SUM(CB14:CB20)</f>
        <v>0</v>
      </c>
      <c r="CC21" s="77">
        <f>SUM(CC14:CC20)</f>
        <v>0</v>
      </c>
      <c r="CD21" s="79" t="e">
        <f t="shared" si="19"/>
        <v>#DIV/0!</v>
      </c>
      <c r="CE21" s="76">
        <f>SUM(CE14:CE20)</f>
        <v>0</v>
      </c>
      <c r="CF21" s="76">
        <f>SUM(CF14:CF20)</f>
        <v>0</v>
      </c>
      <c r="CG21" s="77">
        <f>SUM(CG14:CG20)</f>
        <v>0</v>
      </c>
      <c r="CH21" s="79" t="e">
        <f t="shared" si="20"/>
        <v>#DIV/0!</v>
      </c>
      <c r="CI21" s="76">
        <f>SUM(CI14:CI20)</f>
        <v>0</v>
      </c>
      <c r="CJ21" s="76">
        <f>SUM(CJ14:CJ20)</f>
        <v>0</v>
      </c>
      <c r="CK21" s="77">
        <f>SUM(CK14:CK20)</f>
        <v>0</v>
      </c>
      <c r="CL21" s="79" t="e">
        <f t="shared" si="21"/>
        <v>#DIV/0!</v>
      </c>
      <c r="CM21" s="76">
        <f>SUM(CM14:CM20)</f>
        <v>0</v>
      </c>
      <c r="CN21" s="76">
        <f>SUM(CN14:CN20)</f>
        <v>0</v>
      </c>
      <c r="CO21" s="77">
        <f>SUM(CO14:CO20)</f>
        <v>0</v>
      </c>
      <c r="CP21" s="79" t="e">
        <f t="shared" si="22"/>
        <v>#DIV/0!</v>
      </c>
      <c r="CQ21" s="76">
        <f>SUM(CQ14:CQ20)</f>
        <v>0</v>
      </c>
      <c r="CR21" s="76">
        <f>SUM(CR14:CR20)</f>
        <v>0</v>
      </c>
      <c r="CS21" s="77">
        <f>SUM(CS14:CS20)</f>
        <v>0</v>
      </c>
      <c r="CT21" s="79" t="e">
        <f t="shared" si="23"/>
        <v>#DIV/0!</v>
      </c>
      <c r="CU21" s="76">
        <f>SUM(CU14:CU20)</f>
        <v>0</v>
      </c>
      <c r="CV21" s="76">
        <f>SUM(CV14:CV20)</f>
        <v>0</v>
      </c>
      <c r="CW21" s="77">
        <f>SUM(CW14:CW20)</f>
        <v>0</v>
      </c>
      <c r="CX21" s="79" t="e">
        <f t="shared" si="24"/>
        <v>#DIV/0!</v>
      </c>
      <c r="CY21" s="76">
        <f>SUM(CY14:CY20)</f>
        <v>0</v>
      </c>
      <c r="CZ21" s="76">
        <f>SUM(CZ14:CZ20)</f>
        <v>0</v>
      </c>
      <c r="DA21" s="77">
        <f>SUM(DA14:DA20)</f>
        <v>0</v>
      </c>
      <c r="DB21" s="79" t="e">
        <f t="shared" si="29"/>
        <v>#DIV/0!</v>
      </c>
      <c r="DC21" s="76">
        <f>SUM(DC14:DC20)</f>
        <v>0</v>
      </c>
      <c r="DD21" s="76">
        <f>SUM(DD14:DD20)</f>
        <v>0</v>
      </c>
      <c r="DE21" s="77">
        <f>SUM(DE14:DE20)</f>
        <v>0</v>
      </c>
      <c r="DF21" s="151" t="e">
        <f t="shared" si="25"/>
        <v>#DIV/0!</v>
      </c>
    </row>
    <row r="22" spans="1:110">
      <c r="A22" s="88"/>
      <c r="B22" s="455">
        <f>'Daily_Total  P2'!B22</f>
        <v>45193</v>
      </c>
      <c r="C22" s="99">
        <f t="shared" ref="C22:D28" si="33">SUM(W22,AA22,AE22,AI22,AM22,AQ22,AU22,AY22,BC22,BG22,BK22,BO22,BS22,BW22,CA22,CE22,CI22,CM22,CQ22,CU22,CY22,DC22)</f>
        <v>0</v>
      </c>
      <c r="D22" s="72">
        <f t="shared" si="33"/>
        <v>0</v>
      </c>
      <c r="E22" s="146"/>
      <c r="F22" s="72"/>
      <c r="G22" s="72"/>
      <c r="H22" s="72"/>
      <c r="I22" s="72"/>
      <c r="J22" s="61">
        <f t="shared" ref="J22:J28" si="34">SUM(Y22,AC22,AG22,AK22,AO22,AS22,AW22,BA22,BE22,BI22,BM22,BQ22,BU22,BY22,CC22,CG22,CK22,CO22,CS22,CW22,DA22,DE22)</f>
        <v>0</v>
      </c>
      <c r="K22" s="59">
        <f>SUM($J$14:J22)/$C$3</f>
        <v>0</v>
      </c>
      <c r="L22" s="60" t="e">
        <f t="shared" si="1"/>
        <v>#DIV/0!</v>
      </c>
      <c r="M22" s="73" t="e">
        <f t="shared" si="2"/>
        <v>#DIV/0!</v>
      </c>
      <c r="N22" s="356" t="e">
        <f t="shared" si="27"/>
        <v>#DIV/0!</v>
      </c>
      <c r="O22" s="97"/>
      <c r="P22" s="457"/>
      <c r="Q22" s="74" t="e">
        <f>O22/P22</f>
        <v>#DIV/0!</v>
      </c>
      <c r="R22" s="75" t="e">
        <f t="shared" si="4"/>
        <v>#DIV/0!</v>
      </c>
      <c r="S22" s="59" t="e">
        <f t="shared" si="5"/>
        <v>#DIV/0!</v>
      </c>
      <c r="T22" s="72"/>
      <c r="U22" s="72">
        <v>0.82499999999999996</v>
      </c>
      <c r="V22" s="89"/>
      <c r="W22" s="169"/>
      <c r="X22" s="127"/>
      <c r="Y22" s="128"/>
      <c r="Z22" s="60" t="e">
        <f t="shared" si="6"/>
        <v>#DIV/0!</v>
      </c>
      <c r="AA22" s="127"/>
      <c r="AB22" s="127"/>
      <c r="AC22" s="128"/>
      <c r="AD22" s="60" t="e">
        <f t="shared" si="28"/>
        <v>#DIV/0!</v>
      </c>
      <c r="AE22" s="127"/>
      <c r="AF22" s="127"/>
      <c r="AG22" s="128"/>
      <c r="AH22" s="60" t="e">
        <f t="shared" si="7"/>
        <v>#DIV/0!</v>
      </c>
      <c r="AI22" s="127"/>
      <c r="AJ22" s="127"/>
      <c r="AK22" s="128"/>
      <c r="AL22" s="60" t="e">
        <f t="shared" si="8"/>
        <v>#DIV/0!</v>
      </c>
      <c r="AM22" s="127"/>
      <c r="AN22" s="127"/>
      <c r="AO22" s="128"/>
      <c r="AP22" s="60" t="e">
        <f t="shared" si="9"/>
        <v>#DIV/0!</v>
      </c>
      <c r="AQ22" s="127"/>
      <c r="AR22" s="127"/>
      <c r="AS22" s="128"/>
      <c r="AT22" s="60" t="e">
        <f t="shared" si="10"/>
        <v>#DIV/0!</v>
      </c>
      <c r="AU22" s="127"/>
      <c r="AV22" s="127"/>
      <c r="AW22" s="128"/>
      <c r="AX22" s="60" t="e">
        <f t="shared" si="11"/>
        <v>#DIV/0!</v>
      </c>
      <c r="AY22" s="127"/>
      <c r="AZ22" s="127"/>
      <c r="BA22" s="128"/>
      <c r="BB22" s="60" t="e">
        <f t="shared" si="12"/>
        <v>#DIV/0!</v>
      </c>
      <c r="BC22" s="127"/>
      <c r="BD22" s="127"/>
      <c r="BE22" s="128"/>
      <c r="BF22" s="60" t="e">
        <f t="shared" si="13"/>
        <v>#DIV/0!</v>
      </c>
      <c r="BG22" s="127"/>
      <c r="BH22" s="127"/>
      <c r="BI22" s="128"/>
      <c r="BJ22" s="60" t="e">
        <f t="shared" si="32"/>
        <v>#DIV/0!</v>
      </c>
      <c r="BK22" s="127"/>
      <c r="BL22" s="127"/>
      <c r="BM22" s="128"/>
      <c r="BN22" s="60" t="e">
        <f t="shared" si="15"/>
        <v>#DIV/0!</v>
      </c>
      <c r="BO22" s="127"/>
      <c r="BP22" s="127"/>
      <c r="BQ22" s="128"/>
      <c r="BR22" s="60" t="e">
        <f t="shared" si="16"/>
        <v>#DIV/0!</v>
      </c>
      <c r="BS22" s="127"/>
      <c r="BT22" s="127"/>
      <c r="BU22" s="128"/>
      <c r="BV22" s="60" t="e">
        <f t="shared" si="17"/>
        <v>#DIV/0!</v>
      </c>
      <c r="BW22" s="127"/>
      <c r="BX22" s="127"/>
      <c r="BY22" s="128"/>
      <c r="BZ22" s="60" t="e">
        <f t="shared" si="18"/>
        <v>#DIV/0!</v>
      </c>
      <c r="CA22" s="127"/>
      <c r="CB22" s="127"/>
      <c r="CC22" s="128"/>
      <c r="CD22" s="60" t="e">
        <f t="shared" si="19"/>
        <v>#DIV/0!</v>
      </c>
      <c r="CE22" s="127"/>
      <c r="CF22" s="127"/>
      <c r="CG22" s="128"/>
      <c r="CH22" s="60" t="e">
        <f t="shared" si="20"/>
        <v>#DIV/0!</v>
      </c>
      <c r="CI22" s="127"/>
      <c r="CJ22" s="127"/>
      <c r="CK22" s="128"/>
      <c r="CL22" s="60" t="e">
        <f t="shared" si="21"/>
        <v>#DIV/0!</v>
      </c>
      <c r="CM22" s="127"/>
      <c r="CN22" s="127"/>
      <c r="CO22" s="128"/>
      <c r="CP22" s="60" t="e">
        <f t="shared" si="22"/>
        <v>#DIV/0!</v>
      </c>
      <c r="CQ22" s="127"/>
      <c r="CR22" s="127"/>
      <c r="CS22" s="128"/>
      <c r="CT22" s="60" t="e">
        <f t="shared" si="23"/>
        <v>#DIV/0!</v>
      </c>
      <c r="CU22" s="127"/>
      <c r="CV22" s="127"/>
      <c r="CW22" s="128"/>
      <c r="CX22" s="60" t="e">
        <f t="shared" si="24"/>
        <v>#DIV/0!</v>
      </c>
      <c r="CY22" s="127"/>
      <c r="CZ22" s="127"/>
      <c r="DA22" s="128"/>
      <c r="DB22" s="60" t="e">
        <f t="shared" si="29"/>
        <v>#DIV/0!</v>
      </c>
      <c r="DC22" s="127"/>
      <c r="DD22" s="127"/>
      <c r="DE22" s="128"/>
      <c r="DF22" s="150" t="e">
        <f t="shared" si="25"/>
        <v>#DIV/0!</v>
      </c>
    </row>
    <row r="23" spans="1:110">
      <c r="A23" s="88"/>
      <c r="B23" s="455">
        <f>'Daily_Total  P2'!B23</f>
        <v>45194</v>
      </c>
      <c r="C23" s="99">
        <f t="shared" si="33"/>
        <v>0</v>
      </c>
      <c r="D23" s="72">
        <f t="shared" si="33"/>
        <v>0</v>
      </c>
      <c r="E23" s="146"/>
      <c r="F23" s="72"/>
      <c r="G23" s="72"/>
      <c r="H23" s="72"/>
      <c r="I23" s="72"/>
      <c r="J23" s="61">
        <f t="shared" si="34"/>
        <v>0</v>
      </c>
      <c r="K23" s="59">
        <f>SUM($J$21:J23)/$C$3</f>
        <v>0</v>
      </c>
      <c r="L23" s="60" t="e">
        <f t="shared" si="1"/>
        <v>#DIV/0!</v>
      </c>
      <c r="M23" s="73" t="e">
        <f t="shared" si="2"/>
        <v>#DIV/0!</v>
      </c>
      <c r="N23" s="356" t="e">
        <f t="shared" si="27"/>
        <v>#DIV/0!</v>
      </c>
      <c r="O23" s="97"/>
      <c r="P23" s="457"/>
      <c r="Q23" s="74" t="e">
        <f t="shared" si="3"/>
        <v>#DIV/0!</v>
      </c>
      <c r="R23" s="75" t="e">
        <f t="shared" si="4"/>
        <v>#DIV/0!</v>
      </c>
      <c r="S23" s="59" t="e">
        <f t="shared" si="5"/>
        <v>#DIV/0!</v>
      </c>
      <c r="T23" s="72"/>
      <c r="U23" s="72">
        <v>0.79266108247422684</v>
      </c>
      <c r="V23" s="89"/>
      <c r="W23" s="169"/>
      <c r="X23" s="127"/>
      <c r="Y23" s="128"/>
      <c r="Z23" s="60" t="e">
        <f t="shared" si="6"/>
        <v>#DIV/0!</v>
      </c>
      <c r="AA23" s="127"/>
      <c r="AB23" s="127"/>
      <c r="AC23" s="128"/>
      <c r="AD23" s="60" t="e">
        <f t="shared" si="28"/>
        <v>#DIV/0!</v>
      </c>
      <c r="AE23" s="127"/>
      <c r="AF23" s="127"/>
      <c r="AG23" s="128"/>
      <c r="AH23" s="60" t="e">
        <f t="shared" si="7"/>
        <v>#DIV/0!</v>
      </c>
      <c r="AI23" s="127"/>
      <c r="AJ23" s="127"/>
      <c r="AK23" s="128"/>
      <c r="AL23" s="60" t="e">
        <f t="shared" si="8"/>
        <v>#DIV/0!</v>
      </c>
      <c r="AM23" s="127"/>
      <c r="AN23" s="127"/>
      <c r="AO23" s="128"/>
      <c r="AP23" s="60" t="e">
        <f t="shared" si="9"/>
        <v>#DIV/0!</v>
      </c>
      <c r="AQ23" s="127"/>
      <c r="AR23" s="127"/>
      <c r="AS23" s="128"/>
      <c r="AT23" s="60" t="e">
        <f t="shared" si="10"/>
        <v>#DIV/0!</v>
      </c>
      <c r="AU23" s="127"/>
      <c r="AV23" s="127"/>
      <c r="AW23" s="128"/>
      <c r="AX23" s="60" t="e">
        <f t="shared" si="11"/>
        <v>#DIV/0!</v>
      </c>
      <c r="AY23" s="127"/>
      <c r="AZ23" s="127"/>
      <c r="BA23" s="128"/>
      <c r="BB23" s="60" t="e">
        <f t="shared" si="12"/>
        <v>#DIV/0!</v>
      </c>
      <c r="BC23" s="127"/>
      <c r="BD23" s="127"/>
      <c r="BE23" s="128"/>
      <c r="BF23" s="60" t="e">
        <f t="shared" si="13"/>
        <v>#DIV/0!</v>
      </c>
      <c r="BG23" s="127"/>
      <c r="BH23" s="127"/>
      <c r="BI23" s="128"/>
      <c r="BJ23" s="60" t="e">
        <f t="shared" si="32"/>
        <v>#DIV/0!</v>
      </c>
      <c r="BK23" s="127"/>
      <c r="BL23" s="127"/>
      <c r="BM23" s="128"/>
      <c r="BN23" s="60" t="e">
        <f t="shared" si="15"/>
        <v>#DIV/0!</v>
      </c>
      <c r="BO23" s="127"/>
      <c r="BP23" s="127"/>
      <c r="BQ23" s="128"/>
      <c r="BR23" s="60" t="e">
        <f t="shared" si="16"/>
        <v>#DIV/0!</v>
      </c>
      <c r="BS23" s="127"/>
      <c r="BT23" s="127"/>
      <c r="BU23" s="128"/>
      <c r="BV23" s="60" t="e">
        <f t="shared" si="17"/>
        <v>#DIV/0!</v>
      </c>
      <c r="BW23" s="127"/>
      <c r="BX23" s="127"/>
      <c r="BY23" s="128"/>
      <c r="BZ23" s="60" t="e">
        <f t="shared" si="18"/>
        <v>#DIV/0!</v>
      </c>
      <c r="CA23" s="127"/>
      <c r="CB23" s="127"/>
      <c r="CC23" s="128"/>
      <c r="CD23" s="60" t="e">
        <f t="shared" si="19"/>
        <v>#DIV/0!</v>
      </c>
      <c r="CE23" s="127"/>
      <c r="CF23" s="127"/>
      <c r="CG23" s="128"/>
      <c r="CH23" s="60" t="e">
        <f t="shared" si="20"/>
        <v>#DIV/0!</v>
      </c>
      <c r="CI23" s="127"/>
      <c r="CJ23" s="127"/>
      <c r="CK23" s="128"/>
      <c r="CL23" s="60" t="e">
        <f t="shared" si="21"/>
        <v>#DIV/0!</v>
      </c>
      <c r="CM23" s="127"/>
      <c r="CN23" s="127"/>
      <c r="CO23" s="128"/>
      <c r="CP23" s="60" t="e">
        <f t="shared" si="22"/>
        <v>#DIV/0!</v>
      </c>
      <c r="CQ23" s="127"/>
      <c r="CR23" s="127"/>
      <c r="CS23" s="128"/>
      <c r="CT23" s="60" t="e">
        <f t="shared" si="23"/>
        <v>#DIV/0!</v>
      </c>
      <c r="CU23" s="127"/>
      <c r="CV23" s="127"/>
      <c r="CW23" s="128"/>
      <c r="CX23" s="60" t="e">
        <f t="shared" si="24"/>
        <v>#DIV/0!</v>
      </c>
      <c r="CY23" s="127"/>
      <c r="CZ23" s="127"/>
      <c r="DA23" s="128"/>
      <c r="DB23" s="60" t="e">
        <f t="shared" si="29"/>
        <v>#DIV/0!</v>
      </c>
      <c r="DC23" s="127"/>
      <c r="DD23" s="127"/>
      <c r="DE23" s="128"/>
      <c r="DF23" s="150" t="e">
        <f t="shared" si="25"/>
        <v>#DIV/0!</v>
      </c>
    </row>
    <row r="24" spans="1:110">
      <c r="A24" s="88"/>
      <c r="B24" s="455">
        <f>'Daily_Total  P2'!B24</f>
        <v>45195</v>
      </c>
      <c r="C24" s="99">
        <f t="shared" si="33"/>
        <v>0</v>
      </c>
      <c r="D24" s="72">
        <f t="shared" si="33"/>
        <v>0</v>
      </c>
      <c r="E24" s="146"/>
      <c r="F24" s="72"/>
      <c r="G24" s="72"/>
      <c r="H24" s="72"/>
      <c r="I24" s="72"/>
      <c r="J24" s="61">
        <f t="shared" si="34"/>
        <v>0</v>
      </c>
      <c r="K24" s="59">
        <f>SUM($J$21:J24)/$C$3</f>
        <v>0</v>
      </c>
      <c r="L24" s="60" t="e">
        <f t="shared" si="1"/>
        <v>#DIV/0!</v>
      </c>
      <c r="M24" s="73" t="e">
        <f t="shared" si="2"/>
        <v>#DIV/0!</v>
      </c>
      <c r="N24" s="356" t="e">
        <f t="shared" si="27"/>
        <v>#DIV/0!</v>
      </c>
      <c r="O24" s="97"/>
      <c r="P24" s="457"/>
      <c r="Q24" s="74" t="e">
        <f t="shared" si="3"/>
        <v>#DIV/0!</v>
      </c>
      <c r="R24" s="75" t="e">
        <f t="shared" si="4"/>
        <v>#DIV/0!</v>
      </c>
      <c r="S24" s="59" t="e">
        <f t="shared" si="5"/>
        <v>#DIV/0!</v>
      </c>
      <c r="T24" s="72"/>
      <c r="U24" s="72">
        <v>0.77321428571428563</v>
      </c>
      <c r="V24" s="89"/>
      <c r="W24" s="169"/>
      <c r="X24" s="127"/>
      <c r="Y24" s="128"/>
      <c r="Z24" s="60" t="e">
        <f t="shared" si="6"/>
        <v>#DIV/0!</v>
      </c>
      <c r="AA24" s="127"/>
      <c r="AB24" s="127"/>
      <c r="AC24" s="128"/>
      <c r="AD24" s="60" t="e">
        <f t="shared" si="28"/>
        <v>#DIV/0!</v>
      </c>
      <c r="AE24" s="127"/>
      <c r="AF24" s="127"/>
      <c r="AG24" s="128"/>
      <c r="AH24" s="60" t="e">
        <f t="shared" si="7"/>
        <v>#DIV/0!</v>
      </c>
      <c r="AI24" s="127"/>
      <c r="AJ24" s="127"/>
      <c r="AK24" s="128"/>
      <c r="AL24" s="60" t="e">
        <f t="shared" si="8"/>
        <v>#DIV/0!</v>
      </c>
      <c r="AM24" s="127"/>
      <c r="AN24" s="127"/>
      <c r="AO24" s="128"/>
      <c r="AP24" s="60" t="e">
        <f t="shared" si="9"/>
        <v>#DIV/0!</v>
      </c>
      <c r="AQ24" s="127"/>
      <c r="AR24" s="127"/>
      <c r="AS24" s="128"/>
      <c r="AT24" s="60" t="e">
        <f t="shared" si="10"/>
        <v>#DIV/0!</v>
      </c>
      <c r="AU24" s="127"/>
      <c r="AV24" s="127"/>
      <c r="AW24" s="128"/>
      <c r="AX24" s="60" t="e">
        <f t="shared" si="11"/>
        <v>#DIV/0!</v>
      </c>
      <c r="AY24" s="127"/>
      <c r="AZ24" s="127"/>
      <c r="BA24" s="128"/>
      <c r="BB24" s="60" t="e">
        <f t="shared" si="12"/>
        <v>#DIV/0!</v>
      </c>
      <c r="BC24" s="127"/>
      <c r="BD24" s="127"/>
      <c r="BE24" s="128"/>
      <c r="BF24" s="60" t="e">
        <f t="shared" si="13"/>
        <v>#DIV/0!</v>
      </c>
      <c r="BG24" s="127"/>
      <c r="BH24" s="127"/>
      <c r="BI24" s="128"/>
      <c r="BJ24" s="60" t="e">
        <f t="shared" si="32"/>
        <v>#DIV/0!</v>
      </c>
      <c r="BK24" s="127"/>
      <c r="BL24" s="127"/>
      <c r="BM24" s="128"/>
      <c r="BN24" s="60" t="e">
        <f t="shared" si="15"/>
        <v>#DIV/0!</v>
      </c>
      <c r="BO24" s="127"/>
      <c r="BP24" s="127"/>
      <c r="BQ24" s="128"/>
      <c r="BR24" s="60" t="e">
        <f t="shared" si="16"/>
        <v>#DIV/0!</v>
      </c>
      <c r="BS24" s="127"/>
      <c r="BT24" s="127"/>
      <c r="BU24" s="128"/>
      <c r="BV24" s="60" t="e">
        <f t="shared" si="17"/>
        <v>#DIV/0!</v>
      </c>
      <c r="BW24" s="127"/>
      <c r="BX24" s="127"/>
      <c r="BY24" s="128"/>
      <c r="BZ24" s="60" t="e">
        <f t="shared" si="18"/>
        <v>#DIV/0!</v>
      </c>
      <c r="CA24" s="127"/>
      <c r="CB24" s="127"/>
      <c r="CC24" s="128"/>
      <c r="CD24" s="60" t="e">
        <f t="shared" si="19"/>
        <v>#DIV/0!</v>
      </c>
      <c r="CE24" s="127"/>
      <c r="CF24" s="127"/>
      <c r="CG24" s="128"/>
      <c r="CH24" s="60" t="e">
        <f t="shared" si="20"/>
        <v>#DIV/0!</v>
      </c>
      <c r="CI24" s="127"/>
      <c r="CJ24" s="127"/>
      <c r="CK24" s="128"/>
      <c r="CL24" s="60" t="e">
        <f t="shared" si="21"/>
        <v>#DIV/0!</v>
      </c>
      <c r="CM24" s="127"/>
      <c r="CN24" s="127"/>
      <c r="CO24" s="128"/>
      <c r="CP24" s="60" t="e">
        <f t="shared" si="22"/>
        <v>#DIV/0!</v>
      </c>
      <c r="CQ24" s="127"/>
      <c r="CR24" s="127"/>
      <c r="CS24" s="128"/>
      <c r="CT24" s="60" t="e">
        <f t="shared" si="23"/>
        <v>#DIV/0!</v>
      </c>
      <c r="CU24" s="127"/>
      <c r="CV24" s="127"/>
      <c r="CW24" s="128"/>
      <c r="CX24" s="60" t="e">
        <f t="shared" si="24"/>
        <v>#DIV/0!</v>
      </c>
      <c r="CY24" s="127"/>
      <c r="CZ24" s="127"/>
      <c r="DA24" s="128"/>
      <c r="DB24" s="60" t="e">
        <f t="shared" si="29"/>
        <v>#DIV/0!</v>
      </c>
      <c r="DC24" s="127"/>
      <c r="DD24" s="127"/>
      <c r="DE24" s="128"/>
      <c r="DF24" s="150" t="e">
        <f t="shared" si="25"/>
        <v>#DIV/0!</v>
      </c>
    </row>
    <row r="25" spans="1:110">
      <c r="A25" s="88"/>
      <c r="B25" s="455">
        <f>'Daily_Total  P2'!B25</f>
        <v>45196</v>
      </c>
      <c r="C25" s="99">
        <f t="shared" si="33"/>
        <v>0</v>
      </c>
      <c r="D25" s="72">
        <f t="shared" si="33"/>
        <v>0</v>
      </c>
      <c r="E25" s="146"/>
      <c r="F25" s="72"/>
      <c r="G25" s="72"/>
      <c r="H25" s="72"/>
      <c r="I25" s="72"/>
      <c r="J25" s="61">
        <f t="shared" si="34"/>
        <v>0</v>
      </c>
      <c r="K25" s="59">
        <f>SUM($J$21:J25)/$C$3</f>
        <v>0</v>
      </c>
      <c r="L25" s="60" t="e">
        <f t="shared" si="1"/>
        <v>#DIV/0!</v>
      </c>
      <c r="M25" s="73" t="e">
        <f t="shared" si="2"/>
        <v>#DIV/0!</v>
      </c>
      <c r="N25" s="356" t="e">
        <f t="shared" si="27"/>
        <v>#DIV/0!</v>
      </c>
      <c r="O25" s="97"/>
      <c r="P25" s="457"/>
      <c r="Q25" s="74" t="e">
        <f t="shared" si="3"/>
        <v>#DIV/0!</v>
      </c>
      <c r="R25" s="75" t="e">
        <f t="shared" si="4"/>
        <v>#DIV/0!</v>
      </c>
      <c r="S25" s="59" t="e">
        <f t="shared" si="5"/>
        <v>#DIV/0!</v>
      </c>
      <c r="T25" s="72"/>
      <c r="U25" s="72">
        <v>0.85039062499999996</v>
      </c>
      <c r="V25" s="89"/>
      <c r="W25" s="169"/>
      <c r="X25" s="127"/>
      <c r="Y25" s="128"/>
      <c r="Z25" s="60" t="e">
        <f t="shared" si="6"/>
        <v>#DIV/0!</v>
      </c>
      <c r="AA25" s="127"/>
      <c r="AB25" s="127"/>
      <c r="AC25" s="128"/>
      <c r="AD25" s="60" t="e">
        <f t="shared" si="28"/>
        <v>#DIV/0!</v>
      </c>
      <c r="AE25" s="127"/>
      <c r="AF25" s="127"/>
      <c r="AG25" s="128"/>
      <c r="AH25" s="60" t="e">
        <f t="shared" si="7"/>
        <v>#DIV/0!</v>
      </c>
      <c r="AI25" s="127"/>
      <c r="AJ25" s="127"/>
      <c r="AK25" s="128"/>
      <c r="AL25" s="60" t="e">
        <f t="shared" si="8"/>
        <v>#DIV/0!</v>
      </c>
      <c r="AM25" s="127"/>
      <c r="AN25" s="127"/>
      <c r="AO25" s="128"/>
      <c r="AP25" s="60" t="e">
        <f t="shared" si="9"/>
        <v>#DIV/0!</v>
      </c>
      <c r="AQ25" s="127"/>
      <c r="AR25" s="127"/>
      <c r="AS25" s="128"/>
      <c r="AT25" s="60" t="e">
        <f t="shared" si="10"/>
        <v>#DIV/0!</v>
      </c>
      <c r="AU25" s="127"/>
      <c r="AV25" s="127"/>
      <c r="AW25" s="128"/>
      <c r="AX25" s="60" t="e">
        <f t="shared" si="11"/>
        <v>#DIV/0!</v>
      </c>
      <c r="AY25" s="127"/>
      <c r="AZ25" s="127"/>
      <c r="BA25" s="128"/>
      <c r="BB25" s="60" t="e">
        <f t="shared" si="12"/>
        <v>#DIV/0!</v>
      </c>
      <c r="BC25" s="127"/>
      <c r="BD25" s="127"/>
      <c r="BE25" s="128"/>
      <c r="BF25" s="60" t="e">
        <f t="shared" si="13"/>
        <v>#DIV/0!</v>
      </c>
      <c r="BG25" s="127"/>
      <c r="BH25" s="127"/>
      <c r="BI25" s="128"/>
      <c r="BJ25" s="60" t="e">
        <f t="shared" si="32"/>
        <v>#DIV/0!</v>
      </c>
      <c r="BK25" s="127"/>
      <c r="BL25" s="127"/>
      <c r="BM25" s="128"/>
      <c r="BN25" s="60" t="e">
        <f t="shared" si="15"/>
        <v>#DIV/0!</v>
      </c>
      <c r="BO25" s="127"/>
      <c r="BP25" s="127"/>
      <c r="BQ25" s="128"/>
      <c r="BR25" s="60" t="e">
        <f t="shared" si="16"/>
        <v>#DIV/0!</v>
      </c>
      <c r="BS25" s="127"/>
      <c r="BT25" s="127"/>
      <c r="BU25" s="128"/>
      <c r="BV25" s="60" t="e">
        <f t="shared" si="17"/>
        <v>#DIV/0!</v>
      </c>
      <c r="BW25" s="127"/>
      <c r="BX25" s="127"/>
      <c r="BY25" s="128"/>
      <c r="BZ25" s="60" t="e">
        <f t="shared" si="18"/>
        <v>#DIV/0!</v>
      </c>
      <c r="CA25" s="127"/>
      <c r="CB25" s="127"/>
      <c r="CC25" s="128"/>
      <c r="CD25" s="60" t="e">
        <f t="shared" si="19"/>
        <v>#DIV/0!</v>
      </c>
      <c r="CE25" s="127"/>
      <c r="CF25" s="127"/>
      <c r="CG25" s="128"/>
      <c r="CH25" s="60" t="e">
        <f t="shared" si="20"/>
        <v>#DIV/0!</v>
      </c>
      <c r="CI25" s="127"/>
      <c r="CJ25" s="127"/>
      <c r="CK25" s="128"/>
      <c r="CL25" s="60" t="e">
        <f t="shared" si="21"/>
        <v>#DIV/0!</v>
      </c>
      <c r="CM25" s="127"/>
      <c r="CN25" s="127"/>
      <c r="CO25" s="128"/>
      <c r="CP25" s="60" t="e">
        <f t="shared" si="22"/>
        <v>#DIV/0!</v>
      </c>
      <c r="CQ25" s="127"/>
      <c r="CR25" s="127"/>
      <c r="CS25" s="128"/>
      <c r="CT25" s="60" t="e">
        <f t="shared" si="23"/>
        <v>#DIV/0!</v>
      </c>
      <c r="CU25" s="127"/>
      <c r="CV25" s="127"/>
      <c r="CW25" s="128"/>
      <c r="CX25" s="60" t="e">
        <f t="shared" si="24"/>
        <v>#DIV/0!</v>
      </c>
      <c r="CY25" s="127"/>
      <c r="CZ25" s="127"/>
      <c r="DA25" s="128"/>
      <c r="DB25" s="60" t="e">
        <f t="shared" si="29"/>
        <v>#DIV/0!</v>
      </c>
      <c r="DC25" s="127"/>
      <c r="DD25" s="127"/>
      <c r="DE25" s="128"/>
      <c r="DF25" s="150" t="e">
        <f t="shared" si="25"/>
        <v>#DIV/0!</v>
      </c>
    </row>
    <row r="26" spans="1:110">
      <c r="A26" s="90"/>
      <c r="B26" s="455">
        <f>'Daily_Total  P2'!B26</f>
        <v>45197</v>
      </c>
      <c r="C26" s="99">
        <f t="shared" si="33"/>
        <v>0</v>
      </c>
      <c r="D26" s="72">
        <f t="shared" si="33"/>
        <v>0</v>
      </c>
      <c r="E26" s="146"/>
      <c r="F26" s="72"/>
      <c r="G26" s="72"/>
      <c r="H26" s="72"/>
      <c r="I26" s="72"/>
      <c r="J26" s="61">
        <f t="shared" si="34"/>
        <v>0</v>
      </c>
      <c r="K26" s="59">
        <f>SUM($J$21:J26)/$C$3</f>
        <v>0</v>
      </c>
      <c r="L26" s="60" t="e">
        <f t="shared" si="1"/>
        <v>#DIV/0!</v>
      </c>
      <c r="M26" s="73" t="e">
        <f t="shared" si="2"/>
        <v>#DIV/0!</v>
      </c>
      <c r="N26" s="356" t="e">
        <f t="shared" si="27"/>
        <v>#DIV/0!</v>
      </c>
      <c r="O26" s="97"/>
      <c r="P26" s="457"/>
      <c r="Q26" s="74" t="e">
        <f t="shared" si="3"/>
        <v>#DIV/0!</v>
      </c>
      <c r="R26" s="75" t="e">
        <f t="shared" si="4"/>
        <v>#DIV/0!</v>
      </c>
      <c r="S26" s="59" t="e">
        <f t="shared" si="5"/>
        <v>#DIV/0!</v>
      </c>
      <c r="T26" s="72"/>
      <c r="U26" s="72">
        <v>0.86151785714285711</v>
      </c>
      <c r="V26" s="89"/>
      <c r="W26" s="169"/>
      <c r="X26" s="127"/>
      <c r="Y26" s="128"/>
      <c r="Z26" s="60" t="e">
        <f t="shared" si="6"/>
        <v>#DIV/0!</v>
      </c>
      <c r="AA26" s="127"/>
      <c r="AB26" s="127"/>
      <c r="AC26" s="128"/>
      <c r="AD26" s="60" t="e">
        <f t="shared" si="28"/>
        <v>#DIV/0!</v>
      </c>
      <c r="AE26" s="127"/>
      <c r="AF26" s="127"/>
      <c r="AG26" s="128"/>
      <c r="AH26" s="60" t="e">
        <f t="shared" si="7"/>
        <v>#DIV/0!</v>
      </c>
      <c r="AI26" s="127"/>
      <c r="AJ26" s="127"/>
      <c r="AK26" s="128"/>
      <c r="AL26" s="60" t="e">
        <f t="shared" si="8"/>
        <v>#DIV/0!</v>
      </c>
      <c r="AM26" s="127"/>
      <c r="AN26" s="127"/>
      <c r="AO26" s="128"/>
      <c r="AP26" s="60" t="e">
        <f t="shared" si="9"/>
        <v>#DIV/0!</v>
      </c>
      <c r="AQ26" s="127"/>
      <c r="AR26" s="127"/>
      <c r="AS26" s="128"/>
      <c r="AT26" s="60" t="e">
        <f t="shared" si="10"/>
        <v>#DIV/0!</v>
      </c>
      <c r="AU26" s="127"/>
      <c r="AV26" s="127"/>
      <c r="AW26" s="128"/>
      <c r="AX26" s="60" t="e">
        <f t="shared" si="11"/>
        <v>#DIV/0!</v>
      </c>
      <c r="AY26" s="127"/>
      <c r="AZ26" s="127"/>
      <c r="BA26" s="128"/>
      <c r="BB26" s="60" t="e">
        <f t="shared" si="12"/>
        <v>#DIV/0!</v>
      </c>
      <c r="BC26" s="127"/>
      <c r="BD26" s="127"/>
      <c r="BE26" s="128"/>
      <c r="BF26" s="60" t="e">
        <f t="shared" si="13"/>
        <v>#DIV/0!</v>
      </c>
      <c r="BG26" s="127"/>
      <c r="BH26" s="127"/>
      <c r="BI26" s="128"/>
      <c r="BJ26" s="60" t="e">
        <f t="shared" si="32"/>
        <v>#DIV/0!</v>
      </c>
      <c r="BK26" s="127"/>
      <c r="BL26" s="127"/>
      <c r="BM26" s="128"/>
      <c r="BN26" s="60" t="e">
        <f t="shared" si="15"/>
        <v>#DIV/0!</v>
      </c>
      <c r="BO26" s="127"/>
      <c r="BP26" s="127"/>
      <c r="BQ26" s="128"/>
      <c r="BR26" s="60" t="e">
        <f t="shared" si="16"/>
        <v>#DIV/0!</v>
      </c>
      <c r="BS26" s="127"/>
      <c r="BT26" s="127"/>
      <c r="BU26" s="128"/>
      <c r="BV26" s="60" t="e">
        <f t="shared" si="17"/>
        <v>#DIV/0!</v>
      </c>
      <c r="BW26" s="127"/>
      <c r="BX26" s="127"/>
      <c r="BY26" s="128"/>
      <c r="BZ26" s="60" t="e">
        <f t="shared" si="18"/>
        <v>#DIV/0!</v>
      </c>
      <c r="CA26" s="127"/>
      <c r="CB26" s="127"/>
      <c r="CC26" s="128"/>
      <c r="CD26" s="60" t="e">
        <f t="shared" si="19"/>
        <v>#DIV/0!</v>
      </c>
      <c r="CE26" s="127"/>
      <c r="CF26" s="127"/>
      <c r="CG26" s="128"/>
      <c r="CH26" s="60" t="e">
        <f t="shared" si="20"/>
        <v>#DIV/0!</v>
      </c>
      <c r="CI26" s="127"/>
      <c r="CJ26" s="127"/>
      <c r="CK26" s="128"/>
      <c r="CL26" s="60" t="e">
        <f t="shared" si="21"/>
        <v>#DIV/0!</v>
      </c>
      <c r="CM26" s="127"/>
      <c r="CN26" s="127"/>
      <c r="CO26" s="128"/>
      <c r="CP26" s="60" t="e">
        <f t="shared" si="22"/>
        <v>#DIV/0!</v>
      </c>
      <c r="CQ26" s="127"/>
      <c r="CR26" s="127"/>
      <c r="CS26" s="128"/>
      <c r="CT26" s="60" t="e">
        <f t="shared" si="23"/>
        <v>#DIV/0!</v>
      </c>
      <c r="CU26" s="127"/>
      <c r="CV26" s="127"/>
      <c r="CW26" s="128"/>
      <c r="CX26" s="60" t="e">
        <f t="shared" si="24"/>
        <v>#DIV/0!</v>
      </c>
      <c r="CY26" s="127"/>
      <c r="CZ26" s="127"/>
      <c r="DA26" s="128"/>
      <c r="DB26" s="60" t="e">
        <f t="shared" si="29"/>
        <v>#DIV/0!</v>
      </c>
      <c r="DC26" s="127"/>
      <c r="DD26" s="127"/>
      <c r="DE26" s="128"/>
      <c r="DF26" s="150" t="e">
        <f t="shared" si="25"/>
        <v>#DIV/0!</v>
      </c>
    </row>
    <row r="27" spans="1:110">
      <c r="A27" s="88"/>
      <c r="B27" s="455">
        <f>'Daily_Total  P2'!B27</f>
        <v>45198</v>
      </c>
      <c r="C27" s="99">
        <f t="shared" si="33"/>
        <v>0</v>
      </c>
      <c r="D27" s="72">
        <f t="shared" si="33"/>
        <v>0</v>
      </c>
      <c r="E27" s="146"/>
      <c r="F27" s="72"/>
      <c r="G27" s="72"/>
      <c r="H27" s="72"/>
      <c r="I27" s="72"/>
      <c r="J27" s="61">
        <f t="shared" si="34"/>
        <v>0</v>
      </c>
      <c r="K27" s="59">
        <f>SUM($J$21:J27)/$C$3</f>
        <v>0</v>
      </c>
      <c r="L27" s="60" t="e">
        <f t="shared" si="1"/>
        <v>#DIV/0!</v>
      </c>
      <c r="M27" s="73" t="e">
        <f t="shared" si="2"/>
        <v>#DIV/0!</v>
      </c>
      <c r="N27" s="356" t="e">
        <f t="shared" si="27"/>
        <v>#DIV/0!</v>
      </c>
      <c r="O27" s="97"/>
      <c r="P27" s="457"/>
      <c r="Q27" s="74" t="e">
        <f t="shared" si="3"/>
        <v>#DIV/0!</v>
      </c>
      <c r="R27" s="75" t="e">
        <f t="shared" si="4"/>
        <v>#DIV/0!</v>
      </c>
      <c r="S27" s="59" t="e">
        <f t="shared" si="5"/>
        <v>#DIV/0!</v>
      </c>
      <c r="T27" s="72"/>
      <c r="U27" s="72">
        <v>0.89440082644628094</v>
      </c>
      <c r="V27" s="89"/>
      <c r="W27" s="169"/>
      <c r="X27" s="127"/>
      <c r="Y27" s="128"/>
      <c r="Z27" s="60" t="e">
        <f t="shared" si="6"/>
        <v>#DIV/0!</v>
      </c>
      <c r="AA27" s="127"/>
      <c r="AB27" s="127"/>
      <c r="AC27" s="128"/>
      <c r="AD27" s="60" t="e">
        <f t="shared" si="28"/>
        <v>#DIV/0!</v>
      </c>
      <c r="AE27" s="127"/>
      <c r="AF27" s="127"/>
      <c r="AG27" s="128"/>
      <c r="AH27" s="60" t="e">
        <f t="shared" si="7"/>
        <v>#DIV/0!</v>
      </c>
      <c r="AI27" s="127"/>
      <c r="AJ27" s="127"/>
      <c r="AK27" s="128"/>
      <c r="AL27" s="60" t="e">
        <f t="shared" si="8"/>
        <v>#DIV/0!</v>
      </c>
      <c r="AM27" s="127"/>
      <c r="AN27" s="127"/>
      <c r="AO27" s="128"/>
      <c r="AP27" s="60" t="e">
        <f t="shared" si="9"/>
        <v>#DIV/0!</v>
      </c>
      <c r="AQ27" s="127"/>
      <c r="AR27" s="127"/>
      <c r="AS27" s="128"/>
      <c r="AT27" s="60" t="e">
        <f t="shared" si="10"/>
        <v>#DIV/0!</v>
      </c>
      <c r="AU27" s="127"/>
      <c r="AV27" s="127"/>
      <c r="AW27" s="128"/>
      <c r="AX27" s="60" t="e">
        <f t="shared" si="11"/>
        <v>#DIV/0!</v>
      </c>
      <c r="AY27" s="127"/>
      <c r="AZ27" s="127"/>
      <c r="BA27" s="128"/>
      <c r="BB27" s="60" t="e">
        <f t="shared" si="12"/>
        <v>#DIV/0!</v>
      </c>
      <c r="BC27" s="127"/>
      <c r="BD27" s="127"/>
      <c r="BE27" s="128"/>
      <c r="BF27" s="60" t="e">
        <f t="shared" si="13"/>
        <v>#DIV/0!</v>
      </c>
      <c r="BG27" s="127"/>
      <c r="BH27" s="127"/>
      <c r="BI27" s="128"/>
      <c r="BJ27" s="60" t="e">
        <f t="shared" si="32"/>
        <v>#DIV/0!</v>
      </c>
      <c r="BK27" s="127"/>
      <c r="BL27" s="127"/>
      <c r="BM27" s="128"/>
      <c r="BN27" s="60" t="e">
        <f t="shared" si="15"/>
        <v>#DIV/0!</v>
      </c>
      <c r="BO27" s="127"/>
      <c r="BP27" s="127"/>
      <c r="BQ27" s="128"/>
      <c r="BR27" s="60" t="e">
        <f t="shared" si="16"/>
        <v>#DIV/0!</v>
      </c>
      <c r="BS27" s="127"/>
      <c r="BT27" s="127"/>
      <c r="BU27" s="128"/>
      <c r="BV27" s="60" t="e">
        <f t="shared" si="17"/>
        <v>#DIV/0!</v>
      </c>
      <c r="BW27" s="127"/>
      <c r="BX27" s="127"/>
      <c r="BY27" s="128"/>
      <c r="BZ27" s="60" t="e">
        <f t="shared" si="18"/>
        <v>#DIV/0!</v>
      </c>
      <c r="CA27" s="127"/>
      <c r="CB27" s="127"/>
      <c r="CC27" s="128"/>
      <c r="CD27" s="60" t="e">
        <f t="shared" si="19"/>
        <v>#DIV/0!</v>
      </c>
      <c r="CE27" s="127"/>
      <c r="CF27" s="127"/>
      <c r="CG27" s="128"/>
      <c r="CH27" s="60" t="e">
        <f t="shared" si="20"/>
        <v>#DIV/0!</v>
      </c>
      <c r="CI27" s="127"/>
      <c r="CJ27" s="127"/>
      <c r="CK27" s="128"/>
      <c r="CL27" s="60" t="e">
        <f t="shared" si="21"/>
        <v>#DIV/0!</v>
      </c>
      <c r="CM27" s="127"/>
      <c r="CN27" s="127"/>
      <c r="CO27" s="128"/>
      <c r="CP27" s="60" t="e">
        <f t="shared" si="22"/>
        <v>#DIV/0!</v>
      </c>
      <c r="CQ27" s="127"/>
      <c r="CR27" s="127"/>
      <c r="CS27" s="128"/>
      <c r="CT27" s="60" t="e">
        <f t="shared" si="23"/>
        <v>#DIV/0!</v>
      </c>
      <c r="CU27" s="127"/>
      <c r="CV27" s="127"/>
      <c r="CW27" s="128"/>
      <c r="CX27" s="60" t="e">
        <f t="shared" si="24"/>
        <v>#DIV/0!</v>
      </c>
      <c r="CY27" s="127"/>
      <c r="CZ27" s="127"/>
      <c r="DA27" s="128"/>
      <c r="DB27" s="60" t="e">
        <f t="shared" si="29"/>
        <v>#DIV/0!</v>
      </c>
      <c r="DC27" s="127"/>
      <c r="DD27" s="127"/>
      <c r="DE27" s="128"/>
      <c r="DF27" s="150" t="e">
        <f t="shared" si="25"/>
        <v>#DIV/0!</v>
      </c>
    </row>
    <row r="28" spans="1:110">
      <c r="A28" s="88"/>
      <c r="B28" s="455">
        <f>'Daily_Total  P2'!B28</f>
        <v>45199</v>
      </c>
      <c r="C28" s="99">
        <f t="shared" si="33"/>
        <v>0</v>
      </c>
      <c r="D28" s="72">
        <f t="shared" si="33"/>
        <v>0</v>
      </c>
      <c r="E28" s="146"/>
      <c r="F28" s="72"/>
      <c r="G28" s="72"/>
      <c r="H28" s="72"/>
      <c r="I28" s="72"/>
      <c r="J28" s="61">
        <f t="shared" si="34"/>
        <v>0</v>
      </c>
      <c r="K28" s="59">
        <f>SUM($J$21:J28)/$C$3</f>
        <v>0</v>
      </c>
      <c r="L28" s="60" t="e">
        <f t="shared" si="1"/>
        <v>#DIV/0!</v>
      </c>
      <c r="M28" s="73" t="e">
        <f t="shared" si="2"/>
        <v>#DIV/0!</v>
      </c>
      <c r="N28" s="356" t="e">
        <f t="shared" si="27"/>
        <v>#DIV/0!</v>
      </c>
      <c r="O28" s="97"/>
      <c r="P28" s="457"/>
      <c r="Q28" s="74" t="e">
        <f t="shared" si="3"/>
        <v>#DIV/0!</v>
      </c>
      <c r="R28" s="75" t="e">
        <f t="shared" si="4"/>
        <v>#DIV/0!</v>
      </c>
      <c r="S28" s="59" t="e">
        <f t="shared" si="5"/>
        <v>#DIV/0!</v>
      </c>
      <c r="T28" s="72"/>
      <c r="U28" s="72">
        <v>0.71666666666666667</v>
      </c>
      <c r="V28" s="89"/>
      <c r="W28" s="169"/>
      <c r="X28" s="127"/>
      <c r="Y28" s="128"/>
      <c r="Z28" s="60" t="e">
        <f t="shared" si="6"/>
        <v>#DIV/0!</v>
      </c>
      <c r="AA28" s="127"/>
      <c r="AB28" s="127"/>
      <c r="AC28" s="128"/>
      <c r="AD28" s="60" t="e">
        <f t="shared" si="28"/>
        <v>#DIV/0!</v>
      </c>
      <c r="AE28" s="127"/>
      <c r="AF28" s="127"/>
      <c r="AG28" s="128"/>
      <c r="AH28" s="60" t="e">
        <f t="shared" si="7"/>
        <v>#DIV/0!</v>
      </c>
      <c r="AI28" s="127"/>
      <c r="AJ28" s="127"/>
      <c r="AK28" s="128"/>
      <c r="AL28" s="60" t="e">
        <f t="shared" si="8"/>
        <v>#DIV/0!</v>
      </c>
      <c r="AM28" s="127"/>
      <c r="AN28" s="127"/>
      <c r="AO28" s="128"/>
      <c r="AP28" s="60" t="e">
        <f t="shared" si="9"/>
        <v>#DIV/0!</v>
      </c>
      <c r="AQ28" s="127"/>
      <c r="AR28" s="127"/>
      <c r="AS28" s="128"/>
      <c r="AT28" s="60" t="e">
        <f t="shared" si="10"/>
        <v>#DIV/0!</v>
      </c>
      <c r="AU28" s="127"/>
      <c r="AV28" s="127"/>
      <c r="AW28" s="128"/>
      <c r="AX28" s="60" t="e">
        <f t="shared" si="11"/>
        <v>#DIV/0!</v>
      </c>
      <c r="AY28" s="127"/>
      <c r="AZ28" s="127"/>
      <c r="BA28" s="128"/>
      <c r="BB28" s="60" t="e">
        <f t="shared" si="12"/>
        <v>#DIV/0!</v>
      </c>
      <c r="BC28" s="127"/>
      <c r="BD28" s="127"/>
      <c r="BE28" s="128"/>
      <c r="BF28" s="60" t="e">
        <f t="shared" si="13"/>
        <v>#DIV/0!</v>
      </c>
      <c r="BG28" s="127"/>
      <c r="BH28" s="127"/>
      <c r="BI28" s="128"/>
      <c r="BJ28" s="60" t="e">
        <f t="shared" si="32"/>
        <v>#DIV/0!</v>
      </c>
      <c r="BK28" s="127"/>
      <c r="BL28" s="127"/>
      <c r="BM28" s="128"/>
      <c r="BN28" s="60" t="e">
        <f t="shared" si="15"/>
        <v>#DIV/0!</v>
      </c>
      <c r="BO28" s="127"/>
      <c r="BP28" s="127"/>
      <c r="BQ28" s="128"/>
      <c r="BR28" s="60" t="e">
        <f t="shared" si="16"/>
        <v>#DIV/0!</v>
      </c>
      <c r="BS28" s="127"/>
      <c r="BT28" s="127"/>
      <c r="BU28" s="128"/>
      <c r="BV28" s="60" t="e">
        <f t="shared" si="17"/>
        <v>#DIV/0!</v>
      </c>
      <c r="BW28" s="127"/>
      <c r="BX28" s="127"/>
      <c r="BY28" s="128"/>
      <c r="BZ28" s="60" t="e">
        <f t="shared" si="18"/>
        <v>#DIV/0!</v>
      </c>
      <c r="CA28" s="127"/>
      <c r="CB28" s="127"/>
      <c r="CC28" s="128"/>
      <c r="CD28" s="60" t="e">
        <f t="shared" si="19"/>
        <v>#DIV/0!</v>
      </c>
      <c r="CE28" s="127"/>
      <c r="CF28" s="127"/>
      <c r="CG28" s="128"/>
      <c r="CH28" s="60" t="e">
        <f t="shared" si="20"/>
        <v>#DIV/0!</v>
      </c>
      <c r="CI28" s="127"/>
      <c r="CJ28" s="127"/>
      <c r="CK28" s="128"/>
      <c r="CL28" s="60" t="e">
        <f t="shared" si="21"/>
        <v>#DIV/0!</v>
      </c>
      <c r="CM28" s="127"/>
      <c r="CN28" s="127"/>
      <c r="CO28" s="128"/>
      <c r="CP28" s="60" t="e">
        <f t="shared" si="22"/>
        <v>#DIV/0!</v>
      </c>
      <c r="CQ28" s="127"/>
      <c r="CR28" s="127"/>
      <c r="CS28" s="128"/>
      <c r="CT28" s="60" t="e">
        <f t="shared" si="23"/>
        <v>#DIV/0!</v>
      </c>
      <c r="CU28" s="127"/>
      <c r="CV28" s="127"/>
      <c r="CW28" s="128"/>
      <c r="CX28" s="60" t="e">
        <f t="shared" si="24"/>
        <v>#DIV/0!</v>
      </c>
      <c r="CY28" s="127"/>
      <c r="CZ28" s="127"/>
      <c r="DA28" s="128"/>
      <c r="DB28" s="60" t="e">
        <f t="shared" si="29"/>
        <v>#DIV/0!</v>
      </c>
      <c r="DC28" s="127"/>
      <c r="DD28" s="127"/>
      <c r="DE28" s="128"/>
      <c r="DF28" s="150" t="e">
        <f t="shared" si="25"/>
        <v>#DIV/0!</v>
      </c>
    </row>
    <row r="29" spans="1:110">
      <c r="A29" s="91"/>
      <c r="B29" s="166" t="s">
        <v>50</v>
      </c>
      <c r="C29" s="91">
        <f t="shared" ref="C29:I37" si="35">SUM(C22:C28)</f>
        <v>0</v>
      </c>
      <c r="D29" s="76">
        <f t="shared" si="35"/>
        <v>0</v>
      </c>
      <c r="E29" s="147">
        <f>SUM(E22:E28)</f>
        <v>0</v>
      </c>
      <c r="F29" s="76">
        <f t="shared" si="35"/>
        <v>0</v>
      </c>
      <c r="G29" s="76">
        <f t="shared" si="35"/>
        <v>0</v>
      </c>
      <c r="H29" s="76">
        <f t="shared" si="35"/>
        <v>0</v>
      </c>
      <c r="I29" s="76">
        <f t="shared" si="35"/>
        <v>0</v>
      </c>
      <c r="J29" s="77">
        <f>SUM(J22:J28)</f>
        <v>0</v>
      </c>
      <c r="K29" s="78">
        <f>SUM($J$29,J21)/$C$3</f>
        <v>0</v>
      </c>
      <c r="L29" s="79" t="e">
        <f t="shared" si="1"/>
        <v>#DIV/0!</v>
      </c>
      <c r="M29" s="80" t="e">
        <f t="shared" si="2"/>
        <v>#DIV/0!</v>
      </c>
      <c r="N29" s="357" t="e">
        <f t="shared" si="27"/>
        <v>#DIV/0!</v>
      </c>
      <c r="O29" s="98">
        <f>SUM(O22:O28)</f>
        <v>0</v>
      </c>
      <c r="P29" s="81">
        <f>SUM(P22:P28)</f>
        <v>0</v>
      </c>
      <c r="Q29" s="78" t="e">
        <f t="shared" si="3"/>
        <v>#DIV/0!</v>
      </c>
      <c r="R29" s="82" t="e">
        <f t="shared" si="4"/>
        <v>#DIV/0!</v>
      </c>
      <c r="S29" s="78" t="e">
        <f t="shared" si="5"/>
        <v>#DIV/0!</v>
      </c>
      <c r="T29" s="83" t="e">
        <f>AVERAGE(T22:T28)</f>
        <v>#DIV/0!</v>
      </c>
      <c r="U29" s="76">
        <f>SUM(U22:U28)</f>
        <v>5.7138513434443174</v>
      </c>
      <c r="V29" s="92" t="e">
        <f>AVERAGE(V22:V28)</f>
        <v>#DIV/0!</v>
      </c>
      <c r="W29" s="98">
        <f>SUM(W22:W28)</f>
        <v>0</v>
      </c>
      <c r="X29" s="76">
        <f t="shared" ref="X29:Y29" si="36">SUM(X22:X28)</f>
        <v>0</v>
      </c>
      <c r="Y29" s="77">
        <f t="shared" si="36"/>
        <v>0</v>
      </c>
      <c r="Z29" s="79" t="e">
        <f t="shared" si="6"/>
        <v>#DIV/0!</v>
      </c>
      <c r="AA29" s="98">
        <f>SUM(AA22:AA28)</f>
        <v>0</v>
      </c>
      <c r="AB29" s="98">
        <f>SUM(AB22:AB28)</f>
        <v>0</v>
      </c>
      <c r="AC29" s="494">
        <f>SUM(AC22:AC28)</f>
        <v>0</v>
      </c>
      <c r="AD29" s="79" t="e">
        <f>AB29/AA29</f>
        <v>#DIV/0!</v>
      </c>
      <c r="AE29" s="98">
        <f>SUM(AE22:AE28)</f>
        <v>0</v>
      </c>
      <c r="AF29" s="98">
        <f>SUM(AF22:AF28)</f>
        <v>0</v>
      </c>
      <c r="AG29" s="494">
        <f>SUM(AG22:AG28)</f>
        <v>0</v>
      </c>
      <c r="AH29" s="79" t="e">
        <f>AF29/AE29</f>
        <v>#DIV/0!</v>
      </c>
      <c r="AI29" s="98">
        <f>SUM(AI22:AI28)</f>
        <v>0</v>
      </c>
      <c r="AJ29" s="98">
        <f>SUM(AJ22:AJ28)</f>
        <v>0</v>
      </c>
      <c r="AK29" s="494">
        <f>SUM(AK22:AK28)</f>
        <v>0</v>
      </c>
      <c r="AL29" s="79" t="e">
        <f>AJ29/AI29</f>
        <v>#DIV/0!</v>
      </c>
      <c r="AM29" s="98">
        <f>SUM(AM22:AM28)</f>
        <v>0</v>
      </c>
      <c r="AN29" s="98">
        <f>SUM(AN22:AN28)</f>
        <v>0</v>
      </c>
      <c r="AO29" s="494">
        <f>SUM(AO22:AO28)</f>
        <v>0</v>
      </c>
      <c r="AP29" s="79" t="e">
        <f>AN29/AM29</f>
        <v>#DIV/0!</v>
      </c>
      <c r="AQ29" s="98">
        <f>SUM(AQ22:AQ28)</f>
        <v>0</v>
      </c>
      <c r="AR29" s="98">
        <f>SUM(AR22:AR28)</f>
        <v>0</v>
      </c>
      <c r="AS29" s="494">
        <f>SUM(AS22:AS28)</f>
        <v>0</v>
      </c>
      <c r="AT29" s="79" t="e">
        <f>AR29/AQ29</f>
        <v>#DIV/0!</v>
      </c>
      <c r="AU29" s="98">
        <f>SUM(AU22:AU28)</f>
        <v>0</v>
      </c>
      <c r="AV29" s="98">
        <f>SUM(AV22:AV28)</f>
        <v>0</v>
      </c>
      <c r="AW29" s="494">
        <f>SUM(AW22:AW28)</f>
        <v>0</v>
      </c>
      <c r="AX29" s="79" t="e">
        <f>AV29/AU29</f>
        <v>#DIV/0!</v>
      </c>
      <c r="AY29" s="98">
        <f>SUM(AY22:AY28)</f>
        <v>0</v>
      </c>
      <c r="AZ29" s="98">
        <f>SUM(AZ22:AZ28)</f>
        <v>0</v>
      </c>
      <c r="BA29" s="494">
        <f>SUM(BA22:BA28)</f>
        <v>0</v>
      </c>
      <c r="BB29" s="79" t="e">
        <f>AZ29/AY29</f>
        <v>#DIV/0!</v>
      </c>
      <c r="BC29" s="98">
        <f>SUM(BC22:BC28)</f>
        <v>0</v>
      </c>
      <c r="BD29" s="98">
        <f>SUM(BD22:BD28)</f>
        <v>0</v>
      </c>
      <c r="BE29" s="494">
        <f>SUM(BE22:BE28)</f>
        <v>0</v>
      </c>
      <c r="BF29" s="79" t="e">
        <f>BD29/BC29</f>
        <v>#DIV/0!</v>
      </c>
      <c r="BG29" s="98">
        <f>SUM(BG22:BG28)</f>
        <v>0</v>
      </c>
      <c r="BH29" s="98">
        <f>SUM(BH22:BH28)</f>
        <v>0</v>
      </c>
      <c r="BI29" s="494">
        <f>SUM(BI22:BI28)</f>
        <v>0</v>
      </c>
      <c r="BJ29" s="79" t="e">
        <f>BH29/BG29</f>
        <v>#DIV/0!</v>
      </c>
      <c r="BK29" s="98">
        <f>SUM(BK22:BK28)</f>
        <v>0</v>
      </c>
      <c r="BL29" s="98">
        <f>SUM(BL22:BL28)</f>
        <v>0</v>
      </c>
      <c r="BM29" s="494">
        <f>SUM(BM22:BM28)</f>
        <v>0</v>
      </c>
      <c r="BN29" s="79" t="e">
        <f>BL29/BK29</f>
        <v>#DIV/0!</v>
      </c>
      <c r="BO29" s="76">
        <f>SUM(BO22:BO28)</f>
        <v>0</v>
      </c>
      <c r="BP29" s="76">
        <f t="shared" ref="BP29:BQ29" si="37">SUM(BP22:BP28)</f>
        <v>0</v>
      </c>
      <c r="BQ29" s="77">
        <f t="shared" si="37"/>
        <v>0</v>
      </c>
      <c r="BR29" s="79" t="e">
        <f t="shared" si="16"/>
        <v>#DIV/0!</v>
      </c>
      <c r="BS29" s="76">
        <f t="shared" ref="BS29:BU29" si="38">SUM(BS22:BS28)</f>
        <v>0</v>
      </c>
      <c r="BT29" s="76">
        <f t="shared" si="38"/>
        <v>0</v>
      </c>
      <c r="BU29" s="77">
        <f t="shared" si="38"/>
        <v>0</v>
      </c>
      <c r="BV29" s="79" t="e">
        <f t="shared" si="17"/>
        <v>#DIV/0!</v>
      </c>
      <c r="BW29" s="76">
        <f t="shared" ref="BW29:BY29" si="39">SUM(BW22:BW28)</f>
        <v>0</v>
      </c>
      <c r="BX29" s="76">
        <f t="shared" si="39"/>
        <v>0</v>
      </c>
      <c r="BY29" s="77">
        <f t="shared" si="39"/>
        <v>0</v>
      </c>
      <c r="BZ29" s="79" t="e">
        <f t="shared" si="18"/>
        <v>#DIV/0!</v>
      </c>
      <c r="CA29" s="76">
        <f t="shared" ref="CA29:CC29" si="40">SUM(CA22:CA28)</f>
        <v>0</v>
      </c>
      <c r="CB29" s="76">
        <f t="shared" si="40"/>
        <v>0</v>
      </c>
      <c r="CC29" s="77">
        <f t="shared" si="40"/>
        <v>0</v>
      </c>
      <c r="CD29" s="79" t="e">
        <f t="shared" si="19"/>
        <v>#DIV/0!</v>
      </c>
      <c r="CE29" s="76">
        <f t="shared" ref="CE29:CG29" si="41">SUM(CE22:CE28)</f>
        <v>0</v>
      </c>
      <c r="CF29" s="76">
        <f t="shared" si="41"/>
        <v>0</v>
      </c>
      <c r="CG29" s="77">
        <f t="shared" si="41"/>
        <v>0</v>
      </c>
      <c r="CH29" s="79" t="e">
        <f t="shared" si="20"/>
        <v>#DIV/0!</v>
      </c>
      <c r="CI29" s="76">
        <f t="shared" ref="CI29:CK29" si="42">SUM(CI22:CI28)</f>
        <v>0</v>
      </c>
      <c r="CJ29" s="76">
        <f t="shared" si="42"/>
        <v>0</v>
      </c>
      <c r="CK29" s="77">
        <f t="shared" si="42"/>
        <v>0</v>
      </c>
      <c r="CL29" s="79" t="e">
        <f t="shared" si="21"/>
        <v>#DIV/0!</v>
      </c>
      <c r="CM29" s="76">
        <f t="shared" ref="CM29:CO29" si="43">SUM(CM22:CM28)</f>
        <v>0</v>
      </c>
      <c r="CN29" s="76">
        <f t="shared" si="43"/>
        <v>0</v>
      </c>
      <c r="CO29" s="77">
        <f t="shared" si="43"/>
        <v>0</v>
      </c>
      <c r="CP29" s="79" t="e">
        <f t="shared" si="22"/>
        <v>#DIV/0!</v>
      </c>
      <c r="CQ29" s="76">
        <f t="shared" ref="CQ29:CS29" si="44">SUM(CQ22:CQ28)</f>
        <v>0</v>
      </c>
      <c r="CR29" s="76">
        <f t="shared" si="44"/>
        <v>0</v>
      </c>
      <c r="CS29" s="77">
        <f t="shared" si="44"/>
        <v>0</v>
      </c>
      <c r="CT29" s="79" t="e">
        <f t="shared" si="23"/>
        <v>#DIV/0!</v>
      </c>
      <c r="CU29" s="76">
        <f t="shared" ref="CU29:CW29" si="45">SUM(CU22:CU28)</f>
        <v>0</v>
      </c>
      <c r="CV29" s="76">
        <f t="shared" si="45"/>
        <v>0</v>
      </c>
      <c r="CW29" s="77">
        <f t="shared" si="45"/>
        <v>0</v>
      </c>
      <c r="CX29" s="79" t="e">
        <f t="shared" si="24"/>
        <v>#DIV/0!</v>
      </c>
      <c r="CY29" s="76">
        <f t="shared" ref="CY29:DA29" si="46">SUM(CY22:CY28)</f>
        <v>0</v>
      </c>
      <c r="CZ29" s="76">
        <f t="shared" si="46"/>
        <v>0</v>
      </c>
      <c r="DA29" s="77">
        <f t="shared" si="46"/>
        <v>0</v>
      </c>
      <c r="DB29" s="79" t="e">
        <f t="shared" si="29"/>
        <v>#DIV/0!</v>
      </c>
      <c r="DC29" s="76">
        <f t="shared" ref="DC29:DE29" si="47">SUM(DC22:DC28)</f>
        <v>0</v>
      </c>
      <c r="DD29" s="76">
        <f t="shared" si="47"/>
        <v>0</v>
      </c>
      <c r="DE29" s="77">
        <f t="shared" si="47"/>
        <v>0</v>
      </c>
      <c r="DF29" s="151" t="e">
        <f t="shared" si="25"/>
        <v>#DIV/0!</v>
      </c>
    </row>
    <row r="30" spans="1:110">
      <c r="A30" s="88"/>
      <c r="B30" s="165">
        <f>'Daily_Total  P2'!B30</f>
        <v>45200</v>
      </c>
      <c r="C30" s="99">
        <f>SUM(W30,AA30,AE30,AI30,AM30,AQ30,AU30,AY30,BC30,BG30,BK30,BO30,BS30,BW30,CA30,CE30,CI30,CM30,CQ30,CU30,CY30,DC30)</f>
        <v>0</v>
      </c>
      <c r="D30" s="72">
        <f t="shared" ref="D30:D36" si="48">SUM(X30,AB30,AF30,AJ30,AN30,AR30,AV30,AZ30,BD30,BH30,BL30,BP30,BT30,BX30,CB30,CF30,CJ30,CN30,CR30,CV30,CZ30,DD30)</f>
        <v>0</v>
      </c>
      <c r="E30" s="146"/>
      <c r="F30" s="72"/>
      <c r="G30" s="72"/>
      <c r="H30" s="72"/>
      <c r="I30" s="72"/>
      <c r="J30" s="61">
        <f>SUM(Y30,AC30,AG30,AK30,AO30,AS30,AW30,BA30,BE30,BI30,BM30,BQ30,BU30,BY30,CC30,CG30,CK30,CO30,CS30,CW30,DA30,DE30)</f>
        <v>0</v>
      </c>
      <c r="K30" s="59">
        <f>SUM($J$21,$J$29:J30)/$C$3</f>
        <v>0</v>
      </c>
      <c r="L30" s="60" t="e">
        <f t="shared" si="1"/>
        <v>#DIV/0!</v>
      </c>
      <c r="M30" s="73" t="e">
        <f t="shared" si="2"/>
        <v>#DIV/0!</v>
      </c>
      <c r="N30" s="356" t="e">
        <f t="shared" si="27"/>
        <v>#DIV/0!</v>
      </c>
      <c r="O30" s="97"/>
      <c r="P30" s="457"/>
      <c r="Q30" s="74" t="e">
        <f t="shared" si="3"/>
        <v>#DIV/0!</v>
      </c>
      <c r="R30" s="75" t="e">
        <f t="shared" si="4"/>
        <v>#DIV/0!</v>
      </c>
      <c r="S30" s="59" t="e">
        <f t="shared" si="5"/>
        <v>#DIV/0!</v>
      </c>
      <c r="T30" s="72"/>
      <c r="U30" s="72"/>
      <c r="V30" s="89"/>
      <c r="W30" s="169"/>
      <c r="X30" s="127"/>
      <c r="Y30" s="128"/>
      <c r="Z30" s="60" t="e">
        <f t="shared" si="6"/>
        <v>#DIV/0!</v>
      </c>
      <c r="AA30" s="127"/>
      <c r="AB30" s="127"/>
      <c r="AC30" s="128"/>
      <c r="AD30" s="60" t="e">
        <f t="shared" si="28"/>
        <v>#DIV/0!</v>
      </c>
      <c r="AE30" s="127"/>
      <c r="AF30" s="127"/>
      <c r="AG30" s="128"/>
      <c r="AH30" s="60" t="e">
        <f t="shared" si="7"/>
        <v>#DIV/0!</v>
      </c>
      <c r="AI30" s="127"/>
      <c r="AJ30" s="127"/>
      <c r="AK30" s="128"/>
      <c r="AL30" s="60" t="e">
        <f t="shared" si="8"/>
        <v>#DIV/0!</v>
      </c>
      <c r="AM30" s="127"/>
      <c r="AN30" s="127"/>
      <c r="AO30" s="128"/>
      <c r="AP30" s="60" t="e">
        <f t="shared" si="9"/>
        <v>#DIV/0!</v>
      </c>
      <c r="AQ30" s="127"/>
      <c r="AR30" s="127"/>
      <c r="AS30" s="128"/>
      <c r="AT30" s="60" t="e">
        <f t="shared" si="10"/>
        <v>#DIV/0!</v>
      </c>
      <c r="AU30" s="127"/>
      <c r="AV30" s="127"/>
      <c r="AW30" s="128"/>
      <c r="AX30" s="60" t="e">
        <f t="shared" si="11"/>
        <v>#DIV/0!</v>
      </c>
      <c r="AY30" s="127"/>
      <c r="AZ30" s="127"/>
      <c r="BA30" s="128"/>
      <c r="BB30" s="60" t="e">
        <f t="shared" si="12"/>
        <v>#DIV/0!</v>
      </c>
      <c r="BC30" s="127"/>
      <c r="BD30" s="127"/>
      <c r="BE30" s="128"/>
      <c r="BF30" s="60" t="e">
        <f t="shared" si="13"/>
        <v>#DIV/0!</v>
      </c>
      <c r="BG30" s="127" t="s">
        <v>154</v>
      </c>
      <c r="BH30" s="127"/>
      <c r="BI30" s="128"/>
      <c r="BJ30" s="60" t="e">
        <f t="shared" si="32"/>
        <v>#VALUE!</v>
      </c>
      <c r="BK30" s="127"/>
      <c r="BL30" s="127"/>
      <c r="BM30" s="128"/>
      <c r="BN30" s="60" t="e">
        <f t="shared" si="15"/>
        <v>#DIV/0!</v>
      </c>
      <c r="BO30" s="127"/>
      <c r="BP30" s="127"/>
      <c r="BQ30" s="128"/>
      <c r="BR30" s="60" t="e">
        <f t="shared" si="16"/>
        <v>#DIV/0!</v>
      </c>
      <c r="BS30" s="127"/>
      <c r="BT30" s="127"/>
      <c r="BU30" s="128"/>
      <c r="BV30" s="60" t="e">
        <f t="shared" si="17"/>
        <v>#DIV/0!</v>
      </c>
      <c r="BW30" s="127"/>
      <c r="BX30" s="127"/>
      <c r="BY30" s="128"/>
      <c r="BZ30" s="60" t="e">
        <f t="shared" si="18"/>
        <v>#DIV/0!</v>
      </c>
      <c r="CA30" s="127"/>
      <c r="CB30" s="127"/>
      <c r="CC30" s="128"/>
      <c r="CD30" s="60" t="e">
        <f t="shared" si="19"/>
        <v>#DIV/0!</v>
      </c>
      <c r="CE30" s="127"/>
      <c r="CF30" s="127"/>
      <c r="CG30" s="128"/>
      <c r="CH30" s="60" t="e">
        <f t="shared" si="20"/>
        <v>#DIV/0!</v>
      </c>
      <c r="CI30" s="127"/>
      <c r="CJ30" s="127"/>
      <c r="CK30" s="128"/>
      <c r="CL30" s="60" t="e">
        <f t="shared" si="21"/>
        <v>#DIV/0!</v>
      </c>
      <c r="CM30" s="127"/>
      <c r="CN30" s="127"/>
      <c r="CO30" s="128"/>
      <c r="CP30" s="60" t="e">
        <f t="shared" si="22"/>
        <v>#DIV/0!</v>
      </c>
      <c r="CQ30" s="127"/>
      <c r="CR30" s="127"/>
      <c r="CS30" s="128"/>
      <c r="CT30" s="60" t="e">
        <f t="shared" si="23"/>
        <v>#DIV/0!</v>
      </c>
      <c r="CU30" s="127"/>
      <c r="CV30" s="127"/>
      <c r="CW30" s="128"/>
      <c r="CX30" s="60" t="e">
        <f t="shared" si="24"/>
        <v>#DIV/0!</v>
      </c>
      <c r="CY30" s="127"/>
      <c r="CZ30" s="127"/>
      <c r="DA30" s="128"/>
      <c r="DB30" s="60" t="e">
        <f t="shared" si="29"/>
        <v>#DIV/0!</v>
      </c>
      <c r="DC30" s="127"/>
      <c r="DD30" s="127"/>
      <c r="DE30" s="128"/>
      <c r="DF30" s="150" t="e">
        <f t="shared" si="25"/>
        <v>#DIV/0!</v>
      </c>
    </row>
    <row r="31" spans="1:110">
      <c r="A31" s="88"/>
      <c r="B31" s="165">
        <f>'Daily_Total  P2'!B31</f>
        <v>45201</v>
      </c>
      <c r="C31" s="99">
        <f t="shared" ref="C31:C36" si="49">SUM(W31,AA31,AE31,AI31,AM31,AQ31,AU31,AY31,BC31,BG31,BK31,BO31,BS31,BW31,CA31,CE31,CI31,CM31,CQ31,CU31,CY31,DC31)</f>
        <v>0</v>
      </c>
      <c r="D31" s="72">
        <f t="shared" si="48"/>
        <v>0</v>
      </c>
      <c r="E31" s="146"/>
      <c r="F31" s="72"/>
      <c r="G31" s="72"/>
      <c r="H31" s="72"/>
      <c r="I31" s="72"/>
      <c r="J31" s="61">
        <f t="shared" ref="J31:J36" si="50">SUM(Y31,AC31,AG31,AK31,AO31,AS31,AW31,BA31,BE31,BI31,BM31,BQ31,BU31,BY31,CC31,CG31,CK31,CO31,CS31,CW31,DA31,DE31)</f>
        <v>0</v>
      </c>
      <c r="K31" s="59">
        <f>SUM($J$21,$J$29:J31)/$C$3</f>
        <v>0</v>
      </c>
      <c r="L31" s="60" t="e">
        <f t="shared" si="1"/>
        <v>#DIV/0!</v>
      </c>
      <c r="M31" s="73" t="e">
        <f t="shared" si="2"/>
        <v>#DIV/0!</v>
      </c>
      <c r="N31" s="356" t="e">
        <f t="shared" si="27"/>
        <v>#DIV/0!</v>
      </c>
      <c r="O31" s="97"/>
      <c r="P31" s="457"/>
      <c r="Q31" s="74" t="e">
        <f t="shared" si="3"/>
        <v>#DIV/0!</v>
      </c>
      <c r="R31" s="75" t="e">
        <f t="shared" si="4"/>
        <v>#DIV/0!</v>
      </c>
      <c r="S31" s="59" t="e">
        <f t="shared" si="5"/>
        <v>#DIV/0!</v>
      </c>
      <c r="T31" s="72"/>
      <c r="U31" s="72"/>
      <c r="V31" s="89"/>
      <c r="W31" s="169"/>
      <c r="X31" s="127"/>
      <c r="Y31" s="128"/>
      <c r="Z31" s="60" t="e">
        <f t="shared" si="6"/>
        <v>#DIV/0!</v>
      </c>
      <c r="AA31" s="127"/>
      <c r="AB31" s="127"/>
      <c r="AC31" s="128"/>
      <c r="AD31" s="60" t="e">
        <f t="shared" si="28"/>
        <v>#DIV/0!</v>
      </c>
      <c r="AE31" s="127"/>
      <c r="AF31" s="127"/>
      <c r="AG31" s="128"/>
      <c r="AH31" s="60" t="e">
        <f t="shared" si="7"/>
        <v>#DIV/0!</v>
      </c>
      <c r="AI31" s="127"/>
      <c r="AJ31" s="127"/>
      <c r="AK31" s="128"/>
      <c r="AL31" s="60" t="e">
        <f t="shared" si="8"/>
        <v>#DIV/0!</v>
      </c>
      <c r="AM31" s="127"/>
      <c r="AN31" s="127"/>
      <c r="AO31" s="128"/>
      <c r="AP31" s="60" t="e">
        <f t="shared" si="9"/>
        <v>#DIV/0!</v>
      </c>
      <c r="AQ31" s="127"/>
      <c r="AR31" s="127"/>
      <c r="AS31" s="128"/>
      <c r="AT31" s="60" t="e">
        <f t="shared" si="10"/>
        <v>#DIV/0!</v>
      </c>
      <c r="AU31" s="127"/>
      <c r="AV31" s="127"/>
      <c r="AW31" s="128"/>
      <c r="AX31" s="60" t="e">
        <f t="shared" si="11"/>
        <v>#DIV/0!</v>
      </c>
      <c r="AY31" s="127"/>
      <c r="AZ31" s="127"/>
      <c r="BA31" s="128"/>
      <c r="BB31" s="60" t="e">
        <f t="shared" si="12"/>
        <v>#DIV/0!</v>
      </c>
      <c r="BC31" s="127"/>
      <c r="BD31" s="127"/>
      <c r="BE31" s="128"/>
      <c r="BF31" s="60" t="e">
        <f t="shared" si="13"/>
        <v>#DIV/0!</v>
      </c>
      <c r="BG31" s="127"/>
      <c r="BH31" s="127"/>
      <c r="BI31" s="128"/>
      <c r="BJ31" s="60" t="e">
        <f t="shared" si="32"/>
        <v>#DIV/0!</v>
      </c>
      <c r="BK31" s="127"/>
      <c r="BL31" s="127"/>
      <c r="BM31" s="128"/>
      <c r="BN31" s="60" t="e">
        <f t="shared" si="15"/>
        <v>#DIV/0!</v>
      </c>
      <c r="BO31" s="127"/>
      <c r="BP31" s="127"/>
      <c r="BQ31" s="128"/>
      <c r="BR31" s="60" t="e">
        <f t="shared" si="16"/>
        <v>#DIV/0!</v>
      </c>
      <c r="BS31" s="127"/>
      <c r="BT31" s="127"/>
      <c r="BU31" s="128"/>
      <c r="BV31" s="60" t="e">
        <f t="shared" si="17"/>
        <v>#DIV/0!</v>
      </c>
      <c r="BW31" s="127"/>
      <c r="BX31" s="127"/>
      <c r="BY31" s="128"/>
      <c r="BZ31" s="60" t="e">
        <f t="shared" si="18"/>
        <v>#DIV/0!</v>
      </c>
      <c r="CA31" s="127"/>
      <c r="CB31" s="127"/>
      <c r="CC31" s="128"/>
      <c r="CD31" s="60" t="e">
        <f t="shared" si="19"/>
        <v>#DIV/0!</v>
      </c>
      <c r="CE31" s="127"/>
      <c r="CF31" s="127"/>
      <c r="CG31" s="128"/>
      <c r="CH31" s="60" t="e">
        <f t="shared" si="20"/>
        <v>#DIV/0!</v>
      </c>
      <c r="CI31" s="127"/>
      <c r="CJ31" s="127"/>
      <c r="CK31" s="128"/>
      <c r="CL31" s="60" t="e">
        <f t="shared" si="21"/>
        <v>#DIV/0!</v>
      </c>
      <c r="CM31" s="127"/>
      <c r="CN31" s="127"/>
      <c r="CO31" s="128"/>
      <c r="CP31" s="60" t="e">
        <f t="shared" si="22"/>
        <v>#DIV/0!</v>
      </c>
      <c r="CQ31" s="127"/>
      <c r="CR31" s="127"/>
      <c r="CS31" s="128"/>
      <c r="CT31" s="60" t="e">
        <f t="shared" si="23"/>
        <v>#DIV/0!</v>
      </c>
      <c r="CU31" s="127"/>
      <c r="CV31" s="127"/>
      <c r="CW31" s="128"/>
      <c r="CX31" s="60" t="e">
        <f t="shared" si="24"/>
        <v>#DIV/0!</v>
      </c>
      <c r="CY31" s="127"/>
      <c r="CZ31" s="127"/>
      <c r="DA31" s="128"/>
      <c r="DB31" s="60" t="e">
        <f t="shared" si="29"/>
        <v>#DIV/0!</v>
      </c>
      <c r="DC31" s="127"/>
      <c r="DD31" s="127"/>
      <c r="DE31" s="128"/>
      <c r="DF31" s="150" t="e">
        <f t="shared" si="25"/>
        <v>#DIV/0!</v>
      </c>
    </row>
    <row r="32" spans="1:110">
      <c r="A32" s="88"/>
      <c r="B32" s="165">
        <f>'Daily_Total  P2'!B32</f>
        <v>45202</v>
      </c>
      <c r="C32" s="99">
        <f t="shared" si="49"/>
        <v>0</v>
      </c>
      <c r="D32" s="72">
        <f t="shared" si="48"/>
        <v>0</v>
      </c>
      <c r="E32" s="146"/>
      <c r="F32" s="72"/>
      <c r="G32" s="72"/>
      <c r="H32" s="72"/>
      <c r="I32" s="72"/>
      <c r="J32" s="61">
        <f t="shared" si="50"/>
        <v>0</v>
      </c>
      <c r="K32" s="59">
        <f>SUM($J$21,$J$29:J32)/$C$3</f>
        <v>0</v>
      </c>
      <c r="L32" s="60" t="e">
        <f t="shared" si="1"/>
        <v>#DIV/0!</v>
      </c>
      <c r="M32" s="73" t="e">
        <f t="shared" si="2"/>
        <v>#DIV/0!</v>
      </c>
      <c r="N32" s="356" t="e">
        <f t="shared" si="27"/>
        <v>#DIV/0!</v>
      </c>
      <c r="O32" s="97"/>
      <c r="P32" s="457"/>
      <c r="Q32" s="74" t="e">
        <f t="shared" si="3"/>
        <v>#DIV/0!</v>
      </c>
      <c r="R32" s="75" t="e">
        <f t="shared" si="4"/>
        <v>#DIV/0!</v>
      </c>
      <c r="S32" s="59" t="e">
        <f t="shared" si="5"/>
        <v>#DIV/0!</v>
      </c>
      <c r="T32" s="72"/>
      <c r="U32" s="72"/>
      <c r="V32" s="89"/>
      <c r="W32" s="169"/>
      <c r="X32" s="127"/>
      <c r="Y32" s="128"/>
      <c r="Z32" s="60" t="e">
        <f t="shared" si="6"/>
        <v>#DIV/0!</v>
      </c>
      <c r="AA32" s="127"/>
      <c r="AB32" s="127"/>
      <c r="AC32" s="128"/>
      <c r="AD32" s="60" t="e">
        <f t="shared" si="28"/>
        <v>#DIV/0!</v>
      </c>
      <c r="AE32" s="127"/>
      <c r="AF32" s="127"/>
      <c r="AG32" s="128"/>
      <c r="AH32" s="60" t="e">
        <f t="shared" si="7"/>
        <v>#DIV/0!</v>
      </c>
      <c r="AI32" s="127"/>
      <c r="AJ32" s="127"/>
      <c r="AK32" s="128"/>
      <c r="AL32" s="60" t="e">
        <f t="shared" si="8"/>
        <v>#DIV/0!</v>
      </c>
      <c r="AM32" s="127"/>
      <c r="AN32" s="127"/>
      <c r="AO32" s="128"/>
      <c r="AP32" s="60" t="e">
        <f t="shared" si="9"/>
        <v>#DIV/0!</v>
      </c>
      <c r="AQ32" s="127"/>
      <c r="AR32" s="127"/>
      <c r="AS32" s="128"/>
      <c r="AT32" s="60" t="e">
        <f t="shared" si="10"/>
        <v>#DIV/0!</v>
      </c>
      <c r="AU32" s="127"/>
      <c r="AV32" s="127"/>
      <c r="AW32" s="128"/>
      <c r="AX32" s="60" t="e">
        <f t="shared" si="11"/>
        <v>#DIV/0!</v>
      </c>
      <c r="AY32" s="127"/>
      <c r="AZ32" s="127"/>
      <c r="BA32" s="128"/>
      <c r="BB32" s="60" t="e">
        <f t="shared" si="12"/>
        <v>#DIV/0!</v>
      </c>
      <c r="BC32" s="127"/>
      <c r="BD32" s="127"/>
      <c r="BE32" s="128"/>
      <c r="BF32" s="60" t="e">
        <f t="shared" si="13"/>
        <v>#DIV/0!</v>
      </c>
      <c r="BG32" s="127"/>
      <c r="BH32" s="127"/>
      <c r="BI32" s="128"/>
      <c r="BJ32" s="60" t="e">
        <f t="shared" si="32"/>
        <v>#DIV/0!</v>
      </c>
      <c r="BK32" s="127"/>
      <c r="BL32" s="127"/>
      <c r="BM32" s="128"/>
      <c r="BN32" s="60" t="e">
        <f t="shared" si="15"/>
        <v>#DIV/0!</v>
      </c>
      <c r="BO32" s="127"/>
      <c r="BP32" s="127"/>
      <c r="BQ32" s="128"/>
      <c r="BR32" s="60" t="e">
        <f t="shared" si="16"/>
        <v>#DIV/0!</v>
      </c>
      <c r="BS32" s="127"/>
      <c r="BT32" s="127"/>
      <c r="BU32" s="128"/>
      <c r="BV32" s="60" t="e">
        <f t="shared" si="17"/>
        <v>#DIV/0!</v>
      </c>
      <c r="BW32" s="127"/>
      <c r="BX32" s="127"/>
      <c r="BY32" s="128"/>
      <c r="BZ32" s="60" t="e">
        <f t="shared" si="18"/>
        <v>#DIV/0!</v>
      </c>
      <c r="CA32" s="127"/>
      <c r="CB32" s="127"/>
      <c r="CC32" s="128"/>
      <c r="CD32" s="60" t="e">
        <f t="shared" si="19"/>
        <v>#DIV/0!</v>
      </c>
      <c r="CE32" s="127"/>
      <c r="CF32" s="127"/>
      <c r="CG32" s="128"/>
      <c r="CH32" s="60" t="e">
        <f t="shared" si="20"/>
        <v>#DIV/0!</v>
      </c>
      <c r="CI32" s="127"/>
      <c r="CJ32" s="127"/>
      <c r="CK32" s="128"/>
      <c r="CL32" s="60" t="e">
        <f t="shared" si="21"/>
        <v>#DIV/0!</v>
      </c>
      <c r="CM32" s="127"/>
      <c r="CN32" s="127"/>
      <c r="CO32" s="128"/>
      <c r="CP32" s="60" t="e">
        <f t="shared" si="22"/>
        <v>#DIV/0!</v>
      </c>
      <c r="CQ32" s="127"/>
      <c r="CR32" s="127"/>
      <c r="CS32" s="128"/>
      <c r="CT32" s="60" t="e">
        <f t="shared" si="23"/>
        <v>#DIV/0!</v>
      </c>
      <c r="CU32" s="127"/>
      <c r="CV32" s="127"/>
      <c r="CW32" s="128"/>
      <c r="CX32" s="60" t="e">
        <f t="shared" si="24"/>
        <v>#DIV/0!</v>
      </c>
      <c r="CY32" s="127"/>
      <c r="CZ32" s="127"/>
      <c r="DA32" s="128"/>
      <c r="DB32" s="60" t="e">
        <f t="shared" si="29"/>
        <v>#DIV/0!</v>
      </c>
      <c r="DC32" s="127"/>
      <c r="DD32" s="127"/>
      <c r="DE32" s="128"/>
      <c r="DF32" s="150" t="e">
        <f t="shared" si="25"/>
        <v>#DIV/0!</v>
      </c>
    </row>
    <row r="33" spans="1:110">
      <c r="A33" s="88"/>
      <c r="B33" s="165">
        <f>'Daily_Total  P2'!B33</f>
        <v>45203</v>
      </c>
      <c r="C33" s="99">
        <f t="shared" si="49"/>
        <v>0</v>
      </c>
      <c r="D33" s="72">
        <f t="shared" si="48"/>
        <v>0</v>
      </c>
      <c r="E33" s="146"/>
      <c r="F33" s="72"/>
      <c r="G33" s="72"/>
      <c r="H33" s="72"/>
      <c r="I33" s="72"/>
      <c r="J33" s="61">
        <f t="shared" si="50"/>
        <v>0</v>
      </c>
      <c r="K33" s="59">
        <f>SUM($J$21,$J$29:J33)/$C$3</f>
        <v>0</v>
      </c>
      <c r="L33" s="60" t="e">
        <f t="shared" si="1"/>
        <v>#DIV/0!</v>
      </c>
      <c r="M33" s="73" t="e">
        <f t="shared" si="2"/>
        <v>#DIV/0!</v>
      </c>
      <c r="N33" s="356" t="e">
        <f t="shared" si="27"/>
        <v>#DIV/0!</v>
      </c>
      <c r="O33" s="97"/>
      <c r="P33" s="72"/>
      <c r="Q33" s="74" t="e">
        <f t="shared" si="3"/>
        <v>#DIV/0!</v>
      </c>
      <c r="R33" s="75" t="e">
        <f t="shared" si="4"/>
        <v>#DIV/0!</v>
      </c>
      <c r="S33" s="59" t="e">
        <f t="shared" si="5"/>
        <v>#DIV/0!</v>
      </c>
      <c r="T33" s="72"/>
      <c r="U33" s="72"/>
      <c r="V33" s="89"/>
      <c r="W33" s="169"/>
      <c r="X33" s="127"/>
      <c r="Y33" s="128"/>
      <c r="Z33" s="60" t="e">
        <f t="shared" si="6"/>
        <v>#DIV/0!</v>
      </c>
      <c r="AA33" s="127"/>
      <c r="AB33" s="127"/>
      <c r="AC33" s="128"/>
      <c r="AD33" s="60" t="e">
        <f t="shared" si="28"/>
        <v>#DIV/0!</v>
      </c>
      <c r="AE33" s="127"/>
      <c r="AF33" s="127"/>
      <c r="AG33" s="128"/>
      <c r="AH33" s="60" t="e">
        <f t="shared" si="7"/>
        <v>#DIV/0!</v>
      </c>
      <c r="AI33" s="127"/>
      <c r="AJ33" s="127"/>
      <c r="AK33" s="128"/>
      <c r="AL33" s="60" t="e">
        <f t="shared" si="8"/>
        <v>#DIV/0!</v>
      </c>
      <c r="AM33" s="127"/>
      <c r="AN33" s="127"/>
      <c r="AO33" s="128"/>
      <c r="AP33" s="60" t="e">
        <f t="shared" si="9"/>
        <v>#DIV/0!</v>
      </c>
      <c r="AQ33" s="127"/>
      <c r="AR33" s="127"/>
      <c r="AS33" s="128"/>
      <c r="AT33" s="60" t="e">
        <f t="shared" si="10"/>
        <v>#DIV/0!</v>
      </c>
      <c r="AU33" s="127"/>
      <c r="AV33" s="127"/>
      <c r="AW33" s="128"/>
      <c r="AX33" s="60" t="e">
        <f t="shared" si="11"/>
        <v>#DIV/0!</v>
      </c>
      <c r="AY33" s="127"/>
      <c r="AZ33" s="127"/>
      <c r="BA33" s="128"/>
      <c r="BB33" s="60" t="e">
        <f t="shared" si="12"/>
        <v>#DIV/0!</v>
      </c>
      <c r="BC33" s="127"/>
      <c r="BD33" s="127"/>
      <c r="BE33" s="128"/>
      <c r="BF33" s="60" t="e">
        <f t="shared" si="13"/>
        <v>#DIV/0!</v>
      </c>
      <c r="BG33" s="127"/>
      <c r="BH33" s="127"/>
      <c r="BI33" s="128"/>
      <c r="BJ33" s="60" t="e">
        <f t="shared" si="32"/>
        <v>#DIV/0!</v>
      </c>
      <c r="BK33" s="127"/>
      <c r="BL33" s="127"/>
      <c r="BM33" s="128"/>
      <c r="BN33" s="60" t="e">
        <f t="shared" si="15"/>
        <v>#DIV/0!</v>
      </c>
      <c r="BO33" s="127"/>
      <c r="BP33" s="127"/>
      <c r="BQ33" s="128"/>
      <c r="BR33" s="60" t="e">
        <f t="shared" si="16"/>
        <v>#DIV/0!</v>
      </c>
      <c r="BS33" s="127"/>
      <c r="BT33" s="127"/>
      <c r="BU33" s="128"/>
      <c r="BV33" s="60" t="e">
        <f t="shared" si="17"/>
        <v>#DIV/0!</v>
      </c>
      <c r="BW33" s="127"/>
      <c r="BX33" s="127"/>
      <c r="BY33" s="128"/>
      <c r="BZ33" s="60" t="e">
        <f t="shared" si="18"/>
        <v>#DIV/0!</v>
      </c>
      <c r="CA33" s="127"/>
      <c r="CB33" s="127"/>
      <c r="CC33" s="128"/>
      <c r="CD33" s="60" t="e">
        <f t="shared" si="19"/>
        <v>#DIV/0!</v>
      </c>
      <c r="CE33" s="127"/>
      <c r="CF33" s="127"/>
      <c r="CG33" s="128"/>
      <c r="CH33" s="60" t="e">
        <f t="shared" si="20"/>
        <v>#DIV/0!</v>
      </c>
      <c r="CI33" s="127"/>
      <c r="CJ33" s="127"/>
      <c r="CK33" s="128"/>
      <c r="CL33" s="60" t="e">
        <f t="shared" si="21"/>
        <v>#DIV/0!</v>
      </c>
      <c r="CM33" s="127"/>
      <c r="CN33" s="127"/>
      <c r="CO33" s="128"/>
      <c r="CP33" s="60" t="e">
        <f t="shared" si="22"/>
        <v>#DIV/0!</v>
      </c>
      <c r="CQ33" s="127"/>
      <c r="CR33" s="127"/>
      <c r="CS33" s="128"/>
      <c r="CT33" s="60" t="e">
        <f t="shared" si="23"/>
        <v>#DIV/0!</v>
      </c>
      <c r="CU33" s="127"/>
      <c r="CV33" s="127"/>
      <c r="CW33" s="128"/>
      <c r="CX33" s="60" t="e">
        <f t="shared" si="24"/>
        <v>#DIV/0!</v>
      </c>
      <c r="CY33" s="127"/>
      <c r="CZ33" s="127"/>
      <c r="DA33" s="128"/>
      <c r="DB33" s="60" t="e">
        <f t="shared" si="29"/>
        <v>#DIV/0!</v>
      </c>
      <c r="DC33" s="127"/>
      <c r="DD33" s="127"/>
      <c r="DE33" s="128"/>
      <c r="DF33" s="150" t="e">
        <f t="shared" si="25"/>
        <v>#DIV/0!</v>
      </c>
    </row>
    <row r="34" spans="1:110">
      <c r="A34" s="93"/>
      <c r="B34" s="165">
        <f>'Daily_Total  P2'!B34</f>
        <v>45204</v>
      </c>
      <c r="C34" s="99">
        <f t="shared" si="49"/>
        <v>0</v>
      </c>
      <c r="D34" s="72">
        <f t="shared" si="48"/>
        <v>0</v>
      </c>
      <c r="E34" s="146"/>
      <c r="F34" s="72"/>
      <c r="G34" s="72"/>
      <c r="H34" s="72"/>
      <c r="I34" s="72"/>
      <c r="J34" s="61">
        <f t="shared" si="50"/>
        <v>0</v>
      </c>
      <c r="K34" s="59">
        <f>SUM($J$21,$J$29:J34)/$C$3</f>
        <v>0</v>
      </c>
      <c r="L34" s="60" t="e">
        <f t="shared" si="1"/>
        <v>#DIV/0!</v>
      </c>
      <c r="M34" s="73" t="e">
        <f t="shared" si="2"/>
        <v>#DIV/0!</v>
      </c>
      <c r="N34" s="356" t="e">
        <f t="shared" si="27"/>
        <v>#DIV/0!</v>
      </c>
      <c r="O34" s="97"/>
      <c r="P34" s="72"/>
      <c r="Q34" s="74" t="e">
        <f t="shared" si="3"/>
        <v>#DIV/0!</v>
      </c>
      <c r="R34" s="75" t="e">
        <f t="shared" si="4"/>
        <v>#DIV/0!</v>
      </c>
      <c r="S34" s="59" t="e">
        <f t="shared" si="5"/>
        <v>#DIV/0!</v>
      </c>
      <c r="T34" s="72"/>
      <c r="U34" s="72"/>
      <c r="V34" s="89"/>
      <c r="W34" s="169"/>
      <c r="X34" s="127"/>
      <c r="Y34" s="128"/>
      <c r="Z34" s="60" t="e">
        <f t="shared" si="6"/>
        <v>#DIV/0!</v>
      </c>
      <c r="AA34" s="127"/>
      <c r="AB34" s="127"/>
      <c r="AC34" s="128"/>
      <c r="AD34" s="60" t="e">
        <f t="shared" si="28"/>
        <v>#DIV/0!</v>
      </c>
      <c r="AE34" s="127"/>
      <c r="AF34" s="127"/>
      <c r="AG34" s="128"/>
      <c r="AH34" s="60" t="e">
        <f t="shared" si="7"/>
        <v>#DIV/0!</v>
      </c>
      <c r="AI34" s="127"/>
      <c r="AJ34" s="127"/>
      <c r="AK34" s="128"/>
      <c r="AL34" s="60" t="e">
        <f t="shared" si="8"/>
        <v>#DIV/0!</v>
      </c>
      <c r="AM34" s="127"/>
      <c r="AN34" s="127"/>
      <c r="AO34" s="128"/>
      <c r="AP34" s="60" t="e">
        <f t="shared" si="9"/>
        <v>#DIV/0!</v>
      </c>
      <c r="AQ34" s="127"/>
      <c r="AR34" s="127"/>
      <c r="AS34" s="128"/>
      <c r="AT34" s="60" t="e">
        <f t="shared" si="10"/>
        <v>#DIV/0!</v>
      </c>
      <c r="AU34" s="127"/>
      <c r="AV34" s="127"/>
      <c r="AW34" s="128"/>
      <c r="AX34" s="60" t="e">
        <f t="shared" si="11"/>
        <v>#DIV/0!</v>
      </c>
      <c r="AY34" s="127"/>
      <c r="AZ34" s="127"/>
      <c r="BA34" s="128"/>
      <c r="BB34" s="60" t="e">
        <f t="shared" si="12"/>
        <v>#DIV/0!</v>
      </c>
      <c r="BC34" s="127"/>
      <c r="BD34" s="127"/>
      <c r="BE34" s="128"/>
      <c r="BF34" s="60" t="e">
        <f t="shared" si="13"/>
        <v>#DIV/0!</v>
      </c>
      <c r="BG34" s="127"/>
      <c r="BH34" s="127"/>
      <c r="BI34" s="128"/>
      <c r="BJ34" s="60" t="e">
        <f t="shared" si="32"/>
        <v>#DIV/0!</v>
      </c>
      <c r="BK34" s="127"/>
      <c r="BL34" s="127"/>
      <c r="BM34" s="128"/>
      <c r="BN34" s="60" t="e">
        <f t="shared" si="15"/>
        <v>#DIV/0!</v>
      </c>
      <c r="BO34" s="127"/>
      <c r="BP34" s="127"/>
      <c r="BQ34" s="128"/>
      <c r="BR34" s="60" t="e">
        <f t="shared" si="16"/>
        <v>#DIV/0!</v>
      </c>
      <c r="BS34" s="127"/>
      <c r="BT34" s="127"/>
      <c r="BU34" s="128"/>
      <c r="BV34" s="60" t="e">
        <f t="shared" si="17"/>
        <v>#DIV/0!</v>
      </c>
      <c r="BW34" s="127"/>
      <c r="BX34" s="127"/>
      <c r="BY34" s="128"/>
      <c r="BZ34" s="60" t="e">
        <f t="shared" si="18"/>
        <v>#DIV/0!</v>
      </c>
      <c r="CA34" s="127"/>
      <c r="CB34" s="127"/>
      <c r="CC34" s="128"/>
      <c r="CD34" s="60" t="e">
        <f t="shared" si="19"/>
        <v>#DIV/0!</v>
      </c>
      <c r="CE34" s="127"/>
      <c r="CF34" s="127"/>
      <c r="CG34" s="128"/>
      <c r="CH34" s="60" t="e">
        <f t="shared" si="20"/>
        <v>#DIV/0!</v>
      </c>
      <c r="CI34" s="127"/>
      <c r="CJ34" s="127"/>
      <c r="CK34" s="128"/>
      <c r="CL34" s="60" t="e">
        <f t="shared" si="21"/>
        <v>#DIV/0!</v>
      </c>
      <c r="CM34" s="127"/>
      <c r="CN34" s="127"/>
      <c r="CO34" s="128"/>
      <c r="CP34" s="60" t="e">
        <f t="shared" si="22"/>
        <v>#DIV/0!</v>
      </c>
      <c r="CQ34" s="127"/>
      <c r="CR34" s="127"/>
      <c r="CS34" s="128"/>
      <c r="CT34" s="60" t="e">
        <f t="shared" si="23"/>
        <v>#DIV/0!</v>
      </c>
      <c r="CU34" s="127"/>
      <c r="CV34" s="127"/>
      <c r="CW34" s="128"/>
      <c r="CX34" s="60" t="e">
        <f t="shared" si="24"/>
        <v>#DIV/0!</v>
      </c>
      <c r="CY34" s="127"/>
      <c r="CZ34" s="127"/>
      <c r="DA34" s="128"/>
      <c r="DB34" s="60" t="e">
        <f t="shared" si="29"/>
        <v>#DIV/0!</v>
      </c>
      <c r="DC34" s="127"/>
      <c r="DD34" s="127"/>
      <c r="DE34" s="128"/>
      <c r="DF34" s="150" t="e">
        <f t="shared" si="25"/>
        <v>#DIV/0!</v>
      </c>
    </row>
    <row r="35" spans="1:110">
      <c r="A35" s="88"/>
      <c r="B35" s="165">
        <f>'Daily_Total  P2'!B35</f>
        <v>45205</v>
      </c>
      <c r="C35" s="99">
        <f t="shared" si="49"/>
        <v>0</v>
      </c>
      <c r="D35" s="72">
        <f t="shared" si="48"/>
        <v>0</v>
      </c>
      <c r="E35" s="146"/>
      <c r="F35" s="72"/>
      <c r="G35" s="72"/>
      <c r="H35" s="72"/>
      <c r="I35" s="72"/>
      <c r="J35" s="61">
        <f t="shared" si="50"/>
        <v>0</v>
      </c>
      <c r="K35" s="59">
        <f>SUM($J$21,$J$29:J35)/$C$3</f>
        <v>0</v>
      </c>
      <c r="L35" s="60" t="e">
        <f t="shared" si="1"/>
        <v>#DIV/0!</v>
      </c>
      <c r="M35" s="73" t="e">
        <f t="shared" si="2"/>
        <v>#DIV/0!</v>
      </c>
      <c r="N35" s="356" t="e">
        <f t="shared" si="27"/>
        <v>#DIV/0!</v>
      </c>
      <c r="O35" s="435"/>
      <c r="P35" s="430"/>
      <c r="Q35" s="426" t="e">
        <f t="shared" si="3"/>
        <v>#DIV/0!</v>
      </c>
      <c r="R35" s="436" t="e">
        <f t="shared" si="4"/>
        <v>#DIV/0!</v>
      </c>
      <c r="S35" s="426" t="e">
        <f t="shared" si="5"/>
        <v>#DIV/0!</v>
      </c>
      <c r="T35" s="430"/>
      <c r="U35" s="430"/>
      <c r="V35" s="437"/>
      <c r="W35" s="169"/>
      <c r="X35" s="127"/>
      <c r="Y35" s="128"/>
      <c r="Z35" s="60" t="e">
        <f t="shared" si="6"/>
        <v>#DIV/0!</v>
      </c>
      <c r="AA35" s="127"/>
      <c r="AB35" s="127"/>
      <c r="AC35" s="128"/>
      <c r="AD35" s="60" t="e">
        <f t="shared" si="28"/>
        <v>#DIV/0!</v>
      </c>
      <c r="AE35" s="127"/>
      <c r="AF35" s="127"/>
      <c r="AG35" s="128"/>
      <c r="AH35" s="60" t="e">
        <f t="shared" si="7"/>
        <v>#DIV/0!</v>
      </c>
      <c r="AI35" s="127"/>
      <c r="AJ35" s="127"/>
      <c r="AK35" s="128"/>
      <c r="AL35" s="60" t="e">
        <f t="shared" si="8"/>
        <v>#DIV/0!</v>
      </c>
      <c r="AM35" s="127"/>
      <c r="AN35" s="127"/>
      <c r="AO35" s="128"/>
      <c r="AP35" s="60" t="e">
        <f t="shared" si="9"/>
        <v>#DIV/0!</v>
      </c>
      <c r="AQ35" s="127"/>
      <c r="AR35" s="127"/>
      <c r="AS35" s="128"/>
      <c r="AT35" s="60" t="e">
        <f t="shared" si="10"/>
        <v>#DIV/0!</v>
      </c>
      <c r="AU35" s="127"/>
      <c r="AV35" s="127"/>
      <c r="AW35" s="128"/>
      <c r="AX35" s="60" t="e">
        <f t="shared" si="11"/>
        <v>#DIV/0!</v>
      </c>
      <c r="AY35" s="127"/>
      <c r="AZ35" s="127"/>
      <c r="BA35" s="128"/>
      <c r="BB35" s="60" t="e">
        <f t="shared" si="12"/>
        <v>#DIV/0!</v>
      </c>
      <c r="BC35" s="127"/>
      <c r="BD35" s="127"/>
      <c r="BE35" s="128"/>
      <c r="BF35" s="60" t="e">
        <f t="shared" si="13"/>
        <v>#DIV/0!</v>
      </c>
      <c r="BG35" s="127"/>
      <c r="BH35" s="127"/>
      <c r="BI35" s="128"/>
      <c r="BJ35" s="60" t="e">
        <f t="shared" si="32"/>
        <v>#DIV/0!</v>
      </c>
      <c r="BK35" s="127"/>
      <c r="BL35" s="127"/>
      <c r="BM35" s="128"/>
      <c r="BN35" s="60" t="e">
        <f t="shared" si="15"/>
        <v>#DIV/0!</v>
      </c>
      <c r="BO35" s="127"/>
      <c r="BP35" s="127"/>
      <c r="BQ35" s="128"/>
      <c r="BR35" s="60" t="e">
        <f t="shared" si="16"/>
        <v>#DIV/0!</v>
      </c>
      <c r="BS35" s="127"/>
      <c r="BT35" s="127"/>
      <c r="BU35" s="128"/>
      <c r="BV35" s="60" t="e">
        <f t="shared" si="17"/>
        <v>#DIV/0!</v>
      </c>
      <c r="BW35" s="127"/>
      <c r="BX35" s="127"/>
      <c r="BY35" s="128"/>
      <c r="BZ35" s="60" t="e">
        <f t="shared" si="18"/>
        <v>#DIV/0!</v>
      </c>
      <c r="CA35" s="127"/>
      <c r="CB35" s="127"/>
      <c r="CC35" s="128"/>
      <c r="CD35" s="60" t="e">
        <f t="shared" si="19"/>
        <v>#DIV/0!</v>
      </c>
      <c r="CE35" s="127"/>
      <c r="CF35" s="127"/>
      <c r="CG35" s="128"/>
      <c r="CH35" s="60" t="e">
        <f t="shared" si="20"/>
        <v>#DIV/0!</v>
      </c>
      <c r="CI35" s="127"/>
      <c r="CJ35" s="127"/>
      <c r="CK35" s="128"/>
      <c r="CL35" s="60" t="e">
        <f t="shared" si="21"/>
        <v>#DIV/0!</v>
      </c>
      <c r="CM35" s="127"/>
      <c r="CN35" s="127"/>
      <c r="CO35" s="128"/>
      <c r="CP35" s="60" t="e">
        <f t="shared" si="22"/>
        <v>#DIV/0!</v>
      </c>
      <c r="CQ35" s="127"/>
      <c r="CR35" s="127"/>
      <c r="CS35" s="128"/>
      <c r="CT35" s="60" t="e">
        <f t="shared" si="23"/>
        <v>#DIV/0!</v>
      </c>
      <c r="CU35" s="127"/>
      <c r="CV35" s="127"/>
      <c r="CW35" s="128"/>
      <c r="CX35" s="60" t="e">
        <f t="shared" si="24"/>
        <v>#DIV/0!</v>
      </c>
      <c r="CY35" s="127"/>
      <c r="CZ35" s="127"/>
      <c r="DA35" s="128"/>
      <c r="DB35" s="60" t="e">
        <f t="shared" si="29"/>
        <v>#DIV/0!</v>
      </c>
      <c r="DC35" s="127"/>
      <c r="DD35" s="127"/>
      <c r="DE35" s="128"/>
      <c r="DF35" s="150" t="e">
        <f t="shared" si="25"/>
        <v>#DIV/0!</v>
      </c>
    </row>
    <row r="36" spans="1:110">
      <c r="A36" s="88"/>
      <c r="B36" s="165">
        <f>'Daily_Total  P2'!B36</f>
        <v>45206</v>
      </c>
      <c r="C36" s="99">
        <f t="shared" si="49"/>
        <v>0</v>
      </c>
      <c r="D36" s="72">
        <f t="shared" si="48"/>
        <v>0</v>
      </c>
      <c r="E36" s="146"/>
      <c r="F36" s="72"/>
      <c r="G36" s="72"/>
      <c r="H36" s="72"/>
      <c r="I36" s="72"/>
      <c r="J36" s="61">
        <f t="shared" si="50"/>
        <v>0</v>
      </c>
      <c r="K36" s="59">
        <f>SUM($J$21,$J$29:J36)/$C$3</f>
        <v>0</v>
      </c>
      <c r="L36" s="60" t="e">
        <f t="shared" si="1"/>
        <v>#DIV/0!</v>
      </c>
      <c r="M36" s="73" t="e">
        <f t="shared" si="2"/>
        <v>#DIV/0!</v>
      </c>
      <c r="N36" s="356" t="e">
        <f t="shared" si="27"/>
        <v>#DIV/0!</v>
      </c>
      <c r="O36" s="435"/>
      <c r="P36" s="430"/>
      <c r="Q36" s="426" t="e">
        <f t="shared" si="3"/>
        <v>#DIV/0!</v>
      </c>
      <c r="R36" s="436" t="e">
        <f t="shared" si="4"/>
        <v>#DIV/0!</v>
      </c>
      <c r="S36" s="426" t="e">
        <f t="shared" si="5"/>
        <v>#DIV/0!</v>
      </c>
      <c r="T36" s="430"/>
      <c r="U36" s="430"/>
      <c r="V36" s="437"/>
      <c r="W36" s="169"/>
      <c r="X36" s="127"/>
      <c r="Y36" s="128"/>
      <c r="Z36" s="60" t="e">
        <f t="shared" si="6"/>
        <v>#DIV/0!</v>
      </c>
      <c r="AA36" s="127"/>
      <c r="AB36" s="127"/>
      <c r="AC36" s="128"/>
      <c r="AD36" s="60" t="e">
        <f t="shared" si="28"/>
        <v>#DIV/0!</v>
      </c>
      <c r="AE36" s="127"/>
      <c r="AF36" s="127"/>
      <c r="AG36" s="128"/>
      <c r="AH36" s="60" t="e">
        <f t="shared" si="7"/>
        <v>#DIV/0!</v>
      </c>
      <c r="AI36" s="127"/>
      <c r="AJ36" s="127"/>
      <c r="AK36" s="128"/>
      <c r="AL36" s="60" t="e">
        <f t="shared" si="8"/>
        <v>#DIV/0!</v>
      </c>
      <c r="AM36" s="127"/>
      <c r="AN36" s="127"/>
      <c r="AO36" s="128"/>
      <c r="AP36" s="60" t="e">
        <f t="shared" si="9"/>
        <v>#DIV/0!</v>
      </c>
      <c r="AQ36" s="127"/>
      <c r="AR36" s="127"/>
      <c r="AS36" s="128"/>
      <c r="AT36" s="60" t="e">
        <f t="shared" si="10"/>
        <v>#DIV/0!</v>
      </c>
      <c r="AU36" s="127"/>
      <c r="AV36" s="127"/>
      <c r="AW36" s="128"/>
      <c r="AX36" s="60" t="e">
        <f t="shared" si="11"/>
        <v>#DIV/0!</v>
      </c>
      <c r="AY36" s="127"/>
      <c r="AZ36" s="127"/>
      <c r="BA36" s="128"/>
      <c r="BB36" s="60" t="e">
        <f t="shared" si="12"/>
        <v>#DIV/0!</v>
      </c>
      <c r="BC36" s="127"/>
      <c r="BD36" s="127"/>
      <c r="BE36" s="128"/>
      <c r="BF36" s="60" t="e">
        <f t="shared" si="13"/>
        <v>#DIV/0!</v>
      </c>
      <c r="BG36" s="127"/>
      <c r="BH36" s="127"/>
      <c r="BI36" s="128"/>
      <c r="BJ36" s="60" t="e">
        <f t="shared" si="32"/>
        <v>#DIV/0!</v>
      </c>
      <c r="BK36" s="127"/>
      <c r="BL36" s="127"/>
      <c r="BM36" s="128"/>
      <c r="BN36" s="60" t="e">
        <f t="shared" si="15"/>
        <v>#DIV/0!</v>
      </c>
      <c r="BO36" s="127"/>
      <c r="BP36" s="127"/>
      <c r="BQ36" s="128"/>
      <c r="BR36" s="60" t="e">
        <f t="shared" si="16"/>
        <v>#DIV/0!</v>
      </c>
      <c r="BS36" s="127"/>
      <c r="BT36" s="127"/>
      <c r="BU36" s="128"/>
      <c r="BV36" s="60" t="e">
        <f t="shared" si="17"/>
        <v>#DIV/0!</v>
      </c>
      <c r="BW36" s="127"/>
      <c r="BX36" s="127"/>
      <c r="BY36" s="128"/>
      <c r="BZ36" s="60" t="e">
        <f t="shared" si="18"/>
        <v>#DIV/0!</v>
      </c>
      <c r="CA36" s="127"/>
      <c r="CB36" s="127"/>
      <c r="CC36" s="128"/>
      <c r="CD36" s="60" t="e">
        <f t="shared" si="19"/>
        <v>#DIV/0!</v>
      </c>
      <c r="CE36" s="127"/>
      <c r="CF36" s="127"/>
      <c r="CG36" s="128"/>
      <c r="CH36" s="60" t="e">
        <f t="shared" si="20"/>
        <v>#DIV/0!</v>
      </c>
      <c r="CI36" s="127"/>
      <c r="CJ36" s="127"/>
      <c r="CK36" s="128"/>
      <c r="CL36" s="60" t="e">
        <f t="shared" si="21"/>
        <v>#DIV/0!</v>
      </c>
      <c r="CM36" s="127"/>
      <c r="CN36" s="127"/>
      <c r="CO36" s="128"/>
      <c r="CP36" s="60" t="e">
        <f t="shared" si="22"/>
        <v>#DIV/0!</v>
      </c>
      <c r="CQ36" s="127"/>
      <c r="CR36" s="127"/>
      <c r="CS36" s="128"/>
      <c r="CT36" s="60" t="e">
        <f t="shared" si="23"/>
        <v>#DIV/0!</v>
      </c>
      <c r="CU36" s="127"/>
      <c r="CV36" s="127"/>
      <c r="CW36" s="128"/>
      <c r="CX36" s="60" t="e">
        <f t="shared" si="24"/>
        <v>#DIV/0!</v>
      </c>
      <c r="CY36" s="127"/>
      <c r="CZ36" s="127"/>
      <c r="DA36" s="128"/>
      <c r="DB36" s="60" t="e">
        <f t="shared" si="29"/>
        <v>#DIV/0!</v>
      </c>
      <c r="DC36" s="127"/>
      <c r="DD36" s="127"/>
      <c r="DE36" s="128"/>
      <c r="DF36" s="150" t="e">
        <f t="shared" si="25"/>
        <v>#DIV/0!</v>
      </c>
    </row>
    <row r="37" spans="1:110" ht="16.5" thickBot="1">
      <c r="A37" s="91"/>
      <c r="B37" s="166" t="s">
        <v>51</v>
      </c>
      <c r="C37" s="91">
        <f t="shared" ref="C37" si="51">SUM(C30:C36)</f>
        <v>0</v>
      </c>
      <c r="D37" s="76">
        <f t="shared" ref="D37" si="52">SUM(D30:D36)</f>
        <v>0</v>
      </c>
      <c r="E37" s="147">
        <f t="shared" si="35"/>
        <v>0</v>
      </c>
      <c r="F37" s="76">
        <f t="shared" si="35"/>
        <v>0</v>
      </c>
      <c r="G37" s="76">
        <f t="shared" si="35"/>
        <v>0</v>
      </c>
      <c r="H37" s="76">
        <f t="shared" si="35"/>
        <v>0</v>
      </c>
      <c r="I37" s="76">
        <f t="shared" si="35"/>
        <v>0</v>
      </c>
      <c r="J37" s="77">
        <f>SUM(J30:J36)</f>
        <v>0</v>
      </c>
      <c r="K37" s="78">
        <f>SUM($J$21,$J$29,$J$37)/$C$3</f>
        <v>0</v>
      </c>
      <c r="L37" s="79" t="e">
        <f t="shared" si="1"/>
        <v>#DIV/0!</v>
      </c>
      <c r="M37" s="80" t="e">
        <f t="shared" si="2"/>
        <v>#DIV/0!</v>
      </c>
      <c r="N37" s="357" t="e">
        <f t="shared" si="27"/>
        <v>#DIV/0!</v>
      </c>
      <c r="O37" s="98">
        <f>SUM(O30:O36)</f>
        <v>0</v>
      </c>
      <c r="P37" s="81">
        <f>SUM(P30:P36)</f>
        <v>0</v>
      </c>
      <c r="Q37" s="78" t="e">
        <f t="shared" si="3"/>
        <v>#DIV/0!</v>
      </c>
      <c r="R37" s="82" t="e">
        <f t="shared" si="4"/>
        <v>#DIV/0!</v>
      </c>
      <c r="S37" s="78" t="e">
        <f t="shared" si="5"/>
        <v>#DIV/0!</v>
      </c>
      <c r="T37" s="83" t="e">
        <f>AVERAGE(T30:T36)</f>
        <v>#DIV/0!</v>
      </c>
      <c r="U37" s="76">
        <f>SUM(U30:U36)</f>
        <v>0</v>
      </c>
      <c r="V37" s="92" t="e">
        <f>AVERAGE(V30:V36)</f>
        <v>#DIV/0!</v>
      </c>
      <c r="W37" s="98">
        <f>SUM(W30:W36)</f>
        <v>0</v>
      </c>
      <c r="X37" s="76">
        <f t="shared" ref="X37:Y37" si="53">SUM(X30:X36)</f>
        <v>0</v>
      </c>
      <c r="Y37" s="77">
        <f t="shared" si="53"/>
        <v>0</v>
      </c>
      <c r="Z37" s="79" t="e">
        <f t="shared" si="6"/>
        <v>#DIV/0!</v>
      </c>
      <c r="AA37" s="76">
        <f t="shared" ref="AA37:AC37" si="54">SUM(AA30:AA36)</f>
        <v>0</v>
      </c>
      <c r="AB37" s="76">
        <f t="shared" si="54"/>
        <v>0</v>
      </c>
      <c r="AC37" s="77">
        <f t="shared" si="54"/>
        <v>0</v>
      </c>
      <c r="AD37" s="79" t="e">
        <f t="shared" si="28"/>
        <v>#DIV/0!</v>
      </c>
      <c r="AE37" s="76">
        <f t="shared" ref="AE37:AG37" si="55">SUM(AE30:AE36)</f>
        <v>0</v>
      </c>
      <c r="AF37" s="76">
        <f t="shared" si="55"/>
        <v>0</v>
      </c>
      <c r="AG37" s="77">
        <f t="shared" si="55"/>
        <v>0</v>
      </c>
      <c r="AH37" s="79" t="e">
        <f t="shared" si="7"/>
        <v>#DIV/0!</v>
      </c>
      <c r="AI37" s="76">
        <f t="shared" ref="AI37:AK37" si="56">SUM(AI30:AI36)</f>
        <v>0</v>
      </c>
      <c r="AJ37" s="76">
        <f t="shared" si="56"/>
        <v>0</v>
      </c>
      <c r="AK37" s="77">
        <f t="shared" si="56"/>
        <v>0</v>
      </c>
      <c r="AL37" s="79" t="e">
        <f t="shared" si="8"/>
        <v>#DIV/0!</v>
      </c>
      <c r="AM37" s="76">
        <f t="shared" ref="AM37:AO37" si="57">SUM(AM30:AM36)</f>
        <v>0</v>
      </c>
      <c r="AN37" s="76">
        <f t="shared" si="57"/>
        <v>0</v>
      </c>
      <c r="AO37" s="77">
        <f t="shared" si="57"/>
        <v>0</v>
      </c>
      <c r="AP37" s="79" t="e">
        <f t="shared" si="9"/>
        <v>#DIV/0!</v>
      </c>
      <c r="AQ37" s="76">
        <f t="shared" ref="AQ37:AS37" si="58">SUM(AQ30:AQ36)</f>
        <v>0</v>
      </c>
      <c r="AR37" s="76">
        <f t="shared" si="58"/>
        <v>0</v>
      </c>
      <c r="AS37" s="77">
        <f t="shared" si="58"/>
        <v>0</v>
      </c>
      <c r="AT37" s="79" t="e">
        <f t="shared" si="10"/>
        <v>#DIV/0!</v>
      </c>
      <c r="AU37" s="76">
        <f t="shared" ref="AU37:AW37" si="59">SUM(AU30:AU36)</f>
        <v>0</v>
      </c>
      <c r="AV37" s="76">
        <f t="shared" si="59"/>
        <v>0</v>
      </c>
      <c r="AW37" s="77">
        <f t="shared" si="59"/>
        <v>0</v>
      </c>
      <c r="AX37" s="79" t="e">
        <f t="shared" si="11"/>
        <v>#DIV/0!</v>
      </c>
      <c r="AY37" s="76">
        <f t="shared" ref="AY37:BA37" si="60">SUM(AY30:AY36)</f>
        <v>0</v>
      </c>
      <c r="AZ37" s="76">
        <f t="shared" si="60"/>
        <v>0</v>
      </c>
      <c r="BA37" s="77">
        <f t="shared" si="60"/>
        <v>0</v>
      </c>
      <c r="BB37" s="79" t="e">
        <f t="shared" si="12"/>
        <v>#DIV/0!</v>
      </c>
      <c r="BC37" s="76">
        <f t="shared" ref="BC37:BE37" si="61">SUM(BC30:BC36)</f>
        <v>0</v>
      </c>
      <c r="BD37" s="76">
        <f t="shared" si="61"/>
        <v>0</v>
      </c>
      <c r="BE37" s="77">
        <f t="shared" si="61"/>
        <v>0</v>
      </c>
      <c r="BF37" s="79" t="e">
        <f t="shared" si="13"/>
        <v>#DIV/0!</v>
      </c>
      <c r="BG37" s="76">
        <f t="shared" ref="BG37:BI37" si="62">SUM(BG30:BG36)</f>
        <v>0</v>
      </c>
      <c r="BH37" s="76">
        <f t="shared" si="62"/>
        <v>0</v>
      </c>
      <c r="BI37" s="77">
        <f t="shared" si="62"/>
        <v>0</v>
      </c>
      <c r="BJ37" s="79" t="e">
        <f t="shared" si="32"/>
        <v>#DIV/0!</v>
      </c>
      <c r="BK37" s="76">
        <f t="shared" ref="BK37:BM37" si="63">SUM(BK30:BK36)</f>
        <v>0</v>
      </c>
      <c r="BL37" s="76">
        <f t="shared" si="63"/>
        <v>0</v>
      </c>
      <c r="BM37" s="77">
        <f t="shared" si="63"/>
        <v>0</v>
      </c>
      <c r="BN37" s="79" t="e">
        <f t="shared" si="15"/>
        <v>#DIV/0!</v>
      </c>
      <c r="BO37" s="76">
        <f>SUM(BO30:BO36)</f>
        <v>0</v>
      </c>
      <c r="BP37" s="76">
        <f t="shared" ref="BP37:BQ37" si="64">SUM(BP30:BP36)</f>
        <v>0</v>
      </c>
      <c r="BQ37" s="77">
        <f t="shared" si="64"/>
        <v>0</v>
      </c>
      <c r="BR37" s="79" t="e">
        <f t="shared" si="16"/>
        <v>#DIV/0!</v>
      </c>
      <c r="BS37" s="76">
        <f t="shared" ref="BS37:BU37" si="65">SUM(BS30:BS36)</f>
        <v>0</v>
      </c>
      <c r="BT37" s="76">
        <f t="shared" si="65"/>
        <v>0</v>
      </c>
      <c r="BU37" s="77">
        <f t="shared" si="65"/>
        <v>0</v>
      </c>
      <c r="BV37" s="79" t="e">
        <f t="shared" si="17"/>
        <v>#DIV/0!</v>
      </c>
      <c r="BW37" s="76">
        <f t="shared" ref="BW37:BY37" si="66">SUM(BW30:BW36)</f>
        <v>0</v>
      </c>
      <c r="BX37" s="76">
        <f t="shared" si="66"/>
        <v>0</v>
      </c>
      <c r="BY37" s="77">
        <f t="shared" si="66"/>
        <v>0</v>
      </c>
      <c r="BZ37" s="79" t="e">
        <f t="shared" si="18"/>
        <v>#DIV/0!</v>
      </c>
      <c r="CA37" s="76">
        <f t="shared" ref="CA37:CC37" si="67">SUM(CA30:CA36)</f>
        <v>0</v>
      </c>
      <c r="CB37" s="76">
        <f t="shared" si="67"/>
        <v>0</v>
      </c>
      <c r="CC37" s="77">
        <f t="shared" si="67"/>
        <v>0</v>
      </c>
      <c r="CD37" s="79" t="e">
        <f t="shared" si="19"/>
        <v>#DIV/0!</v>
      </c>
      <c r="CE37" s="76">
        <f t="shared" ref="CE37:CG37" si="68">SUM(CE30:CE36)</f>
        <v>0</v>
      </c>
      <c r="CF37" s="76">
        <f t="shared" si="68"/>
        <v>0</v>
      </c>
      <c r="CG37" s="77">
        <f t="shared" si="68"/>
        <v>0</v>
      </c>
      <c r="CH37" s="79" t="e">
        <f t="shared" si="20"/>
        <v>#DIV/0!</v>
      </c>
      <c r="CI37" s="76">
        <f t="shared" ref="CI37:CK37" si="69">SUM(CI30:CI36)</f>
        <v>0</v>
      </c>
      <c r="CJ37" s="76">
        <f t="shared" si="69"/>
        <v>0</v>
      </c>
      <c r="CK37" s="77">
        <f t="shared" si="69"/>
        <v>0</v>
      </c>
      <c r="CL37" s="79" t="e">
        <f t="shared" si="21"/>
        <v>#DIV/0!</v>
      </c>
      <c r="CM37" s="76">
        <f t="shared" ref="CM37:CO37" si="70">SUM(CM30:CM36)</f>
        <v>0</v>
      </c>
      <c r="CN37" s="76">
        <f t="shared" si="70"/>
        <v>0</v>
      </c>
      <c r="CO37" s="77">
        <f t="shared" si="70"/>
        <v>0</v>
      </c>
      <c r="CP37" s="79" t="e">
        <f t="shared" si="22"/>
        <v>#DIV/0!</v>
      </c>
      <c r="CQ37" s="76">
        <f t="shared" ref="CQ37:CS37" si="71">SUM(CQ30:CQ36)</f>
        <v>0</v>
      </c>
      <c r="CR37" s="76">
        <f t="shared" si="71"/>
        <v>0</v>
      </c>
      <c r="CS37" s="77">
        <f t="shared" si="71"/>
        <v>0</v>
      </c>
      <c r="CT37" s="79" t="e">
        <f t="shared" si="23"/>
        <v>#DIV/0!</v>
      </c>
      <c r="CU37" s="76">
        <f t="shared" ref="CU37:CW37" si="72">SUM(CU30:CU36)</f>
        <v>0</v>
      </c>
      <c r="CV37" s="76">
        <f t="shared" si="72"/>
        <v>0</v>
      </c>
      <c r="CW37" s="77">
        <f t="shared" si="72"/>
        <v>0</v>
      </c>
      <c r="CX37" s="79" t="e">
        <f t="shared" si="24"/>
        <v>#DIV/0!</v>
      </c>
      <c r="CY37" s="76">
        <f t="shared" ref="CY37:DA37" si="73">SUM(CY30:CY36)</f>
        <v>0</v>
      </c>
      <c r="CZ37" s="76">
        <f t="shared" si="73"/>
        <v>0</v>
      </c>
      <c r="DA37" s="77">
        <f t="shared" si="73"/>
        <v>0</v>
      </c>
      <c r="DB37" s="79" t="e">
        <f t="shared" si="29"/>
        <v>#DIV/0!</v>
      </c>
      <c r="DC37" s="76">
        <f t="shared" ref="DC37:DE37" si="74">SUM(DC30:DC36)</f>
        <v>0</v>
      </c>
      <c r="DD37" s="76">
        <f t="shared" si="74"/>
        <v>0</v>
      </c>
      <c r="DE37" s="77">
        <f t="shared" si="74"/>
        <v>0</v>
      </c>
      <c r="DF37" s="151" t="e">
        <f t="shared" si="25"/>
        <v>#DIV/0!</v>
      </c>
    </row>
    <row r="38" spans="1:110" ht="16.5" hidden="1" thickBot="1">
      <c r="A38" s="94"/>
      <c r="B38" s="165" t="e">
        <f>'Daily_Total  P2'!B38</f>
        <v>#REF!</v>
      </c>
      <c r="C38" s="99">
        <f>SUM(W38,AA38,AE38,AI38,AM38,AQ38,AU38,AY38,BC38,BG38,BK38,BO38,BS38,BW38,CA38,CE38,CI38,CM38,CQ38,CU38,CY38,DC38)</f>
        <v>0</v>
      </c>
      <c r="D38" s="72">
        <f t="shared" ref="D38:D44" si="75">SUM(X38,AB38,AF38,AJ38,AN38,AR38,AV38,AZ38,BD38,BH38,BL38,BP38,BT38,BX38,CB38,CF38,CJ38,CN38,CR38,CV38,CZ38,DD38)</f>
        <v>0</v>
      </c>
      <c r="E38" s="146"/>
      <c r="F38" s="72"/>
      <c r="G38" s="72"/>
      <c r="H38" s="72"/>
      <c r="I38" s="72"/>
      <c r="J38" s="61">
        <f>SUM(Y38,AC38,AG38,AK38,AO38,AS38,AW38,BA38,BE38,BI38,BM38,BQ38,BU38,BY38,CC38,CG38,CK38,CO38,CS38,CW38,DA38,DE38)</f>
        <v>0</v>
      </c>
      <c r="K38" s="59">
        <f>SUM($J$21,$J$29,$J$37:J38)/$C$3</f>
        <v>0</v>
      </c>
      <c r="L38" s="60" t="e">
        <f t="shared" si="1"/>
        <v>#DIV/0!</v>
      </c>
      <c r="M38" s="73" t="e">
        <f t="shared" si="2"/>
        <v>#DIV/0!</v>
      </c>
      <c r="N38" s="356" t="e">
        <f t="shared" si="27"/>
        <v>#DIV/0!</v>
      </c>
      <c r="O38" s="435"/>
      <c r="P38" s="430"/>
      <c r="Q38" s="426" t="e">
        <f t="shared" si="3"/>
        <v>#DIV/0!</v>
      </c>
      <c r="R38" s="436" t="e">
        <f t="shared" si="4"/>
        <v>#DIV/0!</v>
      </c>
      <c r="S38" s="426" t="e">
        <f t="shared" si="5"/>
        <v>#DIV/0!</v>
      </c>
      <c r="T38" s="430"/>
      <c r="U38" s="430"/>
      <c r="V38" s="437"/>
      <c r="W38" s="169"/>
      <c r="X38" s="127"/>
      <c r="Y38" s="128"/>
      <c r="Z38" s="60" t="e">
        <f t="shared" si="6"/>
        <v>#DIV/0!</v>
      </c>
      <c r="AA38" s="127"/>
      <c r="AB38" s="127"/>
      <c r="AC38" s="128"/>
      <c r="AD38" s="60" t="e">
        <f t="shared" si="28"/>
        <v>#DIV/0!</v>
      </c>
      <c r="AE38" s="127"/>
      <c r="AF38" s="127"/>
      <c r="AG38" s="128"/>
      <c r="AH38" s="60" t="e">
        <f t="shared" si="7"/>
        <v>#DIV/0!</v>
      </c>
      <c r="AI38" s="127"/>
      <c r="AJ38" s="127"/>
      <c r="AK38" s="128"/>
      <c r="AL38" s="60" t="e">
        <f t="shared" si="8"/>
        <v>#DIV/0!</v>
      </c>
      <c r="AM38" s="127"/>
      <c r="AN38" s="127"/>
      <c r="AO38" s="128"/>
      <c r="AP38" s="60" t="e">
        <f t="shared" si="9"/>
        <v>#DIV/0!</v>
      </c>
      <c r="AQ38" s="127"/>
      <c r="AR38" s="127"/>
      <c r="AS38" s="128"/>
      <c r="AT38" s="60" t="e">
        <f t="shared" si="10"/>
        <v>#DIV/0!</v>
      </c>
      <c r="AU38" s="127"/>
      <c r="AV38" s="127"/>
      <c r="AW38" s="128"/>
      <c r="AX38" s="60" t="e">
        <f t="shared" si="11"/>
        <v>#DIV/0!</v>
      </c>
      <c r="AY38" s="127"/>
      <c r="AZ38" s="127"/>
      <c r="BA38" s="128"/>
      <c r="BB38" s="60" t="e">
        <f t="shared" si="12"/>
        <v>#DIV/0!</v>
      </c>
      <c r="BC38" s="127"/>
      <c r="BD38" s="127"/>
      <c r="BE38" s="128"/>
      <c r="BF38" s="60" t="e">
        <f t="shared" si="13"/>
        <v>#DIV/0!</v>
      </c>
      <c r="BG38" s="127"/>
      <c r="BH38" s="127"/>
      <c r="BI38" s="128"/>
      <c r="BJ38" s="60" t="e">
        <f t="shared" si="32"/>
        <v>#DIV/0!</v>
      </c>
      <c r="BK38" s="127"/>
      <c r="BL38" s="127"/>
      <c r="BM38" s="128"/>
      <c r="BN38" s="60" t="e">
        <f t="shared" si="15"/>
        <v>#DIV/0!</v>
      </c>
      <c r="BO38" s="127"/>
      <c r="BP38" s="127"/>
      <c r="BQ38" s="128"/>
      <c r="BR38" s="60" t="e">
        <f t="shared" si="16"/>
        <v>#DIV/0!</v>
      </c>
      <c r="BS38" s="127"/>
      <c r="BT38" s="127"/>
      <c r="BU38" s="128"/>
      <c r="BV38" s="60" t="e">
        <f t="shared" si="17"/>
        <v>#DIV/0!</v>
      </c>
      <c r="BW38" s="127"/>
      <c r="BX38" s="127"/>
      <c r="BY38" s="128"/>
      <c r="BZ38" s="60" t="e">
        <f t="shared" si="18"/>
        <v>#DIV/0!</v>
      </c>
      <c r="CA38" s="127"/>
      <c r="CB38" s="127"/>
      <c r="CC38" s="128"/>
      <c r="CD38" s="60" t="e">
        <f t="shared" si="19"/>
        <v>#DIV/0!</v>
      </c>
      <c r="CE38" s="127"/>
      <c r="CF38" s="127"/>
      <c r="CG38" s="128"/>
      <c r="CH38" s="60" t="e">
        <f t="shared" si="20"/>
        <v>#DIV/0!</v>
      </c>
      <c r="CI38" s="127"/>
      <c r="CJ38" s="127"/>
      <c r="CK38" s="128"/>
      <c r="CL38" s="60" t="e">
        <f t="shared" si="21"/>
        <v>#DIV/0!</v>
      </c>
      <c r="CM38" s="127"/>
      <c r="CN38" s="127"/>
      <c r="CO38" s="128"/>
      <c r="CP38" s="60" t="e">
        <f t="shared" si="22"/>
        <v>#DIV/0!</v>
      </c>
      <c r="CQ38" s="127"/>
      <c r="CR38" s="127"/>
      <c r="CS38" s="128"/>
      <c r="CT38" s="60" t="e">
        <f t="shared" si="23"/>
        <v>#DIV/0!</v>
      </c>
      <c r="CU38" s="127"/>
      <c r="CV38" s="127"/>
      <c r="CW38" s="128"/>
      <c r="CX38" s="60" t="e">
        <f t="shared" si="24"/>
        <v>#DIV/0!</v>
      </c>
      <c r="CY38" s="127"/>
      <c r="CZ38" s="127"/>
      <c r="DA38" s="128"/>
      <c r="DB38" s="60" t="e">
        <f t="shared" si="29"/>
        <v>#DIV/0!</v>
      </c>
      <c r="DC38" s="127"/>
      <c r="DD38" s="127"/>
      <c r="DE38" s="128"/>
      <c r="DF38" s="150" t="e">
        <f t="shared" si="25"/>
        <v>#DIV/0!</v>
      </c>
    </row>
    <row r="39" spans="1:110" ht="16.5" hidden="1" thickBot="1">
      <c r="A39" s="88"/>
      <c r="B39" s="165" t="e">
        <f>'Daily_Total  P2'!B39</f>
        <v>#REF!</v>
      </c>
      <c r="C39" s="99">
        <f t="shared" ref="C39:C44" si="76">SUM(W39,AA39,AE39,AI39,AM39,AQ39,AU39,AY39,BC39,BG39,BK39,BO39,BS39,BW39,CA39,CE39,CI39,CM39,CQ39,CU39,CY39,DC39)</f>
        <v>0</v>
      </c>
      <c r="D39" s="72">
        <f t="shared" si="75"/>
        <v>0</v>
      </c>
      <c r="E39" s="146"/>
      <c r="F39" s="72"/>
      <c r="G39" s="72"/>
      <c r="H39" s="72"/>
      <c r="I39" s="72"/>
      <c r="J39" s="61">
        <f t="shared" ref="J39:J44" si="77">SUM(Y39,AC39,AG39,AK39,AO39,AS39,AW39,BA39,BE39,BI39,BM39,BQ39,BU39,BY39,CC39,CG39,CK39,CO39,CS39,CW39,DA39,DE39)</f>
        <v>0</v>
      </c>
      <c r="K39" s="59">
        <f>SUM($J$21,$J$29,$J$37:J39)/$C$3</f>
        <v>0</v>
      </c>
      <c r="L39" s="60" t="e">
        <f t="shared" si="1"/>
        <v>#DIV/0!</v>
      </c>
      <c r="M39" s="73" t="e">
        <f t="shared" si="2"/>
        <v>#DIV/0!</v>
      </c>
      <c r="N39" s="356" t="e">
        <f t="shared" si="27"/>
        <v>#DIV/0!</v>
      </c>
      <c r="O39" s="435"/>
      <c r="P39" s="430"/>
      <c r="Q39" s="426" t="e">
        <f t="shared" si="3"/>
        <v>#DIV/0!</v>
      </c>
      <c r="R39" s="436" t="e">
        <f t="shared" si="4"/>
        <v>#DIV/0!</v>
      </c>
      <c r="S39" s="426" t="e">
        <f t="shared" si="5"/>
        <v>#DIV/0!</v>
      </c>
      <c r="T39" s="430"/>
      <c r="U39" s="430"/>
      <c r="V39" s="437"/>
      <c r="W39" s="169"/>
      <c r="X39" s="127"/>
      <c r="Y39" s="128"/>
      <c r="Z39" s="60" t="e">
        <f t="shared" si="6"/>
        <v>#DIV/0!</v>
      </c>
      <c r="AA39" s="127"/>
      <c r="AB39" s="127"/>
      <c r="AC39" s="128"/>
      <c r="AD39" s="60" t="e">
        <f t="shared" si="28"/>
        <v>#DIV/0!</v>
      </c>
      <c r="AE39" s="127"/>
      <c r="AF39" s="127"/>
      <c r="AG39" s="128"/>
      <c r="AH39" s="60" t="e">
        <f t="shared" si="7"/>
        <v>#DIV/0!</v>
      </c>
      <c r="AI39" s="127"/>
      <c r="AJ39" s="127"/>
      <c r="AK39" s="128"/>
      <c r="AL39" s="60" t="e">
        <f t="shared" si="8"/>
        <v>#DIV/0!</v>
      </c>
      <c r="AM39" s="127"/>
      <c r="AN39" s="127"/>
      <c r="AO39" s="128"/>
      <c r="AP39" s="60" t="e">
        <f t="shared" si="9"/>
        <v>#DIV/0!</v>
      </c>
      <c r="AQ39" s="127"/>
      <c r="AR39" s="127"/>
      <c r="AS39" s="128"/>
      <c r="AT39" s="60" t="e">
        <f t="shared" si="10"/>
        <v>#DIV/0!</v>
      </c>
      <c r="AU39" s="127"/>
      <c r="AV39" s="127"/>
      <c r="AW39" s="128"/>
      <c r="AX39" s="60" t="e">
        <f t="shared" si="11"/>
        <v>#DIV/0!</v>
      </c>
      <c r="AY39" s="127"/>
      <c r="AZ39" s="127"/>
      <c r="BA39" s="128"/>
      <c r="BB39" s="60" t="e">
        <f t="shared" si="12"/>
        <v>#DIV/0!</v>
      </c>
      <c r="BC39" s="127"/>
      <c r="BD39" s="127"/>
      <c r="BE39" s="128"/>
      <c r="BF39" s="60" t="e">
        <f t="shared" si="13"/>
        <v>#DIV/0!</v>
      </c>
      <c r="BG39" s="127"/>
      <c r="BH39" s="127"/>
      <c r="BI39" s="128"/>
      <c r="BJ39" s="60" t="e">
        <f t="shared" si="32"/>
        <v>#DIV/0!</v>
      </c>
      <c r="BK39" s="127"/>
      <c r="BL39" s="127"/>
      <c r="BM39" s="128"/>
      <c r="BN39" s="60" t="e">
        <f t="shared" si="15"/>
        <v>#DIV/0!</v>
      </c>
      <c r="BO39" s="127"/>
      <c r="BP39" s="127"/>
      <c r="BQ39" s="128"/>
      <c r="BR39" s="60" t="e">
        <f t="shared" si="16"/>
        <v>#DIV/0!</v>
      </c>
      <c r="BS39" s="127"/>
      <c r="BT39" s="127"/>
      <c r="BU39" s="128"/>
      <c r="BV39" s="60" t="e">
        <f t="shared" si="17"/>
        <v>#DIV/0!</v>
      </c>
      <c r="BW39" s="127"/>
      <c r="BX39" s="127"/>
      <c r="BY39" s="128"/>
      <c r="BZ39" s="60" t="e">
        <f t="shared" si="18"/>
        <v>#DIV/0!</v>
      </c>
      <c r="CA39" s="127"/>
      <c r="CB39" s="127"/>
      <c r="CC39" s="128"/>
      <c r="CD39" s="60" t="e">
        <f t="shared" si="19"/>
        <v>#DIV/0!</v>
      </c>
      <c r="CE39" s="127"/>
      <c r="CF39" s="127"/>
      <c r="CG39" s="128"/>
      <c r="CH39" s="60" t="e">
        <f t="shared" si="20"/>
        <v>#DIV/0!</v>
      </c>
      <c r="CI39" s="127"/>
      <c r="CJ39" s="127"/>
      <c r="CK39" s="128"/>
      <c r="CL39" s="60" t="e">
        <f t="shared" si="21"/>
        <v>#DIV/0!</v>
      </c>
      <c r="CM39" s="127"/>
      <c r="CN39" s="127"/>
      <c r="CO39" s="128"/>
      <c r="CP39" s="60" t="e">
        <f t="shared" si="22"/>
        <v>#DIV/0!</v>
      </c>
      <c r="CQ39" s="127"/>
      <c r="CR39" s="127"/>
      <c r="CS39" s="128"/>
      <c r="CT39" s="60" t="e">
        <f t="shared" si="23"/>
        <v>#DIV/0!</v>
      </c>
      <c r="CU39" s="127"/>
      <c r="CV39" s="127"/>
      <c r="CW39" s="128"/>
      <c r="CX39" s="60" t="e">
        <f t="shared" si="24"/>
        <v>#DIV/0!</v>
      </c>
      <c r="CY39" s="127"/>
      <c r="CZ39" s="127"/>
      <c r="DA39" s="128"/>
      <c r="DB39" s="60" t="e">
        <f t="shared" si="29"/>
        <v>#DIV/0!</v>
      </c>
      <c r="DC39" s="127"/>
      <c r="DD39" s="127"/>
      <c r="DE39" s="128"/>
      <c r="DF39" s="150" t="e">
        <f t="shared" si="25"/>
        <v>#DIV/0!</v>
      </c>
    </row>
    <row r="40" spans="1:110" ht="16.5" hidden="1" thickBot="1">
      <c r="A40" s="88"/>
      <c r="B40" s="165" t="e">
        <f>'Daily_Total  P2'!B40</f>
        <v>#REF!</v>
      </c>
      <c r="C40" s="99">
        <f t="shared" si="76"/>
        <v>0</v>
      </c>
      <c r="D40" s="72">
        <f t="shared" si="75"/>
        <v>0</v>
      </c>
      <c r="E40" s="146"/>
      <c r="F40" s="72"/>
      <c r="G40" s="72"/>
      <c r="H40" s="72"/>
      <c r="I40" s="72"/>
      <c r="J40" s="61">
        <f t="shared" si="77"/>
        <v>0</v>
      </c>
      <c r="K40" s="59">
        <f>SUM($J$21,$J$29,$J$37:J40)/$C$3</f>
        <v>0</v>
      </c>
      <c r="L40" s="60" t="e">
        <f t="shared" si="1"/>
        <v>#DIV/0!</v>
      </c>
      <c r="M40" s="73" t="e">
        <f t="shared" si="2"/>
        <v>#DIV/0!</v>
      </c>
      <c r="N40" s="356" t="e">
        <f t="shared" si="27"/>
        <v>#DIV/0!</v>
      </c>
      <c r="O40" s="97"/>
      <c r="P40" s="72"/>
      <c r="Q40" s="74" t="e">
        <f t="shared" si="3"/>
        <v>#DIV/0!</v>
      </c>
      <c r="R40" s="75" t="e">
        <f t="shared" si="4"/>
        <v>#DIV/0!</v>
      </c>
      <c r="S40" s="59" t="e">
        <f t="shared" si="5"/>
        <v>#DIV/0!</v>
      </c>
      <c r="T40" s="72"/>
      <c r="U40" s="72"/>
      <c r="V40" s="89"/>
      <c r="W40" s="169"/>
      <c r="X40" s="127"/>
      <c r="Y40" s="128"/>
      <c r="Z40" s="60" t="e">
        <f t="shared" si="6"/>
        <v>#DIV/0!</v>
      </c>
      <c r="AA40" s="127"/>
      <c r="AB40" s="127"/>
      <c r="AC40" s="128"/>
      <c r="AD40" s="60" t="e">
        <f t="shared" si="28"/>
        <v>#DIV/0!</v>
      </c>
      <c r="AE40" s="127"/>
      <c r="AF40" s="127"/>
      <c r="AG40" s="128"/>
      <c r="AH40" s="60" t="e">
        <f t="shared" si="7"/>
        <v>#DIV/0!</v>
      </c>
      <c r="AI40" s="127"/>
      <c r="AJ40" s="127"/>
      <c r="AK40" s="128"/>
      <c r="AL40" s="60" t="e">
        <f t="shared" si="8"/>
        <v>#DIV/0!</v>
      </c>
      <c r="AM40" s="127"/>
      <c r="AN40" s="127"/>
      <c r="AO40" s="128"/>
      <c r="AP40" s="60" t="e">
        <f t="shared" si="9"/>
        <v>#DIV/0!</v>
      </c>
      <c r="AQ40" s="127"/>
      <c r="AR40" s="127"/>
      <c r="AS40" s="128"/>
      <c r="AT40" s="60" t="e">
        <f t="shared" si="10"/>
        <v>#DIV/0!</v>
      </c>
      <c r="AU40" s="127"/>
      <c r="AV40" s="127"/>
      <c r="AW40" s="128"/>
      <c r="AX40" s="60" t="e">
        <f t="shared" si="11"/>
        <v>#DIV/0!</v>
      </c>
      <c r="AY40" s="127"/>
      <c r="AZ40" s="127"/>
      <c r="BA40" s="128"/>
      <c r="BB40" s="60" t="e">
        <f t="shared" si="12"/>
        <v>#DIV/0!</v>
      </c>
      <c r="BC40" s="127"/>
      <c r="BD40" s="127"/>
      <c r="BE40" s="128"/>
      <c r="BF40" s="60" t="e">
        <f t="shared" si="13"/>
        <v>#DIV/0!</v>
      </c>
      <c r="BG40" s="127"/>
      <c r="BH40" s="127"/>
      <c r="BI40" s="128"/>
      <c r="BJ40" s="60" t="e">
        <f t="shared" si="32"/>
        <v>#DIV/0!</v>
      </c>
      <c r="BK40" s="127"/>
      <c r="BL40" s="127"/>
      <c r="BM40" s="128"/>
      <c r="BN40" s="60" t="e">
        <f t="shared" si="15"/>
        <v>#DIV/0!</v>
      </c>
      <c r="BO40" s="127"/>
      <c r="BP40" s="127"/>
      <c r="BQ40" s="128"/>
      <c r="BR40" s="60" t="e">
        <f t="shared" si="16"/>
        <v>#DIV/0!</v>
      </c>
      <c r="BS40" s="127"/>
      <c r="BT40" s="127"/>
      <c r="BU40" s="128"/>
      <c r="BV40" s="60" t="e">
        <f t="shared" si="17"/>
        <v>#DIV/0!</v>
      </c>
      <c r="BW40" s="127"/>
      <c r="BX40" s="127"/>
      <c r="BY40" s="128"/>
      <c r="BZ40" s="60" t="e">
        <f t="shared" si="18"/>
        <v>#DIV/0!</v>
      </c>
      <c r="CA40" s="127"/>
      <c r="CB40" s="127"/>
      <c r="CC40" s="128"/>
      <c r="CD40" s="60" t="e">
        <f t="shared" si="19"/>
        <v>#DIV/0!</v>
      </c>
      <c r="CE40" s="127"/>
      <c r="CF40" s="127"/>
      <c r="CG40" s="128"/>
      <c r="CH40" s="60" t="e">
        <f t="shared" si="20"/>
        <v>#DIV/0!</v>
      </c>
      <c r="CI40" s="127"/>
      <c r="CJ40" s="127"/>
      <c r="CK40" s="128"/>
      <c r="CL40" s="60" t="e">
        <f t="shared" si="21"/>
        <v>#DIV/0!</v>
      </c>
      <c r="CM40" s="127"/>
      <c r="CN40" s="127"/>
      <c r="CO40" s="128"/>
      <c r="CP40" s="60" t="e">
        <f t="shared" si="22"/>
        <v>#DIV/0!</v>
      </c>
      <c r="CQ40" s="127"/>
      <c r="CR40" s="127"/>
      <c r="CS40" s="128"/>
      <c r="CT40" s="60" t="e">
        <f t="shared" si="23"/>
        <v>#DIV/0!</v>
      </c>
      <c r="CU40" s="127"/>
      <c r="CV40" s="127"/>
      <c r="CW40" s="128"/>
      <c r="CX40" s="60" t="e">
        <f t="shared" si="24"/>
        <v>#DIV/0!</v>
      </c>
      <c r="CY40" s="127"/>
      <c r="CZ40" s="127"/>
      <c r="DA40" s="128"/>
      <c r="DB40" s="60" t="e">
        <f t="shared" si="29"/>
        <v>#DIV/0!</v>
      </c>
      <c r="DC40" s="127"/>
      <c r="DD40" s="127"/>
      <c r="DE40" s="128"/>
      <c r="DF40" s="150" t="e">
        <f t="shared" si="25"/>
        <v>#DIV/0!</v>
      </c>
    </row>
    <row r="41" spans="1:110" ht="16.5" hidden="1" thickBot="1">
      <c r="A41" s="88"/>
      <c r="B41" s="165" t="e">
        <f>'Daily_Total  P2'!B41</f>
        <v>#REF!</v>
      </c>
      <c r="C41" s="99">
        <f t="shared" si="76"/>
        <v>0</v>
      </c>
      <c r="D41" s="72">
        <f t="shared" si="75"/>
        <v>0</v>
      </c>
      <c r="E41" s="146"/>
      <c r="F41" s="72"/>
      <c r="G41" s="72"/>
      <c r="H41" s="72"/>
      <c r="I41" s="72"/>
      <c r="J41" s="61">
        <f t="shared" si="77"/>
        <v>0</v>
      </c>
      <c r="K41" s="59">
        <f>SUM($J$21,$J$29,$J$37:J41)/$C$3</f>
        <v>0</v>
      </c>
      <c r="L41" s="60" t="e">
        <f t="shared" si="1"/>
        <v>#DIV/0!</v>
      </c>
      <c r="M41" s="73" t="e">
        <f t="shared" si="2"/>
        <v>#DIV/0!</v>
      </c>
      <c r="N41" s="356" t="e">
        <f t="shared" si="27"/>
        <v>#DIV/0!</v>
      </c>
      <c r="O41" s="97"/>
      <c r="P41" s="72"/>
      <c r="Q41" s="74" t="e">
        <f t="shared" si="3"/>
        <v>#DIV/0!</v>
      </c>
      <c r="R41" s="75" t="e">
        <f t="shared" si="4"/>
        <v>#DIV/0!</v>
      </c>
      <c r="S41" s="59" t="e">
        <f t="shared" si="5"/>
        <v>#DIV/0!</v>
      </c>
      <c r="T41" s="72"/>
      <c r="U41" s="72"/>
      <c r="V41" s="89"/>
      <c r="W41" s="169"/>
      <c r="X41" s="127"/>
      <c r="Y41" s="128"/>
      <c r="Z41" s="60" t="e">
        <f t="shared" si="6"/>
        <v>#DIV/0!</v>
      </c>
      <c r="AA41" s="127"/>
      <c r="AB41" s="127"/>
      <c r="AC41" s="128"/>
      <c r="AD41" s="60" t="e">
        <f t="shared" si="28"/>
        <v>#DIV/0!</v>
      </c>
      <c r="AE41" s="127"/>
      <c r="AF41" s="127"/>
      <c r="AG41" s="128"/>
      <c r="AH41" s="60" t="e">
        <f t="shared" si="7"/>
        <v>#DIV/0!</v>
      </c>
      <c r="AI41" s="127"/>
      <c r="AJ41" s="127"/>
      <c r="AK41" s="128"/>
      <c r="AL41" s="60" t="e">
        <f t="shared" si="8"/>
        <v>#DIV/0!</v>
      </c>
      <c r="AM41" s="127"/>
      <c r="AN41" s="127"/>
      <c r="AO41" s="128"/>
      <c r="AP41" s="60" t="e">
        <f t="shared" si="9"/>
        <v>#DIV/0!</v>
      </c>
      <c r="AQ41" s="127"/>
      <c r="AR41" s="127"/>
      <c r="AS41" s="128"/>
      <c r="AT41" s="60" t="e">
        <f t="shared" si="10"/>
        <v>#DIV/0!</v>
      </c>
      <c r="AU41" s="127"/>
      <c r="AV41" s="127"/>
      <c r="AW41" s="128"/>
      <c r="AX41" s="60" t="e">
        <f t="shared" si="11"/>
        <v>#DIV/0!</v>
      </c>
      <c r="AY41" s="127"/>
      <c r="AZ41" s="127"/>
      <c r="BA41" s="128"/>
      <c r="BB41" s="60" t="e">
        <f t="shared" si="12"/>
        <v>#DIV/0!</v>
      </c>
      <c r="BC41" s="127"/>
      <c r="BD41" s="127"/>
      <c r="BE41" s="128"/>
      <c r="BF41" s="60" t="e">
        <f t="shared" si="13"/>
        <v>#DIV/0!</v>
      </c>
      <c r="BG41" s="127"/>
      <c r="BH41" s="127"/>
      <c r="BI41" s="128"/>
      <c r="BJ41" s="60" t="e">
        <f t="shared" si="32"/>
        <v>#DIV/0!</v>
      </c>
      <c r="BK41" s="127"/>
      <c r="BL41" s="127"/>
      <c r="BM41" s="128"/>
      <c r="BN41" s="60" t="e">
        <f t="shared" si="15"/>
        <v>#DIV/0!</v>
      </c>
      <c r="BO41" s="127"/>
      <c r="BP41" s="127"/>
      <c r="BQ41" s="128"/>
      <c r="BR41" s="60" t="e">
        <f t="shared" si="16"/>
        <v>#DIV/0!</v>
      </c>
      <c r="BS41" s="127"/>
      <c r="BT41" s="127"/>
      <c r="BU41" s="128"/>
      <c r="BV41" s="60" t="e">
        <f t="shared" si="17"/>
        <v>#DIV/0!</v>
      </c>
      <c r="BW41" s="127"/>
      <c r="BX41" s="127"/>
      <c r="BY41" s="128"/>
      <c r="BZ41" s="60" t="e">
        <f t="shared" si="18"/>
        <v>#DIV/0!</v>
      </c>
      <c r="CA41" s="127"/>
      <c r="CB41" s="127"/>
      <c r="CC41" s="128"/>
      <c r="CD41" s="60" t="e">
        <f t="shared" si="19"/>
        <v>#DIV/0!</v>
      </c>
      <c r="CE41" s="127"/>
      <c r="CF41" s="127"/>
      <c r="CG41" s="128"/>
      <c r="CH41" s="60" t="e">
        <f t="shared" si="20"/>
        <v>#DIV/0!</v>
      </c>
      <c r="CI41" s="127"/>
      <c r="CJ41" s="127"/>
      <c r="CK41" s="128"/>
      <c r="CL41" s="60" t="e">
        <f t="shared" si="21"/>
        <v>#DIV/0!</v>
      </c>
      <c r="CM41" s="127"/>
      <c r="CN41" s="127"/>
      <c r="CO41" s="128"/>
      <c r="CP41" s="60" t="e">
        <f t="shared" si="22"/>
        <v>#DIV/0!</v>
      </c>
      <c r="CQ41" s="127"/>
      <c r="CR41" s="127"/>
      <c r="CS41" s="128"/>
      <c r="CT41" s="60" t="e">
        <f t="shared" si="23"/>
        <v>#DIV/0!</v>
      </c>
      <c r="CU41" s="127"/>
      <c r="CV41" s="127"/>
      <c r="CW41" s="128"/>
      <c r="CX41" s="60" t="e">
        <f t="shared" si="24"/>
        <v>#DIV/0!</v>
      </c>
      <c r="CY41" s="127"/>
      <c r="CZ41" s="127"/>
      <c r="DA41" s="128"/>
      <c r="DB41" s="60" t="e">
        <f t="shared" si="29"/>
        <v>#DIV/0!</v>
      </c>
      <c r="DC41" s="127"/>
      <c r="DD41" s="127"/>
      <c r="DE41" s="128"/>
      <c r="DF41" s="150" t="e">
        <f t="shared" si="25"/>
        <v>#DIV/0!</v>
      </c>
    </row>
    <row r="42" spans="1:110" ht="16.5" hidden="1" thickBot="1">
      <c r="A42" s="88"/>
      <c r="B42" s="165" t="e">
        <f>'Daily_Total  P2'!B42</f>
        <v>#REF!</v>
      </c>
      <c r="C42" s="99">
        <f t="shared" si="76"/>
        <v>0</v>
      </c>
      <c r="D42" s="72">
        <f t="shared" si="75"/>
        <v>0</v>
      </c>
      <c r="E42" s="146"/>
      <c r="F42" s="72"/>
      <c r="G42" s="72"/>
      <c r="H42" s="72"/>
      <c r="I42" s="72"/>
      <c r="J42" s="61">
        <f t="shared" si="77"/>
        <v>0</v>
      </c>
      <c r="K42" s="59">
        <f>SUM($J$21,$J$29,$J$37:J42)/$C$3</f>
        <v>0</v>
      </c>
      <c r="L42" s="60" t="e">
        <f t="shared" si="1"/>
        <v>#DIV/0!</v>
      </c>
      <c r="M42" s="73" t="e">
        <f t="shared" si="2"/>
        <v>#DIV/0!</v>
      </c>
      <c r="N42" s="356" t="e">
        <f t="shared" si="27"/>
        <v>#DIV/0!</v>
      </c>
      <c r="O42" s="97"/>
      <c r="P42" s="72"/>
      <c r="Q42" s="74" t="e">
        <f t="shared" si="3"/>
        <v>#DIV/0!</v>
      </c>
      <c r="R42" s="75" t="e">
        <f t="shared" si="4"/>
        <v>#DIV/0!</v>
      </c>
      <c r="S42" s="59" t="e">
        <f t="shared" si="5"/>
        <v>#DIV/0!</v>
      </c>
      <c r="T42" s="72"/>
      <c r="U42" s="72"/>
      <c r="V42" s="89"/>
      <c r="W42" s="169"/>
      <c r="X42" s="127"/>
      <c r="Y42" s="128"/>
      <c r="Z42" s="60" t="e">
        <f t="shared" si="6"/>
        <v>#DIV/0!</v>
      </c>
      <c r="AA42" s="127"/>
      <c r="AB42" s="127"/>
      <c r="AC42" s="128"/>
      <c r="AD42" s="60" t="e">
        <f t="shared" si="28"/>
        <v>#DIV/0!</v>
      </c>
      <c r="AE42" s="127"/>
      <c r="AF42" s="127"/>
      <c r="AG42" s="128"/>
      <c r="AH42" s="60" t="e">
        <f t="shared" si="7"/>
        <v>#DIV/0!</v>
      </c>
      <c r="AI42" s="127"/>
      <c r="AJ42" s="127"/>
      <c r="AK42" s="128"/>
      <c r="AL42" s="60" t="e">
        <f t="shared" si="8"/>
        <v>#DIV/0!</v>
      </c>
      <c r="AM42" s="127"/>
      <c r="AN42" s="127"/>
      <c r="AO42" s="128"/>
      <c r="AP42" s="60" t="e">
        <f t="shared" si="9"/>
        <v>#DIV/0!</v>
      </c>
      <c r="AQ42" s="127"/>
      <c r="AR42" s="127"/>
      <c r="AS42" s="128"/>
      <c r="AT42" s="60" t="e">
        <f t="shared" si="10"/>
        <v>#DIV/0!</v>
      </c>
      <c r="AU42" s="127"/>
      <c r="AV42" s="127"/>
      <c r="AW42" s="128"/>
      <c r="AX42" s="60" t="e">
        <f t="shared" si="11"/>
        <v>#DIV/0!</v>
      </c>
      <c r="AY42" s="127"/>
      <c r="AZ42" s="127"/>
      <c r="BA42" s="128"/>
      <c r="BB42" s="60" t="e">
        <f t="shared" si="12"/>
        <v>#DIV/0!</v>
      </c>
      <c r="BC42" s="127"/>
      <c r="BD42" s="127"/>
      <c r="BE42" s="128"/>
      <c r="BF42" s="60" t="e">
        <f t="shared" si="13"/>
        <v>#DIV/0!</v>
      </c>
      <c r="BG42" s="127"/>
      <c r="BH42" s="127"/>
      <c r="BI42" s="128"/>
      <c r="BJ42" s="60" t="e">
        <f t="shared" si="32"/>
        <v>#DIV/0!</v>
      </c>
      <c r="BK42" s="127"/>
      <c r="BL42" s="127"/>
      <c r="BM42" s="128"/>
      <c r="BN42" s="60" t="e">
        <f t="shared" si="15"/>
        <v>#DIV/0!</v>
      </c>
      <c r="BO42" s="127"/>
      <c r="BP42" s="127"/>
      <c r="BQ42" s="128"/>
      <c r="BR42" s="60" t="e">
        <f t="shared" si="16"/>
        <v>#DIV/0!</v>
      </c>
      <c r="BS42" s="127"/>
      <c r="BT42" s="127"/>
      <c r="BU42" s="128"/>
      <c r="BV42" s="60" t="e">
        <f t="shared" si="17"/>
        <v>#DIV/0!</v>
      </c>
      <c r="BW42" s="127"/>
      <c r="BX42" s="127"/>
      <c r="BY42" s="128"/>
      <c r="BZ42" s="60" t="e">
        <f t="shared" si="18"/>
        <v>#DIV/0!</v>
      </c>
      <c r="CA42" s="127"/>
      <c r="CB42" s="127"/>
      <c r="CC42" s="128"/>
      <c r="CD42" s="60" t="e">
        <f t="shared" si="19"/>
        <v>#DIV/0!</v>
      </c>
      <c r="CE42" s="127"/>
      <c r="CF42" s="127"/>
      <c r="CG42" s="128"/>
      <c r="CH42" s="60" t="e">
        <f t="shared" si="20"/>
        <v>#DIV/0!</v>
      </c>
      <c r="CI42" s="127"/>
      <c r="CJ42" s="127"/>
      <c r="CK42" s="128"/>
      <c r="CL42" s="60" t="e">
        <f t="shared" si="21"/>
        <v>#DIV/0!</v>
      </c>
      <c r="CM42" s="127"/>
      <c r="CN42" s="127"/>
      <c r="CO42" s="128"/>
      <c r="CP42" s="60" t="e">
        <f t="shared" si="22"/>
        <v>#DIV/0!</v>
      </c>
      <c r="CQ42" s="127"/>
      <c r="CR42" s="127"/>
      <c r="CS42" s="128"/>
      <c r="CT42" s="60" t="e">
        <f t="shared" si="23"/>
        <v>#DIV/0!</v>
      </c>
      <c r="CU42" s="127"/>
      <c r="CV42" s="127"/>
      <c r="CW42" s="128"/>
      <c r="CX42" s="60" t="e">
        <f t="shared" si="24"/>
        <v>#DIV/0!</v>
      </c>
      <c r="CY42" s="127"/>
      <c r="CZ42" s="127"/>
      <c r="DA42" s="128"/>
      <c r="DB42" s="60" t="e">
        <f t="shared" si="29"/>
        <v>#DIV/0!</v>
      </c>
      <c r="DC42" s="127"/>
      <c r="DD42" s="127"/>
      <c r="DE42" s="128"/>
      <c r="DF42" s="150" t="e">
        <f t="shared" si="25"/>
        <v>#DIV/0!</v>
      </c>
    </row>
    <row r="43" spans="1:110" ht="16.5" hidden="1" thickBot="1">
      <c r="A43" s="88"/>
      <c r="B43" s="165" t="e">
        <f>'Daily_Total  P2'!B43</f>
        <v>#REF!</v>
      </c>
      <c r="C43" s="99">
        <f t="shared" si="76"/>
        <v>0</v>
      </c>
      <c r="D43" s="72">
        <f t="shared" si="75"/>
        <v>0</v>
      </c>
      <c r="E43" s="146"/>
      <c r="F43" s="72"/>
      <c r="G43" s="72"/>
      <c r="H43" s="72"/>
      <c r="I43" s="72"/>
      <c r="J43" s="61">
        <f t="shared" si="77"/>
        <v>0</v>
      </c>
      <c r="K43" s="59">
        <f>SUM($J$21,$J$29,$J$37:J43)/$C$3</f>
        <v>0</v>
      </c>
      <c r="L43" s="60" t="e">
        <f t="shared" si="1"/>
        <v>#DIV/0!</v>
      </c>
      <c r="M43" s="73" t="e">
        <f t="shared" si="2"/>
        <v>#DIV/0!</v>
      </c>
      <c r="N43" s="356" t="e">
        <f t="shared" si="27"/>
        <v>#DIV/0!</v>
      </c>
      <c r="O43" s="97"/>
      <c r="P43" s="72"/>
      <c r="Q43" s="74" t="e">
        <f t="shared" si="3"/>
        <v>#DIV/0!</v>
      </c>
      <c r="R43" s="75" t="e">
        <f t="shared" si="4"/>
        <v>#DIV/0!</v>
      </c>
      <c r="S43" s="59" t="e">
        <f t="shared" si="5"/>
        <v>#DIV/0!</v>
      </c>
      <c r="T43" s="72"/>
      <c r="U43" s="72"/>
      <c r="V43" s="89"/>
      <c r="W43" s="169"/>
      <c r="X43" s="127"/>
      <c r="Y43" s="128"/>
      <c r="Z43" s="60" t="e">
        <f t="shared" si="6"/>
        <v>#DIV/0!</v>
      </c>
      <c r="AA43" s="127"/>
      <c r="AB43" s="127"/>
      <c r="AC43" s="128"/>
      <c r="AD43" s="60" t="e">
        <f t="shared" si="28"/>
        <v>#DIV/0!</v>
      </c>
      <c r="AE43" s="127"/>
      <c r="AF43" s="127"/>
      <c r="AG43" s="128"/>
      <c r="AH43" s="60" t="e">
        <f t="shared" si="7"/>
        <v>#DIV/0!</v>
      </c>
      <c r="AI43" s="127"/>
      <c r="AJ43" s="127"/>
      <c r="AK43" s="128"/>
      <c r="AL43" s="60" t="e">
        <f t="shared" si="8"/>
        <v>#DIV/0!</v>
      </c>
      <c r="AM43" s="127"/>
      <c r="AN43" s="127"/>
      <c r="AO43" s="128"/>
      <c r="AP43" s="60" t="e">
        <f t="shared" si="9"/>
        <v>#DIV/0!</v>
      </c>
      <c r="AQ43" s="127"/>
      <c r="AR43" s="127"/>
      <c r="AS43" s="128"/>
      <c r="AT43" s="60" t="e">
        <f t="shared" si="10"/>
        <v>#DIV/0!</v>
      </c>
      <c r="AU43" s="127"/>
      <c r="AV43" s="127"/>
      <c r="AW43" s="128"/>
      <c r="AX43" s="60" t="e">
        <f t="shared" si="11"/>
        <v>#DIV/0!</v>
      </c>
      <c r="AY43" s="127"/>
      <c r="AZ43" s="127"/>
      <c r="BA43" s="128"/>
      <c r="BB43" s="60" t="e">
        <f t="shared" si="12"/>
        <v>#DIV/0!</v>
      </c>
      <c r="BC43" s="127"/>
      <c r="BD43" s="127"/>
      <c r="BE43" s="128"/>
      <c r="BF43" s="60" t="e">
        <f t="shared" si="13"/>
        <v>#DIV/0!</v>
      </c>
      <c r="BG43" s="127"/>
      <c r="BH43" s="127"/>
      <c r="BI43" s="128"/>
      <c r="BJ43" s="60" t="e">
        <f t="shared" si="32"/>
        <v>#DIV/0!</v>
      </c>
      <c r="BK43" s="127"/>
      <c r="BL43" s="127"/>
      <c r="BM43" s="128"/>
      <c r="BN43" s="60" t="e">
        <f t="shared" si="15"/>
        <v>#DIV/0!</v>
      </c>
      <c r="BO43" s="127"/>
      <c r="BP43" s="127"/>
      <c r="BQ43" s="128"/>
      <c r="BR43" s="60" t="e">
        <f t="shared" si="16"/>
        <v>#DIV/0!</v>
      </c>
      <c r="BS43" s="127"/>
      <c r="BT43" s="127"/>
      <c r="BU43" s="128"/>
      <c r="BV43" s="60" t="e">
        <f t="shared" si="17"/>
        <v>#DIV/0!</v>
      </c>
      <c r="BW43" s="127"/>
      <c r="BX43" s="127"/>
      <c r="BY43" s="128"/>
      <c r="BZ43" s="60" t="e">
        <f t="shared" si="18"/>
        <v>#DIV/0!</v>
      </c>
      <c r="CA43" s="127"/>
      <c r="CB43" s="127"/>
      <c r="CC43" s="128"/>
      <c r="CD43" s="60" t="e">
        <f t="shared" si="19"/>
        <v>#DIV/0!</v>
      </c>
      <c r="CE43" s="127"/>
      <c r="CF43" s="127"/>
      <c r="CG43" s="128"/>
      <c r="CH43" s="60" t="e">
        <f t="shared" si="20"/>
        <v>#DIV/0!</v>
      </c>
      <c r="CI43" s="127"/>
      <c r="CJ43" s="127"/>
      <c r="CK43" s="128"/>
      <c r="CL43" s="60" t="e">
        <f t="shared" si="21"/>
        <v>#DIV/0!</v>
      </c>
      <c r="CM43" s="127"/>
      <c r="CN43" s="127"/>
      <c r="CO43" s="128"/>
      <c r="CP43" s="60" t="e">
        <f t="shared" si="22"/>
        <v>#DIV/0!</v>
      </c>
      <c r="CQ43" s="127"/>
      <c r="CR43" s="127"/>
      <c r="CS43" s="128"/>
      <c r="CT43" s="60" t="e">
        <f t="shared" si="23"/>
        <v>#DIV/0!</v>
      </c>
      <c r="CU43" s="127"/>
      <c r="CV43" s="127"/>
      <c r="CW43" s="128"/>
      <c r="CX43" s="60" t="e">
        <f t="shared" si="24"/>
        <v>#DIV/0!</v>
      </c>
      <c r="CY43" s="127"/>
      <c r="CZ43" s="127"/>
      <c r="DA43" s="128"/>
      <c r="DB43" s="60" t="e">
        <f t="shared" si="29"/>
        <v>#DIV/0!</v>
      </c>
      <c r="DC43" s="127"/>
      <c r="DD43" s="127"/>
      <c r="DE43" s="128"/>
      <c r="DF43" s="150" t="e">
        <f t="shared" si="25"/>
        <v>#DIV/0!</v>
      </c>
    </row>
    <row r="44" spans="1:110" ht="16.5" hidden="1" thickBot="1">
      <c r="A44" s="88"/>
      <c r="B44" s="165" t="e">
        <f>'Daily_Total  P2'!B44</f>
        <v>#REF!</v>
      </c>
      <c r="C44" s="99">
        <f t="shared" si="76"/>
        <v>0</v>
      </c>
      <c r="D44" s="72">
        <f t="shared" si="75"/>
        <v>0</v>
      </c>
      <c r="E44" s="146"/>
      <c r="F44" s="72"/>
      <c r="G44" s="72"/>
      <c r="H44" s="72"/>
      <c r="I44" s="72"/>
      <c r="J44" s="61">
        <f t="shared" si="77"/>
        <v>0</v>
      </c>
      <c r="K44" s="59">
        <f>SUM($J$21,$J$29,$J$37:J44)/$C$3</f>
        <v>0</v>
      </c>
      <c r="L44" s="60" t="e">
        <f t="shared" si="1"/>
        <v>#DIV/0!</v>
      </c>
      <c r="M44" s="73" t="e">
        <f t="shared" si="2"/>
        <v>#DIV/0!</v>
      </c>
      <c r="N44" s="356" t="e">
        <f t="shared" si="27"/>
        <v>#DIV/0!</v>
      </c>
      <c r="O44" s="97"/>
      <c r="P44" s="72"/>
      <c r="Q44" s="74" t="e">
        <f t="shared" si="3"/>
        <v>#DIV/0!</v>
      </c>
      <c r="R44" s="75" t="e">
        <f t="shared" si="4"/>
        <v>#DIV/0!</v>
      </c>
      <c r="S44" s="59" t="e">
        <f t="shared" si="5"/>
        <v>#DIV/0!</v>
      </c>
      <c r="T44" s="72"/>
      <c r="U44" s="72"/>
      <c r="V44" s="89"/>
      <c r="W44" s="169"/>
      <c r="X44" s="127"/>
      <c r="Y44" s="128"/>
      <c r="Z44" s="60" t="e">
        <f t="shared" si="6"/>
        <v>#DIV/0!</v>
      </c>
      <c r="AA44" s="127"/>
      <c r="AB44" s="127"/>
      <c r="AC44" s="128"/>
      <c r="AD44" s="60" t="e">
        <f t="shared" si="28"/>
        <v>#DIV/0!</v>
      </c>
      <c r="AE44" s="127"/>
      <c r="AF44" s="127"/>
      <c r="AG44" s="128"/>
      <c r="AH44" s="60" t="e">
        <f t="shared" si="7"/>
        <v>#DIV/0!</v>
      </c>
      <c r="AI44" s="127"/>
      <c r="AJ44" s="127"/>
      <c r="AK44" s="128"/>
      <c r="AL44" s="60" t="e">
        <f t="shared" si="8"/>
        <v>#DIV/0!</v>
      </c>
      <c r="AM44" s="127"/>
      <c r="AN44" s="127"/>
      <c r="AO44" s="128"/>
      <c r="AP44" s="60" t="e">
        <f t="shared" si="9"/>
        <v>#DIV/0!</v>
      </c>
      <c r="AQ44" s="127"/>
      <c r="AR44" s="127"/>
      <c r="AS44" s="128"/>
      <c r="AT44" s="60" t="e">
        <f t="shared" si="10"/>
        <v>#DIV/0!</v>
      </c>
      <c r="AU44" s="127"/>
      <c r="AV44" s="127"/>
      <c r="AW44" s="128"/>
      <c r="AX44" s="60" t="e">
        <f t="shared" si="11"/>
        <v>#DIV/0!</v>
      </c>
      <c r="AY44" s="127"/>
      <c r="AZ44" s="127"/>
      <c r="BA44" s="128"/>
      <c r="BB44" s="60" t="e">
        <f t="shared" si="12"/>
        <v>#DIV/0!</v>
      </c>
      <c r="BC44" s="127"/>
      <c r="BD44" s="127"/>
      <c r="BE44" s="128"/>
      <c r="BF44" s="60" t="e">
        <f t="shared" si="13"/>
        <v>#DIV/0!</v>
      </c>
      <c r="BG44" s="127"/>
      <c r="BH44" s="127"/>
      <c r="BI44" s="128"/>
      <c r="BJ44" s="60" t="e">
        <f t="shared" si="32"/>
        <v>#DIV/0!</v>
      </c>
      <c r="BK44" s="127"/>
      <c r="BL44" s="127"/>
      <c r="BM44" s="128"/>
      <c r="BN44" s="60" t="e">
        <f t="shared" si="15"/>
        <v>#DIV/0!</v>
      </c>
      <c r="BO44" s="127"/>
      <c r="BP44" s="127"/>
      <c r="BQ44" s="128"/>
      <c r="BR44" s="60" t="e">
        <f t="shared" si="16"/>
        <v>#DIV/0!</v>
      </c>
      <c r="BS44" s="127"/>
      <c r="BT44" s="127"/>
      <c r="BU44" s="128"/>
      <c r="BV44" s="60" t="e">
        <f t="shared" si="17"/>
        <v>#DIV/0!</v>
      </c>
      <c r="BW44" s="127"/>
      <c r="BX44" s="127"/>
      <c r="BY44" s="128"/>
      <c r="BZ44" s="60" t="e">
        <f t="shared" si="18"/>
        <v>#DIV/0!</v>
      </c>
      <c r="CA44" s="127"/>
      <c r="CB44" s="127"/>
      <c r="CC44" s="128"/>
      <c r="CD44" s="60" t="e">
        <f t="shared" si="19"/>
        <v>#DIV/0!</v>
      </c>
      <c r="CE44" s="127"/>
      <c r="CF44" s="127"/>
      <c r="CG44" s="128"/>
      <c r="CH44" s="60" t="e">
        <f t="shared" si="20"/>
        <v>#DIV/0!</v>
      </c>
      <c r="CI44" s="127"/>
      <c r="CJ44" s="127"/>
      <c r="CK44" s="128"/>
      <c r="CL44" s="60" t="e">
        <f t="shared" si="21"/>
        <v>#DIV/0!</v>
      </c>
      <c r="CM44" s="127"/>
      <c r="CN44" s="127"/>
      <c r="CO44" s="128"/>
      <c r="CP44" s="60" t="e">
        <f t="shared" si="22"/>
        <v>#DIV/0!</v>
      </c>
      <c r="CQ44" s="127"/>
      <c r="CR44" s="127"/>
      <c r="CS44" s="128"/>
      <c r="CT44" s="60" t="e">
        <f t="shared" si="23"/>
        <v>#DIV/0!</v>
      </c>
      <c r="CU44" s="127"/>
      <c r="CV44" s="127"/>
      <c r="CW44" s="128"/>
      <c r="CX44" s="60" t="e">
        <f t="shared" si="24"/>
        <v>#DIV/0!</v>
      </c>
      <c r="CY44" s="127"/>
      <c r="CZ44" s="127"/>
      <c r="DA44" s="128"/>
      <c r="DB44" s="60" t="e">
        <f t="shared" si="29"/>
        <v>#DIV/0!</v>
      </c>
      <c r="DC44" s="127"/>
      <c r="DD44" s="127"/>
      <c r="DE44" s="128"/>
      <c r="DF44" s="150" t="e">
        <f t="shared" si="25"/>
        <v>#DIV/0!</v>
      </c>
    </row>
    <row r="45" spans="1:110" ht="16.5" hidden="1" thickBot="1">
      <c r="A45" s="91"/>
      <c r="B45" s="166" t="s">
        <v>52</v>
      </c>
      <c r="C45" s="91">
        <f t="shared" ref="C45:I53" si="78">SUM(C38:C44)</f>
        <v>0</v>
      </c>
      <c r="D45" s="76">
        <f t="shared" si="78"/>
        <v>0</v>
      </c>
      <c r="E45" s="147">
        <f t="shared" si="78"/>
        <v>0</v>
      </c>
      <c r="F45" s="76">
        <f t="shared" si="78"/>
        <v>0</v>
      </c>
      <c r="G45" s="76">
        <f t="shared" si="78"/>
        <v>0</v>
      </c>
      <c r="H45" s="76">
        <f t="shared" si="78"/>
        <v>0</v>
      </c>
      <c r="I45" s="76">
        <f t="shared" si="78"/>
        <v>0</v>
      </c>
      <c r="J45" s="77">
        <f>SUM(J38:J44)</f>
        <v>0</v>
      </c>
      <c r="K45" s="78">
        <f>SUM($J$21,$J$29,$J$37,$J$45)/$C$3</f>
        <v>0</v>
      </c>
      <c r="L45" s="79" t="e">
        <f t="shared" si="1"/>
        <v>#DIV/0!</v>
      </c>
      <c r="M45" s="80" t="e">
        <f t="shared" si="2"/>
        <v>#DIV/0!</v>
      </c>
      <c r="N45" s="357" t="e">
        <f t="shared" si="27"/>
        <v>#DIV/0!</v>
      </c>
      <c r="O45" s="98">
        <f>SUM(O38:O44)</f>
        <v>0</v>
      </c>
      <c r="P45" s="81">
        <f>SUM(P38:P44)</f>
        <v>0</v>
      </c>
      <c r="Q45" s="78" t="e">
        <f t="shared" si="3"/>
        <v>#DIV/0!</v>
      </c>
      <c r="R45" s="82" t="e">
        <f t="shared" si="4"/>
        <v>#DIV/0!</v>
      </c>
      <c r="S45" s="78" t="e">
        <f t="shared" si="5"/>
        <v>#DIV/0!</v>
      </c>
      <c r="T45" s="83" t="e">
        <f>AVERAGE(T38:T44)</f>
        <v>#DIV/0!</v>
      </c>
      <c r="U45" s="76">
        <f>SUM(U38:U44)</f>
        <v>0</v>
      </c>
      <c r="V45" s="92" t="e">
        <f>AVERAGE(V38:V44)</f>
        <v>#DIV/0!</v>
      </c>
      <c r="W45" s="98">
        <f>SUM(W38:W44)</f>
        <v>0</v>
      </c>
      <c r="X45" s="76">
        <f t="shared" ref="X45:Y45" si="79">SUM(X38:X44)</f>
        <v>0</v>
      </c>
      <c r="Y45" s="77">
        <f t="shared" si="79"/>
        <v>0</v>
      </c>
      <c r="Z45" s="79" t="e">
        <f t="shared" si="6"/>
        <v>#DIV/0!</v>
      </c>
      <c r="AA45" s="76">
        <f t="shared" ref="AA45:AC45" si="80">SUM(AA38:AA44)</f>
        <v>0</v>
      </c>
      <c r="AB45" s="76">
        <f t="shared" si="80"/>
        <v>0</v>
      </c>
      <c r="AC45" s="77">
        <f t="shared" si="80"/>
        <v>0</v>
      </c>
      <c r="AD45" s="79" t="e">
        <f t="shared" si="28"/>
        <v>#DIV/0!</v>
      </c>
      <c r="AE45" s="76">
        <f t="shared" ref="AE45:AG45" si="81">SUM(AE38:AE44)</f>
        <v>0</v>
      </c>
      <c r="AF45" s="76">
        <f t="shared" si="81"/>
        <v>0</v>
      </c>
      <c r="AG45" s="77">
        <f t="shared" si="81"/>
        <v>0</v>
      </c>
      <c r="AH45" s="79" t="e">
        <f t="shared" si="7"/>
        <v>#DIV/0!</v>
      </c>
      <c r="AI45" s="76">
        <f t="shared" ref="AI45:AK45" si="82">SUM(AI38:AI44)</f>
        <v>0</v>
      </c>
      <c r="AJ45" s="76">
        <f t="shared" si="82"/>
        <v>0</v>
      </c>
      <c r="AK45" s="77">
        <f t="shared" si="82"/>
        <v>0</v>
      </c>
      <c r="AL45" s="79" t="e">
        <f t="shared" si="8"/>
        <v>#DIV/0!</v>
      </c>
      <c r="AM45" s="76">
        <f t="shared" ref="AM45:AO45" si="83">SUM(AM38:AM44)</f>
        <v>0</v>
      </c>
      <c r="AN45" s="76">
        <f t="shared" si="83"/>
        <v>0</v>
      </c>
      <c r="AO45" s="77">
        <f t="shared" si="83"/>
        <v>0</v>
      </c>
      <c r="AP45" s="79" t="e">
        <f t="shared" si="9"/>
        <v>#DIV/0!</v>
      </c>
      <c r="AQ45" s="76">
        <f t="shared" ref="AQ45:AS45" si="84">SUM(AQ38:AQ44)</f>
        <v>0</v>
      </c>
      <c r="AR45" s="76">
        <f t="shared" si="84"/>
        <v>0</v>
      </c>
      <c r="AS45" s="77">
        <f t="shared" si="84"/>
        <v>0</v>
      </c>
      <c r="AT45" s="79" t="e">
        <f t="shared" si="10"/>
        <v>#DIV/0!</v>
      </c>
      <c r="AU45" s="76">
        <f t="shared" ref="AU45:AW45" si="85">SUM(AU38:AU44)</f>
        <v>0</v>
      </c>
      <c r="AV45" s="76">
        <f t="shared" si="85"/>
        <v>0</v>
      </c>
      <c r="AW45" s="77">
        <f t="shared" si="85"/>
        <v>0</v>
      </c>
      <c r="AX45" s="79" t="e">
        <f t="shared" si="11"/>
        <v>#DIV/0!</v>
      </c>
      <c r="AY45" s="76">
        <f t="shared" ref="AY45:BA45" si="86">SUM(AY38:AY44)</f>
        <v>0</v>
      </c>
      <c r="AZ45" s="76">
        <f t="shared" si="86"/>
        <v>0</v>
      </c>
      <c r="BA45" s="77">
        <f t="shared" si="86"/>
        <v>0</v>
      </c>
      <c r="BB45" s="79" t="e">
        <f t="shared" si="12"/>
        <v>#DIV/0!</v>
      </c>
      <c r="BC45" s="76">
        <f t="shared" ref="BC45:BE45" si="87">SUM(BC38:BC44)</f>
        <v>0</v>
      </c>
      <c r="BD45" s="76">
        <f t="shared" si="87"/>
        <v>0</v>
      </c>
      <c r="BE45" s="77">
        <f t="shared" si="87"/>
        <v>0</v>
      </c>
      <c r="BF45" s="79" t="e">
        <f t="shared" si="13"/>
        <v>#DIV/0!</v>
      </c>
      <c r="BG45" s="76">
        <f t="shared" ref="BG45:BI45" si="88">SUM(BG38:BG44)</f>
        <v>0</v>
      </c>
      <c r="BH45" s="76">
        <f t="shared" si="88"/>
        <v>0</v>
      </c>
      <c r="BI45" s="77">
        <f t="shared" si="88"/>
        <v>0</v>
      </c>
      <c r="BJ45" s="79" t="e">
        <f t="shared" si="32"/>
        <v>#DIV/0!</v>
      </c>
      <c r="BK45" s="76">
        <f t="shared" ref="BK45:BM45" si="89">SUM(BK38:BK44)</f>
        <v>0</v>
      </c>
      <c r="BL45" s="76">
        <f t="shared" si="89"/>
        <v>0</v>
      </c>
      <c r="BM45" s="77">
        <f t="shared" si="89"/>
        <v>0</v>
      </c>
      <c r="BN45" s="79" t="e">
        <f t="shared" si="15"/>
        <v>#DIV/0!</v>
      </c>
      <c r="BO45" s="76">
        <f>SUM(BO38:BO44)</f>
        <v>0</v>
      </c>
      <c r="BP45" s="76">
        <f t="shared" ref="BP45:BQ45" si="90">SUM(BP38:BP44)</f>
        <v>0</v>
      </c>
      <c r="BQ45" s="77">
        <f t="shared" si="90"/>
        <v>0</v>
      </c>
      <c r="BR45" s="79" t="e">
        <f t="shared" si="16"/>
        <v>#DIV/0!</v>
      </c>
      <c r="BS45" s="76">
        <f t="shared" ref="BS45:BU45" si="91">SUM(BS38:BS44)</f>
        <v>0</v>
      </c>
      <c r="BT45" s="76">
        <f t="shared" si="91"/>
        <v>0</v>
      </c>
      <c r="BU45" s="77">
        <f t="shared" si="91"/>
        <v>0</v>
      </c>
      <c r="BV45" s="79" t="e">
        <f t="shared" si="17"/>
        <v>#DIV/0!</v>
      </c>
      <c r="BW45" s="76">
        <f t="shared" ref="BW45:BY45" si="92">SUM(BW38:BW44)</f>
        <v>0</v>
      </c>
      <c r="BX45" s="76">
        <f t="shared" si="92"/>
        <v>0</v>
      </c>
      <c r="BY45" s="77">
        <f t="shared" si="92"/>
        <v>0</v>
      </c>
      <c r="BZ45" s="79" t="e">
        <f t="shared" si="18"/>
        <v>#DIV/0!</v>
      </c>
      <c r="CA45" s="76">
        <f t="shared" ref="CA45:CC45" si="93">SUM(CA38:CA44)</f>
        <v>0</v>
      </c>
      <c r="CB45" s="76">
        <f t="shared" si="93"/>
        <v>0</v>
      </c>
      <c r="CC45" s="77">
        <f t="shared" si="93"/>
        <v>0</v>
      </c>
      <c r="CD45" s="79" t="e">
        <f t="shared" si="19"/>
        <v>#DIV/0!</v>
      </c>
      <c r="CE45" s="76">
        <f t="shared" ref="CE45:CG45" si="94">SUM(CE38:CE44)</f>
        <v>0</v>
      </c>
      <c r="CF45" s="76">
        <f t="shared" si="94"/>
        <v>0</v>
      </c>
      <c r="CG45" s="77">
        <f t="shared" si="94"/>
        <v>0</v>
      </c>
      <c r="CH45" s="79" t="e">
        <f t="shared" si="20"/>
        <v>#DIV/0!</v>
      </c>
      <c r="CI45" s="76">
        <f t="shared" ref="CI45:CK45" si="95">SUM(CI38:CI44)</f>
        <v>0</v>
      </c>
      <c r="CJ45" s="76">
        <f t="shared" si="95"/>
        <v>0</v>
      </c>
      <c r="CK45" s="77">
        <f t="shared" si="95"/>
        <v>0</v>
      </c>
      <c r="CL45" s="79" t="e">
        <f t="shared" si="21"/>
        <v>#DIV/0!</v>
      </c>
      <c r="CM45" s="76">
        <f t="shared" ref="CM45:CO45" si="96">SUM(CM38:CM44)</f>
        <v>0</v>
      </c>
      <c r="CN45" s="76">
        <f t="shared" si="96"/>
        <v>0</v>
      </c>
      <c r="CO45" s="77">
        <f t="shared" si="96"/>
        <v>0</v>
      </c>
      <c r="CP45" s="79" t="e">
        <f t="shared" si="22"/>
        <v>#DIV/0!</v>
      </c>
      <c r="CQ45" s="76">
        <f t="shared" ref="CQ45:CS45" si="97">SUM(CQ38:CQ44)</f>
        <v>0</v>
      </c>
      <c r="CR45" s="76">
        <f t="shared" si="97"/>
        <v>0</v>
      </c>
      <c r="CS45" s="77">
        <f t="shared" si="97"/>
        <v>0</v>
      </c>
      <c r="CT45" s="79" t="e">
        <f t="shared" si="23"/>
        <v>#DIV/0!</v>
      </c>
      <c r="CU45" s="76">
        <f t="shared" ref="CU45:CW45" si="98">SUM(CU38:CU44)</f>
        <v>0</v>
      </c>
      <c r="CV45" s="76">
        <f t="shared" si="98"/>
        <v>0</v>
      </c>
      <c r="CW45" s="77">
        <f t="shared" si="98"/>
        <v>0</v>
      </c>
      <c r="CX45" s="79" t="e">
        <f t="shared" si="24"/>
        <v>#DIV/0!</v>
      </c>
      <c r="CY45" s="76">
        <f t="shared" ref="CY45:DA45" si="99">SUM(CY38:CY44)</f>
        <v>0</v>
      </c>
      <c r="CZ45" s="76">
        <f t="shared" si="99"/>
        <v>0</v>
      </c>
      <c r="DA45" s="77">
        <f t="shared" si="99"/>
        <v>0</v>
      </c>
      <c r="DB45" s="79" t="e">
        <f t="shared" si="29"/>
        <v>#DIV/0!</v>
      </c>
      <c r="DC45" s="76">
        <f t="shared" ref="DC45:DE45" si="100">SUM(DC38:DC44)</f>
        <v>0</v>
      </c>
      <c r="DD45" s="76">
        <f t="shared" si="100"/>
        <v>0</v>
      </c>
      <c r="DE45" s="77">
        <f t="shared" si="100"/>
        <v>0</v>
      </c>
      <c r="DF45" s="151" t="e">
        <f t="shared" si="25"/>
        <v>#DIV/0!</v>
      </c>
    </row>
    <row r="46" spans="1:110" ht="16.5" hidden="1" thickBot="1">
      <c r="A46" s="88"/>
      <c r="B46" s="165"/>
      <c r="C46" s="99">
        <f>SUM(W46,AA46,AE46,AI46,AM46,AQ46,AU46,AY46,BC46,BG46,BK46,BO46,BS46,BW46,CA46,CE46,CI46,CM46,CQ46,CU46,CY46,DC46)</f>
        <v>0</v>
      </c>
      <c r="D46" s="72">
        <f t="shared" ref="D46:D52" si="101">SUM(X46,AB46,AF46,AJ46,AN46,AR46,AV46,AZ46,BD46,BH46,BL46,BP46,BT46,BX46,CB46,CF46,CJ46,CN46,CR46,CV46,CZ46,DD46)</f>
        <v>0</v>
      </c>
      <c r="E46" s="146"/>
      <c r="F46" s="72"/>
      <c r="G46" s="72"/>
      <c r="H46" s="72"/>
      <c r="I46" s="72"/>
      <c r="J46" s="61">
        <f>SUM(Y46,AC46,AG46,AK46,AO46,AS46,AW46,BA46,BE46,BI46,BM46,BQ46,BU46,BY46,CC46,CG46,CK46,CO46,CS46,CW46,DA46,DE46)</f>
        <v>0</v>
      </c>
      <c r="K46" s="59">
        <f>SUM($J$21,$J$29,$J$37,$J$45:J46)/$C$3</f>
        <v>0</v>
      </c>
      <c r="L46" s="60" t="e">
        <f t="shared" si="1"/>
        <v>#DIV/0!</v>
      </c>
      <c r="M46" s="73" t="e">
        <f t="shared" si="2"/>
        <v>#DIV/0!</v>
      </c>
      <c r="N46" s="356" t="e">
        <f t="shared" si="27"/>
        <v>#DIV/0!</v>
      </c>
      <c r="O46" s="97"/>
      <c r="P46" s="72"/>
      <c r="Q46" s="74" t="e">
        <f t="shared" si="3"/>
        <v>#DIV/0!</v>
      </c>
      <c r="R46" s="75" t="e">
        <f t="shared" si="4"/>
        <v>#DIV/0!</v>
      </c>
      <c r="S46" s="59" t="e">
        <f t="shared" si="5"/>
        <v>#DIV/0!</v>
      </c>
      <c r="T46" s="72"/>
      <c r="U46" s="72"/>
      <c r="V46" s="89"/>
      <c r="W46" s="169"/>
      <c r="X46" s="127"/>
      <c r="Y46" s="128"/>
      <c r="Z46" s="60" t="e">
        <f t="shared" si="6"/>
        <v>#DIV/0!</v>
      </c>
      <c r="AA46" s="127"/>
      <c r="AB46" s="127"/>
      <c r="AC46" s="128"/>
      <c r="AD46" s="60" t="e">
        <f t="shared" si="28"/>
        <v>#DIV/0!</v>
      </c>
      <c r="AE46" s="127"/>
      <c r="AF46" s="127"/>
      <c r="AG46" s="128"/>
      <c r="AH46" s="60" t="e">
        <f t="shared" si="7"/>
        <v>#DIV/0!</v>
      </c>
      <c r="AI46" s="127"/>
      <c r="AJ46" s="127"/>
      <c r="AK46" s="128"/>
      <c r="AL46" s="60" t="e">
        <f t="shared" si="8"/>
        <v>#DIV/0!</v>
      </c>
      <c r="AM46" s="127"/>
      <c r="AN46" s="127"/>
      <c r="AO46" s="128"/>
      <c r="AP46" s="60" t="e">
        <f t="shared" si="9"/>
        <v>#DIV/0!</v>
      </c>
      <c r="AQ46" s="127"/>
      <c r="AR46" s="127"/>
      <c r="AS46" s="128"/>
      <c r="AT46" s="60" t="e">
        <f t="shared" si="10"/>
        <v>#DIV/0!</v>
      </c>
      <c r="AU46" s="127"/>
      <c r="AV46" s="127"/>
      <c r="AW46" s="128"/>
      <c r="AX46" s="60" t="e">
        <f t="shared" si="11"/>
        <v>#DIV/0!</v>
      </c>
      <c r="AY46" s="127"/>
      <c r="AZ46" s="127"/>
      <c r="BA46" s="128"/>
      <c r="BB46" s="60" t="e">
        <f t="shared" si="12"/>
        <v>#DIV/0!</v>
      </c>
      <c r="BC46" s="127"/>
      <c r="BD46" s="127"/>
      <c r="BE46" s="128"/>
      <c r="BF46" s="60" t="e">
        <f t="shared" si="13"/>
        <v>#DIV/0!</v>
      </c>
      <c r="BG46" s="127"/>
      <c r="BH46" s="127"/>
      <c r="BI46" s="128"/>
      <c r="BJ46" s="60" t="e">
        <f t="shared" si="32"/>
        <v>#DIV/0!</v>
      </c>
      <c r="BK46" s="127"/>
      <c r="BL46" s="127"/>
      <c r="BM46" s="128"/>
      <c r="BN46" s="60" t="e">
        <f t="shared" si="15"/>
        <v>#DIV/0!</v>
      </c>
      <c r="BO46" s="127"/>
      <c r="BP46" s="127"/>
      <c r="BQ46" s="128"/>
      <c r="BR46" s="60" t="e">
        <f t="shared" si="16"/>
        <v>#DIV/0!</v>
      </c>
      <c r="BS46" s="127"/>
      <c r="BT46" s="127"/>
      <c r="BU46" s="128"/>
      <c r="BV46" s="60" t="e">
        <f t="shared" si="17"/>
        <v>#DIV/0!</v>
      </c>
      <c r="BW46" s="127"/>
      <c r="BX46" s="127"/>
      <c r="BY46" s="128"/>
      <c r="BZ46" s="60" t="e">
        <f t="shared" si="18"/>
        <v>#DIV/0!</v>
      </c>
      <c r="CA46" s="127"/>
      <c r="CB46" s="127"/>
      <c r="CC46" s="128"/>
      <c r="CD46" s="60" t="e">
        <f t="shared" si="19"/>
        <v>#DIV/0!</v>
      </c>
      <c r="CE46" s="127"/>
      <c r="CF46" s="127"/>
      <c r="CG46" s="128"/>
      <c r="CH46" s="60" t="e">
        <f t="shared" si="20"/>
        <v>#DIV/0!</v>
      </c>
      <c r="CI46" s="127"/>
      <c r="CJ46" s="127"/>
      <c r="CK46" s="128"/>
      <c r="CL46" s="60" t="e">
        <f t="shared" si="21"/>
        <v>#DIV/0!</v>
      </c>
      <c r="CM46" s="127"/>
      <c r="CN46" s="127"/>
      <c r="CO46" s="128"/>
      <c r="CP46" s="60" t="e">
        <f t="shared" si="22"/>
        <v>#DIV/0!</v>
      </c>
      <c r="CQ46" s="127"/>
      <c r="CR46" s="127"/>
      <c r="CS46" s="128"/>
      <c r="CT46" s="60" t="e">
        <f t="shared" si="23"/>
        <v>#DIV/0!</v>
      </c>
      <c r="CU46" s="127"/>
      <c r="CV46" s="127"/>
      <c r="CW46" s="128"/>
      <c r="CX46" s="60" t="e">
        <f t="shared" si="24"/>
        <v>#DIV/0!</v>
      </c>
      <c r="CY46" s="127"/>
      <c r="CZ46" s="127"/>
      <c r="DA46" s="128"/>
      <c r="DB46" s="60" t="e">
        <f t="shared" si="29"/>
        <v>#DIV/0!</v>
      </c>
      <c r="DC46" s="127"/>
      <c r="DD46" s="127"/>
      <c r="DE46" s="128"/>
      <c r="DF46" s="150" t="e">
        <f t="shared" si="25"/>
        <v>#DIV/0!</v>
      </c>
    </row>
    <row r="47" spans="1:110" ht="16.5" hidden="1" thickBot="1">
      <c r="A47" s="88"/>
      <c r="B47" s="165"/>
      <c r="C47" s="99">
        <f t="shared" ref="C47:C52" si="102">SUM(W47,AA47,AE47,AI47,AM47,AQ47,AU47,AY47,BC47,BG47,BK47,BO47,BS47,BW47,CA47,CE47,CI47,CM47,CQ47,CU47,CY47,DC47)</f>
        <v>0</v>
      </c>
      <c r="D47" s="72">
        <f t="shared" si="101"/>
        <v>0</v>
      </c>
      <c r="E47" s="146"/>
      <c r="F47" s="72"/>
      <c r="G47" s="72"/>
      <c r="H47" s="72"/>
      <c r="I47" s="72"/>
      <c r="J47" s="61">
        <f t="shared" ref="J47:J52" si="103">SUM(Y47,AC47,AG47,AK47,AO47,AS47,AW47,BA47,BE47,BI47,BM47,BQ47,BU47,BY47,CC47,CG47,CK47,CO47,CS47,CW47,DA47,DE47)</f>
        <v>0</v>
      </c>
      <c r="K47" s="59">
        <f>SUM($J$21,$J$29,$J$37,$J$45:J47)/$C$3</f>
        <v>0</v>
      </c>
      <c r="L47" s="60" t="e">
        <f t="shared" si="1"/>
        <v>#DIV/0!</v>
      </c>
      <c r="M47" s="73" t="e">
        <f t="shared" si="2"/>
        <v>#DIV/0!</v>
      </c>
      <c r="N47" s="356" t="e">
        <f t="shared" si="27"/>
        <v>#DIV/0!</v>
      </c>
      <c r="O47" s="97"/>
      <c r="P47" s="72"/>
      <c r="Q47" s="74" t="e">
        <f t="shared" si="3"/>
        <v>#DIV/0!</v>
      </c>
      <c r="R47" s="75" t="e">
        <f t="shared" si="4"/>
        <v>#DIV/0!</v>
      </c>
      <c r="S47" s="59" t="e">
        <f t="shared" si="5"/>
        <v>#DIV/0!</v>
      </c>
      <c r="T47" s="72"/>
      <c r="U47" s="72"/>
      <c r="V47" s="89"/>
      <c r="W47" s="169"/>
      <c r="X47" s="127"/>
      <c r="Y47" s="128"/>
      <c r="Z47" s="60" t="e">
        <f t="shared" si="6"/>
        <v>#DIV/0!</v>
      </c>
      <c r="AA47" s="127"/>
      <c r="AB47" s="127"/>
      <c r="AC47" s="128"/>
      <c r="AD47" s="60" t="e">
        <f t="shared" si="28"/>
        <v>#DIV/0!</v>
      </c>
      <c r="AE47" s="127"/>
      <c r="AF47" s="127"/>
      <c r="AG47" s="128"/>
      <c r="AH47" s="60" t="e">
        <f t="shared" si="7"/>
        <v>#DIV/0!</v>
      </c>
      <c r="AI47" s="127"/>
      <c r="AJ47" s="127"/>
      <c r="AK47" s="128"/>
      <c r="AL47" s="60" t="e">
        <f t="shared" si="8"/>
        <v>#DIV/0!</v>
      </c>
      <c r="AM47" s="127"/>
      <c r="AN47" s="127"/>
      <c r="AO47" s="128"/>
      <c r="AP47" s="60" t="e">
        <f t="shared" si="9"/>
        <v>#DIV/0!</v>
      </c>
      <c r="AQ47" s="127"/>
      <c r="AR47" s="127"/>
      <c r="AS47" s="128"/>
      <c r="AT47" s="60" t="e">
        <f t="shared" si="10"/>
        <v>#DIV/0!</v>
      </c>
      <c r="AU47" s="127"/>
      <c r="AV47" s="127"/>
      <c r="AW47" s="128"/>
      <c r="AX47" s="60" t="e">
        <f t="shared" si="11"/>
        <v>#DIV/0!</v>
      </c>
      <c r="AY47" s="127"/>
      <c r="AZ47" s="127"/>
      <c r="BA47" s="128"/>
      <c r="BB47" s="60" t="e">
        <f t="shared" si="12"/>
        <v>#DIV/0!</v>
      </c>
      <c r="BC47" s="127"/>
      <c r="BD47" s="127"/>
      <c r="BE47" s="128"/>
      <c r="BF47" s="60" t="e">
        <f t="shared" si="13"/>
        <v>#DIV/0!</v>
      </c>
      <c r="BG47" s="127"/>
      <c r="BH47" s="127"/>
      <c r="BI47" s="128"/>
      <c r="BJ47" s="60" t="e">
        <f t="shared" si="32"/>
        <v>#DIV/0!</v>
      </c>
      <c r="BK47" s="127"/>
      <c r="BL47" s="127"/>
      <c r="BM47" s="128"/>
      <c r="BN47" s="60" t="e">
        <f t="shared" si="15"/>
        <v>#DIV/0!</v>
      </c>
      <c r="BO47" s="127"/>
      <c r="BP47" s="127"/>
      <c r="BQ47" s="128"/>
      <c r="BR47" s="60" t="e">
        <f t="shared" si="16"/>
        <v>#DIV/0!</v>
      </c>
      <c r="BS47" s="127"/>
      <c r="BT47" s="127"/>
      <c r="BU47" s="128"/>
      <c r="BV47" s="60" t="e">
        <f t="shared" si="17"/>
        <v>#DIV/0!</v>
      </c>
      <c r="BW47" s="127"/>
      <c r="BX47" s="127"/>
      <c r="BY47" s="128"/>
      <c r="BZ47" s="60" t="e">
        <f t="shared" si="18"/>
        <v>#DIV/0!</v>
      </c>
      <c r="CA47" s="127"/>
      <c r="CB47" s="127"/>
      <c r="CC47" s="128"/>
      <c r="CD47" s="60" t="e">
        <f t="shared" si="19"/>
        <v>#DIV/0!</v>
      </c>
      <c r="CE47" s="127"/>
      <c r="CF47" s="127"/>
      <c r="CG47" s="128"/>
      <c r="CH47" s="60" t="e">
        <f t="shared" si="20"/>
        <v>#DIV/0!</v>
      </c>
      <c r="CI47" s="127"/>
      <c r="CJ47" s="127"/>
      <c r="CK47" s="128"/>
      <c r="CL47" s="60" t="e">
        <f t="shared" si="21"/>
        <v>#DIV/0!</v>
      </c>
      <c r="CM47" s="127"/>
      <c r="CN47" s="127"/>
      <c r="CO47" s="128"/>
      <c r="CP47" s="60" t="e">
        <f t="shared" si="22"/>
        <v>#DIV/0!</v>
      </c>
      <c r="CQ47" s="127"/>
      <c r="CR47" s="127"/>
      <c r="CS47" s="128"/>
      <c r="CT47" s="60" t="e">
        <f t="shared" si="23"/>
        <v>#DIV/0!</v>
      </c>
      <c r="CU47" s="127"/>
      <c r="CV47" s="127"/>
      <c r="CW47" s="128"/>
      <c r="CX47" s="60" t="e">
        <f t="shared" si="24"/>
        <v>#DIV/0!</v>
      </c>
      <c r="CY47" s="127"/>
      <c r="CZ47" s="127"/>
      <c r="DA47" s="128"/>
      <c r="DB47" s="60" t="e">
        <f t="shared" si="29"/>
        <v>#DIV/0!</v>
      </c>
      <c r="DC47" s="127"/>
      <c r="DD47" s="127"/>
      <c r="DE47" s="128"/>
      <c r="DF47" s="150" t="e">
        <f t="shared" si="25"/>
        <v>#DIV/0!</v>
      </c>
    </row>
    <row r="48" spans="1:110" ht="16.5" hidden="1" thickBot="1">
      <c r="A48" s="88"/>
      <c r="B48" s="165"/>
      <c r="C48" s="99">
        <f t="shared" si="102"/>
        <v>0</v>
      </c>
      <c r="D48" s="72">
        <f t="shared" si="101"/>
        <v>0</v>
      </c>
      <c r="E48" s="146"/>
      <c r="F48" s="72"/>
      <c r="G48" s="72"/>
      <c r="H48" s="72"/>
      <c r="I48" s="72"/>
      <c r="J48" s="61">
        <f t="shared" si="103"/>
        <v>0</v>
      </c>
      <c r="K48" s="59">
        <f>SUM($J$21,$J$29,$J$37,$J$45:J48)/$C$3</f>
        <v>0</v>
      </c>
      <c r="L48" s="60" t="e">
        <f t="shared" si="1"/>
        <v>#DIV/0!</v>
      </c>
      <c r="M48" s="73" t="e">
        <f t="shared" si="2"/>
        <v>#DIV/0!</v>
      </c>
      <c r="N48" s="356" t="e">
        <f t="shared" si="27"/>
        <v>#DIV/0!</v>
      </c>
      <c r="O48" s="97"/>
      <c r="P48" s="72"/>
      <c r="Q48" s="74" t="e">
        <f t="shared" si="3"/>
        <v>#DIV/0!</v>
      </c>
      <c r="R48" s="75" t="e">
        <f t="shared" si="4"/>
        <v>#DIV/0!</v>
      </c>
      <c r="S48" s="59" t="e">
        <f t="shared" si="5"/>
        <v>#DIV/0!</v>
      </c>
      <c r="T48" s="72"/>
      <c r="U48" s="72"/>
      <c r="V48" s="89"/>
      <c r="W48" s="169"/>
      <c r="X48" s="127"/>
      <c r="Y48" s="128"/>
      <c r="Z48" s="60" t="e">
        <f t="shared" si="6"/>
        <v>#DIV/0!</v>
      </c>
      <c r="AA48" s="127"/>
      <c r="AB48" s="127"/>
      <c r="AC48" s="128"/>
      <c r="AD48" s="60" t="e">
        <f t="shared" si="28"/>
        <v>#DIV/0!</v>
      </c>
      <c r="AE48" s="127"/>
      <c r="AF48" s="127"/>
      <c r="AG48" s="128"/>
      <c r="AH48" s="60" t="e">
        <f t="shared" si="7"/>
        <v>#DIV/0!</v>
      </c>
      <c r="AI48" s="127"/>
      <c r="AJ48" s="127"/>
      <c r="AK48" s="128"/>
      <c r="AL48" s="60" t="e">
        <f t="shared" si="8"/>
        <v>#DIV/0!</v>
      </c>
      <c r="AM48" s="127"/>
      <c r="AN48" s="127"/>
      <c r="AO48" s="128"/>
      <c r="AP48" s="60" t="e">
        <f t="shared" si="9"/>
        <v>#DIV/0!</v>
      </c>
      <c r="AQ48" s="127"/>
      <c r="AR48" s="127"/>
      <c r="AS48" s="128"/>
      <c r="AT48" s="60" t="e">
        <f t="shared" si="10"/>
        <v>#DIV/0!</v>
      </c>
      <c r="AU48" s="127"/>
      <c r="AV48" s="127"/>
      <c r="AW48" s="128"/>
      <c r="AX48" s="60" t="e">
        <f t="shared" si="11"/>
        <v>#DIV/0!</v>
      </c>
      <c r="AY48" s="127"/>
      <c r="AZ48" s="127"/>
      <c r="BA48" s="128"/>
      <c r="BB48" s="60" t="e">
        <f t="shared" si="12"/>
        <v>#DIV/0!</v>
      </c>
      <c r="BC48" s="127"/>
      <c r="BD48" s="127"/>
      <c r="BE48" s="128"/>
      <c r="BF48" s="60" t="e">
        <f t="shared" si="13"/>
        <v>#DIV/0!</v>
      </c>
      <c r="BG48" s="127"/>
      <c r="BH48" s="127"/>
      <c r="BI48" s="128"/>
      <c r="BJ48" s="60" t="e">
        <f t="shared" si="32"/>
        <v>#DIV/0!</v>
      </c>
      <c r="BK48" s="127"/>
      <c r="BL48" s="127"/>
      <c r="BM48" s="128"/>
      <c r="BN48" s="60" t="e">
        <f t="shared" si="15"/>
        <v>#DIV/0!</v>
      </c>
      <c r="BO48" s="127"/>
      <c r="BP48" s="127"/>
      <c r="BQ48" s="128"/>
      <c r="BR48" s="60" t="e">
        <f t="shared" si="16"/>
        <v>#DIV/0!</v>
      </c>
      <c r="BS48" s="127"/>
      <c r="BT48" s="127"/>
      <c r="BU48" s="128"/>
      <c r="BV48" s="60" t="e">
        <f t="shared" si="17"/>
        <v>#DIV/0!</v>
      </c>
      <c r="BW48" s="127"/>
      <c r="BX48" s="127"/>
      <c r="BY48" s="128"/>
      <c r="BZ48" s="60" t="e">
        <f t="shared" si="18"/>
        <v>#DIV/0!</v>
      </c>
      <c r="CA48" s="127"/>
      <c r="CB48" s="127"/>
      <c r="CC48" s="128"/>
      <c r="CD48" s="60" t="e">
        <f t="shared" si="19"/>
        <v>#DIV/0!</v>
      </c>
      <c r="CE48" s="127"/>
      <c r="CF48" s="127"/>
      <c r="CG48" s="128"/>
      <c r="CH48" s="60" t="e">
        <f t="shared" si="20"/>
        <v>#DIV/0!</v>
      </c>
      <c r="CI48" s="127"/>
      <c r="CJ48" s="127"/>
      <c r="CK48" s="128"/>
      <c r="CL48" s="60" t="e">
        <f t="shared" si="21"/>
        <v>#DIV/0!</v>
      </c>
      <c r="CM48" s="127"/>
      <c r="CN48" s="127"/>
      <c r="CO48" s="128"/>
      <c r="CP48" s="60" t="e">
        <f t="shared" si="22"/>
        <v>#DIV/0!</v>
      </c>
      <c r="CQ48" s="127"/>
      <c r="CR48" s="127"/>
      <c r="CS48" s="128"/>
      <c r="CT48" s="60" t="e">
        <f t="shared" si="23"/>
        <v>#DIV/0!</v>
      </c>
      <c r="CU48" s="127"/>
      <c r="CV48" s="127"/>
      <c r="CW48" s="128"/>
      <c r="CX48" s="60" t="e">
        <f t="shared" si="24"/>
        <v>#DIV/0!</v>
      </c>
      <c r="CY48" s="127"/>
      <c r="CZ48" s="127"/>
      <c r="DA48" s="128"/>
      <c r="DB48" s="60" t="e">
        <f t="shared" si="29"/>
        <v>#DIV/0!</v>
      </c>
      <c r="DC48" s="127"/>
      <c r="DD48" s="127"/>
      <c r="DE48" s="128"/>
      <c r="DF48" s="150" t="e">
        <f t="shared" si="25"/>
        <v>#DIV/0!</v>
      </c>
    </row>
    <row r="49" spans="1:110" ht="16.5" hidden="1" thickBot="1">
      <c r="A49" s="88"/>
      <c r="B49" s="165"/>
      <c r="C49" s="99">
        <f t="shared" si="102"/>
        <v>0</v>
      </c>
      <c r="D49" s="72">
        <f t="shared" si="101"/>
        <v>0</v>
      </c>
      <c r="E49" s="146"/>
      <c r="F49" s="72"/>
      <c r="G49" s="72"/>
      <c r="H49" s="72"/>
      <c r="I49" s="72"/>
      <c r="J49" s="61">
        <f t="shared" si="103"/>
        <v>0</v>
      </c>
      <c r="K49" s="59">
        <f>SUM($J$21,$J$29,$J$37,$J$45:J49)/$C$3</f>
        <v>0</v>
      </c>
      <c r="L49" s="60" t="e">
        <f t="shared" si="1"/>
        <v>#DIV/0!</v>
      </c>
      <c r="M49" s="73" t="e">
        <f t="shared" si="2"/>
        <v>#DIV/0!</v>
      </c>
      <c r="N49" s="356" t="e">
        <f t="shared" si="27"/>
        <v>#DIV/0!</v>
      </c>
      <c r="O49" s="97"/>
      <c r="P49" s="72"/>
      <c r="Q49" s="74" t="e">
        <f t="shared" si="3"/>
        <v>#DIV/0!</v>
      </c>
      <c r="R49" s="75" t="e">
        <f t="shared" si="4"/>
        <v>#DIV/0!</v>
      </c>
      <c r="S49" s="59" t="e">
        <f t="shared" si="5"/>
        <v>#DIV/0!</v>
      </c>
      <c r="T49" s="72"/>
      <c r="U49" s="72"/>
      <c r="V49" s="89"/>
      <c r="W49" s="169"/>
      <c r="X49" s="127"/>
      <c r="Y49" s="128"/>
      <c r="Z49" s="60" t="e">
        <f t="shared" si="6"/>
        <v>#DIV/0!</v>
      </c>
      <c r="AA49" s="127"/>
      <c r="AB49" s="127"/>
      <c r="AC49" s="128"/>
      <c r="AD49" s="60" t="e">
        <f t="shared" si="28"/>
        <v>#DIV/0!</v>
      </c>
      <c r="AE49" s="127"/>
      <c r="AF49" s="127"/>
      <c r="AG49" s="128"/>
      <c r="AH49" s="60" t="e">
        <f t="shared" si="7"/>
        <v>#DIV/0!</v>
      </c>
      <c r="AI49" s="127"/>
      <c r="AJ49" s="127"/>
      <c r="AK49" s="128"/>
      <c r="AL49" s="60" t="e">
        <f t="shared" si="8"/>
        <v>#DIV/0!</v>
      </c>
      <c r="AM49" s="127"/>
      <c r="AN49" s="127"/>
      <c r="AO49" s="128"/>
      <c r="AP49" s="60" t="e">
        <f t="shared" si="9"/>
        <v>#DIV/0!</v>
      </c>
      <c r="AQ49" s="127"/>
      <c r="AR49" s="127"/>
      <c r="AS49" s="128"/>
      <c r="AT49" s="60" t="e">
        <f t="shared" si="10"/>
        <v>#DIV/0!</v>
      </c>
      <c r="AU49" s="127"/>
      <c r="AV49" s="127"/>
      <c r="AW49" s="128"/>
      <c r="AX49" s="60" t="e">
        <f t="shared" si="11"/>
        <v>#DIV/0!</v>
      </c>
      <c r="AY49" s="127"/>
      <c r="AZ49" s="127"/>
      <c r="BA49" s="128"/>
      <c r="BB49" s="60" t="e">
        <f t="shared" si="12"/>
        <v>#DIV/0!</v>
      </c>
      <c r="BC49" s="127"/>
      <c r="BD49" s="127"/>
      <c r="BE49" s="128"/>
      <c r="BF49" s="60" t="e">
        <f t="shared" si="13"/>
        <v>#DIV/0!</v>
      </c>
      <c r="BG49" s="127"/>
      <c r="BH49" s="127"/>
      <c r="BI49" s="128"/>
      <c r="BJ49" s="60" t="e">
        <f t="shared" si="32"/>
        <v>#DIV/0!</v>
      </c>
      <c r="BK49" s="127"/>
      <c r="BL49" s="127"/>
      <c r="BM49" s="128"/>
      <c r="BN49" s="60" t="e">
        <f t="shared" si="15"/>
        <v>#DIV/0!</v>
      </c>
      <c r="BO49" s="127"/>
      <c r="BP49" s="127"/>
      <c r="BQ49" s="128"/>
      <c r="BR49" s="60" t="e">
        <f t="shared" si="16"/>
        <v>#DIV/0!</v>
      </c>
      <c r="BS49" s="127"/>
      <c r="BT49" s="127"/>
      <c r="BU49" s="128"/>
      <c r="BV49" s="60" t="e">
        <f t="shared" si="17"/>
        <v>#DIV/0!</v>
      </c>
      <c r="BW49" s="127"/>
      <c r="BX49" s="127"/>
      <c r="BY49" s="128"/>
      <c r="BZ49" s="60" t="e">
        <f t="shared" si="18"/>
        <v>#DIV/0!</v>
      </c>
      <c r="CA49" s="127"/>
      <c r="CB49" s="127"/>
      <c r="CC49" s="128"/>
      <c r="CD49" s="60" t="e">
        <f t="shared" si="19"/>
        <v>#DIV/0!</v>
      </c>
      <c r="CE49" s="127"/>
      <c r="CF49" s="127"/>
      <c r="CG49" s="128"/>
      <c r="CH49" s="60" t="e">
        <f t="shared" si="20"/>
        <v>#DIV/0!</v>
      </c>
      <c r="CI49" s="127"/>
      <c r="CJ49" s="127"/>
      <c r="CK49" s="128"/>
      <c r="CL49" s="60" t="e">
        <f t="shared" si="21"/>
        <v>#DIV/0!</v>
      </c>
      <c r="CM49" s="127"/>
      <c r="CN49" s="127"/>
      <c r="CO49" s="128"/>
      <c r="CP49" s="60" t="e">
        <f t="shared" si="22"/>
        <v>#DIV/0!</v>
      </c>
      <c r="CQ49" s="127"/>
      <c r="CR49" s="127"/>
      <c r="CS49" s="128"/>
      <c r="CT49" s="60" t="e">
        <f t="shared" si="23"/>
        <v>#DIV/0!</v>
      </c>
      <c r="CU49" s="127"/>
      <c r="CV49" s="127"/>
      <c r="CW49" s="128"/>
      <c r="CX49" s="60" t="e">
        <f t="shared" si="24"/>
        <v>#DIV/0!</v>
      </c>
      <c r="CY49" s="127"/>
      <c r="CZ49" s="127"/>
      <c r="DA49" s="128"/>
      <c r="DB49" s="60" t="e">
        <f t="shared" si="29"/>
        <v>#DIV/0!</v>
      </c>
      <c r="DC49" s="127"/>
      <c r="DD49" s="127"/>
      <c r="DE49" s="128"/>
      <c r="DF49" s="150" t="e">
        <f t="shared" si="25"/>
        <v>#DIV/0!</v>
      </c>
    </row>
    <row r="50" spans="1:110" ht="16.5" hidden="1" thickBot="1">
      <c r="A50" s="88"/>
      <c r="B50" s="165"/>
      <c r="C50" s="99">
        <f t="shared" si="102"/>
        <v>0</v>
      </c>
      <c r="D50" s="72">
        <f t="shared" si="101"/>
        <v>0</v>
      </c>
      <c r="E50" s="146"/>
      <c r="F50" s="72"/>
      <c r="G50" s="72"/>
      <c r="H50" s="72"/>
      <c r="I50" s="72"/>
      <c r="J50" s="61">
        <f t="shared" si="103"/>
        <v>0</v>
      </c>
      <c r="K50" s="59">
        <f>SUM($J$21,$J$29,$J$37,$J$45:J50)/$C$3</f>
        <v>0</v>
      </c>
      <c r="L50" s="60" t="e">
        <f t="shared" si="1"/>
        <v>#DIV/0!</v>
      </c>
      <c r="M50" s="73" t="e">
        <f t="shared" si="2"/>
        <v>#DIV/0!</v>
      </c>
      <c r="N50" s="356" t="e">
        <f t="shared" si="27"/>
        <v>#DIV/0!</v>
      </c>
      <c r="O50" s="97"/>
      <c r="P50" s="72"/>
      <c r="Q50" s="74" t="e">
        <f t="shared" si="3"/>
        <v>#DIV/0!</v>
      </c>
      <c r="R50" s="75" t="e">
        <f t="shared" si="4"/>
        <v>#DIV/0!</v>
      </c>
      <c r="S50" s="59" t="e">
        <f t="shared" si="5"/>
        <v>#DIV/0!</v>
      </c>
      <c r="T50" s="72"/>
      <c r="U50" s="72"/>
      <c r="V50" s="89"/>
      <c r="W50" s="169"/>
      <c r="X50" s="127"/>
      <c r="Y50" s="128"/>
      <c r="Z50" s="60" t="e">
        <f t="shared" si="6"/>
        <v>#DIV/0!</v>
      </c>
      <c r="AA50" s="127"/>
      <c r="AB50" s="127"/>
      <c r="AC50" s="128"/>
      <c r="AD50" s="60" t="e">
        <f t="shared" si="28"/>
        <v>#DIV/0!</v>
      </c>
      <c r="AE50" s="127"/>
      <c r="AF50" s="127"/>
      <c r="AG50" s="128"/>
      <c r="AH50" s="60" t="e">
        <f t="shared" si="7"/>
        <v>#DIV/0!</v>
      </c>
      <c r="AI50" s="127"/>
      <c r="AJ50" s="127"/>
      <c r="AK50" s="128"/>
      <c r="AL50" s="60" t="e">
        <f t="shared" si="8"/>
        <v>#DIV/0!</v>
      </c>
      <c r="AM50" s="127"/>
      <c r="AN50" s="127"/>
      <c r="AO50" s="128"/>
      <c r="AP50" s="60" t="e">
        <f t="shared" si="9"/>
        <v>#DIV/0!</v>
      </c>
      <c r="AQ50" s="127"/>
      <c r="AR50" s="127"/>
      <c r="AS50" s="128"/>
      <c r="AT50" s="60" t="e">
        <f t="shared" si="10"/>
        <v>#DIV/0!</v>
      </c>
      <c r="AU50" s="127"/>
      <c r="AV50" s="127"/>
      <c r="AW50" s="128"/>
      <c r="AX50" s="60" t="e">
        <f t="shared" si="11"/>
        <v>#DIV/0!</v>
      </c>
      <c r="AY50" s="127"/>
      <c r="AZ50" s="127"/>
      <c r="BA50" s="128"/>
      <c r="BB50" s="60" t="e">
        <f t="shared" si="12"/>
        <v>#DIV/0!</v>
      </c>
      <c r="BC50" s="127"/>
      <c r="BD50" s="127"/>
      <c r="BE50" s="128"/>
      <c r="BF50" s="60" t="e">
        <f t="shared" si="13"/>
        <v>#DIV/0!</v>
      </c>
      <c r="BG50" s="127"/>
      <c r="BH50" s="127"/>
      <c r="BI50" s="128"/>
      <c r="BJ50" s="60" t="e">
        <f t="shared" si="32"/>
        <v>#DIV/0!</v>
      </c>
      <c r="BK50" s="127"/>
      <c r="BL50" s="127"/>
      <c r="BM50" s="128"/>
      <c r="BN50" s="60" t="e">
        <f t="shared" si="15"/>
        <v>#DIV/0!</v>
      </c>
      <c r="BO50" s="127"/>
      <c r="BP50" s="127"/>
      <c r="BQ50" s="128"/>
      <c r="BR50" s="60" t="e">
        <f t="shared" si="16"/>
        <v>#DIV/0!</v>
      </c>
      <c r="BS50" s="127"/>
      <c r="BT50" s="127"/>
      <c r="BU50" s="128"/>
      <c r="BV50" s="60" t="e">
        <f t="shared" si="17"/>
        <v>#DIV/0!</v>
      </c>
      <c r="BW50" s="127"/>
      <c r="BX50" s="127"/>
      <c r="BY50" s="128"/>
      <c r="BZ50" s="60" t="e">
        <f t="shared" si="18"/>
        <v>#DIV/0!</v>
      </c>
      <c r="CA50" s="127"/>
      <c r="CB50" s="127"/>
      <c r="CC50" s="128"/>
      <c r="CD50" s="60" t="e">
        <f t="shared" si="19"/>
        <v>#DIV/0!</v>
      </c>
      <c r="CE50" s="127"/>
      <c r="CF50" s="127"/>
      <c r="CG50" s="128"/>
      <c r="CH50" s="60" t="e">
        <f t="shared" si="20"/>
        <v>#DIV/0!</v>
      </c>
      <c r="CI50" s="127"/>
      <c r="CJ50" s="127"/>
      <c r="CK50" s="128"/>
      <c r="CL50" s="60" t="e">
        <f t="shared" si="21"/>
        <v>#DIV/0!</v>
      </c>
      <c r="CM50" s="127"/>
      <c r="CN50" s="127"/>
      <c r="CO50" s="128"/>
      <c r="CP50" s="60" t="e">
        <f t="shared" si="22"/>
        <v>#DIV/0!</v>
      </c>
      <c r="CQ50" s="127"/>
      <c r="CR50" s="127"/>
      <c r="CS50" s="128"/>
      <c r="CT50" s="60" t="e">
        <f t="shared" si="23"/>
        <v>#DIV/0!</v>
      </c>
      <c r="CU50" s="127"/>
      <c r="CV50" s="127"/>
      <c r="CW50" s="128"/>
      <c r="CX50" s="60" t="e">
        <f t="shared" si="24"/>
        <v>#DIV/0!</v>
      </c>
      <c r="CY50" s="127"/>
      <c r="CZ50" s="127"/>
      <c r="DA50" s="128"/>
      <c r="DB50" s="60" t="e">
        <f t="shared" si="29"/>
        <v>#DIV/0!</v>
      </c>
      <c r="DC50" s="127"/>
      <c r="DD50" s="127"/>
      <c r="DE50" s="128"/>
      <c r="DF50" s="150" t="e">
        <f t="shared" si="25"/>
        <v>#DIV/0!</v>
      </c>
    </row>
    <row r="51" spans="1:110" ht="16.5" hidden="1" thickBot="1">
      <c r="A51" s="88"/>
      <c r="B51" s="165"/>
      <c r="C51" s="99">
        <f t="shared" si="102"/>
        <v>0</v>
      </c>
      <c r="D51" s="72">
        <f t="shared" si="101"/>
        <v>0</v>
      </c>
      <c r="E51" s="146"/>
      <c r="F51" s="72"/>
      <c r="G51" s="72"/>
      <c r="H51" s="72"/>
      <c r="I51" s="72"/>
      <c r="J51" s="61">
        <f t="shared" si="103"/>
        <v>0</v>
      </c>
      <c r="K51" s="59">
        <f>SUM($J$21,$J$29,$J$37,$J$45:J51)/$C$3</f>
        <v>0</v>
      </c>
      <c r="L51" s="60" t="e">
        <f t="shared" si="1"/>
        <v>#DIV/0!</v>
      </c>
      <c r="M51" s="73" t="e">
        <f t="shared" si="2"/>
        <v>#DIV/0!</v>
      </c>
      <c r="N51" s="356" t="e">
        <f t="shared" si="27"/>
        <v>#DIV/0!</v>
      </c>
      <c r="O51" s="97"/>
      <c r="P51" s="72"/>
      <c r="Q51" s="74" t="e">
        <f t="shared" si="3"/>
        <v>#DIV/0!</v>
      </c>
      <c r="R51" s="75" t="e">
        <f t="shared" si="4"/>
        <v>#DIV/0!</v>
      </c>
      <c r="S51" s="59" t="e">
        <f t="shared" si="5"/>
        <v>#DIV/0!</v>
      </c>
      <c r="T51" s="72"/>
      <c r="U51" s="72"/>
      <c r="V51" s="89"/>
      <c r="W51" s="169"/>
      <c r="X51" s="127"/>
      <c r="Y51" s="128"/>
      <c r="Z51" s="60" t="e">
        <f t="shared" si="6"/>
        <v>#DIV/0!</v>
      </c>
      <c r="AA51" s="127"/>
      <c r="AB51" s="127"/>
      <c r="AC51" s="128"/>
      <c r="AD51" s="60" t="e">
        <f t="shared" si="28"/>
        <v>#DIV/0!</v>
      </c>
      <c r="AE51" s="127"/>
      <c r="AF51" s="127"/>
      <c r="AG51" s="128"/>
      <c r="AH51" s="60" t="e">
        <f t="shared" si="7"/>
        <v>#DIV/0!</v>
      </c>
      <c r="AI51" s="127"/>
      <c r="AJ51" s="127"/>
      <c r="AK51" s="128"/>
      <c r="AL51" s="60" t="e">
        <f t="shared" si="8"/>
        <v>#DIV/0!</v>
      </c>
      <c r="AM51" s="127"/>
      <c r="AN51" s="127"/>
      <c r="AO51" s="128"/>
      <c r="AP51" s="60" t="e">
        <f t="shared" si="9"/>
        <v>#DIV/0!</v>
      </c>
      <c r="AQ51" s="127"/>
      <c r="AR51" s="127"/>
      <c r="AS51" s="128"/>
      <c r="AT51" s="60" t="e">
        <f t="shared" si="10"/>
        <v>#DIV/0!</v>
      </c>
      <c r="AU51" s="127"/>
      <c r="AV51" s="127"/>
      <c r="AW51" s="128"/>
      <c r="AX51" s="60" t="e">
        <f t="shared" si="11"/>
        <v>#DIV/0!</v>
      </c>
      <c r="AY51" s="127"/>
      <c r="AZ51" s="127"/>
      <c r="BA51" s="128"/>
      <c r="BB51" s="60" t="e">
        <f t="shared" si="12"/>
        <v>#DIV/0!</v>
      </c>
      <c r="BC51" s="127"/>
      <c r="BD51" s="127"/>
      <c r="BE51" s="128"/>
      <c r="BF51" s="60" t="e">
        <f t="shared" si="13"/>
        <v>#DIV/0!</v>
      </c>
      <c r="BG51" s="127"/>
      <c r="BH51" s="127"/>
      <c r="BI51" s="128"/>
      <c r="BJ51" s="60" t="e">
        <f t="shared" si="32"/>
        <v>#DIV/0!</v>
      </c>
      <c r="BK51" s="127"/>
      <c r="BL51" s="127"/>
      <c r="BM51" s="128"/>
      <c r="BN51" s="60" t="e">
        <f t="shared" si="15"/>
        <v>#DIV/0!</v>
      </c>
      <c r="BO51" s="127"/>
      <c r="BP51" s="127"/>
      <c r="BQ51" s="128"/>
      <c r="BR51" s="60" t="e">
        <f t="shared" si="16"/>
        <v>#DIV/0!</v>
      </c>
      <c r="BS51" s="127"/>
      <c r="BT51" s="127"/>
      <c r="BU51" s="128"/>
      <c r="BV51" s="60" t="e">
        <f t="shared" si="17"/>
        <v>#DIV/0!</v>
      </c>
      <c r="BW51" s="127"/>
      <c r="BX51" s="127"/>
      <c r="BY51" s="128"/>
      <c r="BZ51" s="60" t="e">
        <f t="shared" si="18"/>
        <v>#DIV/0!</v>
      </c>
      <c r="CA51" s="127"/>
      <c r="CB51" s="127"/>
      <c r="CC51" s="128"/>
      <c r="CD51" s="60" t="e">
        <f t="shared" si="19"/>
        <v>#DIV/0!</v>
      </c>
      <c r="CE51" s="127"/>
      <c r="CF51" s="127"/>
      <c r="CG51" s="128"/>
      <c r="CH51" s="60" t="e">
        <f t="shared" si="20"/>
        <v>#DIV/0!</v>
      </c>
      <c r="CI51" s="127"/>
      <c r="CJ51" s="127"/>
      <c r="CK51" s="128"/>
      <c r="CL51" s="60" t="e">
        <f t="shared" si="21"/>
        <v>#DIV/0!</v>
      </c>
      <c r="CM51" s="127"/>
      <c r="CN51" s="127"/>
      <c r="CO51" s="128"/>
      <c r="CP51" s="60" t="e">
        <f t="shared" si="22"/>
        <v>#DIV/0!</v>
      </c>
      <c r="CQ51" s="127"/>
      <c r="CR51" s="127"/>
      <c r="CS51" s="128"/>
      <c r="CT51" s="60" t="e">
        <f t="shared" si="23"/>
        <v>#DIV/0!</v>
      </c>
      <c r="CU51" s="127"/>
      <c r="CV51" s="127"/>
      <c r="CW51" s="128"/>
      <c r="CX51" s="60" t="e">
        <f t="shared" si="24"/>
        <v>#DIV/0!</v>
      </c>
      <c r="CY51" s="127"/>
      <c r="CZ51" s="127"/>
      <c r="DA51" s="128"/>
      <c r="DB51" s="60" t="e">
        <f t="shared" si="29"/>
        <v>#DIV/0!</v>
      </c>
      <c r="DC51" s="127"/>
      <c r="DD51" s="127"/>
      <c r="DE51" s="128"/>
      <c r="DF51" s="150" t="e">
        <f t="shared" si="25"/>
        <v>#DIV/0!</v>
      </c>
    </row>
    <row r="52" spans="1:110" ht="16.5" hidden="1" thickBot="1">
      <c r="A52" s="88"/>
      <c r="B52" s="165"/>
      <c r="C52" s="99">
        <f t="shared" si="102"/>
        <v>0</v>
      </c>
      <c r="D52" s="72">
        <f t="shared" si="101"/>
        <v>0</v>
      </c>
      <c r="E52" s="146"/>
      <c r="F52" s="72"/>
      <c r="G52" s="72"/>
      <c r="H52" s="72"/>
      <c r="I52" s="72"/>
      <c r="J52" s="61">
        <f t="shared" si="103"/>
        <v>0</v>
      </c>
      <c r="K52" s="59">
        <f>SUM($J$21,$J$29,$J$37,$J$45:J52)/$C$3</f>
        <v>0</v>
      </c>
      <c r="L52" s="60" t="e">
        <f t="shared" si="1"/>
        <v>#DIV/0!</v>
      </c>
      <c r="M52" s="73" t="e">
        <f t="shared" si="2"/>
        <v>#DIV/0!</v>
      </c>
      <c r="N52" s="356" t="e">
        <f t="shared" si="27"/>
        <v>#DIV/0!</v>
      </c>
      <c r="O52" s="97"/>
      <c r="P52" s="72"/>
      <c r="Q52" s="74" t="e">
        <f t="shared" si="3"/>
        <v>#DIV/0!</v>
      </c>
      <c r="R52" s="75" t="e">
        <f t="shared" si="4"/>
        <v>#DIV/0!</v>
      </c>
      <c r="S52" s="59" t="e">
        <f t="shared" si="5"/>
        <v>#DIV/0!</v>
      </c>
      <c r="T52" s="72"/>
      <c r="U52" s="72"/>
      <c r="V52" s="89"/>
      <c r="W52" s="169"/>
      <c r="X52" s="127"/>
      <c r="Y52" s="128"/>
      <c r="Z52" s="60" t="e">
        <f t="shared" si="6"/>
        <v>#DIV/0!</v>
      </c>
      <c r="AA52" s="127"/>
      <c r="AB52" s="127"/>
      <c r="AC52" s="128"/>
      <c r="AD52" s="60" t="e">
        <f t="shared" si="28"/>
        <v>#DIV/0!</v>
      </c>
      <c r="AE52" s="127"/>
      <c r="AF52" s="127"/>
      <c r="AG52" s="128"/>
      <c r="AH52" s="60" t="e">
        <f t="shared" si="7"/>
        <v>#DIV/0!</v>
      </c>
      <c r="AI52" s="127"/>
      <c r="AJ52" s="127"/>
      <c r="AK52" s="128"/>
      <c r="AL52" s="60" t="e">
        <f t="shared" si="8"/>
        <v>#DIV/0!</v>
      </c>
      <c r="AM52" s="127"/>
      <c r="AN52" s="127"/>
      <c r="AO52" s="128"/>
      <c r="AP52" s="60" t="e">
        <f t="shared" si="9"/>
        <v>#DIV/0!</v>
      </c>
      <c r="AQ52" s="127"/>
      <c r="AR52" s="127"/>
      <c r="AS52" s="128"/>
      <c r="AT52" s="60" t="e">
        <f t="shared" si="10"/>
        <v>#DIV/0!</v>
      </c>
      <c r="AU52" s="127"/>
      <c r="AV52" s="127"/>
      <c r="AW52" s="128"/>
      <c r="AX52" s="60" t="e">
        <f t="shared" si="11"/>
        <v>#DIV/0!</v>
      </c>
      <c r="AY52" s="127"/>
      <c r="AZ52" s="127"/>
      <c r="BA52" s="128"/>
      <c r="BB52" s="60" t="e">
        <f t="shared" si="12"/>
        <v>#DIV/0!</v>
      </c>
      <c r="BC52" s="127"/>
      <c r="BD52" s="127"/>
      <c r="BE52" s="128"/>
      <c r="BF52" s="60" t="e">
        <f t="shared" si="13"/>
        <v>#DIV/0!</v>
      </c>
      <c r="BG52" s="127"/>
      <c r="BH52" s="127"/>
      <c r="BI52" s="128"/>
      <c r="BJ52" s="60" t="e">
        <f t="shared" si="32"/>
        <v>#DIV/0!</v>
      </c>
      <c r="BK52" s="127"/>
      <c r="BL52" s="127"/>
      <c r="BM52" s="128"/>
      <c r="BN52" s="60" t="e">
        <f t="shared" si="15"/>
        <v>#DIV/0!</v>
      </c>
      <c r="BO52" s="127"/>
      <c r="BP52" s="127"/>
      <c r="BQ52" s="128"/>
      <c r="BR52" s="60" t="e">
        <f t="shared" si="16"/>
        <v>#DIV/0!</v>
      </c>
      <c r="BS52" s="127"/>
      <c r="BT52" s="127"/>
      <c r="BU52" s="128"/>
      <c r="BV52" s="60" t="e">
        <f t="shared" si="17"/>
        <v>#DIV/0!</v>
      </c>
      <c r="BW52" s="127"/>
      <c r="BX52" s="127"/>
      <c r="BY52" s="128"/>
      <c r="BZ52" s="60" t="e">
        <f t="shared" si="18"/>
        <v>#DIV/0!</v>
      </c>
      <c r="CA52" s="127"/>
      <c r="CB52" s="127"/>
      <c r="CC52" s="128"/>
      <c r="CD52" s="60" t="e">
        <f t="shared" si="19"/>
        <v>#DIV/0!</v>
      </c>
      <c r="CE52" s="127"/>
      <c r="CF52" s="127"/>
      <c r="CG52" s="128"/>
      <c r="CH52" s="60" t="e">
        <f t="shared" si="20"/>
        <v>#DIV/0!</v>
      </c>
      <c r="CI52" s="127"/>
      <c r="CJ52" s="127"/>
      <c r="CK52" s="128"/>
      <c r="CL52" s="60" t="e">
        <f t="shared" si="21"/>
        <v>#DIV/0!</v>
      </c>
      <c r="CM52" s="127"/>
      <c r="CN52" s="127"/>
      <c r="CO52" s="128"/>
      <c r="CP52" s="60" t="e">
        <f t="shared" si="22"/>
        <v>#DIV/0!</v>
      </c>
      <c r="CQ52" s="127"/>
      <c r="CR52" s="127"/>
      <c r="CS52" s="128"/>
      <c r="CT52" s="60" t="e">
        <f t="shared" si="23"/>
        <v>#DIV/0!</v>
      </c>
      <c r="CU52" s="127"/>
      <c r="CV52" s="127"/>
      <c r="CW52" s="128"/>
      <c r="CX52" s="60" t="e">
        <f t="shared" si="24"/>
        <v>#DIV/0!</v>
      </c>
      <c r="CY52" s="127"/>
      <c r="CZ52" s="127"/>
      <c r="DA52" s="128"/>
      <c r="DB52" s="60" t="e">
        <f t="shared" si="29"/>
        <v>#DIV/0!</v>
      </c>
      <c r="DC52" s="127"/>
      <c r="DD52" s="127"/>
      <c r="DE52" s="128"/>
      <c r="DF52" s="150" t="e">
        <f t="shared" si="25"/>
        <v>#DIV/0!</v>
      </c>
    </row>
    <row r="53" spans="1:110" ht="16.5" hidden="1" thickBot="1">
      <c r="A53" s="91"/>
      <c r="B53" s="166" t="s">
        <v>53</v>
      </c>
      <c r="C53" s="91">
        <f t="shared" ref="C53:D53" si="104">SUM(C46:C52)</f>
        <v>0</v>
      </c>
      <c r="D53" s="76">
        <f t="shared" si="104"/>
        <v>0</v>
      </c>
      <c r="E53" s="147">
        <f t="shared" si="78"/>
        <v>0</v>
      </c>
      <c r="F53" s="76">
        <f t="shared" si="78"/>
        <v>0</v>
      </c>
      <c r="G53" s="76">
        <f t="shared" si="78"/>
        <v>0</v>
      </c>
      <c r="H53" s="76">
        <f t="shared" si="78"/>
        <v>0</v>
      </c>
      <c r="I53" s="76">
        <f t="shared" si="78"/>
        <v>0</v>
      </c>
      <c r="J53" s="77">
        <f>SUM(J46:J52)</f>
        <v>0</v>
      </c>
      <c r="K53" s="78">
        <f>SUM($J$21,$J$29,$J$37,$J$45,$J$53)/$C$3</f>
        <v>0</v>
      </c>
      <c r="L53" s="79" t="e">
        <f t="shared" si="1"/>
        <v>#DIV/0!</v>
      </c>
      <c r="M53" s="80" t="e">
        <f t="shared" si="2"/>
        <v>#DIV/0!</v>
      </c>
      <c r="N53" s="357" t="e">
        <f t="shared" si="27"/>
        <v>#DIV/0!</v>
      </c>
      <c r="O53" s="98">
        <f>SUM(O46:O52)</f>
        <v>0</v>
      </c>
      <c r="P53" s="81">
        <f>SUM(P46:P52)</f>
        <v>0</v>
      </c>
      <c r="Q53" s="78" t="e">
        <f t="shared" si="3"/>
        <v>#DIV/0!</v>
      </c>
      <c r="R53" s="82" t="e">
        <f t="shared" si="4"/>
        <v>#DIV/0!</v>
      </c>
      <c r="S53" s="78" t="e">
        <f t="shared" si="5"/>
        <v>#DIV/0!</v>
      </c>
      <c r="T53" s="83" t="e">
        <f>AVERAGE(T46:T52)</f>
        <v>#DIV/0!</v>
      </c>
      <c r="U53" s="76">
        <f>SUM(U46:U52)</f>
        <v>0</v>
      </c>
      <c r="V53" s="92" t="e">
        <f>AVERAGE(V46:V52)</f>
        <v>#DIV/0!</v>
      </c>
      <c r="W53" s="98">
        <f>SUM(W46:W52)</f>
        <v>0</v>
      </c>
      <c r="X53" s="76">
        <f t="shared" ref="X53:Y53" si="105">SUM(X46:X52)</f>
        <v>0</v>
      </c>
      <c r="Y53" s="77">
        <f t="shared" si="105"/>
        <v>0</v>
      </c>
      <c r="Z53" s="79" t="e">
        <f t="shared" si="6"/>
        <v>#DIV/0!</v>
      </c>
      <c r="AA53" s="76">
        <f t="shared" ref="AA53:AC53" si="106">SUM(AA46:AA52)</f>
        <v>0</v>
      </c>
      <c r="AB53" s="76">
        <f t="shared" si="106"/>
        <v>0</v>
      </c>
      <c r="AC53" s="77">
        <f t="shared" si="106"/>
        <v>0</v>
      </c>
      <c r="AD53" s="79" t="e">
        <f t="shared" si="28"/>
        <v>#DIV/0!</v>
      </c>
      <c r="AE53" s="76">
        <f t="shared" ref="AE53:AG53" si="107">SUM(AE46:AE52)</f>
        <v>0</v>
      </c>
      <c r="AF53" s="76">
        <f t="shared" si="107"/>
        <v>0</v>
      </c>
      <c r="AG53" s="77">
        <f t="shared" si="107"/>
        <v>0</v>
      </c>
      <c r="AH53" s="79" t="e">
        <f t="shared" si="7"/>
        <v>#DIV/0!</v>
      </c>
      <c r="AI53" s="76">
        <f t="shared" ref="AI53:AK53" si="108">SUM(AI46:AI52)</f>
        <v>0</v>
      </c>
      <c r="AJ53" s="76">
        <f t="shared" si="108"/>
        <v>0</v>
      </c>
      <c r="AK53" s="77">
        <f t="shared" si="108"/>
        <v>0</v>
      </c>
      <c r="AL53" s="79" t="e">
        <f t="shared" si="8"/>
        <v>#DIV/0!</v>
      </c>
      <c r="AM53" s="76">
        <f t="shared" ref="AM53:AO53" si="109">SUM(AM46:AM52)</f>
        <v>0</v>
      </c>
      <c r="AN53" s="76">
        <f t="shared" si="109"/>
        <v>0</v>
      </c>
      <c r="AO53" s="77">
        <f t="shared" si="109"/>
        <v>0</v>
      </c>
      <c r="AP53" s="79" t="e">
        <f t="shared" si="9"/>
        <v>#DIV/0!</v>
      </c>
      <c r="AQ53" s="76">
        <f t="shared" ref="AQ53:AS53" si="110">SUM(AQ46:AQ52)</f>
        <v>0</v>
      </c>
      <c r="AR53" s="76">
        <f t="shared" si="110"/>
        <v>0</v>
      </c>
      <c r="AS53" s="77">
        <f t="shared" si="110"/>
        <v>0</v>
      </c>
      <c r="AT53" s="79" t="e">
        <f t="shared" si="10"/>
        <v>#DIV/0!</v>
      </c>
      <c r="AU53" s="76">
        <f t="shared" ref="AU53:AW53" si="111">SUM(AU46:AU52)</f>
        <v>0</v>
      </c>
      <c r="AV53" s="76">
        <f t="shared" si="111"/>
        <v>0</v>
      </c>
      <c r="AW53" s="77">
        <f t="shared" si="111"/>
        <v>0</v>
      </c>
      <c r="AX53" s="79" t="e">
        <f t="shared" si="11"/>
        <v>#DIV/0!</v>
      </c>
      <c r="AY53" s="76">
        <f t="shared" ref="AY53:BA53" si="112">SUM(AY46:AY52)</f>
        <v>0</v>
      </c>
      <c r="AZ53" s="76">
        <f t="shared" si="112"/>
        <v>0</v>
      </c>
      <c r="BA53" s="77">
        <f t="shared" si="112"/>
        <v>0</v>
      </c>
      <c r="BB53" s="79" t="e">
        <f t="shared" si="12"/>
        <v>#DIV/0!</v>
      </c>
      <c r="BC53" s="76">
        <f t="shared" ref="BC53:BE53" si="113">SUM(BC46:BC52)</f>
        <v>0</v>
      </c>
      <c r="BD53" s="76">
        <f t="shared" si="113"/>
        <v>0</v>
      </c>
      <c r="BE53" s="77">
        <f t="shared" si="113"/>
        <v>0</v>
      </c>
      <c r="BF53" s="79" t="e">
        <f t="shared" si="13"/>
        <v>#DIV/0!</v>
      </c>
      <c r="BG53" s="76">
        <f t="shared" ref="BG53:BI53" si="114">SUM(BG46:BG52)</f>
        <v>0</v>
      </c>
      <c r="BH53" s="76">
        <f t="shared" si="114"/>
        <v>0</v>
      </c>
      <c r="BI53" s="77">
        <f t="shared" si="114"/>
        <v>0</v>
      </c>
      <c r="BJ53" s="79" t="e">
        <f t="shared" si="32"/>
        <v>#DIV/0!</v>
      </c>
      <c r="BK53" s="76">
        <f t="shared" ref="BK53:BM53" si="115">SUM(BK46:BK52)</f>
        <v>0</v>
      </c>
      <c r="BL53" s="76">
        <f t="shared" si="115"/>
        <v>0</v>
      </c>
      <c r="BM53" s="77">
        <f t="shared" si="115"/>
        <v>0</v>
      </c>
      <c r="BN53" s="79" t="e">
        <f t="shared" si="15"/>
        <v>#DIV/0!</v>
      </c>
      <c r="BO53" s="76">
        <f>SUM(BO46:BO52)</f>
        <v>0</v>
      </c>
      <c r="BP53" s="76">
        <f t="shared" ref="BP53:BQ53" si="116">SUM(BP46:BP52)</f>
        <v>0</v>
      </c>
      <c r="BQ53" s="77">
        <f t="shared" si="116"/>
        <v>0</v>
      </c>
      <c r="BR53" s="79" t="e">
        <f t="shared" si="16"/>
        <v>#DIV/0!</v>
      </c>
      <c r="BS53" s="76">
        <f t="shared" ref="BS53:BU53" si="117">SUM(BS46:BS52)</f>
        <v>0</v>
      </c>
      <c r="BT53" s="76">
        <f t="shared" si="117"/>
        <v>0</v>
      </c>
      <c r="BU53" s="77">
        <f t="shared" si="117"/>
        <v>0</v>
      </c>
      <c r="BV53" s="79" t="e">
        <f t="shared" si="17"/>
        <v>#DIV/0!</v>
      </c>
      <c r="BW53" s="76">
        <f t="shared" ref="BW53:BY53" si="118">SUM(BW46:BW52)</f>
        <v>0</v>
      </c>
      <c r="BX53" s="76">
        <f t="shared" si="118"/>
        <v>0</v>
      </c>
      <c r="BY53" s="77">
        <f t="shared" si="118"/>
        <v>0</v>
      </c>
      <c r="BZ53" s="79" t="e">
        <f t="shared" si="18"/>
        <v>#DIV/0!</v>
      </c>
      <c r="CA53" s="76">
        <f t="shared" ref="CA53:CC53" si="119">SUM(CA46:CA52)</f>
        <v>0</v>
      </c>
      <c r="CB53" s="76">
        <f t="shared" si="119"/>
        <v>0</v>
      </c>
      <c r="CC53" s="77">
        <f t="shared" si="119"/>
        <v>0</v>
      </c>
      <c r="CD53" s="79" t="e">
        <f t="shared" si="19"/>
        <v>#DIV/0!</v>
      </c>
      <c r="CE53" s="76">
        <f t="shared" ref="CE53:CG53" si="120">SUM(CE46:CE52)</f>
        <v>0</v>
      </c>
      <c r="CF53" s="76">
        <f t="shared" si="120"/>
        <v>0</v>
      </c>
      <c r="CG53" s="77">
        <f t="shared" si="120"/>
        <v>0</v>
      </c>
      <c r="CH53" s="79" t="e">
        <f t="shared" si="20"/>
        <v>#DIV/0!</v>
      </c>
      <c r="CI53" s="76">
        <f t="shared" ref="CI53:CK53" si="121">SUM(CI46:CI52)</f>
        <v>0</v>
      </c>
      <c r="CJ53" s="76">
        <f t="shared" si="121"/>
        <v>0</v>
      </c>
      <c r="CK53" s="77">
        <f t="shared" si="121"/>
        <v>0</v>
      </c>
      <c r="CL53" s="79" t="e">
        <f t="shared" si="21"/>
        <v>#DIV/0!</v>
      </c>
      <c r="CM53" s="76">
        <f t="shared" ref="CM53:CO53" si="122">SUM(CM46:CM52)</f>
        <v>0</v>
      </c>
      <c r="CN53" s="76">
        <f t="shared" si="122"/>
        <v>0</v>
      </c>
      <c r="CO53" s="77">
        <f t="shared" si="122"/>
        <v>0</v>
      </c>
      <c r="CP53" s="79" t="e">
        <f t="shared" si="22"/>
        <v>#DIV/0!</v>
      </c>
      <c r="CQ53" s="76">
        <f t="shared" ref="CQ53:CS53" si="123">SUM(CQ46:CQ52)</f>
        <v>0</v>
      </c>
      <c r="CR53" s="76">
        <f t="shared" si="123"/>
        <v>0</v>
      </c>
      <c r="CS53" s="77">
        <f t="shared" si="123"/>
        <v>0</v>
      </c>
      <c r="CT53" s="79" t="e">
        <f t="shared" si="23"/>
        <v>#DIV/0!</v>
      </c>
      <c r="CU53" s="76">
        <f t="shared" ref="CU53:CW53" si="124">SUM(CU46:CU52)</f>
        <v>0</v>
      </c>
      <c r="CV53" s="76">
        <f t="shared" si="124"/>
        <v>0</v>
      </c>
      <c r="CW53" s="77">
        <f t="shared" si="124"/>
        <v>0</v>
      </c>
      <c r="CX53" s="79" t="e">
        <f t="shared" si="24"/>
        <v>#DIV/0!</v>
      </c>
      <c r="CY53" s="76">
        <f t="shared" ref="CY53:DA53" si="125">SUM(CY46:CY52)</f>
        <v>0</v>
      </c>
      <c r="CZ53" s="76">
        <f t="shared" si="125"/>
        <v>0</v>
      </c>
      <c r="DA53" s="77">
        <f t="shared" si="125"/>
        <v>0</v>
      </c>
      <c r="DB53" s="79" t="e">
        <f t="shared" si="29"/>
        <v>#DIV/0!</v>
      </c>
      <c r="DC53" s="76">
        <f t="shared" ref="DC53:DE53" si="126">SUM(DC46:DC52)</f>
        <v>0</v>
      </c>
      <c r="DD53" s="76">
        <f t="shared" si="126"/>
        <v>0</v>
      </c>
      <c r="DE53" s="77">
        <f t="shared" si="126"/>
        <v>0</v>
      </c>
      <c r="DF53" s="151" t="e">
        <f t="shared" si="25"/>
        <v>#DIV/0!</v>
      </c>
    </row>
    <row r="54" spans="1:110" ht="16.5" hidden="1" thickBot="1">
      <c r="A54" s="88"/>
      <c r="B54" s="165"/>
      <c r="C54" s="99">
        <f>SUM(W54,AA54,AE54,AI54,AM54,AQ54,AU54,AY54,BC54,BG54,BK54,BO54,BS54,BW54,CA54,CE54,CI54,CM54,CQ54,CU54,CY54,DC54)</f>
        <v>0</v>
      </c>
      <c r="D54" s="72">
        <f t="shared" ref="D54:D60" si="127">SUM(X54,AB54,AF54,AJ54,AN54,AR54,AV54,AZ54,BD54,BH54,BL54,BP54,BT54,BX54,CB54,CF54,CJ54,CN54,CR54,CV54,CZ54,DD54)</f>
        <v>0</v>
      </c>
      <c r="E54" s="146"/>
      <c r="F54" s="72"/>
      <c r="G54" s="72"/>
      <c r="H54" s="72"/>
      <c r="I54" s="72"/>
      <c r="J54" s="61">
        <f>SUM(Y54,AC54,AG54,AK54,AO54,AS54,AW54,BA54,BE54,BI54,BM54,BQ54,BU54,BY54,CC54,CG54,CK54,CO54,CS54,CW54,DA54,DE54)</f>
        <v>0</v>
      </c>
      <c r="K54" s="59">
        <f>SUM($J$21,$J$29,$J$37,$J$45,$J$53:J54)/$C$3</f>
        <v>0</v>
      </c>
      <c r="L54" s="60" t="e">
        <f t="shared" si="1"/>
        <v>#DIV/0!</v>
      </c>
      <c r="M54" s="73" t="e">
        <f t="shared" si="2"/>
        <v>#DIV/0!</v>
      </c>
      <c r="N54" s="356" t="e">
        <f t="shared" si="27"/>
        <v>#DIV/0!</v>
      </c>
      <c r="O54" s="97"/>
      <c r="P54" s="72"/>
      <c r="Q54" s="74" t="e">
        <f t="shared" si="3"/>
        <v>#DIV/0!</v>
      </c>
      <c r="R54" s="75" t="e">
        <f t="shared" si="4"/>
        <v>#DIV/0!</v>
      </c>
      <c r="S54" s="59" t="e">
        <f t="shared" si="5"/>
        <v>#DIV/0!</v>
      </c>
      <c r="T54" s="72"/>
      <c r="U54" s="72"/>
      <c r="V54" s="89"/>
      <c r="W54" s="169"/>
      <c r="X54" s="127"/>
      <c r="Y54" s="128"/>
      <c r="Z54" s="60" t="e">
        <f t="shared" si="6"/>
        <v>#DIV/0!</v>
      </c>
      <c r="AA54" s="127"/>
      <c r="AB54" s="127"/>
      <c r="AC54" s="128"/>
      <c r="AD54" s="60" t="e">
        <f t="shared" si="28"/>
        <v>#DIV/0!</v>
      </c>
      <c r="AE54" s="127"/>
      <c r="AF54" s="127"/>
      <c r="AG54" s="128"/>
      <c r="AH54" s="60" t="e">
        <f t="shared" si="7"/>
        <v>#DIV/0!</v>
      </c>
      <c r="AI54" s="127"/>
      <c r="AJ54" s="127"/>
      <c r="AK54" s="128"/>
      <c r="AL54" s="60" t="e">
        <f t="shared" si="8"/>
        <v>#DIV/0!</v>
      </c>
      <c r="AM54" s="127"/>
      <c r="AN54" s="127"/>
      <c r="AO54" s="128"/>
      <c r="AP54" s="60" t="e">
        <f t="shared" si="9"/>
        <v>#DIV/0!</v>
      </c>
      <c r="AQ54" s="127"/>
      <c r="AR54" s="127"/>
      <c r="AS54" s="128"/>
      <c r="AT54" s="60" t="e">
        <f t="shared" si="10"/>
        <v>#DIV/0!</v>
      </c>
      <c r="AU54" s="127"/>
      <c r="AV54" s="127"/>
      <c r="AW54" s="128"/>
      <c r="AX54" s="60" t="e">
        <f t="shared" si="11"/>
        <v>#DIV/0!</v>
      </c>
      <c r="AY54" s="127"/>
      <c r="AZ54" s="127"/>
      <c r="BA54" s="128"/>
      <c r="BB54" s="60" t="e">
        <f t="shared" si="12"/>
        <v>#DIV/0!</v>
      </c>
      <c r="BC54" s="127"/>
      <c r="BD54" s="127"/>
      <c r="BE54" s="128"/>
      <c r="BF54" s="60" t="e">
        <f t="shared" si="13"/>
        <v>#DIV/0!</v>
      </c>
      <c r="BG54" s="127"/>
      <c r="BH54" s="127"/>
      <c r="BI54" s="128"/>
      <c r="BJ54" s="60" t="e">
        <f t="shared" si="32"/>
        <v>#DIV/0!</v>
      </c>
      <c r="BK54" s="127"/>
      <c r="BL54" s="127"/>
      <c r="BM54" s="128"/>
      <c r="BN54" s="60" t="e">
        <f t="shared" si="15"/>
        <v>#DIV/0!</v>
      </c>
      <c r="BO54" s="127"/>
      <c r="BP54" s="127"/>
      <c r="BQ54" s="128"/>
      <c r="BR54" s="60" t="e">
        <f t="shared" si="16"/>
        <v>#DIV/0!</v>
      </c>
      <c r="BS54" s="127"/>
      <c r="BT54" s="127"/>
      <c r="BU54" s="128"/>
      <c r="BV54" s="60" t="e">
        <f t="shared" si="17"/>
        <v>#DIV/0!</v>
      </c>
      <c r="BW54" s="127"/>
      <c r="BX54" s="127"/>
      <c r="BY54" s="128"/>
      <c r="BZ54" s="60" t="e">
        <f t="shared" si="18"/>
        <v>#DIV/0!</v>
      </c>
      <c r="CA54" s="127"/>
      <c r="CB54" s="127"/>
      <c r="CC54" s="128"/>
      <c r="CD54" s="60" t="e">
        <f t="shared" si="19"/>
        <v>#DIV/0!</v>
      </c>
      <c r="CE54" s="127"/>
      <c r="CF54" s="127"/>
      <c r="CG54" s="128"/>
      <c r="CH54" s="60" t="e">
        <f t="shared" si="20"/>
        <v>#DIV/0!</v>
      </c>
      <c r="CI54" s="127"/>
      <c r="CJ54" s="127"/>
      <c r="CK54" s="128"/>
      <c r="CL54" s="60" t="e">
        <f t="shared" si="21"/>
        <v>#DIV/0!</v>
      </c>
      <c r="CM54" s="127"/>
      <c r="CN54" s="127"/>
      <c r="CO54" s="128"/>
      <c r="CP54" s="60" t="e">
        <f t="shared" si="22"/>
        <v>#DIV/0!</v>
      </c>
      <c r="CQ54" s="127"/>
      <c r="CR54" s="127"/>
      <c r="CS54" s="128"/>
      <c r="CT54" s="60" t="e">
        <f t="shared" si="23"/>
        <v>#DIV/0!</v>
      </c>
      <c r="CU54" s="127"/>
      <c r="CV54" s="127"/>
      <c r="CW54" s="128"/>
      <c r="CX54" s="60" t="e">
        <f t="shared" si="24"/>
        <v>#DIV/0!</v>
      </c>
      <c r="CY54" s="127"/>
      <c r="CZ54" s="127"/>
      <c r="DA54" s="128"/>
      <c r="DB54" s="60" t="e">
        <f t="shared" si="29"/>
        <v>#DIV/0!</v>
      </c>
      <c r="DC54" s="127"/>
      <c r="DD54" s="127"/>
      <c r="DE54" s="128"/>
      <c r="DF54" s="150" t="e">
        <f t="shared" si="25"/>
        <v>#DIV/0!</v>
      </c>
    </row>
    <row r="55" spans="1:110" ht="16.5" hidden="1" thickBot="1">
      <c r="A55" s="88"/>
      <c r="B55" s="165"/>
      <c r="C55" s="99">
        <f t="shared" ref="C55:C60" si="128">SUM(W55,AA55,AE55,AI55,AM55,AQ55,AU55,AY55,BC55,BG55,BK55,BO55,BS55,BW55,CA55,CE55,CI55,CM55,CQ55,CU55,CY55,DC55)</f>
        <v>0</v>
      </c>
      <c r="D55" s="72">
        <f t="shared" si="127"/>
        <v>0</v>
      </c>
      <c r="E55" s="146"/>
      <c r="F55" s="72"/>
      <c r="G55" s="72"/>
      <c r="H55" s="72"/>
      <c r="I55" s="72"/>
      <c r="J55" s="61">
        <f t="shared" ref="J55:J60" si="129">SUM(Y55,AC55,AG55,AK55,AO55,AS55,AW55,BA55,BE55,BI55,BM55,BQ55,BU55,BY55,CC55,CG55,CK55,CO55,CS55,CW55,DA55,DE55)</f>
        <v>0</v>
      </c>
      <c r="K55" s="59">
        <f>SUM($J$21,$J$29,$J$37,$J$45,$J$53:J55)/$C$3</f>
        <v>0</v>
      </c>
      <c r="L55" s="60" t="e">
        <f t="shared" si="1"/>
        <v>#DIV/0!</v>
      </c>
      <c r="M55" s="73" t="e">
        <f t="shared" si="2"/>
        <v>#DIV/0!</v>
      </c>
      <c r="N55" s="356" t="e">
        <f t="shared" si="27"/>
        <v>#DIV/0!</v>
      </c>
      <c r="O55" s="97"/>
      <c r="P55" s="72"/>
      <c r="Q55" s="74" t="e">
        <f t="shared" si="3"/>
        <v>#DIV/0!</v>
      </c>
      <c r="R55" s="75" t="e">
        <f t="shared" si="4"/>
        <v>#DIV/0!</v>
      </c>
      <c r="S55" s="59" t="e">
        <f t="shared" si="5"/>
        <v>#DIV/0!</v>
      </c>
      <c r="T55" s="72"/>
      <c r="U55" s="72"/>
      <c r="V55" s="89"/>
      <c r="W55" s="169"/>
      <c r="X55" s="127"/>
      <c r="Y55" s="128"/>
      <c r="Z55" s="60" t="e">
        <f t="shared" si="6"/>
        <v>#DIV/0!</v>
      </c>
      <c r="AA55" s="127"/>
      <c r="AB55" s="127"/>
      <c r="AC55" s="128"/>
      <c r="AD55" s="60" t="e">
        <f t="shared" si="28"/>
        <v>#DIV/0!</v>
      </c>
      <c r="AE55" s="127"/>
      <c r="AF55" s="127"/>
      <c r="AG55" s="128"/>
      <c r="AH55" s="60" t="e">
        <f t="shared" si="7"/>
        <v>#DIV/0!</v>
      </c>
      <c r="AI55" s="127"/>
      <c r="AJ55" s="127"/>
      <c r="AK55" s="128"/>
      <c r="AL55" s="60" t="e">
        <f t="shared" si="8"/>
        <v>#DIV/0!</v>
      </c>
      <c r="AM55" s="127"/>
      <c r="AN55" s="127"/>
      <c r="AO55" s="128"/>
      <c r="AP55" s="60" t="e">
        <f t="shared" si="9"/>
        <v>#DIV/0!</v>
      </c>
      <c r="AQ55" s="127"/>
      <c r="AR55" s="127"/>
      <c r="AS55" s="128"/>
      <c r="AT55" s="60" t="e">
        <f t="shared" si="10"/>
        <v>#DIV/0!</v>
      </c>
      <c r="AU55" s="127"/>
      <c r="AV55" s="127"/>
      <c r="AW55" s="128"/>
      <c r="AX55" s="60" t="e">
        <f t="shared" si="11"/>
        <v>#DIV/0!</v>
      </c>
      <c r="AY55" s="127"/>
      <c r="AZ55" s="127"/>
      <c r="BA55" s="128"/>
      <c r="BB55" s="60" t="e">
        <f t="shared" si="12"/>
        <v>#DIV/0!</v>
      </c>
      <c r="BC55" s="127"/>
      <c r="BD55" s="127"/>
      <c r="BE55" s="128"/>
      <c r="BF55" s="60" t="e">
        <f t="shared" si="13"/>
        <v>#DIV/0!</v>
      </c>
      <c r="BG55" s="127"/>
      <c r="BH55" s="127"/>
      <c r="BI55" s="128"/>
      <c r="BJ55" s="60" t="e">
        <f t="shared" si="32"/>
        <v>#DIV/0!</v>
      </c>
      <c r="BK55" s="127"/>
      <c r="BL55" s="127"/>
      <c r="BM55" s="128"/>
      <c r="BN55" s="60" t="e">
        <f t="shared" si="15"/>
        <v>#DIV/0!</v>
      </c>
      <c r="BO55" s="127"/>
      <c r="BP55" s="127"/>
      <c r="BQ55" s="128"/>
      <c r="BR55" s="60" t="e">
        <f t="shared" si="16"/>
        <v>#DIV/0!</v>
      </c>
      <c r="BS55" s="127"/>
      <c r="BT55" s="127"/>
      <c r="BU55" s="128"/>
      <c r="BV55" s="60" t="e">
        <f t="shared" si="17"/>
        <v>#DIV/0!</v>
      </c>
      <c r="BW55" s="127"/>
      <c r="BX55" s="127"/>
      <c r="BY55" s="128"/>
      <c r="BZ55" s="60" t="e">
        <f t="shared" si="18"/>
        <v>#DIV/0!</v>
      </c>
      <c r="CA55" s="127"/>
      <c r="CB55" s="127"/>
      <c r="CC55" s="128"/>
      <c r="CD55" s="60" t="e">
        <f t="shared" si="19"/>
        <v>#DIV/0!</v>
      </c>
      <c r="CE55" s="127"/>
      <c r="CF55" s="127"/>
      <c r="CG55" s="128"/>
      <c r="CH55" s="60" t="e">
        <f t="shared" si="20"/>
        <v>#DIV/0!</v>
      </c>
      <c r="CI55" s="127"/>
      <c r="CJ55" s="127"/>
      <c r="CK55" s="128"/>
      <c r="CL55" s="60" t="e">
        <f t="shared" si="21"/>
        <v>#DIV/0!</v>
      </c>
      <c r="CM55" s="127"/>
      <c r="CN55" s="127"/>
      <c r="CO55" s="128"/>
      <c r="CP55" s="60" t="e">
        <f t="shared" si="22"/>
        <v>#DIV/0!</v>
      </c>
      <c r="CQ55" s="127"/>
      <c r="CR55" s="127"/>
      <c r="CS55" s="128"/>
      <c r="CT55" s="60" t="e">
        <f t="shared" si="23"/>
        <v>#DIV/0!</v>
      </c>
      <c r="CU55" s="127"/>
      <c r="CV55" s="127"/>
      <c r="CW55" s="128"/>
      <c r="CX55" s="60" t="e">
        <f t="shared" si="24"/>
        <v>#DIV/0!</v>
      </c>
      <c r="CY55" s="127"/>
      <c r="CZ55" s="127"/>
      <c r="DA55" s="128"/>
      <c r="DB55" s="60" t="e">
        <f t="shared" si="29"/>
        <v>#DIV/0!</v>
      </c>
      <c r="DC55" s="127"/>
      <c r="DD55" s="127"/>
      <c r="DE55" s="128"/>
      <c r="DF55" s="150" t="e">
        <f t="shared" si="25"/>
        <v>#DIV/0!</v>
      </c>
    </row>
    <row r="56" spans="1:110" ht="16.5" hidden="1" thickBot="1">
      <c r="A56" s="88"/>
      <c r="B56" s="165"/>
      <c r="C56" s="99">
        <f t="shared" si="128"/>
        <v>0</v>
      </c>
      <c r="D56" s="72">
        <f t="shared" si="127"/>
        <v>0</v>
      </c>
      <c r="E56" s="146"/>
      <c r="F56" s="72"/>
      <c r="G56" s="72"/>
      <c r="H56" s="72"/>
      <c r="I56" s="72"/>
      <c r="J56" s="61">
        <f t="shared" si="129"/>
        <v>0</v>
      </c>
      <c r="K56" s="59">
        <f>SUM($J$21,$J$29,$J$37,$J$45,$J$53:J56)/$C$3</f>
        <v>0</v>
      </c>
      <c r="L56" s="60" t="e">
        <f t="shared" si="1"/>
        <v>#DIV/0!</v>
      </c>
      <c r="M56" s="73" t="e">
        <f t="shared" si="2"/>
        <v>#DIV/0!</v>
      </c>
      <c r="N56" s="356" t="e">
        <f t="shared" si="27"/>
        <v>#DIV/0!</v>
      </c>
      <c r="O56" s="97"/>
      <c r="P56" s="72"/>
      <c r="Q56" s="74" t="e">
        <f t="shared" si="3"/>
        <v>#DIV/0!</v>
      </c>
      <c r="R56" s="75" t="e">
        <f t="shared" si="4"/>
        <v>#DIV/0!</v>
      </c>
      <c r="S56" s="59" t="e">
        <f t="shared" si="5"/>
        <v>#DIV/0!</v>
      </c>
      <c r="T56" s="72"/>
      <c r="U56" s="72"/>
      <c r="V56" s="89"/>
      <c r="W56" s="169"/>
      <c r="X56" s="127"/>
      <c r="Y56" s="128"/>
      <c r="Z56" s="60" t="e">
        <f t="shared" si="6"/>
        <v>#DIV/0!</v>
      </c>
      <c r="AA56" s="127"/>
      <c r="AB56" s="127"/>
      <c r="AC56" s="128"/>
      <c r="AD56" s="60" t="e">
        <f t="shared" si="28"/>
        <v>#DIV/0!</v>
      </c>
      <c r="AE56" s="127"/>
      <c r="AF56" s="127"/>
      <c r="AG56" s="128"/>
      <c r="AH56" s="60" t="e">
        <f t="shared" si="7"/>
        <v>#DIV/0!</v>
      </c>
      <c r="AI56" s="127"/>
      <c r="AJ56" s="127"/>
      <c r="AK56" s="128"/>
      <c r="AL56" s="60" t="e">
        <f t="shared" si="8"/>
        <v>#DIV/0!</v>
      </c>
      <c r="AM56" s="127"/>
      <c r="AN56" s="127"/>
      <c r="AO56" s="128"/>
      <c r="AP56" s="60" t="e">
        <f t="shared" si="9"/>
        <v>#DIV/0!</v>
      </c>
      <c r="AQ56" s="127"/>
      <c r="AR56" s="127"/>
      <c r="AS56" s="128"/>
      <c r="AT56" s="60" t="e">
        <f t="shared" si="10"/>
        <v>#DIV/0!</v>
      </c>
      <c r="AU56" s="127"/>
      <c r="AV56" s="127"/>
      <c r="AW56" s="128"/>
      <c r="AX56" s="60" t="e">
        <f t="shared" si="11"/>
        <v>#DIV/0!</v>
      </c>
      <c r="AY56" s="127"/>
      <c r="AZ56" s="127"/>
      <c r="BA56" s="128"/>
      <c r="BB56" s="60" t="e">
        <f t="shared" si="12"/>
        <v>#DIV/0!</v>
      </c>
      <c r="BC56" s="127"/>
      <c r="BD56" s="127"/>
      <c r="BE56" s="128"/>
      <c r="BF56" s="60" t="e">
        <f t="shared" si="13"/>
        <v>#DIV/0!</v>
      </c>
      <c r="BG56" s="127"/>
      <c r="BH56" s="127"/>
      <c r="BI56" s="128"/>
      <c r="BJ56" s="60" t="e">
        <f t="shared" si="32"/>
        <v>#DIV/0!</v>
      </c>
      <c r="BK56" s="127"/>
      <c r="BL56" s="127"/>
      <c r="BM56" s="128"/>
      <c r="BN56" s="60" t="e">
        <f t="shared" si="15"/>
        <v>#DIV/0!</v>
      </c>
      <c r="BO56" s="127"/>
      <c r="BP56" s="127"/>
      <c r="BQ56" s="128"/>
      <c r="BR56" s="60" t="e">
        <f t="shared" si="16"/>
        <v>#DIV/0!</v>
      </c>
      <c r="BS56" s="127"/>
      <c r="BT56" s="127"/>
      <c r="BU56" s="128"/>
      <c r="BV56" s="60" t="e">
        <f t="shared" si="17"/>
        <v>#DIV/0!</v>
      </c>
      <c r="BW56" s="127"/>
      <c r="BX56" s="127"/>
      <c r="BY56" s="128"/>
      <c r="BZ56" s="60" t="e">
        <f t="shared" si="18"/>
        <v>#DIV/0!</v>
      </c>
      <c r="CA56" s="127"/>
      <c r="CB56" s="127"/>
      <c r="CC56" s="128"/>
      <c r="CD56" s="60" t="e">
        <f t="shared" si="19"/>
        <v>#DIV/0!</v>
      </c>
      <c r="CE56" s="127"/>
      <c r="CF56" s="127"/>
      <c r="CG56" s="128"/>
      <c r="CH56" s="60" t="e">
        <f t="shared" si="20"/>
        <v>#DIV/0!</v>
      </c>
      <c r="CI56" s="127"/>
      <c r="CJ56" s="127"/>
      <c r="CK56" s="128"/>
      <c r="CL56" s="60" t="e">
        <f t="shared" si="21"/>
        <v>#DIV/0!</v>
      </c>
      <c r="CM56" s="127"/>
      <c r="CN56" s="127"/>
      <c r="CO56" s="128"/>
      <c r="CP56" s="60" t="e">
        <f t="shared" si="22"/>
        <v>#DIV/0!</v>
      </c>
      <c r="CQ56" s="127"/>
      <c r="CR56" s="127"/>
      <c r="CS56" s="128"/>
      <c r="CT56" s="60" t="e">
        <f t="shared" si="23"/>
        <v>#DIV/0!</v>
      </c>
      <c r="CU56" s="127"/>
      <c r="CV56" s="127"/>
      <c r="CW56" s="128"/>
      <c r="CX56" s="60" t="e">
        <f t="shared" si="24"/>
        <v>#DIV/0!</v>
      </c>
      <c r="CY56" s="127"/>
      <c r="CZ56" s="127"/>
      <c r="DA56" s="128"/>
      <c r="DB56" s="60" t="e">
        <f t="shared" si="29"/>
        <v>#DIV/0!</v>
      </c>
      <c r="DC56" s="127"/>
      <c r="DD56" s="127"/>
      <c r="DE56" s="128"/>
      <c r="DF56" s="150" t="e">
        <f t="shared" si="25"/>
        <v>#DIV/0!</v>
      </c>
    </row>
    <row r="57" spans="1:110" ht="16.5" hidden="1" thickBot="1">
      <c r="A57" s="88"/>
      <c r="B57" s="165"/>
      <c r="C57" s="99">
        <f t="shared" si="128"/>
        <v>0</v>
      </c>
      <c r="D57" s="72">
        <f t="shared" si="127"/>
        <v>0</v>
      </c>
      <c r="E57" s="146"/>
      <c r="F57" s="72"/>
      <c r="G57" s="72"/>
      <c r="H57" s="72"/>
      <c r="I57" s="72"/>
      <c r="J57" s="61">
        <f t="shared" si="129"/>
        <v>0</v>
      </c>
      <c r="K57" s="59">
        <f>SUM($J$21,$J$29,$J$37,$J$45,$J$53:J57)/$C$3</f>
        <v>0</v>
      </c>
      <c r="L57" s="60" t="e">
        <f t="shared" si="1"/>
        <v>#DIV/0!</v>
      </c>
      <c r="M57" s="73" t="e">
        <f t="shared" si="2"/>
        <v>#DIV/0!</v>
      </c>
      <c r="N57" s="356" t="e">
        <f t="shared" si="27"/>
        <v>#DIV/0!</v>
      </c>
      <c r="O57" s="97"/>
      <c r="P57" s="72"/>
      <c r="Q57" s="74" t="e">
        <f t="shared" si="3"/>
        <v>#DIV/0!</v>
      </c>
      <c r="R57" s="75" t="e">
        <f t="shared" si="4"/>
        <v>#DIV/0!</v>
      </c>
      <c r="S57" s="59" t="e">
        <f t="shared" si="5"/>
        <v>#DIV/0!</v>
      </c>
      <c r="T57" s="72"/>
      <c r="U57" s="72"/>
      <c r="V57" s="89"/>
      <c r="W57" s="169"/>
      <c r="X57" s="127"/>
      <c r="Y57" s="128"/>
      <c r="Z57" s="60" t="e">
        <f t="shared" si="6"/>
        <v>#DIV/0!</v>
      </c>
      <c r="AA57" s="127"/>
      <c r="AB57" s="127"/>
      <c r="AC57" s="128"/>
      <c r="AD57" s="60" t="e">
        <f t="shared" si="28"/>
        <v>#DIV/0!</v>
      </c>
      <c r="AE57" s="127"/>
      <c r="AF57" s="127"/>
      <c r="AG57" s="128"/>
      <c r="AH57" s="60" t="e">
        <f t="shared" si="7"/>
        <v>#DIV/0!</v>
      </c>
      <c r="AI57" s="127"/>
      <c r="AJ57" s="127"/>
      <c r="AK57" s="128"/>
      <c r="AL57" s="60" t="e">
        <f t="shared" si="8"/>
        <v>#DIV/0!</v>
      </c>
      <c r="AM57" s="127"/>
      <c r="AN57" s="127"/>
      <c r="AO57" s="128"/>
      <c r="AP57" s="60" t="e">
        <f t="shared" si="9"/>
        <v>#DIV/0!</v>
      </c>
      <c r="AQ57" s="127"/>
      <c r="AR57" s="127"/>
      <c r="AS57" s="128"/>
      <c r="AT57" s="60" t="e">
        <f t="shared" si="10"/>
        <v>#DIV/0!</v>
      </c>
      <c r="AU57" s="127"/>
      <c r="AV57" s="127"/>
      <c r="AW57" s="128"/>
      <c r="AX57" s="60" t="e">
        <f t="shared" si="11"/>
        <v>#DIV/0!</v>
      </c>
      <c r="AY57" s="127"/>
      <c r="AZ57" s="127"/>
      <c r="BA57" s="128"/>
      <c r="BB57" s="60" t="e">
        <f t="shared" si="12"/>
        <v>#DIV/0!</v>
      </c>
      <c r="BC57" s="127"/>
      <c r="BD57" s="127"/>
      <c r="BE57" s="128"/>
      <c r="BF57" s="60" t="e">
        <f t="shared" si="13"/>
        <v>#DIV/0!</v>
      </c>
      <c r="BG57" s="127"/>
      <c r="BH57" s="127"/>
      <c r="BI57" s="128"/>
      <c r="BJ57" s="60" t="e">
        <f t="shared" si="32"/>
        <v>#DIV/0!</v>
      </c>
      <c r="BK57" s="127"/>
      <c r="BL57" s="127"/>
      <c r="BM57" s="128"/>
      <c r="BN57" s="60" t="e">
        <f t="shared" si="15"/>
        <v>#DIV/0!</v>
      </c>
      <c r="BO57" s="127"/>
      <c r="BP57" s="127"/>
      <c r="BQ57" s="128"/>
      <c r="BR57" s="60" t="e">
        <f t="shared" si="16"/>
        <v>#DIV/0!</v>
      </c>
      <c r="BS57" s="127"/>
      <c r="BT57" s="127"/>
      <c r="BU57" s="128"/>
      <c r="BV57" s="60" t="e">
        <f t="shared" si="17"/>
        <v>#DIV/0!</v>
      </c>
      <c r="BW57" s="127"/>
      <c r="BX57" s="127"/>
      <c r="BY57" s="128"/>
      <c r="BZ57" s="60" t="e">
        <f t="shared" si="18"/>
        <v>#DIV/0!</v>
      </c>
      <c r="CA57" s="127"/>
      <c r="CB57" s="127"/>
      <c r="CC57" s="128"/>
      <c r="CD57" s="60" t="e">
        <f t="shared" si="19"/>
        <v>#DIV/0!</v>
      </c>
      <c r="CE57" s="127"/>
      <c r="CF57" s="127"/>
      <c r="CG57" s="128"/>
      <c r="CH57" s="60" t="e">
        <f t="shared" si="20"/>
        <v>#DIV/0!</v>
      </c>
      <c r="CI57" s="127"/>
      <c r="CJ57" s="127"/>
      <c r="CK57" s="128"/>
      <c r="CL57" s="60" t="e">
        <f t="shared" si="21"/>
        <v>#DIV/0!</v>
      </c>
      <c r="CM57" s="127"/>
      <c r="CN57" s="127"/>
      <c r="CO57" s="128"/>
      <c r="CP57" s="60" t="e">
        <f t="shared" si="22"/>
        <v>#DIV/0!</v>
      </c>
      <c r="CQ57" s="127"/>
      <c r="CR57" s="127"/>
      <c r="CS57" s="128"/>
      <c r="CT57" s="60" t="e">
        <f t="shared" si="23"/>
        <v>#DIV/0!</v>
      </c>
      <c r="CU57" s="127"/>
      <c r="CV57" s="127"/>
      <c r="CW57" s="128"/>
      <c r="CX57" s="60" t="e">
        <f t="shared" si="24"/>
        <v>#DIV/0!</v>
      </c>
      <c r="CY57" s="127"/>
      <c r="CZ57" s="127"/>
      <c r="DA57" s="128"/>
      <c r="DB57" s="60" t="e">
        <f t="shared" si="29"/>
        <v>#DIV/0!</v>
      </c>
      <c r="DC57" s="127"/>
      <c r="DD57" s="127"/>
      <c r="DE57" s="128"/>
      <c r="DF57" s="150" t="e">
        <f t="shared" si="25"/>
        <v>#DIV/0!</v>
      </c>
    </row>
    <row r="58" spans="1:110" ht="16.5" hidden="1" thickBot="1">
      <c r="A58" s="88"/>
      <c r="B58" s="165"/>
      <c r="C58" s="99">
        <f t="shared" si="128"/>
        <v>0</v>
      </c>
      <c r="D58" s="72">
        <f t="shared" si="127"/>
        <v>0</v>
      </c>
      <c r="E58" s="146"/>
      <c r="F58" s="72"/>
      <c r="G58" s="72"/>
      <c r="H58" s="72"/>
      <c r="I58" s="72"/>
      <c r="J58" s="61">
        <f t="shared" si="129"/>
        <v>0</v>
      </c>
      <c r="K58" s="59">
        <f>SUM($J$21,$J$29,$J$37,$J$45,$J$53:J58)/$C$3</f>
        <v>0</v>
      </c>
      <c r="L58" s="60" t="e">
        <f t="shared" si="1"/>
        <v>#DIV/0!</v>
      </c>
      <c r="M58" s="73" t="e">
        <f t="shared" si="2"/>
        <v>#DIV/0!</v>
      </c>
      <c r="N58" s="356" t="e">
        <f t="shared" si="27"/>
        <v>#DIV/0!</v>
      </c>
      <c r="O58" s="97"/>
      <c r="P58" s="72"/>
      <c r="Q58" s="74" t="e">
        <f t="shared" si="3"/>
        <v>#DIV/0!</v>
      </c>
      <c r="R58" s="75" t="e">
        <f t="shared" si="4"/>
        <v>#DIV/0!</v>
      </c>
      <c r="S58" s="59" t="e">
        <f t="shared" si="5"/>
        <v>#DIV/0!</v>
      </c>
      <c r="T58" s="72"/>
      <c r="U58" s="72"/>
      <c r="V58" s="89"/>
      <c r="W58" s="169"/>
      <c r="X58" s="127"/>
      <c r="Y58" s="128"/>
      <c r="Z58" s="60" t="e">
        <f t="shared" si="6"/>
        <v>#DIV/0!</v>
      </c>
      <c r="AA58" s="127"/>
      <c r="AB58" s="127"/>
      <c r="AC58" s="128"/>
      <c r="AD58" s="60" t="e">
        <f t="shared" si="28"/>
        <v>#DIV/0!</v>
      </c>
      <c r="AE58" s="127"/>
      <c r="AF58" s="127"/>
      <c r="AG58" s="128"/>
      <c r="AH58" s="60" t="e">
        <f t="shared" si="7"/>
        <v>#DIV/0!</v>
      </c>
      <c r="AI58" s="127"/>
      <c r="AJ58" s="127"/>
      <c r="AK58" s="128"/>
      <c r="AL58" s="60" t="e">
        <f t="shared" si="8"/>
        <v>#DIV/0!</v>
      </c>
      <c r="AM58" s="127"/>
      <c r="AN58" s="127"/>
      <c r="AO58" s="128"/>
      <c r="AP58" s="60" t="e">
        <f t="shared" si="9"/>
        <v>#DIV/0!</v>
      </c>
      <c r="AQ58" s="127"/>
      <c r="AR58" s="127"/>
      <c r="AS58" s="128"/>
      <c r="AT58" s="60" t="e">
        <f t="shared" si="10"/>
        <v>#DIV/0!</v>
      </c>
      <c r="AU58" s="127"/>
      <c r="AV58" s="127"/>
      <c r="AW58" s="128"/>
      <c r="AX58" s="60" t="e">
        <f t="shared" si="11"/>
        <v>#DIV/0!</v>
      </c>
      <c r="AY58" s="127"/>
      <c r="AZ58" s="127"/>
      <c r="BA58" s="128"/>
      <c r="BB58" s="60" t="e">
        <f t="shared" si="12"/>
        <v>#DIV/0!</v>
      </c>
      <c r="BC58" s="127"/>
      <c r="BD58" s="127"/>
      <c r="BE58" s="128"/>
      <c r="BF58" s="60" t="e">
        <f t="shared" si="13"/>
        <v>#DIV/0!</v>
      </c>
      <c r="BG58" s="127"/>
      <c r="BH58" s="127"/>
      <c r="BI58" s="128"/>
      <c r="BJ58" s="60" t="e">
        <f t="shared" si="32"/>
        <v>#DIV/0!</v>
      </c>
      <c r="BK58" s="127"/>
      <c r="BL58" s="127"/>
      <c r="BM58" s="128"/>
      <c r="BN58" s="60" t="e">
        <f t="shared" si="15"/>
        <v>#DIV/0!</v>
      </c>
      <c r="BO58" s="127"/>
      <c r="BP58" s="127"/>
      <c r="BQ58" s="128"/>
      <c r="BR58" s="60" t="e">
        <f t="shared" si="16"/>
        <v>#DIV/0!</v>
      </c>
      <c r="BS58" s="127"/>
      <c r="BT58" s="127"/>
      <c r="BU58" s="128"/>
      <c r="BV58" s="60" t="e">
        <f t="shared" si="17"/>
        <v>#DIV/0!</v>
      </c>
      <c r="BW58" s="127"/>
      <c r="BX58" s="127"/>
      <c r="BY58" s="128"/>
      <c r="BZ58" s="60" t="e">
        <f t="shared" si="18"/>
        <v>#DIV/0!</v>
      </c>
      <c r="CA58" s="127"/>
      <c r="CB58" s="127"/>
      <c r="CC58" s="128"/>
      <c r="CD58" s="60" t="e">
        <f t="shared" si="19"/>
        <v>#DIV/0!</v>
      </c>
      <c r="CE58" s="127"/>
      <c r="CF58" s="127"/>
      <c r="CG58" s="128"/>
      <c r="CH58" s="60" t="e">
        <f t="shared" si="20"/>
        <v>#DIV/0!</v>
      </c>
      <c r="CI58" s="127"/>
      <c r="CJ58" s="127"/>
      <c r="CK58" s="128"/>
      <c r="CL58" s="60" t="e">
        <f t="shared" si="21"/>
        <v>#DIV/0!</v>
      </c>
      <c r="CM58" s="127"/>
      <c r="CN58" s="127"/>
      <c r="CO58" s="128"/>
      <c r="CP58" s="60" t="e">
        <f t="shared" si="22"/>
        <v>#DIV/0!</v>
      </c>
      <c r="CQ58" s="127"/>
      <c r="CR58" s="127"/>
      <c r="CS58" s="128"/>
      <c r="CT58" s="60" t="e">
        <f t="shared" si="23"/>
        <v>#DIV/0!</v>
      </c>
      <c r="CU58" s="127"/>
      <c r="CV58" s="127"/>
      <c r="CW58" s="128"/>
      <c r="CX58" s="60" t="e">
        <f t="shared" si="24"/>
        <v>#DIV/0!</v>
      </c>
      <c r="CY58" s="127"/>
      <c r="CZ58" s="127"/>
      <c r="DA58" s="128"/>
      <c r="DB58" s="60" t="e">
        <f t="shared" si="29"/>
        <v>#DIV/0!</v>
      </c>
      <c r="DC58" s="127"/>
      <c r="DD58" s="127"/>
      <c r="DE58" s="128"/>
      <c r="DF58" s="150" t="e">
        <f t="shared" si="25"/>
        <v>#DIV/0!</v>
      </c>
    </row>
    <row r="59" spans="1:110" ht="16.5" hidden="1" thickBot="1">
      <c r="A59" s="88"/>
      <c r="B59" s="165"/>
      <c r="C59" s="99">
        <f t="shared" si="128"/>
        <v>0</v>
      </c>
      <c r="D59" s="72">
        <f t="shared" si="127"/>
        <v>0</v>
      </c>
      <c r="E59" s="146"/>
      <c r="F59" s="72"/>
      <c r="G59" s="72"/>
      <c r="H59" s="72"/>
      <c r="I59" s="72"/>
      <c r="J59" s="61">
        <f t="shared" si="129"/>
        <v>0</v>
      </c>
      <c r="K59" s="59">
        <f>SUM($J$21,$J$29,$J$37,$J$45,$J$53:J59)/$C$3</f>
        <v>0</v>
      </c>
      <c r="L59" s="60" t="e">
        <f t="shared" si="1"/>
        <v>#DIV/0!</v>
      </c>
      <c r="M59" s="73" t="e">
        <f t="shared" si="2"/>
        <v>#DIV/0!</v>
      </c>
      <c r="N59" s="356" t="e">
        <f t="shared" si="27"/>
        <v>#DIV/0!</v>
      </c>
      <c r="O59" s="97"/>
      <c r="P59" s="72"/>
      <c r="Q59" s="74" t="e">
        <f t="shared" si="3"/>
        <v>#DIV/0!</v>
      </c>
      <c r="R59" s="75" t="e">
        <f t="shared" si="4"/>
        <v>#DIV/0!</v>
      </c>
      <c r="S59" s="59" t="e">
        <f t="shared" si="5"/>
        <v>#DIV/0!</v>
      </c>
      <c r="T59" s="72"/>
      <c r="U59" s="72"/>
      <c r="V59" s="89"/>
      <c r="W59" s="169"/>
      <c r="X59" s="127"/>
      <c r="Y59" s="128"/>
      <c r="Z59" s="60" t="e">
        <f t="shared" si="6"/>
        <v>#DIV/0!</v>
      </c>
      <c r="AA59" s="127"/>
      <c r="AB59" s="127"/>
      <c r="AC59" s="128"/>
      <c r="AD59" s="60" t="e">
        <f t="shared" si="28"/>
        <v>#DIV/0!</v>
      </c>
      <c r="AE59" s="127"/>
      <c r="AF59" s="127"/>
      <c r="AG59" s="128"/>
      <c r="AH59" s="60" t="e">
        <f t="shared" si="7"/>
        <v>#DIV/0!</v>
      </c>
      <c r="AI59" s="127"/>
      <c r="AJ59" s="127"/>
      <c r="AK59" s="128"/>
      <c r="AL59" s="60" t="e">
        <f t="shared" si="8"/>
        <v>#DIV/0!</v>
      </c>
      <c r="AM59" s="127"/>
      <c r="AN59" s="127"/>
      <c r="AO59" s="128"/>
      <c r="AP59" s="60" t="e">
        <f t="shared" si="9"/>
        <v>#DIV/0!</v>
      </c>
      <c r="AQ59" s="127"/>
      <c r="AR59" s="127"/>
      <c r="AS59" s="128"/>
      <c r="AT59" s="60" t="e">
        <f t="shared" si="10"/>
        <v>#DIV/0!</v>
      </c>
      <c r="AU59" s="127"/>
      <c r="AV59" s="127"/>
      <c r="AW59" s="128"/>
      <c r="AX59" s="60" t="e">
        <f t="shared" si="11"/>
        <v>#DIV/0!</v>
      </c>
      <c r="AY59" s="127"/>
      <c r="AZ59" s="127"/>
      <c r="BA59" s="128"/>
      <c r="BB59" s="60" t="e">
        <f t="shared" si="12"/>
        <v>#DIV/0!</v>
      </c>
      <c r="BC59" s="127"/>
      <c r="BD59" s="127"/>
      <c r="BE59" s="128"/>
      <c r="BF59" s="60" t="e">
        <f t="shared" si="13"/>
        <v>#DIV/0!</v>
      </c>
      <c r="BG59" s="127"/>
      <c r="BH59" s="127"/>
      <c r="BI59" s="128"/>
      <c r="BJ59" s="60" t="e">
        <f t="shared" si="32"/>
        <v>#DIV/0!</v>
      </c>
      <c r="BK59" s="127"/>
      <c r="BL59" s="127"/>
      <c r="BM59" s="128"/>
      <c r="BN59" s="60" t="e">
        <f t="shared" si="15"/>
        <v>#DIV/0!</v>
      </c>
      <c r="BO59" s="127"/>
      <c r="BP59" s="127"/>
      <c r="BQ59" s="128"/>
      <c r="BR59" s="60" t="e">
        <f t="shared" si="16"/>
        <v>#DIV/0!</v>
      </c>
      <c r="BS59" s="127"/>
      <c r="BT59" s="127"/>
      <c r="BU59" s="128"/>
      <c r="BV59" s="60" t="e">
        <f t="shared" si="17"/>
        <v>#DIV/0!</v>
      </c>
      <c r="BW59" s="127"/>
      <c r="BX59" s="127"/>
      <c r="BY59" s="128"/>
      <c r="BZ59" s="60" t="e">
        <f t="shared" si="18"/>
        <v>#DIV/0!</v>
      </c>
      <c r="CA59" s="127"/>
      <c r="CB59" s="127"/>
      <c r="CC59" s="128"/>
      <c r="CD59" s="60" t="e">
        <f t="shared" si="19"/>
        <v>#DIV/0!</v>
      </c>
      <c r="CE59" s="127"/>
      <c r="CF59" s="127"/>
      <c r="CG59" s="128"/>
      <c r="CH59" s="60" t="e">
        <f t="shared" si="20"/>
        <v>#DIV/0!</v>
      </c>
      <c r="CI59" s="127"/>
      <c r="CJ59" s="127"/>
      <c r="CK59" s="128"/>
      <c r="CL59" s="60" t="e">
        <f t="shared" si="21"/>
        <v>#DIV/0!</v>
      </c>
      <c r="CM59" s="127"/>
      <c r="CN59" s="127"/>
      <c r="CO59" s="128"/>
      <c r="CP59" s="60" t="e">
        <f t="shared" si="22"/>
        <v>#DIV/0!</v>
      </c>
      <c r="CQ59" s="127"/>
      <c r="CR59" s="127"/>
      <c r="CS59" s="128"/>
      <c r="CT59" s="60" t="e">
        <f t="shared" si="23"/>
        <v>#DIV/0!</v>
      </c>
      <c r="CU59" s="127"/>
      <c r="CV59" s="127"/>
      <c r="CW59" s="128"/>
      <c r="CX59" s="60" t="e">
        <f t="shared" si="24"/>
        <v>#DIV/0!</v>
      </c>
      <c r="CY59" s="127"/>
      <c r="CZ59" s="127"/>
      <c r="DA59" s="128"/>
      <c r="DB59" s="60" t="e">
        <f t="shared" si="29"/>
        <v>#DIV/0!</v>
      </c>
      <c r="DC59" s="127"/>
      <c r="DD59" s="127"/>
      <c r="DE59" s="128"/>
      <c r="DF59" s="150" t="e">
        <f t="shared" si="25"/>
        <v>#DIV/0!</v>
      </c>
    </row>
    <row r="60" spans="1:110" ht="16.5" hidden="1" thickBot="1">
      <c r="A60" s="88"/>
      <c r="B60" s="165"/>
      <c r="C60" s="99">
        <f t="shared" si="128"/>
        <v>0</v>
      </c>
      <c r="D60" s="72">
        <f t="shared" si="127"/>
        <v>0</v>
      </c>
      <c r="E60" s="146"/>
      <c r="F60" s="72"/>
      <c r="G60" s="72"/>
      <c r="H60" s="72"/>
      <c r="I60" s="72"/>
      <c r="J60" s="61">
        <f t="shared" si="129"/>
        <v>0</v>
      </c>
      <c r="K60" s="59">
        <f>SUM($J$21,$J$29,$J$37,$J$45,$J$53:J60)/$C$3</f>
        <v>0</v>
      </c>
      <c r="L60" s="60" t="e">
        <f t="shared" si="1"/>
        <v>#DIV/0!</v>
      </c>
      <c r="M60" s="73" t="e">
        <f t="shared" si="2"/>
        <v>#DIV/0!</v>
      </c>
      <c r="N60" s="356" t="e">
        <f t="shared" si="27"/>
        <v>#DIV/0!</v>
      </c>
      <c r="O60" s="97"/>
      <c r="P60" s="72"/>
      <c r="Q60" s="74" t="e">
        <f t="shared" si="3"/>
        <v>#DIV/0!</v>
      </c>
      <c r="R60" s="75" t="e">
        <f t="shared" si="4"/>
        <v>#DIV/0!</v>
      </c>
      <c r="S60" s="59" t="e">
        <f t="shared" si="5"/>
        <v>#DIV/0!</v>
      </c>
      <c r="T60" s="72"/>
      <c r="U60" s="72"/>
      <c r="V60" s="89"/>
      <c r="W60" s="169"/>
      <c r="X60" s="127"/>
      <c r="Y60" s="128"/>
      <c r="Z60" s="60" t="e">
        <f t="shared" si="6"/>
        <v>#DIV/0!</v>
      </c>
      <c r="AA60" s="127"/>
      <c r="AB60" s="127"/>
      <c r="AC60" s="128"/>
      <c r="AD60" s="60" t="e">
        <f t="shared" si="28"/>
        <v>#DIV/0!</v>
      </c>
      <c r="AE60" s="127"/>
      <c r="AF60" s="127"/>
      <c r="AG60" s="128"/>
      <c r="AH60" s="60" t="e">
        <f t="shared" si="7"/>
        <v>#DIV/0!</v>
      </c>
      <c r="AI60" s="127"/>
      <c r="AJ60" s="127"/>
      <c r="AK60" s="128"/>
      <c r="AL60" s="60" t="e">
        <f t="shared" si="8"/>
        <v>#DIV/0!</v>
      </c>
      <c r="AM60" s="127"/>
      <c r="AN60" s="127"/>
      <c r="AO60" s="128"/>
      <c r="AP60" s="60" t="e">
        <f t="shared" si="9"/>
        <v>#DIV/0!</v>
      </c>
      <c r="AQ60" s="127"/>
      <c r="AR60" s="127"/>
      <c r="AS60" s="128"/>
      <c r="AT60" s="60" t="e">
        <f t="shared" si="10"/>
        <v>#DIV/0!</v>
      </c>
      <c r="AU60" s="127"/>
      <c r="AV60" s="127"/>
      <c r="AW60" s="128"/>
      <c r="AX60" s="60" t="e">
        <f t="shared" si="11"/>
        <v>#DIV/0!</v>
      </c>
      <c r="AY60" s="127"/>
      <c r="AZ60" s="127"/>
      <c r="BA60" s="128"/>
      <c r="BB60" s="60" t="e">
        <f t="shared" si="12"/>
        <v>#DIV/0!</v>
      </c>
      <c r="BC60" s="127"/>
      <c r="BD60" s="127"/>
      <c r="BE60" s="128"/>
      <c r="BF60" s="60" t="e">
        <f t="shared" si="13"/>
        <v>#DIV/0!</v>
      </c>
      <c r="BG60" s="127"/>
      <c r="BH60" s="127"/>
      <c r="BI60" s="128"/>
      <c r="BJ60" s="60" t="e">
        <f t="shared" si="32"/>
        <v>#DIV/0!</v>
      </c>
      <c r="BK60" s="127"/>
      <c r="BL60" s="127"/>
      <c r="BM60" s="128"/>
      <c r="BN60" s="60" t="e">
        <f t="shared" si="15"/>
        <v>#DIV/0!</v>
      </c>
      <c r="BO60" s="127"/>
      <c r="BP60" s="127"/>
      <c r="BQ60" s="128"/>
      <c r="BR60" s="60" t="e">
        <f t="shared" si="16"/>
        <v>#DIV/0!</v>
      </c>
      <c r="BS60" s="127"/>
      <c r="BT60" s="127"/>
      <c r="BU60" s="128"/>
      <c r="BV60" s="60" t="e">
        <f t="shared" si="17"/>
        <v>#DIV/0!</v>
      </c>
      <c r="BW60" s="127"/>
      <c r="BX60" s="127"/>
      <c r="BY60" s="128"/>
      <c r="BZ60" s="60" t="e">
        <f t="shared" si="18"/>
        <v>#DIV/0!</v>
      </c>
      <c r="CA60" s="127"/>
      <c r="CB60" s="127"/>
      <c r="CC60" s="128"/>
      <c r="CD60" s="60" t="e">
        <f t="shared" si="19"/>
        <v>#DIV/0!</v>
      </c>
      <c r="CE60" s="127"/>
      <c r="CF60" s="127"/>
      <c r="CG60" s="128"/>
      <c r="CH60" s="60" t="e">
        <f t="shared" si="20"/>
        <v>#DIV/0!</v>
      </c>
      <c r="CI60" s="127"/>
      <c r="CJ60" s="127"/>
      <c r="CK60" s="128"/>
      <c r="CL60" s="60" t="e">
        <f t="shared" si="21"/>
        <v>#DIV/0!</v>
      </c>
      <c r="CM60" s="127"/>
      <c r="CN60" s="127"/>
      <c r="CO60" s="128"/>
      <c r="CP60" s="60" t="e">
        <f t="shared" si="22"/>
        <v>#DIV/0!</v>
      </c>
      <c r="CQ60" s="127"/>
      <c r="CR60" s="127"/>
      <c r="CS60" s="128"/>
      <c r="CT60" s="60" t="e">
        <f t="shared" si="23"/>
        <v>#DIV/0!</v>
      </c>
      <c r="CU60" s="127"/>
      <c r="CV60" s="127"/>
      <c r="CW60" s="128"/>
      <c r="CX60" s="60" t="e">
        <f t="shared" si="24"/>
        <v>#DIV/0!</v>
      </c>
      <c r="CY60" s="127"/>
      <c r="CZ60" s="127"/>
      <c r="DA60" s="128"/>
      <c r="DB60" s="60" t="e">
        <f t="shared" si="29"/>
        <v>#DIV/0!</v>
      </c>
      <c r="DC60" s="127"/>
      <c r="DD60" s="127"/>
      <c r="DE60" s="128"/>
      <c r="DF60" s="150" t="e">
        <f t="shared" si="25"/>
        <v>#DIV/0!</v>
      </c>
    </row>
    <row r="61" spans="1:110" ht="16.5" hidden="1" thickBot="1">
      <c r="A61" s="91"/>
      <c r="B61" s="166" t="s">
        <v>54</v>
      </c>
      <c r="C61" s="91">
        <f t="shared" ref="C61:I61" si="130">SUM(C54:C60)</f>
        <v>0</v>
      </c>
      <c r="D61" s="76">
        <f t="shared" si="130"/>
        <v>0</v>
      </c>
      <c r="E61" s="147">
        <f t="shared" si="130"/>
        <v>0</v>
      </c>
      <c r="F61" s="76">
        <f t="shared" si="130"/>
        <v>0</v>
      </c>
      <c r="G61" s="76">
        <f t="shared" si="130"/>
        <v>0</v>
      </c>
      <c r="H61" s="76">
        <f t="shared" si="130"/>
        <v>0</v>
      </c>
      <c r="I61" s="76">
        <f t="shared" si="130"/>
        <v>0</v>
      </c>
      <c r="J61" s="77">
        <f>SUM(J60)</f>
        <v>0</v>
      </c>
      <c r="K61" s="78">
        <f>SUM($J$21,$J$29,$J$37,$J$45,$J$53,$J$61)/$C$3</f>
        <v>0</v>
      </c>
      <c r="L61" s="79" t="e">
        <f t="shared" si="1"/>
        <v>#DIV/0!</v>
      </c>
      <c r="M61" s="80" t="e">
        <f t="shared" si="2"/>
        <v>#DIV/0!</v>
      </c>
      <c r="N61" s="357" t="e">
        <f t="shared" si="27"/>
        <v>#DIV/0!</v>
      </c>
      <c r="O61" s="98">
        <f>SUM(O60)</f>
        <v>0</v>
      </c>
      <c r="P61" s="81">
        <f>SUM(P54:P60)</f>
        <v>0</v>
      </c>
      <c r="Q61" s="78" t="e">
        <f t="shared" si="3"/>
        <v>#DIV/0!</v>
      </c>
      <c r="R61" s="82" t="e">
        <f>J61/O61</f>
        <v>#DIV/0!</v>
      </c>
      <c r="S61" s="78" t="e">
        <f t="shared" si="5"/>
        <v>#DIV/0!</v>
      </c>
      <c r="T61" s="83" t="e">
        <f>AVERAGE(T54:T60)</f>
        <v>#DIV/0!</v>
      </c>
      <c r="U61" s="76">
        <f>SUM(U54:U60)</f>
        <v>0</v>
      </c>
      <c r="V61" s="92" t="e">
        <f>AVERAGE(V54:V60)</f>
        <v>#DIV/0!</v>
      </c>
      <c r="W61" s="98">
        <f t="shared" ref="W61:Y61" si="131">SUM(W54:W60)</f>
        <v>0</v>
      </c>
      <c r="X61" s="76">
        <f t="shared" si="131"/>
        <v>0</v>
      </c>
      <c r="Y61" s="77">
        <f t="shared" si="131"/>
        <v>0</v>
      </c>
      <c r="Z61" s="79" t="e">
        <f t="shared" si="6"/>
        <v>#DIV/0!</v>
      </c>
      <c r="AA61" s="76">
        <f t="shared" ref="AA61:AC61" si="132">SUM(AA54:AA60)</f>
        <v>0</v>
      </c>
      <c r="AB61" s="76">
        <f t="shared" si="132"/>
        <v>0</v>
      </c>
      <c r="AC61" s="77">
        <f t="shared" si="132"/>
        <v>0</v>
      </c>
      <c r="AD61" s="79" t="e">
        <f t="shared" si="28"/>
        <v>#DIV/0!</v>
      </c>
      <c r="AE61" s="76">
        <f t="shared" ref="AE61:AG61" si="133">SUM(AE54:AE60)</f>
        <v>0</v>
      </c>
      <c r="AF61" s="76">
        <f t="shared" si="133"/>
        <v>0</v>
      </c>
      <c r="AG61" s="77">
        <f t="shared" si="133"/>
        <v>0</v>
      </c>
      <c r="AH61" s="79" t="e">
        <f t="shared" si="7"/>
        <v>#DIV/0!</v>
      </c>
      <c r="AI61" s="76">
        <f t="shared" ref="AI61:AK61" si="134">SUM(AI54:AI60)</f>
        <v>0</v>
      </c>
      <c r="AJ61" s="76">
        <f t="shared" si="134"/>
        <v>0</v>
      </c>
      <c r="AK61" s="77">
        <f t="shared" si="134"/>
        <v>0</v>
      </c>
      <c r="AL61" s="79" t="e">
        <f t="shared" si="8"/>
        <v>#DIV/0!</v>
      </c>
      <c r="AM61" s="76">
        <f t="shared" ref="AM61:AO61" si="135">SUM(AM54:AM60)</f>
        <v>0</v>
      </c>
      <c r="AN61" s="76">
        <f t="shared" si="135"/>
        <v>0</v>
      </c>
      <c r="AO61" s="77">
        <f t="shared" si="135"/>
        <v>0</v>
      </c>
      <c r="AP61" s="79" t="e">
        <f t="shared" si="9"/>
        <v>#DIV/0!</v>
      </c>
      <c r="AQ61" s="76">
        <f t="shared" ref="AQ61:AS61" si="136">SUM(AQ54:AQ60)</f>
        <v>0</v>
      </c>
      <c r="AR61" s="76">
        <f t="shared" si="136"/>
        <v>0</v>
      </c>
      <c r="AS61" s="77">
        <f t="shared" si="136"/>
        <v>0</v>
      </c>
      <c r="AT61" s="79" t="e">
        <f t="shared" si="10"/>
        <v>#DIV/0!</v>
      </c>
      <c r="AU61" s="76">
        <f t="shared" ref="AU61:AW61" si="137">SUM(AU54:AU60)</f>
        <v>0</v>
      </c>
      <c r="AV61" s="76">
        <f t="shared" si="137"/>
        <v>0</v>
      </c>
      <c r="AW61" s="77">
        <f t="shared" si="137"/>
        <v>0</v>
      </c>
      <c r="AX61" s="79" t="e">
        <f t="shared" si="11"/>
        <v>#DIV/0!</v>
      </c>
      <c r="AY61" s="76">
        <f t="shared" ref="AY61:BA61" si="138">SUM(AY54:AY60)</f>
        <v>0</v>
      </c>
      <c r="AZ61" s="76">
        <f t="shared" si="138"/>
        <v>0</v>
      </c>
      <c r="BA61" s="77">
        <f t="shared" si="138"/>
        <v>0</v>
      </c>
      <c r="BB61" s="79" t="e">
        <f t="shared" si="12"/>
        <v>#DIV/0!</v>
      </c>
      <c r="BC61" s="76">
        <f t="shared" ref="BC61:BE61" si="139">SUM(BC54:BC60)</f>
        <v>0</v>
      </c>
      <c r="BD61" s="76">
        <f t="shared" si="139"/>
        <v>0</v>
      </c>
      <c r="BE61" s="77">
        <f t="shared" si="139"/>
        <v>0</v>
      </c>
      <c r="BF61" s="79" t="e">
        <f t="shared" si="13"/>
        <v>#DIV/0!</v>
      </c>
      <c r="BG61" s="76">
        <f t="shared" ref="BG61:BI61" si="140">SUM(BG54:BG60)</f>
        <v>0</v>
      </c>
      <c r="BH61" s="76">
        <f t="shared" si="140"/>
        <v>0</v>
      </c>
      <c r="BI61" s="77">
        <f t="shared" si="140"/>
        <v>0</v>
      </c>
      <c r="BJ61" s="79" t="e">
        <f t="shared" si="32"/>
        <v>#DIV/0!</v>
      </c>
      <c r="BK61" s="76">
        <f t="shared" ref="BK61:BM61" si="141">SUM(BK54:BK60)</f>
        <v>0</v>
      </c>
      <c r="BL61" s="76">
        <f t="shared" si="141"/>
        <v>0</v>
      </c>
      <c r="BM61" s="77">
        <f t="shared" si="141"/>
        <v>0</v>
      </c>
      <c r="BN61" s="79" t="e">
        <f t="shared" si="15"/>
        <v>#DIV/0!</v>
      </c>
      <c r="BO61" s="76">
        <f t="shared" ref="BO61:BQ61" si="142">SUM(BO54:BO60)</f>
        <v>0</v>
      </c>
      <c r="BP61" s="76">
        <f t="shared" si="142"/>
        <v>0</v>
      </c>
      <c r="BQ61" s="77">
        <f t="shared" si="142"/>
        <v>0</v>
      </c>
      <c r="BR61" s="79" t="e">
        <f t="shared" si="16"/>
        <v>#DIV/0!</v>
      </c>
      <c r="BS61" s="76">
        <f t="shared" ref="BS61:BU61" si="143">SUM(BS54:BS60)</f>
        <v>0</v>
      </c>
      <c r="BT61" s="76">
        <f t="shared" si="143"/>
        <v>0</v>
      </c>
      <c r="BU61" s="77">
        <f t="shared" si="143"/>
        <v>0</v>
      </c>
      <c r="BV61" s="79" t="e">
        <f t="shared" si="17"/>
        <v>#DIV/0!</v>
      </c>
      <c r="BW61" s="76">
        <f t="shared" ref="BW61:BY61" si="144">SUM(BW54:BW60)</f>
        <v>0</v>
      </c>
      <c r="BX61" s="76">
        <f t="shared" si="144"/>
        <v>0</v>
      </c>
      <c r="BY61" s="77">
        <f t="shared" si="144"/>
        <v>0</v>
      </c>
      <c r="BZ61" s="79" t="e">
        <f t="shared" si="18"/>
        <v>#DIV/0!</v>
      </c>
      <c r="CA61" s="76">
        <f t="shared" ref="CA61:CC61" si="145">SUM(CA54:CA60)</f>
        <v>0</v>
      </c>
      <c r="CB61" s="76">
        <f t="shared" si="145"/>
        <v>0</v>
      </c>
      <c r="CC61" s="77">
        <f t="shared" si="145"/>
        <v>0</v>
      </c>
      <c r="CD61" s="79" t="e">
        <f t="shared" si="19"/>
        <v>#DIV/0!</v>
      </c>
      <c r="CE61" s="76">
        <f t="shared" ref="CE61:CG61" si="146">SUM(CE54:CE60)</f>
        <v>0</v>
      </c>
      <c r="CF61" s="76">
        <f t="shared" si="146"/>
        <v>0</v>
      </c>
      <c r="CG61" s="77">
        <f t="shared" si="146"/>
        <v>0</v>
      </c>
      <c r="CH61" s="79" t="e">
        <f t="shared" si="20"/>
        <v>#DIV/0!</v>
      </c>
      <c r="CI61" s="76">
        <f t="shared" ref="CI61:CK61" si="147">SUM(CI54:CI60)</f>
        <v>0</v>
      </c>
      <c r="CJ61" s="76">
        <f t="shared" si="147"/>
        <v>0</v>
      </c>
      <c r="CK61" s="77">
        <f t="shared" si="147"/>
        <v>0</v>
      </c>
      <c r="CL61" s="79" t="e">
        <f t="shared" si="21"/>
        <v>#DIV/0!</v>
      </c>
      <c r="CM61" s="76">
        <f t="shared" ref="CM61:CO61" si="148">SUM(CM54:CM60)</f>
        <v>0</v>
      </c>
      <c r="CN61" s="76">
        <f t="shared" si="148"/>
        <v>0</v>
      </c>
      <c r="CO61" s="77">
        <f t="shared" si="148"/>
        <v>0</v>
      </c>
      <c r="CP61" s="79" t="e">
        <f t="shared" si="22"/>
        <v>#DIV/0!</v>
      </c>
      <c r="CQ61" s="76">
        <f t="shared" ref="CQ61:CS61" si="149">SUM(CQ54:CQ60)</f>
        <v>0</v>
      </c>
      <c r="CR61" s="76">
        <f t="shared" si="149"/>
        <v>0</v>
      </c>
      <c r="CS61" s="77">
        <f t="shared" si="149"/>
        <v>0</v>
      </c>
      <c r="CT61" s="79" t="e">
        <f t="shared" si="23"/>
        <v>#DIV/0!</v>
      </c>
      <c r="CU61" s="76">
        <f t="shared" ref="CU61:CW61" si="150">SUM(CU54:CU60)</f>
        <v>0</v>
      </c>
      <c r="CV61" s="76">
        <f t="shared" si="150"/>
        <v>0</v>
      </c>
      <c r="CW61" s="77">
        <f t="shared" si="150"/>
        <v>0</v>
      </c>
      <c r="CX61" s="79" t="e">
        <f t="shared" si="24"/>
        <v>#DIV/0!</v>
      </c>
      <c r="CY61" s="76">
        <f t="shared" ref="CY61:DA61" si="151">SUM(CY54:CY60)</f>
        <v>0</v>
      </c>
      <c r="CZ61" s="76">
        <f t="shared" si="151"/>
        <v>0</v>
      </c>
      <c r="DA61" s="77">
        <f t="shared" si="151"/>
        <v>0</v>
      </c>
      <c r="DB61" s="79" t="e">
        <f t="shared" si="29"/>
        <v>#DIV/0!</v>
      </c>
      <c r="DC61" s="76">
        <f t="shared" ref="DC61:DE61" si="152">SUM(DC54:DC60)</f>
        <v>0</v>
      </c>
      <c r="DD61" s="76">
        <f t="shared" si="152"/>
        <v>0</v>
      </c>
      <c r="DE61" s="77">
        <f t="shared" si="152"/>
        <v>0</v>
      </c>
      <c r="DF61" s="151" t="e">
        <f t="shared" si="25"/>
        <v>#DIV/0!</v>
      </c>
    </row>
    <row r="62" spans="1:110" ht="16.5" hidden="1" thickBot="1">
      <c r="A62" s="88"/>
      <c r="B62" s="165"/>
      <c r="C62" s="99">
        <f>SUM(W62,AA62,AE62,AI62,AM62,AQ62,AU62,AY62,BC62,BG62,BK62,BO62,BS62,BW62,CA62,CE62,CI62,CM62,CQ62,CU62,CY62,DC62)</f>
        <v>0</v>
      </c>
      <c r="D62" s="72">
        <f t="shared" ref="D62:D68" si="153">SUM(X62,AB62,AF62,AJ62,AN62,AR62,AV62,AZ62,BD62,BH62,BL62,BP62,BT62,BX62,CB62,CF62,CJ62,CN62,CR62,CV62,CZ62,DD62)</f>
        <v>0</v>
      </c>
      <c r="E62" s="146"/>
      <c r="F62" s="72"/>
      <c r="G62" s="72"/>
      <c r="H62" s="72"/>
      <c r="I62" s="72"/>
      <c r="J62" s="61">
        <f>SUM(Y62,AC62,AG62,AK62,AO62,AS62,AW62,BA62,BE62,BI62,BM62,BQ62,BU62,BY62,CC62,CG62,CK62,CO62,CS62,CW62,DA62,DE62)</f>
        <v>0</v>
      </c>
      <c r="K62" s="59">
        <f>SUM($J$21,$J$29,$J$37,$J$45,$J$53,$J$61:J62)/$C$3</f>
        <v>0</v>
      </c>
      <c r="L62" s="60" t="e">
        <f t="shared" si="1"/>
        <v>#DIV/0!</v>
      </c>
      <c r="M62" s="73" t="e">
        <f t="shared" si="2"/>
        <v>#DIV/0!</v>
      </c>
      <c r="N62" s="356" t="e">
        <f t="shared" si="27"/>
        <v>#DIV/0!</v>
      </c>
      <c r="O62" s="97"/>
      <c r="P62" s="72"/>
      <c r="Q62" s="74" t="e">
        <f t="shared" si="3"/>
        <v>#DIV/0!</v>
      </c>
      <c r="R62" s="75" t="e">
        <f>J62/O62</f>
        <v>#DIV/0!</v>
      </c>
      <c r="S62" s="59" t="e">
        <f t="shared" si="5"/>
        <v>#DIV/0!</v>
      </c>
      <c r="T62" s="72"/>
      <c r="U62" s="72"/>
      <c r="V62" s="89"/>
      <c r="W62" s="169"/>
      <c r="X62" s="127"/>
      <c r="Y62" s="128"/>
      <c r="Z62" s="60" t="e">
        <f t="shared" si="6"/>
        <v>#DIV/0!</v>
      </c>
      <c r="AA62" s="127"/>
      <c r="AB62" s="127"/>
      <c r="AC62" s="128"/>
      <c r="AD62" s="60" t="e">
        <f t="shared" si="28"/>
        <v>#DIV/0!</v>
      </c>
      <c r="AE62" s="127"/>
      <c r="AF62" s="127"/>
      <c r="AG62" s="128"/>
      <c r="AH62" s="60" t="e">
        <f t="shared" si="7"/>
        <v>#DIV/0!</v>
      </c>
      <c r="AI62" s="127"/>
      <c r="AJ62" s="127"/>
      <c r="AK62" s="128"/>
      <c r="AL62" s="60" t="e">
        <f t="shared" si="8"/>
        <v>#DIV/0!</v>
      </c>
      <c r="AM62" s="127"/>
      <c r="AN62" s="127"/>
      <c r="AO62" s="128"/>
      <c r="AP62" s="60" t="e">
        <f t="shared" si="9"/>
        <v>#DIV/0!</v>
      </c>
      <c r="AQ62" s="127"/>
      <c r="AR62" s="127"/>
      <c r="AS62" s="128"/>
      <c r="AT62" s="60" t="e">
        <f t="shared" si="10"/>
        <v>#DIV/0!</v>
      </c>
      <c r="AU62" s="127"/>
      <c r="AV62" s="127"/>
      <c r="AW62" s="128"/>
      <c r="AX62" s="60" t="e">
        <f t="shared" si="11"/>
        <v>#DIV/0!</v>
      </c>
      <c r="AY62" s="127"/>
      <c r="AZ62" s="127"/>
      <c r="BA62" s="128"/>
      <c r="BB62" s="60" t="e">
        <f t="shared" si="12"/>
        <v>#DIV/0!</v>
      </c>
      <c r="BC62" s="127"/>
      <c r="BD62" s="127"/>
      <c r="BE62" s="128"/>
      <c r="BF62" s="60" t="e">
        <f t="shared" si="13"/>
        <v>#DIV/0!</v>
      </c>
      <c r="BG62" s="127"/>
      <c r="BH62" s="127"/>
      <c r="BI62" s="128"/>
      <c r="BJ62" s="60" t="e">
        <f t="shared" si="32"/>
        <v>#DIV/0!</v>
      </c>
      <c r="BK62" s="127"/>
      <c r="BL62" s="127"/>
      <c r="BM62" s="128"/>
      <c r="BN62" s="60" t="e">
        <f t="shared" si="15"/>
        <v>#DIV/0!</v>
      </c>
      <c r="BO62" s="127"/>
      <c r="BP62" s="127"/>
      <c r="BQ62" s="128"/>
      <c r="BR62" s="60" t="e">
        <f t="shared" si="16"/>
        <v>#DIV/0!</v>
      </c>
      <c r="BS62" s="127"/>
      <c r="BT62" s="127"/>
      <c r="BU62" s="128"/>
      <c r="BV62" s="60" t="e">
        <f t="shared" si="17"/>
        <v>#DIV/0!</v>
      </c>
      <c r="BW62" s="127"/>
      <c r="BX62" s="127"/>
      <c r="BY62" s="128"/>
      <c r="BZ62" s="60" t="e">
        <f t="shared" si="18"/>
        <v>#DIV/0!</v>
      </c>
      <c r="CA62" s="127"/>
      <c r="CB62" s="127"/>
      <c r="CC62" s="128"/>
      <c r="CD62" s="60" t="e">
        <f t="shared" si="19"/>
        <v>#DIV/0!</v>
      </c>
      <c r="CE62" s="127"/>
      <c r="CF62" s="127"/>
      <c r="CG62" s="128"/>
      <c r="CH62" s="60" t="e">
        <f t="shared" si="20"/>
        <v>#DIV/0!</v>
      </c>
      <c r="CI62" s="127"/>
      <c r="CJ62" s="127"/>
      <c r="CK62" s="128"/>
      <c r="CL62" s="60" t="e">
        <f t="shared" si="21"/>
        <v>#DIV/0!</v>
      </c>
      <c r="CM62" s="127"/>
      <c r="CN62" s="127"/>
      <c r="CO62" s="128"/>
      <c r="CP62" s="60" t="e">
        <f t="shared" si="22"/>
        <v>#DIV/0!</v>
      </c>
      <c r="CQ62" s="127"/>
      <c r="CR62" s="127"/>
      <c r="CS62" s="128"/>
      <c r="CT62" s="60" t="e">
        <f t="shared" si="23"/>
        <v>#DIV/0!</v>
      </c>
      <c r="CU62" s="127"/>
      <c r="CV62" s="127"/>
      <c r="CW62" s="128"/>
      <c r="CX62" s="60" t="e">
        <f t="shared" si="24"/>
        <v>#DIV/0!</v>
      </c>
      <c r="CY62" s="127"/>
      <c r="CZ62" s="127"/>
      <c r="DA62" s="128"/>
      <c r="DB62" s="60" t="e">
        <f t="shared" si="29"/>
        <v>#DIV/0!</v>
      </c>
      <c r="DC62" s="127"/>
      <c r="DD62" s="127"/>
      <c r="DE62" s="128"/>
      <c r="DF62" s="150" t="e">
        <f t="shared" si="25"/>
        <v>#DIV/0!</v>
      </c>
    </row>
    <row r="63" spans="1:110" ht="16.5" hidden="1" thickBot="1">
      <c r="A63" s="88"/>
      <c r="B63" s="165"/>
      <c r="C63" s="99">
        <f t="shared" ref="C63:C68" si="154">SUM(W63,AA63,AE63,AI63,AM63,AQ63,AU63,AY63,BC63,BG63,BK63,BO63,BS63,BW63,CA63,CE63,CI63,CM63,CQ63,CU63,CY63,DC63)</f>
        <v>0</v>
      </c>
      <c r="D63" s="72">
        <f t="shared" si="153"/>
        <v>0</v>
      </c>
      <c r="E63" s="146"/>
      <c r="F63" s="72"/>
      <c r="G63" s="72"/>
      <c r="H63" s="72"/>
      <c r="I63" s="72"/>
      <c r="J63" s="61">
        <f t="shared" ref="J63:J68" si="155">SUM(Y63,AC63,AG63,AK63,AO63,AS63,AW63,BA63,BE63,BI63,BM63,BQ63,BU63,BY63,CC63,CG63,CK63,CO63,CS63,CW63,DA63,DE63)</f>
        <v>0</v>
      </c>
      <c r="K63" s="59">
        <f>SUM($J$21,$J$29,$J$37,$J$45,$J$53,$J$61:J63)/$C$3</f>
        <v>0</v>
      </c>
      <c r="L63" s="60" t="e">
        <f t="shared" si="1"/>
        <v>#DIV/0!</v>
      </c>
      <c r="M63" s="73" t="e">
        <f t="shared" si="2"/>
        <v>#DIV/0!</v>
      </c>
      <c r="N63" s="356" t="e">
        <f t="shared" si="27"/>
        <v>#DIV/0!</v>
      </c>
      <c r="O63" s="97"/>
      <c r="P63" s="72"/>
      <c r="Q63" s="74" t="e">
        <f t="shared" si="3"/>
        <v>#DIV/0!</v>
      </c>
      <c r="R63" s="75" t="e">
        <f t="shared" ref="R63:R68" si="156">J63/O63</f>
        <v>#DIV/0!</v>
      </c>
      <c r="S63" s="59" t="e">
        <f t="shared" si="5"/>
        <v>#DIV/0!</v>
      </c>
      <c r="T63" s="72"/>
      <c r="U63" s="72"/>
      <c r="V63" s="89"/>
      <c r="W63" s="169"/>
      <c r="X63" s="127"/>
      <c r="Y63" s="128"/>
      <c r="Z63" s="60" t="e">
        <f t="shared" si="6"/>
        <v>#DIV/0!</v>
      </c>
      <c r="AA63" s="127"/>
      <c r="AB63" s="127"/>
      <c r="AC63" s="128"/>
      <c r="AD63" s="60" t="e">
        <f t="shared" si="28"/>
        <v>#DIV/0!</v>
      </c>
      <c r="AE63" s="127"/>
      <c r="AF63" s="127"/>
      <c r="AG63" s="128"/>
      <c r="AH63" s="60" t="e">
        <f t="shared" si="7"/>
        <v>#DIV/0!</v>
      </c>
      <c r="AI63" s="127"/>
      <c r="AJ63" s="127"/>
      <c r="AK63" s="128"/>
      <c r="AL63" s="60" t="e">
        <f t="shared" si="8"/>
        <v>#DIV/0!</v>
      </c>
      <c r="AM63" s="127"/>
      <c r="AN63" s="127"/>
      <c r="AO63" s="128"/>
      <c r="AP63" s="60" t="e">
        <f t="shared" si="9"/>
        <v>#DIV/0!</v>
      </c>
      <c r="AQ63" s="127"/>
      <c r="AR63" s="127"/>
      <c r="AS63" s="128"/>
      <c r="AT63" s="60" t="e">
        <f t="shared" si="10"/>
        <v>#DIV/0!</v>
      </c>
      <c r="AU63" s="127"/>
      <c r="AV63" s="127"/>
      <c r="AW63" s="128"/>
      <c r="AX63" s="60" t="e">
        <f t="shared" si="11"/>
        <v>#DIV/0!</v>
      </c>
      <c r="AY63" s="127"/>
      <c r="AZ63" s="127"/>
      <c r="BA63" s="128"/>
      <c r="BB63" s="60" t="e">
        <f t="shared" si="12"/>
        <v>#DIV/0!</v>
      </c>
      <c r="BC63" s="127"/>
      <c r="BD63" s="127"/>
      <c r="BE63" s="128"/>
      <c r="BF63" s="60" t="e">
        <f t="shared" si="13"/>
        <v>#DIV/0!</v>
      </c>
      <c r="BG63" s="127"/>
      <c r="BH63" s="127"/>
      <c r="BI63" s="128"/>
      <c r="BJ63" s="60" t="e">
        <f t="shared" si="32"/>
        <v>#DIV/0!</v>
      </c>
      <c r="BK63" s="127"/>
      <c r="BL63" s="127"/>
      <c r="BM63" s="128"/>
      <c r="BN63" s="60" t="e">
        <f t="shared" si="15"/>
        <v>#DIV/0!</v>
      </c>
      <c r="BO63" s="127"/>
      <c r="BP63" s="127"/>
      <c r="BQ63" s="128"/>
      <c r="BR63" s="60" t="e">
        <f t="shared" si="16"/>
        <v>#DIV/0!</v>
      </c>
      <c r="BS63" s="127"/>
      <c r="BT63" s="127"/>
      <c r="BU63" s="128"/>
      <c r="BV63" s="60" t="e">
        <f t="shared" si="17"/>
        <v>#DIV/0!</v>
      </c>
      <c r="BW63" s="127"/>
      <c r="BX63" s="127"/>
      <c r="BY63" s="128"/>
      <c r="BZ63" s="60" t="e">
        <f t="shared" si="18"/>
        <v>#DIV/0!</v>
      </c>
      <c r="CA63" s="127"/>
      <c r="CB63" s="127"/>
      <c r="CC63" s="128"/>
      <c r="CD63" s="60" t="e">
        <f t="shared" si="19"/>
        <v>#DIV/0!</v>
      </c>
      <c r="CE63" s="127"/>
      <c r="CF63" s="127"/>
      <c r="CG63" s="128"/>
      <c r="CH63" s="60" t="e">
        <f t="shared" si="20"/>
        <v>#DIV/0!</v>
      </c>
      <c r="CI63" s="127"/>
      <c r="CJ63" s="127"/>
      <c r="CK63" s="128"/>
      <c r="CL63" s="60" t="e">
        <f t="shared" si="21"/>
        <v>#DIV/0!</v>
      </c>
      <c r="CM63" s="127"/>
      <c r="CN63" s="127"/>
      <c r="CO63" s="128"/>
      <c r="CP63" s="60" t="e">
        <f t="shared" si="22"/>
        <v>#DIV/0!</v>
      </c>
      <c r="CQ63" s="127"/>
      <c r="CR63" s="127"/>
      <c r="CS63" s="128"/>
      <c r="CT63" s="60" t="e">
        <f t="shared" si="23"/>
        <v>#DIV/0!</v>
      </c>
      <c r="CU63" s="127"/>
      <c r="CV63" s="127"/>
      <c r="CW63" s="128"/>
      <c r="CX63" s="60" t="e">
        <f t="shared" si="24"/>
        <v>#DIV/0!</v>
      </c>
      <c r="CY63" s="127"/>
      <c r="CZ63" s="127"/>
      <c r="DA63" s="128"/>
      <c r="DB63" s="60" t="e">
        <f t="shared" si="29"/>
        <v>#DIV/0!</v>
      </c>
      <c r="DC63" s="127"/>
      <c r="DD63" s="127"/>
      <c r="DE63" s="128"/>
      <c r="DF63" s="150" t="e">
        <f t="shared" si="25"/>
        <v>#DIV/0!</v>
      </c>
    </row>
    <row r="64" spans="1:110" ht="16.5" hidden="1" thickBot="1">
      <c r="A64" s="88"/>
      <c r="B64" s="165"/>
      <c r="C64" s="99">
        <f t="shared" si="154"/>
        <v>0</v>
      </c>
      <c r="D64" s="72">
        <f t="shared" si="153"/>
        <v>0</v>
      </c>
      <c r="E64" s="146"/>
      <c r="F64" s="72"/>
      <c r="G64" s="72"/>
      <c r="H64" s="72"/>
      <c r="I64" s="72"/>
      <c r="J64" s="61">
        <f t="shared" si="155"/>
        <v>0</v>
      </c>
      <c r="K64" s="59">
        <f>SUM($J$21,$J$29,$J$37,$J$45,$J$53,$J$61:J64)/$C$3</f>
        <v>0</v>
      </c>
      <c r="L64" s="60" t="e">
        <f t="shared" si="1"/>
        <v>#DIV/0!</v>
      </c>
      <c r="M64" s="73" t="e">
        <f t="shared" si="2"/>
        <v>#DIV/0!</v>
      </c>
      <c r="N64" s="356" t="e">
        <f t="shared" si="27"/>
        <v>#DIV/0!</v>
      </c>
      <c r="O64" s="97"/>
      <c r="P64" s="72"/>
      <c r="Q64" s="74" t="e">
        <f t="shared" si="3"/>
        <v>#DIV/0!</v>
      </c>
      <c r="R64" s="75" t="e">
        <f t="shared" si="156"/>
        <v>#DIV/0!</v>
      </c>
      <c r="S64" s="59" t="e">
        <f t="shared" si="5"/>
        <v>#DIV/0!</v>
      </c>
      <c r="T64" s="72"/>
      <c r="U64" s="72"/>
      <c r="V64" s="89"/>
      <c r="W64" s="169"/>
      <c r="X64" s="127"/>
      <c r="Y64" s="128"/>
      <c r="Z64" s="60" t="e">
        <f t="shared" si="6"/>
        <v>#DIV/0!</v>
      </c>
      <c r="AA64" s="127"/>
      <c r="AB64" s="127"/>
      <c r="AC64" s="128"/>
      <c r="AD64" s="60" t="e">
        <f t="shared" si="28"/>
        <v>#DIV/0!</v>
      </c>
      <c r="AE64" s="127"/>
      <c r="AF64" s="127"/>
      <c r="AG64" s="128"/>
      <c r="AH64" s="60" t="e">
        <f t="shared" si="7"/>
        <v>#DIV/0!</v>
      </c>
      <c r="AI64" s="127"/>
      <c r="AJ64" s="127"/>
      <c r="AK64" s="128"/>
      <c r="AL64" s="60" t="e">
        <f t="shared" si="8"/>
        <v>#DIV/0!</v>
      </c>
      <c r="AM64" s="127"/>
      <c r="AN64" s="127"/>
      <c r="AO64" s="128"/>
      <c r="AP64" s="60" t="e">
        <f t="shared" si="9"/>
        <v>#DIV/0!</v>
      </c>
      <c r="AQ64" s="127"/>
      <c r="AR64" s="127"/>
      <c r="AS64" s="128"/>
      <c r="AT64" s="60" t="e">
        <f t="shared" si="10"/>
        <v>#DIV/0!</v>
      </c>
      <c r="AU64" s="127"/>
      <c r="AV64" s="127"/>
      <c r="AW64" s="128"/>
      <c r="AX64" s="60" t="e">
        <f t="shared" si="11"/>
        <v>#DIV/0!</v>
      </c>
      <c r="AY64" s="127"/>
      <c r="AZ64" s="127"/>
      <c r="BA64" s="128"/>
      <c r="BB64" s="60" t="e">
        <f t="shared" si="12"/>
        <v>#DIV/0!</v>
      </c>
      <c r="BC64" s="127"/>
      <c r="BD64" s="127"/>
      <c r="BE64" s="128"/>
      <c r="BF64" s="60" t="e">
        <f t="shared" si="13"/>
        <v>#DIV/0!</v>
      </c>
      <c r="BG64" s="127"/>
      <c r="BH64" s="127"/>
      <c r="BI64" s="128"/>
      <c r="BJ64" s="60" t="e">
        <f t="shared" si="32"/>
        <v>#DIV/0!</v>
      </c>
      <c r="BK64" s="127"/>
      <c r="BL64" s="127"/>
      <c r="BM64" s="128"/>
      <c r="BN64" s="60" t="e">
        <f t="shared" si="15"/>
        <v>#DIV/0!</v>
      </c>
      <c r="BO64" s="127"/>
      <c r="BP64" s="127"/>
      <c r="BQ64" s="128"/>
      <c r="BR64" s="60" t="e">
        <f t="shared" si="16"/>
        <v>#DIV/0!</v>
      </c>
      <c r="BS64" s="127"/>
      <c r="BT64" s="127"/>
      <c r="BU64" s="128"/>
      <c r="BV64" s="60" t="e">
        <f t="shared" si="17"/>
        <v>#DIV/0!</v>
      </c>
      <c r="BW64" s="127"/>
      <c r="BX64" s="127"/>
      <c r="BY64" s="128"/>
      <c r="BZ64" s="60" t="e">
        <f t="shared" si="18"/>
        <v>#DIV/0!</v>
      </c>
      <c r="CA64" s="127"/>
      <c r="CB64" s="127"/>
      <c r="CC64" s="128"/>
      <c r="CD64" s="60" t="e">
        <f t="shared" si="19"/>
        <v>#DIV/0!</v>
      </c>
      <c r="CE64" s="127"/>
      <c r="CF64" s="127"/>
      <c r="CG64" s="128"/>
      <c r="CH64" s="60" t="e">
        <f t="shared" si="20"/>
        <v>#DIV/0!</v>
      </c>
      <c r="CI64" s="127"/>
      <c r="CJ64" s="127"/>
      <c r="CK64" s="128"/>
      <c r="CL64" s="60" t="e">
        <f t="shared" si="21"/>
        <v>#DIV/0!</v>
      </c>
      <c r="CM64" s="127"/>
      <c r="CN64" s="127"/>
      <c r="CO64" s="128"/>
      <c r="CP64" s="60" t="e">
        <f t="shared" si="22"/>
        <v>#DIV/0!</v>
      </c>
      <c r="CQ64" s="127"/>
      <c r="CR64" s="127"/>
      <c r="CS64" s="128"/>
      <c r="CT64" s="60" t="e">
        <f t="shared" si="23"/>
        <v>#DIV/0!</v>
      </c>
      <c r="CU64" s="127"/>
      <c r="CV64" s="127"/>
      <c r="CW64" s="128"/>
      <c r="CX64" s="60" t="e">
        <f t="shared" si="24"/>
        <v>#DIV/0!</v>
      </c>
      <c r="CY64" s="127"/>
      <c r="CZ64" s="127"/>
      <c r="DA64" s="128"/>
      <c r="DB64" s="60" t="e">
        <f t="shared" si="29"/>
        <v>#DIV/0!</v>
      </c>
      <c r="DC64" s="127"/>
      <c r="DD64" s="127"/>
      <c r="DE64" s="128"/>
      <c r="DF64" s="150" t="e">
        <f t="shared" si="25"/>
        <v>#DIV/0!</v>
      </c>
    </row>
    <row r="65" spans="1:110" ht="16.5" hidden="1" thickBot="1">
      <c r="A65" s="88"/>
      <c r="B65" s="165"/>
      <c r="C65" s="99">
        <f t="shared" si="154"/>
        <v>0</v>
      </c>
      <c r="D65" s="72">
        <f t="shared" si="153"/>
        <v>0</v>
      </c>
      <c r="E65" s="146"/>
      <c r="F65" s="72"/>
      <c r="G65" s="72"/>
      <c r="H65" s="72"/>
      <c r="I65" s="72"/>
      <c r="J65" s="61">
        <f t="shared" si="155"/>
        <v>0</v>
      </c>
      <c r="K65" s="59">
        <f>SUM($J$21,$J$29,$J$37,$J$45,$J$53,$J$61:J65)/$C$3</f>
        <v>0</v>
      </c>
      <c r="L65" s="60" t="e">
        <f t="shared" si="1"/>
        <v>#DIV/0!</v>
      </c>
      <c r="M65" s="73" t="e">
        <f t="shared" si="2"/>
        <v>#DIV/0!</v>
      </c>
      <c r="N65" s="356" t="e">
        <f t="shared" si="27"/>
        <v>#DIV/0!</v>
      </c>
      <c r="O65" s="97"/>
      <c r="P65" s="72"/>
      <c r="Q65" s="74" t="e">
        <f t="shared" si="3"/>
        <v>#DIV/0!</v>
      </c>
      <c r="R65" s="75" t="e">
        <f t="shared" si="156"/>
        <v>#DIV/0!</v>
      </c>
      <c r="S65" s="59" t="e">
        <f t="shared" si="5"/>
        <v>#DIV/0!</v>
      </c>
      <c r="T65" s="72"/>
      <c r="U65" s="72"/>
      <c r="V65" s="89"/>
      <c r="W65" s="169"/>
      <c r="X65" s="127"/>
      <c r="Y65" s="128"/>
      <c r="Z65" s="60" t="e">
        <f t="shared" si="6"/>
        <v>#DIV/0!</v>
      </c>
      <c r="AA65" s="127"/>
      <c r="AB65" s="127"/>
      <c r="AC65" s="128"/>
      <c r="AD65" s="60" t="e">
        <f t="shared" si="28"/>
        <v>#DIV/0!</v>
      </c>
      <c r="AE65" s="127"/>
      <c r="AF65" s="127"/>
      <c r="AG65" s="128"/>
      <c r="AH65" s="60" t="e">
        <f t="shared" si="7"/>
        <v>#DIV/0!</v>
      </c>
      <c r="AI65" s="127"/>
      <c r="AJ65" s="127"/>
      <c r="AK65" s="128"/>
      <c r="AL65" s="60" t="e">
        <f t="shared" si="8"/>
        <v>#DIV/0!</v>
      </c>
      <c r="AM65" s="127"/>
      <c r="AN65" s="127"/>
      <c r="AO65" s="128"/>
      <c r="AP65" s="60" t="e">
        <f t="shared" si="9"/>
        <v>#DIV/0!</v>
      </c>
      <c r="AQ65" s="127"/>
      <c r="AR65" s="127"/>
      <c r="AS65" s="128"/>
      <c r="AT65" s="60" t="e">
        <f t="shared" si="10"/>
        <v>#DIV/0!</v>
      </c>
      <c r="AU65" s="127"/>
      <c r="AV65" s="127"/>
      <c r="AW65" s="128"/>
      <c r="AX65" s="60" t="e">
        <f t="shared" si="11"/>
        <v>#DIV/0!</v>
      </c>
      <c r="AY65" s="127"/>
      <c r="AZ65" s="127"/>
      <c r="BA65" s="128"/>
      <c r="BB65" s="60" t="e">
        <f t="shared" si="12"/>
        <v>#DIV/0!</v>
      </c>
      <c r="BC65" s="127"/>
      <c r="BD65" s="127"/>
      <c r="BE65" s="128"/>
      <c r="BF65" s="60" t="e">
        <f t="shared" si="13"/>
        <v>#DIV/0!</v>
      </c>
      <c r="BG65" s="127"/>
      <c r="BH65" s="127"/>
      <c r="BI65" s="128"/>
      <c r="BJ65" s="60" t="e">
        <f t="shared" si="32"/>
        <v>#DIV/0!</v>
      </c>
      <c r="BK65" s="127"/>
      <c r="BL65" s="127"/>
      <c r="BM65" s="128"/>
      <c r="BN65" s="60" t="e">
        <f t="shared" si="15"/>
        <v>#DIV/0!</v>
      </c>
      <c r="BO65" s="127"/>
      <c r="BP65" s="127"/>
      <c r="BQ65" s="128"/>
      <c r="BR65" s="60" t="e">
        <f t="shared" si="16"/>
        <v>#DIV/0!</v>
      </c>
      <c r="BS65" s="127"/>
      <c r="BT65" s="127"/>
      <c r="BU65" s="128"/>
      <c r="BV65" s="60" t="e">
        <f t="shared" si="17"/>
        <v>#DIV/0!</v>
      </c>
      <c r="BW65" s="127"/>
      <c r="BX65" s="127"/>
      <c r="BY65" s="128"/>
      <c r="BZ65" s="60" t="e">
        <f t="shared" si="18"/>
        <v>#DIV/0!</v>
      </c>
      <c r="CA65" s="127"/>
      <c r="CB65" s="127"/>
      <c r="CC65" s="128"/>
      <c r="CD65" s="60" t="e">
        <f t="shared" si="19"/>
        <v>#DIV/0!</v>
      </c>
      <c r="CE65" s="127"/>
      <c r="CF65" s="127"/>
      <c r="CG65" s="128"/>
      <c r="CH65" s="60" t="e">
        <f t="shared" si="20"/>
        <v>#DIV/0!</v>
      </c>
      <c r="CI65" s="127"/>
      <c r="CJ65" s="127"/>
      <c r="CK65" s="128"/>
      <c r="CL65" s="60" t="e">
        <f t="shared" si="21"/>
        <v>#DIV/0!</v>
      </c>
      <c r="CM65" s="127"/>
      <c r="CN65" s="127"/>
      <c r="CO65" s="128"/>
      <c r="CP65" s="60" t="e">
        <f t="shared" si="22"/>
        <v>#DIV/0!</v>
      </c>
      <c r="CQ65" s="127"/>
      <c r="CR65" s="127"/>
      <c r="CS65" s="128"/>
      <c r="CT65" s="60" t="e">
        <f t="shared" si="23"/>
        <v>#DIV/0!</v>
      </c>
      <c r="CU65" s="127"/>
      <c r="CV65" s="127"/>
      <c r="CW65" s="128"/>
      <c r="CX65" s="60" t="e">
        <f t="shared" si="24"/>
        <v>#DIV/0!</v>
      </c>
      <c r="CY65" s="127"/>
      <c r="CZ65" s="127"/>
      <c r="DA65" s="128"/>
      <c r="DB65" s="60" t="e">
        <f t="shared" si="29"/>
        <v>#DIV/0!</v>
      </c>
      <c r="DC65" s="127"/>
      <c r="DD65" s="127"/>
      <c r="DE65" s="128"/>
      <c r="DF65" s="150" t="e">
        <f t="shared" si="25"/>
        <v>#DIV/0!</v>
      </c>
    </row>
    <row r="66" spans="1:110" ht="16.5" hidden="1" thickBot="1">
      <c r="A66" s="90"/>
      <c r="B66" s="165"/>
      <c r="C66" s="99">
        <f t="shared" si="154"/>
        <v>0</v>
      </c>
      <c r="D66" s="72">
        <f t="shared" si="153"/>
        <v>0</v>
      </c>
      <c r="E66" s="146"/>
      <c r="F66" s="72"/>
      <c r="G66" s="72"/>
      <c r="H66" s="72"/>
      <c r="I66" s="72"/>
      <c r="J66" s="61">
        <f t="shared" si="155"/>
        <v>0</v>
      </c>
      <c r="K66" s="59">
        <f>SUM($J$21,$J$29,$J$37,$J$45,$J$53,$J$61:J66)/$C$3</f>
        <v>0</v>
      </c>
      <c r="L66" s="60" t="e">
        <f t="shared" si="1"/>
        <v>#DIV/0!</v>
      </c>
      <c r="M66" s="73" t="e">
        <f t="shared" si="2"/>
        <v>#DIV/0!</v>
      </c>
      <c r="N66" s="356" t="e">
        <f t="shared" si="27"/>
        <v>#DIV/0!</v>
      </c>
      <c r="O66" s="97"/>
      <c r="P66" s="72"/>
      <c r="Q66" s="74" t="e">
        <f t="shared" si="3"/>
        <v>#DIV/0!</v>
      </c>
      <c r="R66" s="75" t="e">
        <f t="shared" si="156"/>
        <v>#DIV/0!</v>
      </c>
      <c r="S66" s="59" t="e">
        <f t="shared" si="5"/>
        <v>#DIV/0!</v>
      </c>
      <c r="T66" s="72"/>
      <c r="U66" s="72"/>
      <c r="V66" s="89"/>
      <c r="W66" s="169"/>
      <c r="X66" s="127"/>
      <c r="Y66" s="128"/>
      <c r="Z66" s="60" t="e">
        <f t="shared" si="6"/>
        <v>#DIV/0!</v>
      </c>
      <c r="AA66" s="127"/>
      <c r="AB66" s="127"/>
      <c r="AC66" s="128"/>
      <c r="AD66" s="60" t="e">
        <f t="shared" si="28"/>
        <v>#DIV/0!</v>
      </c>
      <c r="AE66" s="127"/>
      <c r="AF66" s="127"/>
      <c r="AG66" s="128"/>
      <c r="AH66" s="60" t="e">
        <f t="shared" si="7"/>
        <v>#DIV/0!</v>
      </c>
      <c r="AI66" s="127"/>
      <c r="AJ66" s="127"/>
      <c r="AK66" s="128"/>
      <c r="AL66" s="60" t="e">
        <f t="shared" si="8"/>
        <v>#DIV/0!</v>
      </c>
      <c r="AM66" s="127"/>
      <c r="AN66" s="127"/>
      <c r="AO66" s="128"/>
      <c r="AP66" s="60" t="e">
        <f t="shared" si="9"/>
        <v>#DIV/0!</v>
      </c>
      <c r="AQ66" s="127"/>
      <c r="AR66" s="127"/>
      <c r="AS66" s="128"/>
      <c r="AT66" s="60" t="e">
        <f t="shared" si="10"/>
        <v>#DIV/0!</v>
      </c>
      <c r="AU66" s="127"/>
      <c r="AV66" s="127"/>
      <c r="AW66" s="128"/>
      <c r="AX66" s="60" t="e">
        <f t="shared" si="11"/>
        <v>#DIV/0!</v>
      </c>
      <c r="AY66" s="127"/>
      <c r="AZ66" s="127"/>
      <c r="BA66" s="128"/>
      <c r="BB66" s="60" t="e">
        <f t="shared" si="12"/>
        <v>#DIV/0!</v>
      </c>
      <c r="BC66" s="127"/>
      <c r="BD66" s="127"/>
      <c r="BE66" s="128"/>
      <c r="BF66" s="60" t="e">
        <f t="shared" si="13"/>
        <v>#DIV/0!</v>
      </c>
      <c r="BG66" s="127"/>
      <c r="BH66" s="127"/>
      <c r="BI66" s="128"/>
      <c r="BJ66" s="60" t="e">
        <f t="shared" si="32"/>
        <v>#DIV/0!</v>
      </c>
      <c r="BK66" s="127"/>
      <c r="BL66" s="127"/>
      <c r="BM66" s="128"/>
      <c r="BN66" s="60" t="e">
        <f t="shared" si="15"/>
        <v>#DIV/0!</v>
      </c>
      <c r="BO66" s="127"/>
      <c r="BP66" s="127"/>
      <c r="BQ66" s="128"/>
      <c r="BR66" s="60" t="e">
        <f t="shared" si="16"/>
        <v>#DIV/0!</v>
      </c>
      <c r="BS66" s="127"/>
      <c r="BT66" s="127"/>
      <c r="BU66" s="128"/>
      <c r="BV66" s="60" t="e">
        <f t="shared" si="17"/>
        <v>#DIV/0!</v>
      </c>
      <c r="BW66" s="127"/>
      <c r="BX66" s="127"/>
      <c r="BY66" s="128"/>
      <c r="BZ66" s="60" t="e">
        <f t="shared" si="18"/>
        <v>#DIV/0!</v>
      </c>
      <c r="CA66" s="127"/>
      <c r="CB66" s="127"/>
      <c r="CC66" s="128"/>
      <c r="CD66" s="60" t="e">
        <f t="shared" si="19"/>
        <v>#DIV/0!</v>
      </c>
      <c r="CE66" s="127"/>
      <c r="CF66" s="127"/>
      <c r="CG66" s="128"/>
      <c r="CH66" s="60" t="e">
        <f t="shared" si="20"/>
        <v>#DIV/0!</v>
      </c>
      <c r="CI66" s="127"/>
      <c r="CJ66" s="127"/>
      <c r="CK66" s="128"/>
      <c r="CL66" s="60" t="e">
        <f t="shared" si="21"/>
        <v>#DIV/0!</v>
      </c>
      <c r="CM66" s="127"/>
      <c r="CN66" s="127"/>
      <c r="CO66" s="128"/>
      <c r="CP66" s="60" t="e">
        <f t="shared" si="22"/>
        <v>#DIV/0!</v>
      </c>
      <c r="CQ66" s="127"/>
      <c r="CR66" s="127"/>
      <c r="CS66" s="128"/>
      <c r="CT66" s="60" t="e">
        <f t="shared" si="23"/>
        <v>#DIV/0!</v>
      </c>
      <c r="CU66" s="127"/>
      <c r="CV66" s="127"/>
      <c r="CW66" s="128"/>
      <c r="CX66" s="60" t="e">
        <f t="shared" si="24"/>
        <v>#DIV/0!</v>
      </c>
      <c r="CY66" s="127"/>
      <c r="CZ66" s="127"/>
      <c r="DA66" s="128"/>
      <c r="DB66" s="60" t="e">
        <f t="shared" si="29"/>
        <v>#DIV/0!</v>
      </c>
      <c r="DC66" s="127"/>
      <c r="DD66" s="127"/>
      <c r="DE66" s="128"/>
      <c r="DF66" s="150" t="e">
        <f t="shared" si="25"/>
        <v>#DIV/0!</v>
      </c>
    </row>
    <row r="67" spans="1:110" ht="16.5" hidden="1" thickBot="1">
      <c r="A67" s="88"/>
      <c r="B67" s="165"/>
      <c r="C67" s="99">
        <f t="shared" si="154"/>
        <v>0</v>
      </c>
      <c r="D67" s="72">
        <f t="shared" si="153"/>
        <v>0</v>
      </c>
      <c r="E67" s="146"/>
      <c r="F67" s="72"/>
      <c r="G67" s="72"/>
      <c r="H67" s="72"/>
      <c r="I67" s="72"/>
      <c r="J67" s="61">
        <f t="shared" si="155"/>
        <v>0</v>
      </c>
      <c r="K67" s="59">
        <f>SUM($J$21,$J$29,$J$37,$J$45,$J$53,$J$61:J67)/$C$3</f>
        <v>0</v>
      </c>
      <c r="L67" s="60" t="e">
        <f t="shared" si="1"/>
        <v>#DIV/0!</v>
      </c>
      <c r="M67" s="73" t="e">
        <f t="shared" si="2"/>
        <v>#DIV/0!</v>
      </c>
      <c r="N67" s="356" t="e">
        <f t="shared" si="27"/>
        <v>#DIV/0!</v>
      </c>
      <c r="O67" s="97"/>
      <c r="P67" s="72"/>
      <c r="Q67" s="74" t="e">
        <f t="shared" si="3"/>
        <v>#DIV/0!</v>
      </c>
      <c r="R67" s="75" t="e">
        <f t="shared" si="156"/>
        <v>#DIV/0!</v>
      </c>
      <c r="S67" s="59" t="e">
        <f t="shared" si="5"/>
        <v>#DIV/0!</v>
      </c>
      <c r="T67" s="72"/>
      <c r="U67" s="72"/>
      <c r="V67" s="89"/>
      <c r="W67" s="169"/>
      <c r="X67" s="127"/>
      <c r="Y67" s="128"/>
      <c r="Z67" s="60" t="e">
        <f t="shared" si="6"/>
        <v>#DIV/0!</v>
      </c>
      <c r="AA67" s="127"/>
      <c r="AB67" s="127"/>
      <c r="AC67" s="128"/>
      <c r="AD67" s="60" t="e">
        <f t="shared" si="28"/>
        <v>#DIV/0!</v>
      </c>
      <c r="AE67" s="127"/>
      <c r="AF67" s="127"/>
      <c r="AG67" s="128"/>
      <c r="AH67" s="60" t="e">
        <f t="shared" si="7"/>
        <v>#DIV/0!</v>
      </c>
      <c r="AI67" s="127"/>
      <c r="AJ67" s="127"/>
      <c r="AK67" s="128"/>
      <c r="AL67" s="60" t="e">
        <f t="shared" si="8"/>
        <v>#DIV/0!</v>
      </c>
      <c r="AM67" s="127"/>
      <c r="AN67" s="127"/>
      <c r="AO67" s="128"/>
      <c r="AP67" s="60" t="e">
        <f t="shared" si="9"/>
        <v>#DIV/0!</v>
      </c>
      <c r="AQ67" s="127"/>
      <c r="AR67" s="127"/>
      <c r="AS67" s="128"/>
      <c r="AT67" s="60" t="e">
        <f t="shared" si="10"/>
        <v>#DIV/0!</v>
      </c>
      <c r="AU67" s="127"/>
      <c r="AV67" s="127"/>
      <c r="AW67" s="128"/>
      <c r="AX67" s="60" t="e">
        <f t="shared" si="11"/>
        <v>#DIV/0!</v>
      </c>
      <c r="AY67" s="127"/>
      <c r="AZ67" s="127"/>
      <c r="BA67" s="128"/>
      <c r="BB67" s="60" t="e">
        <f t="shared" si="12"/>
        <v>#DIV/0!</v>
      </c>
      <c r="BC67" s="127"/>
      <c r="BD67" s="127"/>
      <c r="BE67" s="128"/>
      <c r="BF67" s="60" t="e">
        <f t="shared" si="13"/>
        <v>#DIV/0!</v>
      </c>
      <c r="BG67" s="127"/>
      <c r="BH67" s="127"/>
      <c r="BI67" s="128"/>
      <c r="BJ67" s="60" t="e">
        <f t="shared" si="32"/>
        <v>#DIV/0!</v>
      </c>
      <c r="BK67" s="127"/>
      <c r="BL67" s="127"/>
      <c r="BM67" s="128"/>
      <c r="BN67" s="60" t="e">
        <f t="shared" si="15"/>
        <v>#DIV/0!</v>
      </c>
      <c r="BO67" s="127"/>
      <c r="BP67" s="127"/>
      <c r="BQ67" s="128"/>
      <c r="BR67" s="60" t="e">
        <f t="shared" si="16"/>
        <v>#DIV/0!</v>
      </c>
      <c r="BS67" s="127"/>
      <c r="BT67" s="127"/>
      <c r="BU67" s="128"/>
      <c r="BV67" s="60" t="e">
        <f t="shared" si="17"/>
        <v>#DIV/0!</v>
      </c>
      <c r="BW67" s="127"/>
      <c r="BX67" s="127"/>
      <c r="BY67" s="128"/>
      <c r="BZ67" s="60" t="e">
        <f t="shared" si="18"/>
        <v>#DIV/0!</v>
      </c>
      <c r="CA67" s="127"/>
      <c r="CB67" s="127"/>
      <c r="CC67" s="128"/>
      <c r="CD67" s="60" t="e">
        <f t="shared" si="19"/>
        <v>#DIV/0!</v>
      </c>
      <c r="CE67" s="127"/>
      <c r="CF67" s="127"/>
      <c r="CG67" s="128"/>
      <c r="CH67" s="60" t="e">
        <f t="shared" si="20"/>
        <v>#DIV/0!</v>
      </c>
      <c r="CI67" s="127"/>
      <c r="CJ67" s="127"/>
      <c r="CK67" s="128"/>
      <c r="CL67" s="60" t="e">
        <f t="shared" si="21"/>
        <v>#DIV/0!</v>
      </c>
      <c r="CM67" s="127"/>
      <c r="CN67" s="127"/>
      <c r="CO67" s="128"/>
      <c r="CP67" s="60" t="e">
        <f t="shared" si="22"/>
        <v>#DIV/0!</v>
      </c>
      <c r="CQ67" s="127"/>
      <c r="CR67" s="127"/>
      <c r="CS67" s="128"/>
      <c r="CT67" s="60" t="e">
        <f t="shared" si="23"/>
        <v>#DIV/0!</v>
      </c>
      <c r="CU67" s="127"/>
      <c r="CV67" s="127"/>
      <c r="CW67" s="128"/>
      <c r="CX67" s="60" t="e">
        <f t="shared" si="24"/>
        <v>#DIV/0!</v>
      </c>
      <c r="CY67" s="127"/>
      <c r="CZ67" s="127"/>
      <c r="DA67" s="128"/>
      <c r="DB67" s="60" t="e">
        <f t="shared" si="29"/>
        <v>#DIV/0!</v>
      </c>
      <c r="DC67" s="127"/>
      <c r="DD67" s="127"/>
      <c r="DE67" s="128"/>
      <c r="DF67" s="150" t="e">
        <f t="shared" si="25"/>
        <v>#DIV/0!</v>
      </c>
    </row>
    <row r="68" spans="1:110" ht="16.5" hidden="1" thickBot="1">
      <c r="A68" s="88"/>
      <c r="B68" s="165"/>
      <c r="C68" s="99">
        <f t="shared" si="154"/>
        <v>0</v>
      </c>
      <c r="D68" s="72">
        <f t="shared" si="153"/>
        <v>0</v>
      </c>
      <c r="E68" s="146"/>
      <c r="F68" s="72"/>
      <c r="G68" s="72"/>
      <c r="H68" s="72"/>
      <c r="I68" s="72"/>
      <c r="J68" s="61">
        <f t="shared" si="155"/>
        <v>0</v>
      </c>
      <c r="K68" s="59">
        <f>SUM($J$21,$J$29,$J$37,$J$45,$J$53,$J$61:J68)/$C$3</f>
        <v>0</v>
      </c>
      <c r="L68" s="60" t="e">
        <f t="shared" si="1"/>
        <v>#DIV/0!</v>
      </c>
      <c r="M68" s="73" t="e">
        <f t="shared" si="2"/>
        <v>#DIV/0!</v>
      </c>
      <c r="N68" s="356" t="e">
        <f t="shared" si="27"/>
        <v>#DIV/0!</v>
      </c>
      <c r="O68" s="97"/>
      <c r="P68" s="72"/>
      <c r="Q68" s="74" t="e">
        <f t="shared" si="3"/>
        <v>#DIV/0!</v>
      </c>
      <c r="R68" s="75" t="e">
        <f t="shared" si="156"/>
        <v>#DIV/0!</v>
      </c>
      <c r="S68" s="59" t="e">
        <f t="shared" si="5"/>
        <v>#DIV/0!</v>
      </c>
      <c r="T68" s="72"/>
      <c r="U68" s="72"/>
      <c r="V68" s="89"/>
      <c r="W68" s="169"/>
      <c r="X68" s="127"/>
      <c r="Y68" s="128"/>
      <c r="Z68" s="60" t="e">
        <f t="shared" si="6"/>
        <v>#DIV/0!</v>
      </c>
      <c r="AA68" s="127"/>
      <c r="AB68" s="127"/>
      <c r="AC68" s="128"/>
      <c r="AD68" s="60" t="e">
        <f t="shared" si="28"/>
        <v>#DIV/0!</v>
      </c>
      <c r="AE68" s="127"/>
      <c r="AF68" s="127"/>
      <c r="AG68" s="128"/>
      <c r="AH68" s="60" t="e">
        <f t="shared" si="7"/>
        <v>#DIV/0!</v>
      </c>
      <c r="AI68" s="127"/>
      <c r="AJ68" s="127"/>
      <c r="AK68" s="128"/>
      <c r="AL68" s="60" t="e">
        <f t="shared" si="8"/>
        <v>#DIV/0!</v>
      </c>
      <c r="AM68" s="127"/>
      <c r="AN68" s="127"/>
      <c r="AO68" s="128"/>
      <c r="AP68" s="60" t="e">
        <f t="shared" si="9"/>
        <v>#DIV/0!</v>
      </c>
      <c r="AQ68" s="127"/>
      <c r="AR68" s="127"/>
      <c r="AS68" s="128"/>
      <c r="AT68" s="60" t="e">
        <f t="shared" si="10"/>
        <v>#DIV/0!</v>
      </c>
      <c r="AU68" s="127"/>
      <c r="AV68" s="127"/>
      <c r="AW68" s="128"/>
      <c r="AX68" s="60" t="e">
        <f t="shared" si="11"/>
        <v>#DIV/0!</v>
      </c>
      <c r="AY68" s="127"/>
      <c r="AZ68" s="127"/>
      <c r="BA68" s="128"/>
      <c r="BB68" s="60" t="e">
        <f t="shared" si="12"/>
        <v>#DIV/0!</v>
      </c>
      <c r="BC68" s="127"/>
      <c r="BD68" s="127"/>
      <c r="BE68" s="128"/>
      <c r="BF68" s="60" t="e">
        <f t="shared" si="13"/>
        <v>#DIV/0!</v>
      </c>
      <c r="BG68" s="127"/>
      <c r="BH68" s="127"/>
      <c r="BI68" s="128"/>
      <c r="BJ68" s="60" t="e">
        <f t="shared" si="32"/>
        <v>#DIV/0!</v>
      </c>
      <c r="BK68" s="127"/>
      <c r="BL68" s="127"/>
      <c r="BM68" s="128"/>
      <c r="BN68" s="60" t="e">
        <f t="shared" si="15"/>
        <v>#DIV/0!</v>
      </c>
      <c r="BO68" s="127"/>
      <c r="BP68" s="127"/>
      <c r="BQ68" s="128"/>
      <c r="BR68" s="60" t="e">
        <f t="shared" si="16"/>
        <v>#DIV/0!</v>
      </c>
      <c r="BS68" s="127"/>
      <c r="BT68" s="127"/>
      <c r="BU68" s="128"/>
      <c r="BV68" s="60" t="e">
        <f t="shared" si="17"/>
        <v>#DIV/0!</v>
      </c>
      <c r="BW68" s="127"/>
      <c r="BX68" s="127"/>
      <c r="BY68" s="128"/>
      <c r="BZ68" s="60" t="e">
        <f t="shared" si="18"/>
        <v>#DIV/0!</v>
      </c>
      <c r="CA68" s="127"/>
      <c r="CB68" s="127"/>
      <c r="CC68" s="128"/>
      <c r="CD68" s="60" t="e">
        <f t="shared" si="19"/>
        <v>#DIV/0!</v>
      </c>
      <c r="CE68" s="127"/>
      <c r="CF68" s="127"/>
      <c r="CG68" s="128"/>
      <c r="CH68" s="60" t="e">
        <f t="shared" si="20"/>
        <v>#DIV/0!</v>
      </c>
      <c r="CI68" s="127"/>
      <c r="CJ68" s="127"/>
      <c r="CK68" s="128"/>
      <c r="CL68" s="60" t="e">
        <f t="shared" si="21"/>
        <v>#DIV/0!</v>
      </c>
      <c r="CM68" s="127"/>
      <c r="CN68" s="127"/>
      <c r="CO68" s="128"/>
      <c r="CP68" s="60" t="e">
        <f t="shared" si="22"/>
        <v>#DIV/0!</v>
      </c>
      <c r="CQ68" s="127"/>
      <c r="CR68" s="127"/>
      <c r="CS68" s="128"/>
      <c r="CT68" s="60" t="e">
        <f t="shared" si="23"/>
        <v>#DIV/0!</v>
      </c>
      <c r="CU68" s="127"/>
      <c r="CV68" s="127"/>
      <c r="CW68" s="128"/>
      <c r="CX68" s="60" t="e">
        <f t="shared" si="24"/>
        <v>#DIV/0!</v>
      </c>
      <c r="CY68" s="127"/>
      <c r="CZ68" s="127"/>
      <c r="DA68" s="128"/>
      <c r="DB68" s="60" t="e">
        <f t="shared" si="29"/>
        <v>#DIV/0!</v>
      </c>
      <c r="DC68" s="127"/>
      <c r="DD68" s="127"/>
      <c r="DE68" s="128"/>
      <c r="DF68" s="150" t="e">
        <f t="shared" si="25"/>
        <v>#DIV/0!</v>
      </c>
    </row>
    <row r="69" spans="1:110" ht="16.5" hidden="1" thickBot="1">
      <c r="A69" s="91"/>
      <c r="B69" s="166" t="s">
        <v>65</v>
      </c>
      <c r="C69" s="91">
        <f t="shared" ref="C69:I69" si="157">SUM(C62:C68)</f>
        <v>0</v>
      </c>
      <c r="D69" s="76">
        <f t="shared" si="157"/>
        <v>0</v>
      </c>
      <c r="E69" s="147">
        <f t="shared" si="157"/>
        <v>0</v>
      </c>
      <c r="F69" s="76">
        <f t="shared" si="157"/>
        <v>0</v>
      </c>
      <c r="G69" s="76">
        <f t="shared" si="157"/>
        <v>0</v>
      </c>
      <c r="H69" s="76">
        <f t="shared" si="157"/>
        <v>0</v>
      </c>
      <c r="I69" s="76">
        <f t="shared" si="157"/>
        <v>0</v>
      </c>
      <c r="J69" s="77">
        <f>SUM(J62:J68)</f>
        <v>0</v>
      </c>
      <c r="K69" s="78">
        <f>SUM($J$21,$J$29,$J$37,$J$45,$J$53,$J$61,$J$69)/$C$3</f>
        <v>0</v>
      </c>
      <c r="L69" s="79" t="e">
        <f t="shared" si="1"/>
        <v>#DIV/0!</v>
      </c>
      <c r="M69" s="80" t="e">
        <f t="shared" si="2"/>
        <v>#DIV/0!</v>
      </c>
      <c r="N69" s="357" t="e">
        <f t="shared" si="27"/>
        <v>#DIV/0!</v>
      </c>
      <c r="O69" s="98">
        <f>SUM(O62:O68)</f>
        <v>0</v>
      </c>
      <c r="P69" s="81">
        <f>SUM(P62:P68)</f>
        <v>0</v>
      </c>
      <c r="Q69" s="78" t="e">
        <f t="shared" si="3"/>
        <v>#DIV/0!</v>
      </c>
      <c r="R69" s="82" t="e">
        <f>J69/O69</f>
        <v>#DIV/0!</v>
      </c>
      <c r="S69" s="78" t="e">
        <f t="shared" si="5"/>
        <v>#DIV/0!</v>
      </c>
      <c r="T69" s="83" t="e">
        <f>AVERAGE(T62:T68)</f>
        <v>#DIV/0!</v>
      </c>
      <c r="U69" s="76">
        <f>SUM(U62:U68)</f>
        <v>0</v>
      </c>
      <c r="V69" s="92" t="e">
        <f>AVERAGE(V62:V68)</f>
        <v>#DIV/0!</v>
      </c>
      <c r="W69" s="98">
        <f t="shared" ref="W69:Y69" si="158">SUM(W62:W68)</f>
        <v>0</v>
      </c>
      <c r="X69" s="76">
        <f t="shared" si="158"/>
        <v>0</v>
      </c>
      <c r="Y69" s="77">
        <f t="shared" si="158"/>
        <v>0</v>
      </c>
      <c r="Z69" s="79" t="e">
        <f t="shared" si="6"/>
        <v>#DIV/0!</v>
      </c>
      <c r="AA69" s="76">
        <f t="shared" ref="AA69:AC69" si="159">SUM(AA62:AA68)</f>
        <v>0</v>
      </c>
      <c r="AB69" s="76">
        <f t="shared" si="159"/>
        <v>0</v>
      </c>
      <c r="AC69" s="77">
        <f t="shared" si="159"/>
        <v>0</v>
      </c>
      <c r="AD69" s="79" t="e">
        <f t="shared" si="28"/>
        <v>#DIV/0!</v>
      </c>
      <c r="AE69" s="76">
        <f t="shared" ref="AE69:AG69" si="160">SUM(AE62:AE68)</f>
        <v>0</v>
      </c>
      <c r="AF69" s="76">
        <f t="shared" si="160"/>
        <v>0</v>
      </c>
      <c r="AG69" s="77">
        <f t="shared" si="160"/>
        <v>0</v>
      </c>
      <c r="AH69" s="79" t="e">
        <f t="shared" si="7"/>
        <v>#DIV/0!</v>
      </c>
      <c r="AI69" s="76">
        <f t="shared" ref="AI69:AK69" si="161">SUM(AI62:AI68)</f>
        <v>0</v>
      </c>
      <c r="AJ69" s="76">
        <f t="shared" si="161"/>
        <v>0</v>
      </c>
      <c r="AK69" s="77">
        <f t="shared" si="161"/>
        <v>0</v>
      </c>
      <c r="AL69" s="79" t="e">
        <f t="shared" si="8"/>
        <v>#DIV/0!</v>
      </c>
      <c r="AM69" s="76">
        <f t="shared" ref="AM69:AO69" si="162">SUM(AM62:AM68)</f>
        <v>0</v>
      </c>
      <c r="AN69" s="76">
        <f t="shared" si="162"/>
        <v>0</v>
      </c>
      <c r="AO69" s="77">
        <f t="shared" si="162"/>
        <v>0</v>
      </c>
      <c r="AP69" s="79" t="e">
        <f t="shared" si="9"/>
        <v>#DIV/0!</v>
      </c>
      <c r="AQ69" s="76">
        <f t="shared" ref="AQ69:AS69" si="163">SUM(AQ62:AQ68)</f>
        <v>0</v>
      </c>
      <c r="AR69" s="76">
        <f t="shared" si="163"/>
        <v>0</v>
      </c>
      <c r="AS69" s="77">
        <f t="shared" si="163"/>
        <v>0</v>
      </c>
      <c r="AT69" s="79" t="e">
        <f t="shared" si="10"/>
        <v>#DIV/0!</v>
      </c>
      <c r="AU69" s="76">
        <f t="shared" ref="AU69:AW69" si="164">SUM(AU62:AU68)</f>
        <v>0</v>
      </c>
      <c r="AV69" s="76">
        <f t="shared" si="164"/>
        <v>0</v>
      </c>
      <c r="AW69" s="77">
        <f t="shared" si="164"/>
        <v>0</v>
      </c>
      <c r="AX69" s="79" t="e">
        <f t="shared" si="11"/>
        <v>#DIV/0!</v>
      </c>
      <c r="AY69" s="76">
        <f t="shared" ref="AY69:BA69" si="165">SUM(AY62:AY68)</f>
        <v>0</v>
      </c>
      <c r="AZ69" s="76">
        <f t="shared" si="165"/>
        <v>0</v>
      </c>
      <c r="BA69" s="77">
        <f t="shared" si="165"/>
        <v>0</v>
      </c>
      <c r="BB69" s="79" t="e">
        <f t="shared" si="12"/>
        <v>#DIV/0!</v>
      </c>
      <c r="BC69" s="76">
        <f t="shared" ref="BC69:BE69" si="166">SUM(BC62:BC68)</f>
        <v>0</v>
      </c>
      <c r="BD69" s="76">
        <f t="shared" si="166"/>
        <v>0</v>
      </c>
      <c r="BE69" s="77">
        <f t="shared" si="166"/>
        <v>0</v>
      </c>
      <c r="BF69" s="79" t="e">
        <f t="shared" si="13"/>
        <v>#DIV/0!</v>
      </c>
      <c r="BG69" s="76">
        <f t="shared" ref="BG69:BI69" si="167">SUM(BG62:BG68)</f>
        <v>0</v>
      </c>
      <c r="BH69" s="76">
        <f t="shared" si="167"/>
        <v>0</v>
      </c>
      <c r="BI69" s="77">
        <f t="shared" si="167"/>
        <v>0</v>
      </c>
      <c r="BJ69" s="79" t="e">
        <f t="shared" si="32"/>
        <v>#DIV/0!</v>
      </c>
      <c r="BK69" s="76">
        <f t="shared" ref="BK69:BM69" si="168">SUM(BK62:BK68)</f>
        <v>0</v>
      </c>
      <c r="BL69" s="76">
        <f t="shared" si="168"/>
        <v>0</v>
      </c>
      <c r="BM69" s="77">
        <f t="shared" si="168"/>
        <v>0</v>
      </c>
      <c r="BN69" s="79" t="e">
        <f t="shared" si="15"/>
        <v>#DIV/0!</v>
      </c>
      <c r="BO69" s="76">
        <f t="shared" ref="BO69:BQ69" si="169">SUM(BO62:BO68)</f>
        <v>0</v>
      </c>
      <c r="BP69" s="76">
        <f t="shared" si="169"/>
        <v>0</v>
      </c>
      <c r="BQ69" s="77">
        <f t="shared" si="169"/>
        <v>0</v>
      </c>
      <c r="BR69" s="79" t="e">
        <f t="shared" si="16"/>
        <v>#DIV/0!</v>
      </c>
      <c r="BS69" s="76">
        <f t="shared" ref="BS69:BU69" si="170">SUM(BS62:BS68)</f>
        <v>0</v>
      </c>
      <c r="BT69" s="76">
        <f t="shared" si="170"/>
        <v>0</v>
      </c>
      <c r="BU69" s="77">
        <f t="shared" si="170"/>
        <v>0</v>
      </c>
      <c r="BV69" s="79" t="e">
        <f t="shared" si="17"/>
        <v>#DIV/0!</v>
      </c>
      <c r="BW69" s="76">
        <f t="shared" ref="BW69:BY69" si="171">SUM(BW62:BW68)</f>
        <v>0</v>
      </c>
      <c r="BX69" s="76">
        <f t="shared" si="171"/>
        <v>0</v>
      </c>
      <c r="BY69" s="77">
        <f t="shared" si="171"/>
        <v>0</v>
      </c>
      <c r="BZ69" s="79" t="e">
        <f t="shared" si="18"/>
        <v>#DIV/0!</v>
      </c>
      <c r="CA69" s="76">
        <f t="shared" ref="CA69:CC69" si="172">SUM(CA62:CA68)</f>
        <v>0</v>
      </c>
      <c r="CB69" s="76">
        <f t="shared" si="172"/>
        <v>0</v>
      </c>
      <c r="CC69" s="77">
        <f t="shared" si="172"/>
        <v>0</v>
      </c>
      <c r="CD69" s="79" t="e">
        <f t="shared" si="19"/>
        <v>#DIV/0!</v>
      </c>
      <c r="CE69" s="76">
        <f t="shared" ref="CE69:CG69" si="173">SUM(CE62:CE68)</f>
        <v>0</v>
      </c>
      <c r="CF69" s="76">
        <f t="shared" si="173"/>
        <v>0</v>
      </c>
      <c r="CG69" s="77">
        <f t="shared" si="173"/>
        <v>0</v>
      </c>
      <c r="CH69" s="79" t="e">
        <f t="shared" si="20"/>
        <v>#DIV/0!</v>
      </c>
      <c r="CI69" s="76">
        <f t="shared" ref="CI69:CK69" si="174">SUM(CI62:CI68)</f>
        <v>0</v>
      </c>
      <c r="CJ69" s="76">
        <f t="shared" si="174"/>
        <v>0</v>
      </c>
      <c r="CK69" s="77">
        <f t="shared" si="174"/>
        <v>0</v>
      </c>
      <c r="CL69" s="79" t="e">
        <f t="shared" si="21"/>
        <v>#DIV/0!</v>
      </c>
      <c r="CM69" s="76">
        <f t="shared" ref="CM69:CO69" si="175">SUM(CM62:CM68)</f>
        <v>0</v>
      </c>
      <c r="CN69" s="76">
        <f t="shared" si="175"/>
        <v>0</v>
      </c>
      <c r="CO69" s="77">
        <f t="shared" si="175"/>
        <v>0</v>
      </c>
      <c r="CP69" s="79" t="e">
        <f t="shared" si="22"/>
        <v>#DIV/0!</v>
      </c>
      <c r="CQ69" s="76">
        <f t="shared" ref="CQ69:CS69" si="176">SUM(CQ62:CQ68)</f>
        <v>0</v>
      </c>
      <c r="CR69" s="76">
        <f t="shared" si="176"/>
        <v>0</v>
      </c>
      <c r="CS69" s="77">
        <f t="shared" si="176"/>
        <v>0</v>
      </c>
      <c r="CT69" s="79" t="e">
        <f t="shared" si="23"/>
        <v>#DIV/0!</v>
      </c>
      <c r="CU69" s="76">
        <f t="shared" ref="CU69:CW69" si="177">SUM(CU62:CU68)</f>
        <v>0</v>
      </c>
      <c r="CV69" s="76">
        <f t="shared" si="177"/>
        <v>0</v>
      </c>
      <c r="CW69" s="77">
        <f t="shared" si="177"/>
        <v>0</v>
      </c>
      <c r="CX69" s="79" t="e">
        <f t="shared" si="24"/>
        <v>#DIV/0!</v>
      </c>
      <c r="CY69" s="76">
        <f t="shared" ref="CY69:DA69" si="178">SUM(CY62:CY68)</f>
        <v>0</v>
      </c>
      <c r="CZ69" s="76">
        <f t="shared" si="178"/>
        <v>0</v>
      </c>
      <c r="DA69" s="77">
        <f t="shared" si="178"/>
        <v>0</v>
      </c>
      <c r="DB69" s="79" t="e">
        <f t="shared" si="29"/>
        <v>#DIV/0!</v>
      </c>
      <c r="DC69" s="76">
        <f t="shared" ref="DC69:DE69" si="179">SUM(DC62:DC68)</f>
        <v>0</v>
      </c>
      <c r="DD69" s="76">
        <f t="shared" si="179"/>
        <v>0</v>
      </c>
      <c r="DE69" s="77">
        <f t="shared" si="179"/>
        <v>0</v>
      </c>
      <c r="DF69" s="151" t="e">
        <f t="shared" si="25"/>
        <v>#DIV/0!</v>
      </c>
    </row>
    <row r="70" spans="1:110" ht="16.5" hidden="1" thickBot="1">
      <c r="A70" s="88"/>
      <c r="B70" s="165"/>
      <c r="C70" s="99">
        <f>SUM(W70,AA70,AE70,AI70,AM70,AQ70,AU70,AY70,BC70,BG70,BK70,BO70,BS70,BW70,CA70,CE70,CI70,CM70,CQ70,CU70,CY70,DC70)</f>
        <v>0</v>
      </c>
      <c r="D70" s="72">
        <f t="shared" ref="D70:D76" si="180">SUM(X70,AB70,AF70,AJ70,AN70,AR70,AV70,AZ70,BD70,BH70,BL70,BP70,BT70,BX70,CB70,CF70,CJ70,CN70,CR70,CV70,CZ70,DD70)</f>
        <v>0</v>
      </c>
      <c r="E70" s="146"/>
      <c r="F70" s="72"/>
      <c r="G70" s="72"/>
      <c r="H70" s="72"/>
      <c r="I70" s="72"/>
      <c r="J70" s="61">
        <f>SUM(Y70,AC70,AG70,AK70,AO70,AS70,AW70,BA70,BE70,BI70,BM70,BQ70,BU70,BY70,CC70,CG70,CK70,CO70,CS70,CW70,DA70,DE70)</f>
        <v>0</v>
      </c>
      <c r="K70" s="59">
        <f>SUM($J$21,$J$29,$J$37,$J$45,$J$53,$J$61,$J$69:J70)/$C$3</f>
        <v>0</v>
      </c>
      <c r="L70" s="60" t="e">
        <f t="shared" si="1"/>
        <v>#DIV/0!</v>
      </c>
      <c r="M70" s="73" t="e">
        <f t="shared" si="2"/>
        <v>#DIV/0!</v>
      </c>
      <c r="N70" s="356" t="e">
        <f t="shared" si="27"/>
        <v>#DIV/0!</v>
      </c>
      <c r="O70" s="97"/>
      <c r="P70" s="72"/>
      <c r="Q70" s="74" t="e">
        <f t="shared" si="3"/>
        <v>#DIV/0!</v>
      </c>
      <c r="R70" s="75" t="e">
        <f>J70/O70</f>
        <v>#DIV/0!</v>
      </c>
      <c r="S70" s="59" t="e">
        <f t="shared" si="5"/>
        <v>#DIV/0!</v>
      </c>
      <c r="T70" s="72"/>
      <c r="U70" s="72"/>
      <c r="V70" s="89"/>
      <c r="W70" s="169"/>
      <c r="X70" s="127"/>
      <c r="Y70" s="128"/>
      <c r="Z70" s="60" t="e">
        <f t="shared" si="6"/>
        <v>#DIV/0!</v>
      </c>
      <c r="AA70" s="127"/>
      <c r="AB70" s="127"/>
      <c r="AC70" s="128"/>
      <c r="AD70" s="60" t="e">
        <f t="shared" si="28"/>
        <v>#DIV/0!</v>
      </c>
      <c r="AE70" s="127"/>
      <c r="AF70" s="127"/>
      <c r="AG70" s="128"/>
      <c r="AH70" s="60" t="e">
        <f t="shared" si="7"/>
        <v>#DIV/0!</v>
      </c>
      <c r="AI70" s="127"/>
      <c r="AJ70" s="127"/>
      <c r="AK70" s="128"/>
      <c r="AL70" s="60" t="e">
        <f t="shared" si="8"/>
        <v>#DIV/0!</v>
      </c>
      <c r="AM70" s="127"/>
      <c r="AN70" s="127"/>
      <c r="AO70" s="128"/>
      <c r="AP70" s="60" t="e">
        <f t="shared" si="9"/>
        <v>#DIV/0!</v>
      </c>
      <c r="AQ70" s="127"/>
      <c r="AR70" s="127"/>
      <c r="AS70" s="128"/>
      <c r="AT70" s="60" t="e">
        <f t="shared" si="10"/>
        <v>#DIV/0!</v>
      </c>
      <c r="AU70" s="127"/>
      <c r="AV70" s="127"/>
      <c r="AW70" s="128"/>
      <c r="AX70" s="60" t="e">
        <f t="shared" si="11"/>
        <v>#DIV/0!</v>
      </c>
      <c r="AY70" s="127"/>
      <c r="AZ70" s="127"/>
      <c r="BA70" s="128"/>
      <c r="BB70" s="60" t="e">
        <f t="shared" si="12"/>
        <v>#DIV/0!</v>
      </c>
      <c r="BC70" s="127"/>
      <c r="BD70" s="127"/>
      <c r="BE70" s="128"/>
      <c r="BF70" s="60" t="e">
        <f t="shared" si="13"/>
        <v>#DIV/0!</v>
      </c>
      <c r="BG70" s="127"/>
      <c r="BH70" s="127"/>
      <c r="BI70" s="128"/>
      <c r="BJ70" s="60" t="e">
        <f t="shared" si="32"/>
        <v>#DIV/0!</v>
      </c>
      <c r="BK70" s="127"/>
      <c r="BL70" s="127"/>
      <c r="BM70" s="128"/>
      <c r="BN70" s="60" t="e">
        <f t="shared" si="15"/>
        <v>#DIV/0!</v>
      </c>
      <c r="BO70" s="127"/>
      <c r="BP70" s="127"/>
      <c r="BQ70" s="128"/>
      <c r="BR70" s="60" t="e">
        <f t="shared" si="16"/>
        <v>#DIV/0!</v>
      </c>
      <c r="BS70" s="127"/>
      <c r="BT70" s="127"/>
      <c r="BU70" s="128"/>
      <c r="BV70" s="60" t="e">
        <f t="shared" si="17"/>
        <v>#DIV/0!</v>
      </c>
      <c r="BW70" s="127"/>
      <c r="BX70" s="127"/>
      <c r="BY70" s="128"/>
      <c r="BZ70" s="60" t="e">
        <f t="shared" si="18"/>
        <v>#DIV/0!</v>
      </c>
      <c r="CA70" s="127"/>
      <c r="CB70" s="127"/>
      <c r="CC70" s="128"/>
      <c r="CD70" s="60" t="e">
        <f t="shared" si="19"/>
        <v>#DIV/0!</v>
      </c>
      <c r="CE70" s="127"/>
      <c r="CF70" s="127"/>
      <c r="CG70" s="128"/>
      <c r="CH70" s="60" t="e">
        <f t="shared" si="20"/>
        <v>#DIV/0!</v>
      </c>
      <c r="CI70" s="127"/>
      <c r="CJ70" s="127"/>
      <c r="CK70" s="128"/>
      <c r="CL70" s="60" t="e">
        <f t="shared" si="21"/>
        <v>#DIV/0!</v>
      </c>
      <c r="CM70" s="127"/>
      <c r="CN70" s="127"/>
      <c r="CO70" s="128"/>
      <c r="CP70" s="60" t="e">
        <f t="shared" si="22"/>
        <v>#DIV/0!</v>
      </c>
      <c r="CQ70" s="127"/>
      <c r="CR70" s="127"/>
      <c r="CS70" s="128"/>
      <c r="CT70" s="60" t="e">
        <f t="shared" si="23"/>
        <v>#DIV/0!</v>
      </c>
      <c r="CU70" s="127"/>
      <c r="CV70" s="127"/>
      <c r="CW70" s="128"/>
      <c r="CX70" s="60" t="e">
        <f t="shared" si="24"/>
        <v>#DIV/0!</v>
      </c>
      <c r="CY70" s="127"/>
      <c r="CZ70" s="127"/>
      <c r="DA70" s="128"/>
      <c r="DB70" s="60" t="e">
        <f t="shared" si="29"/>
        <v>#DIV/0!</v>
      </c>
      <c r="DC70" s="127"/>
      <c r="DD70" s="127"/>
      <c r="DE70" s="128"/>
      <c r="DF70" s="150" t="e">
        <f t="shared" si="25"/>
        <v>#DIV/0!</v>
      </c>
    </row>
    <row r="71" spans="1:110" ht="16.5" hidden="1" thickBot="1">
      <c r="A71" s="88"/>
      <c r="B71" s="165"/>
      <c r="C71" s="99">
        <f t="shared" ref="C71:C76" si="181">SUM(W71,AA71,AE71,AI71,AM71,AQ71,AU71,AY71,BC71,BG71,BK71,BO71,BS71,BW71,CA71,CE71,CI71,CM71,CQ71,CU71,CY71,DC71)</f>
        <v>0</v>
      </c>
      <c r="D71" s="72">
        <f t="shared" si="180"/>
        <v>0</v>
      </c>
      <c r="E71" s="146"/>
      <c r="F71" s="72"/>
      <c r="G71" s="72"/>
      <c r="H71" s="72"/>
      <c r="I71" s="72"/>
      <c r="J71" s="61">
        <f t="shared" ref="J71:J76" si="182">SUM(Y71,AC71,AG71,AK71,AO71,AS71,AW71,BA71,BE71,BI71,BM71,BQ71,BU71,BY71,CC71,CG71,CK71,CO71,CS71,CW71,DA71,DE71)</f>
        <v>0</v>
      </c>
      <c r="K71" s="59">
        <f>SUM($J$21,$J$29,$J$37,$J$45,$J$53,$J$61,$J$69:J71)/$C$3</f>
        <v>0</v>
      </c>
      <c r="L71" s="60" t="e">
        <f t="shared" si="1"/>
        <v>#DIV/0!</v>
      </c>
      <c r="M71" s="73" t="e">
        <f t="shared" si="2"/>
        <v>#DIV/0!</v>
      </c>
      <c r="N71" s="356" t="e">
        <f t="shared" si="27"/>
        <v>#DIV/0!</v>
      </c>
      <c r="O71" s="97"/>
      <c r="P71" s="72"/>
      <c r="Q71" s="74" t="e">
        <f t="shared" si="3"/>
        <v>#DIV/0!</v>
      </c>
      <c r="R71" s="75" t="e">
        <f t="shared" ref="R71:R76" si="183">J71/O71</f>
        <v>#DIV/0!</v>
      </c>
      <c r="S71" s="59" t="e">
        <f t="shared" si="5"/>
        <v>#DIV/0!</v>
      </c>
      <c r="T71" s="72"/>
      <c r="U71" s="72"/>
      <c r="V71" s="89"/>
      <c r="W71" s="169"/>
      <c r="X71" s="127"/>
      <c r="Y71" s="128"/>
      <c r="Z71" s="60" t="e">
        <f t="shared" si="6"/>
        <v>#DIV/0!</v>
      </c>
      <c r="AA71" s="127"/>
      <c r="AB71" s="127"/>
      <c r="AC71" s="128"/>
      <c r="AD71" s="60" t="e">
        <f t="shared" si="28"/>
        <v>#DIV/0!</v>
      </c>
      <c r="AE71" s="127"/>
      <c r="AF71" s="127"/>
      <c r="AG71" s="128"/>
      <c r="AH71" s="60" t="e">
        <f t="shared" si="7"/>
        <v>#DIV/0!</v>
      </c>
      <c r="AI71" s="127"/>
      <c r="AJ71" s="127"/>
      <c r="AK71" s="128"/>
      <c r="AL71" s="60" t="e">
        <f t="shared" si="8"/>
        <v>#DIV/0!</v>
      </c>
      <c r="AM71" s="127"/>
      <c r="AN71" s="127"/>
      <c r="AO71" s="128"/>
      <c r="AP71" s="60" t="e">
        <f t="shared" si="9"/>
        <v>#DIV/0!</v>
      </c>
      <c r="AQ71" s="127"/>
      <c r="AR71" s="127"/>
      <c r="AS71" s="128"/>
      <c r="AT71" s="60" t="e">
        <f t="shared" si="10"/>
        <v>#DIV/0!</v>
      </c>
      <c r="AU71" s="127"/>
      <c r="AV71" s="127"/>
      <c r="AW71" s="128"/>
      <c r="AX71" s="60" t="e">
        <f t="shared" si="11"/>
        <v>#DIV/0!</v>
      </c>
      <c r="AY71" s="127"/>
      <c r="AZ71" s="127"/>
      <c r="BA71" s="128"/>
      <c r="BB71" s="60" t="e">
        <f t="shared" si="12"/>
        <v>#DIV/0!</v>
      </c>
      <c r="BC71" s="127"/>
      <c r="BD71" s="127"/>
      <c r="BE71" s="128"/>
      <c r="BF71" s="60" t="e">
        <f t="shared" si="13"/>
        <v>#DIV/0!</v>
      </c>
      <c r="BG71" s="127"/>
      <c r="BH71" s="127"/>
      <c r="BI71" s="128"/>
      <c r="BJ71" s="60" t="e">
        <f t="shared" si="32"/>
        <v>#DIV/0!</v>
      </c>
      <c r="BK71" s="127"/>
      <c r="BL71" s="127"/>
      <c r="BM71" s="128"/>
      <c r="BN71" s="60" t="e">
        <f t="shared" si="15"/>
        <v>#DIV/0!</v>
      </c>
      <c r="BO71" s="127"/>
      <c r="BP71" s="127"/>
      <c r="BQ71" s="128"/>
      <c r="BR71" s="60" t="e">
        <f t="shared" si="16"/>
        <v>#DIV/0!</v>
      </c>
      <c r="BS71" s="127"/>
      <c r="BT71" s="127"/>
      <c r="BU71" s="128"/>
      <c r="BV71" s="60" t="e">
        <f t="shared" si="17"/>
        <v>#DIV/0!</v>
      </c>
      <c r="BW71" s="127"/>
      <c r="BX71" s="127"/>
      <c r="BY71" s="128"/>
      <c r="BZ71" s="60" t="e">
        <f t="shared" si="18"/>
        <v>#DIV/0!</v>
      </c>
      <c r="CA71" s="127"/>
      <c r="CB71" s="127"/>
      <c r="CC71" s="128"/>
      <c r="CD71" s="60" t="e">
        <f t="shared" si="19"/>
        <v>#DIV/0!</v>
      </c>
      <c r="CE71" s="127"/>
      <c r="CF71" s="127"/>
      <c r="CG71" s="128"/>
      <c r="CH71" s="60" t="e">
        <f t="shared" si="20"/>
        <v>#DIV/0!</v>
      </c>
      <c r="CI71" s="127"/>
      <c r="CJ71" s="127"/>
      <c r="CK71" s="128"/>
      <c r="CL71" s="60" t="e">
        <f t="shared" si="21"/>
        <v>#DIV/0!</v>
      </c>
      <c r="CM71" s="127"/>
      <c r="CN71" s="127"/>
      <c r="CO71" s="128"/>
      <c r="CP71" s="60" t="e">
        <f t="shared" si="22"/>
        <v>#DIV/0!</v>
      </c>
      <c r="CQ71" s="127"/>
      <c r="CR71" s="127"/>
      <c r="CS71" s="128"/>
      <c r="CT71" s="60" t="e">
        <f t="shared" si="23"/>
        <v>#DIV/0!</v>
      </c>
      <c r="CU71" s="127"/>
      <c r="CV71" s="127"/>
      <c r="CW71" s="128"/>
      <c r="CX71" s="60" t="e">
        <f t="shared" si="24"/>
        <v>#DIV/0!</v>
      </c>
      <c r="CY71" s="127"/>
      <c r="CZ71" s="127"/>
      <c r="DA71" s="128"/>
      <c r="DB71" s="60" t="e">
        <f t="shared" si="29"/>
        <v>#DIV/0!</v>
      </c>
      <c r="DC71" s="127"/>
      <c r="DD71" s="127"/>
      <c r="DE71" s="128"/>
      <c r="DF71" s="150" t="e">
        <f t="shared" si="25"/>
        <v>#DIV/0!</v>
      </c>
    </row>
    <row r="72" spans="1:110" ht="16.5" hidden="1" thickBot="1">
      <c r="A72" s="88"/>
      <c r="B72" s="165"/>
      <c r="C72" s="99">
        <f t="shared" si="181"/>
        <v>0</v>
      </c>
      <c r="D72" s="72">
        <f t="shared" si="180"/>
        <v>0</v>
      </c>
      <c r="E72" s="146"/>
      <c r="F72" s="72"/>
      <c r="G72" s="72"/>
      <c r="H72" s="72"/>
      <c r="I72" s="72"/>
      <c r="J72" s="61">
        <f t="shared" si="182"/>
        <v>0</v>
      </c>
      <c r="K72" s="59">
        <f>SUM($J$21,$J$29,$J$37,$J$45,$J$53,$J$61,$J$69:J72)/$C$3</f>
        <v>0</v>
      </c>
      <c r="L72" s="60" t="e">
        <f t="shared" si="1"/>
        <v>#DIV/0!</v>
      </c>
      <c r="M72" s="73" t="e">
        <f t="shared" si="2"/>
        <v>#DIV/0!</v>
      </c>
      <c r="N72" s="356" t="e">
        <f t="shared" si="27"/>
        <v>#DIV/0!</v>
      </c>
      <c r="O72" s="97"/>
      <c r="P72" s="72"/>
      <c r="Q72" s="74" t="e">
        <f t="shared" si="3"/>
        <v>#DIV/0!</v>
      </c>
      <c r="R72" s="75" t="e">
        <f t="shared" si="183"/>
        <v>#DIV/0!</v>
      </c>
      <c r="S72" s="59" t="e">
        <f t="shared" si="5"/>
        <v>#DIV/0!</v>
      </c>
      <c r="T72" s="72"/>
      <c r="U72" s="72"/>
      <c r="V72" s="89"/>
      <c r="W72" s="169"/>
      <c r="X72" s="127"/>
      <c r="Y72" s="128"/>
      <c r="Z72" s="60" t="e">
        <f t="shared" si="6"/>
        <v>#DIV/0!</v>
      </c>
      <c r="AA72" s="127"/>
      <c r="AB72" s="127"/>
      <c r="AC72" s="128"/>
      <c r="AD72" s="60" t="e">
        <f t="shared" si="28"/>
        <v>#DIV/0!</v>
      </c>
      <c r="AE72" s="127"/>
      <c r="AF72" s="127"/>
      <c r="AG72" s="128"/>
      <c r="AH72" s="60" t="e">
        <f t="shared" si="7"/>
        <v>#DIV/0!</v>
      </c>
      <c r="AI72" s="127"/>
      <c r="AJ72" s="127"/>
      <c r="AK72" s="128"/>
      <c r="AL72" s="60" t="e">
        <f t="shared" si="8"/>
        <v>#DIV/0!</v>
      </c>
      <c r="AM72" s="127"/>
      <c r="AN72" s="127"/>
      <c r="AO72" s="128"/>
      <c r="AP72" s="60" t="e">
        <f t="shared" si="9"/>
        <v>#DIV/0!</v>
      </c>
      <c r="AQ72" s="127"/>
      <c r="AR72" s="127"/>
      <c r="AS72" s="128"/>
      <c r="AT72" s="60" t="e">
        <f t="shared" si="10"/>
        <v>#DIV/0!</v>
      </c>
      <c r="AU72" s="127"/>
      <c r="AV72" s="127"/>
      <c r="AW72" s="128"/>
      <c r="AX72" s="60" t="e">
        <f t="shared" si="11"/>
        <v>#DIV/0!</v>
      </c>
      <c r="AY72" s="127"/>
      <c r="AZ72" s="127"/>
      <c r="BA72" s="128"/>
      <c r="BB72" s="60" t="e">
        <f t="shared" si="12"/>
        <v>#DIV/0!</v>
      </c>
      <c r="BC72" s="127"/>
      <c r="BD72" s="127"/>
      <c r="BE72" s="128"/>
      <c r="BF72" s="60" t="e">
        <f t="shared" si="13"/>
        <v>#DIV/0!</v>
      </c>
      <c r="BG72" s="127"/>
      <c r="BH72" s="127"/>
      <c r="BI72" s="128"/>
      <c r="BJ72" s="60" t="e">
        <f t="shared" si="32"/>
        <v>#DIV/0!</v>
      </c>
      <c r="BK72" s="127"/>
      <c r="BL72" s="127"/>
      <c r="BM72" s="128"/>
      <c r="BN72" s="60" t="e">
        <f t="shared" si="15"/>
        <v>#DIV/0!</v>
      </c>
      <c r="BO72" s="127"/>
      <c r="BP72" s="127"/>
      <c r="BQ72" s="128"/>
      <c r="BR72" s="60" t="e">
        <f t="shared" si="16"/>
        <v>#DIV/0!</v>
      </c>
      <c r="BS72" s="127"/>
      <c r="BT72" s="127"/>
      <c r="BU72" s="128"/>
      <c r="BV72" s="60" t="e">
        <f t="shared" si="17"/>
        <v>#DIV/0!</v>
      </c>
      <c r="BW72" s="127"/>
      <c r="BX72" s="127"/>
      <c r="BY72" s="128"/>
      <c r="BZ72" s="60" t="e">
        <f t="shared" si="18"/>
        <v>#DIV/0!</v>
      </c>
      <c r="CA72" s="127"/>
      <c r="CB72" s="127"/>
      <c r="CC72" s="128"/>
      <c r="CD72" s="60" t="e">
        <f t="shared" si="19"/>
        <v>#DIV/0!</v>
      </c>
      <c r="CE72" s="127"/>
      <c r="CF72" s="127"/>
      <c r="CG72" s="128"/>
      <c r="CH72" s="60" t="e">
        <f t="shared" si="20"/>
        <v>#DIV/0!</v>
      </c>
      <c r="CI72" s="127"/>
      <c r="CJ72" s="127"/>
      <c r="CK72" s="128"/>
      <c r="CL72" s="60" t="e">
        <f t="shared" si="21"/>
        <v>#DIV/0!</v>
      </c>
      <c r="CM72" s="127"/>
      <c r="CN72" s="127"/>
      <c r="CO72" s="128"/>
      <c r="CP72" s="60" t="e">
        <f t="shared" si="22"/>
        <v>#DIV/0!</v>
      </c>
      <c r="CQ72" s="127"/>
      <c r="CR72" s="127"/>
      <c r="CS72" s="128"/>
      <c r="CT72" s="60" t="e">
        <f t="shared" si="23"/>
        <v>#DIV/0!</v>
      </c>
      <c r="CU72" s="127"/>
      <c r="CV72" s="127"/>
      <c r="CW72" s="128"/>
      <c r="CX72" s="60" t="e">
        <f t="shared" si="24"/>
        <v>#DIV/0!</v>
      </c>
      <c r="CY72" s="127"/>
      <c r="CZ72" s="127"/>
      <c r="DA72" s="128"/>
      <c r="DB72" s="60" t="e">
        <f t="shared" si="29"/>
        <v>#DIV/0!</v>
      </c>
      <c r="DC72" s="127"/>
      <c r="DD72" s="127"/>
      <c r="DE72" s="128"/>
      <c r="DF72" s="150" t="e">
        <f t="shared" si="25"/>
        <v>#DIV/0!</v>
      </c>
    </row>
    <row r="73" spans="1:110" ht="16.5" hidden="1" thickBot="1">
      <c r="A73" s="88"/>
      <c r="B73" s="165"/>
      <c r="C73" s="99">
        <f t="shared" si="181"/>
        <v>0</v>
      </c>
      <c r="D73" s="72">
        <f t="shared" si="180"/>
        <v>0</v>
      </c>
      <c r="E73" s="146"/>
      <c r="F73" s="72"/>
      <c r="G73" s="72"/>
      <c r="H73" s="72"/>
      <c r="I73" s="72"/>
      <c r="J73" s="61">
        <f t="shared" si="182"/>
        <v>0</v>
      </c>
      <c r="K73" s="59">
        <f>SUM($J$21,$J$29,$J$37,$J$45,$J$53,$J$61,$J$69:J73)/$C$3</f>
        <v>0</v>
      </c>
      <c r="L73" s="60" t="e">
        <f t="shared" si="1"/>
        <v>#DIV/0!</v>
      </c>
      <c r="M73" s="73" t="e">
        <f t="shared" si="2"/>
        <v>#DIV/0!</v>
      </c>
      <c r="N73" s="356" t="e">
        <f t="shared" si="27"/>
        <v>#DIV/0!</v>
      </c>
      <c r="O73" s="97"/>
      <c r="P73" s="72"/>
      <c r="Q73" s="74" t="e">
        <f t="shared" si="3"/>
        <v>#DIV/0!</v>
      </c>
      <c r="R73" s="75" t="e">
        <f t="shared" si="183"/>
        <v>#DIV/0!</v>
      </c>
      <c r="S73" s="59" t="e">
        <f t="shared" si="5"/>
        <v>#DIV/0!</v>
      </c>
      <c r="T73" s="72"/>
      <c r="U73" s="72"/>
      <c r="V73" s="89"/>
      <c r="W73" s="169"/>
      <c r="X73" s="127"/>
      <c r="Y73" s="128"/>
      <c r="Z73" s="60" t="e">
        <f t="shared" si="6"/>
        <v>#DIV/0!</v>
      </c>
      <c r="AA73" s="127"/>
      <c r="AB73" s="127"/>
      <c r="AC73" s="128"/>
      <c r="AD73" s="60" t="e">
        <f t="shared" si="28"/>
        <v>#DIV/0!</v>
      </c>
      <c r="AE73" s="127"/>
      <c r="AF73" s="127"/>
      <c r="AG73" s="128"/>
      <c r="AH73" s="60" t="e">
        <f t="shared" si="7"/>
        <v>#DIV/0!</v>
      </c>
      <c r="AI73" s="127"/>
      <c r="AJ73" s="127"/>
      <c r="AK73" s="128"/>
      <c r="AL73" s="60" t="e">
        <f t="shared" si="8"/>
        <v>#DIV/0!</v>
      </c>
      <c r="AM73" s="127"/>
      <c r="AN73" s="127"/>
      <c r="AO73" s="128"/>
      <c r="AP73" s="60" t="e">
        <f t="shared" si="9"/>
        <v>#DIV/0!</v>
      </c>
      <c r="AQ73" s="127"/>
      <c r="AR73" s="127"/>
      <c r="AS73" s="128"/>
      <c r="AT73" s="60" t="e">
        <f t="shared" si="10"/>
        <v>#DIV/0!</v>
      </c>
      <c r="AU73" s="127"/>
      <c r="AV73" s="127"/>
      <c r="AW73" s="128"/>
      <c r="AX73" s="60" t="e">
        <f t="shared" si="11"/>
        <v>#DIV/0!</v>
      </c>
      <c r="AY73" s="127"/>
      <c r="AZ73" s="127"/>
      <c r="BA73" s="128"/>
      <c r="BB73" s="60" t="e">
        <f t="shared" si="12"/>
        <v>#DIV/0!</v>
      </c>
      <c r="BC73" s="127"/>
      <c r="BD73" s="127"/>
      <c r="BE73" s="128"/>
      <c r="BF73" s="60" t="e">
        <f t="shared" si="13"/>
        <v>#DIV/0!</v>
      </c>
      <c r="BG73" s="127"/>
      <c r="BH73" s="127"/>
      <c r="BI73" s="128"/>
      <c r="BJ73" s="60" t="e">
        <f t="shared" si="32"/>
        <v>#DIV/0!</v>
      </c>
      <c r="BK73" s="127"/>
      <c r="BL73" s="127"/>
      <c r="BM73" s="128"/>
      <c r="BN73" s="60" t="e">
        <f t="shared" si="15"/>
        <v>#DIV/0!</v>
      </c>
      <c r="BO73" s="127"/>
      <c r="BP73" s="127"/>
      <c r="BQ73" s="128"/>
      <c r="BR73" s="60" t="e">
        <f t="shared" si="16"/>
        <v>#DIV/0!</v>
      </c>
      <c r="BS73" s="127"/>
      <c r="BT73" s="127"/>
      <c r="BU73" s="128"/>
      <c r="BV73" s="60" t="e">
        <f t="shared" si="17"/>
        <v>#DIV/0!</v>
      </c>
      <c r="BW73" s="127"/>
      <c r="BX73" s="127"/>
      <c r="BY73" s="128"/>
      <c r="BZ73" s="60" t="e">
        <f t="shared" si="18"/>
        <v>#DIV/0!</v>
      </c>
      <c r="CA73" s="127"/>
      <c r="CB73" s="127"/>
      <c r="CC73" s="128"/>
      <c r="CD73" s="60" t="e">
        <f t="shared" si="19"/>
        <v>#DIV/0!</v>
      </c>
      <c r="CE73" s="127"/>
      <c r="CF73" s="127"/>
      <c r="CG73" s="128"/>
      <c r="CH73" s="60" t="e">
        <f t="shared" si="20"/>
        <v>#DIV/0!</v>
      </c>
      <c r="CI73" s="127"/>
      <c r="CJ73" s="127"/>
      <c r="CK73" s="128"/>
      <c r="CL73" s="60" t="e">
        <f t="shared" si="21"/>
        <v>#DIV/0!</v>
      </c>
      <c r="CM73" s="127"/>
      <c r="CN73" s="127"/>
      <c r="CO73" s="128"/>
      <c r="CP73" s="60" t="e">
        <f t="shared" si="22"/>
        <v>#DIV/0!</v>
      </c>
      <c r="CQ73" s="127"/>
      <c r="CR73" s="127"/>
      <c r="CS73" s="128"/>
      <c r="CT73" s="60" t="e">
        <f t="shared" si="23"/>
        <v>#DIV/0!</v>
      </c>
      <c r="CU73" s="127"/>
      <c r="CV73" s="127"/>
      <c r="CW73" s="128"/>
      <c r="CX73" s="60" t="e">
        <f t="shared" si="24"/>
        <v>#DIV/0!</v>
      </c>
      <c r="CY73" s="127"/>
      <c r="CZ73" s="127"/>
      <c r="DA73" s="128"/>
      <c r="DB73" s="60" t="e">
        <f t="shared" si="29"/>
        <v>#DIV/0!</v>
      </c>
      <c r="DC73" s="127"/>
      <c r="DD73" s="127"/>
      <c r="DE73" s="128"/>
      <c r="DF73" s="150" t="e">
        <f t="shared" si="25"/>
        <v>#DIV/0!</v>
      </c>
    </row>
    <row r="74" spans="1:110" ht="16.5" hidden="1" thickBot="1">
      <c r="A74" s="90"/>
      <c r="B74" s="165"/>
      <c r="C74" s="99">
        <f t="shared" si="181"/>
        <v>0</v>
      </c>
      <c r="D74" s="72">
        <f t="shared" si="180"/>
        <v>0</v>
      </c>
      <c r="E74" s="146"/>
      <c r="F74" s="72"/>
      <c r="G74" s="72"/>
      <c r="H74" s="72"/>
      <c r="I74" s="72"/>
      <c r="J74" s="61">
        <f t="shared" si="182"/>
        <v>0</v>
      </c>
      <c r="K74" s="59">
        <f>SUM($J$21,$J$29,$J$37,$J$45,$J$53,$J$61,$J$69:J74)/$C$3</f>
        <v>0</v>
      </c>
      <c r="L74" s="60" t="e">
        <f t="shared" si="1"/>
        <v>#DIV/0!</v>
      </c>
      <c r="M74" s="73" t="e">
        <f t="shared" si="2"/>
        <v>#DIV/0!</v>
      </c>
      <c r="N74" s="356" t="e">
        <f t="shared" si="27"/>
        <v>#DIV/0!</v>
      </c>
      <c r="O74" s="97"/>
      <c r="P74" s="72"/>
      <c r="Q74" s="74" t="e">
        <f t="shared" si="3"/>
        <v>#DIV/0!</v>
      </c>
      <c r="R74" s="75" t="e">
        <f t="shared" si="183"/>
        <v>#DIV/0!</v>
      </c>
      <c r="S74" s="59" t="e">
        <f t="shared" si="5"/>
        <v>#DIV/0!</v>
      </c>
      <c r="T74" s="72"/>
      <c r="U74" s="72"/>
      <c r="V74" s="89"/>
      <c r="W74" s="169"/>
      <c r="X74" s="127"/>
      <c r="Y74" s="128"/>
      <c r="Z74" s="60" t="e">
        <f t="shared" si="6"/>
        <v>#DIV/0!</v>
      </c>
      <c r="AA74" s="127"/>
      <c r="AB74" s="127"/>
      <c r="AC74" s="128"/>
      <c r="AD74" s="60" t="e">
        <f t="shared" si="28"/>
        <v>#DIV/0!</v>
      </c>
      <c r="AE74" s="127"/>
      <c r="AF74" s="127"/>
      <c r="AG74" s="128"/>
      <c r="AH74" s="60" t="e">
        <f t="shared" si="7"/>
        <v>#DIV/0!</v>
      </c>
      <c r="AI74" s="127"/>
      <c r="AJ74" s="127"/>
      <c r="AK74" s="128"/>
      <c r="AL74" s="60" t="e">
        <f t="shared" si="8"/>
        <v>#DIV/0!</v>
      </c>
      <c r="AM74" s="127"/>
      <c r="AN74" s="127"/>
      <c r="AO74" s="128"/>
      <c r="AP74" s="60" t="e">
        <f t="shared" si="9"/>
        <v>#DIV/0!</v>
      </c>
      <c r="AQ74" s="127"/>
      <c r="AR74" s="127"/>
      <c r="AS74" s="128"/>
      <c r="AT74" s="60" t="e">
        <f t="shared" si="10"/>
        <v>#DIV/0!</v>
      </c>
      <c r="AU74" s="127"/>
      <c r="AV74" s="127"/>
      <c r="AW74" s="128"/>
      <c r="AX74" s="60" t="e">
        <f t="shared" si="11"/>
        <v>#DIV/0!</v>
      </c>
      <c r="AY74" s="127"/>
      <c r="AZ74" s="127"/>
      <c r="BA74" s="128"/>
      <c r="BB74" s="60" t="e">
        <f t="shared" si="12"/>
        <v>#DIV/0!</v>
      </c>
      <c r="BC74" s="127"/>
      <c r="BD74" s="127"/>
      <c r="BE74" s="128"/>
      <c r="BF74" s="60" t="e">
        <f t="shared" si="13"/>
        <v>#DIV/0!</v>
      </c>
      <c r="BG74" s="127"/>
      <c r="BH74" s="127"/>
      <c r="BI74" s="128"/>
      <c r="BJ74" s="60" t="e">
        <f t="shared" si="32"/>
        <v>#DIV/0!</v>
      </c>
      <c r="BK74" s="127"/>
      <c r="BL74" s="127"/>
      <c r="BM74" s="128"/>
      <c r="BN74" s="60" t="e">
        <f t="shared" si="15"/>
        <v>#DIV/0!</v>
      </c>
      <c r="BO74" s="127"/>
      <c r="BP74" s="127"/>
      <c r="BQ74" s="128"/>
      <c r="BR74" s="60" t="e">
        <f t="shared" si="16"/>
        <v>#DIV/0!</v>
      </c>
      <c r="BS74" s="127"/>
      <c r="BT74" s="127"/>
      <c r="BU74" s="128"/>
      <c r="BV74" s="60" t="e">
        <f t="shared" si="17"/>
        <v>#DIV/0!</v>
      </c>
      <c r="BW74" s="127"/>
      <c r="BX74" s="127"/>
      <c r="BY74" s="128"/>
      <c r="BZ74" s="60" t="e">
        <f t="shared" si="18"/>
        <v>#DIV/0!</v>
      </c>
      <c r="CA74" s="127"/>
      <c r="CB74" s="127"/>
      <c r="CC74" s="128"/>
      <c r="CD74" s="60" t="e">
        <f t="shared" si="19"/>
        <v>#DIV/0!</v>
      </c>
      <c r="CE74" s="127"/>
      <c r="CF74" s="127"/>
      <c r="CG74" s="128"/>
      <c r="CH74" s="60" t="e">
        <f t="shared" si="20"/>
        <v>#DIV/0!</v>
      </c>
      <c r="CI74" s="127"/>
      <c r="CJ74" s="127"/>
      <c r="CK74" s="128"/>
      <c r="CL74" s="60" t="e">
        <f t="shared" si="21"/>
        <v>#DIV/0!</v>
      </c>
      <c r="CM74" s="127"/>
      <c r="CN74" s="127"/>
      <c r="CO74" s="128"/>
      <c r="CP74" s="60" t="e">
        <f t="shared" si="22"/>
        <v>#DIV/0!</v>
      </c>
      <c r="CQ74" s="127"/>
      <c r="CR74" s="127"/>
      <c r="CS74" s="128"/>
      <c r="CT74" s="60" t="e">
        <f t="shared" si="23"/>
        <v>#DIV/0!</v>
      </c>
      <c r="CU74" s="127"/>
      <c r="CV74" s="127"/>
      <c r="CW74" s="128"/>
      <c r="CX74" s="60" t="e">
        <f t="shared" si="24"/>
        <v>#DIV/0!</v>
      </c>
      <c r="CY74" s="127"/>
      <c r="CZ74" s="127"/>
      <c r="DA74" s="128"/>
      <c r="DB74" s="60" t="e">
        <f t="shared" si="29"/>
        <v>#DIV/0!</v>
      </c>
      <c r="DC74" s="127"/>
      <c r="DD74" s="127"/>
      <c r="DE74" s="128"/>
      <c r="DF74" s="150" t="e">
        <f t="shared" si="25"/>
        <v>#DIV/0!</v>
      </c>
    </row>
    <row r="75" spans="1:110" ht="16.5" hidden="1" thickBot="1">
      <c r="A75" s="88"/>
      <c r="B75" s="165"/>
      <c r="C75" s="99">
        <f t="shared" si="181"/>
        <v>0</v>
      </c>
      <c r="D75" s="72">
        <f t="shared" si="180"/>
        <v>0</v>
      </c>
      <c r="E75" s="146"/>
      <c r="F75" s="72"/>
      <c r="G75" s="72"/>
      <c r="H75" s="72"/>
      <c r="I75" s="72"/>
      <c r="J75" s="61">
        <f t="shared" si="182"/>
        <v>0</v>
      </c>
      <c r="K75" s="59">
        <f>SUM($J$21,$J$29,$J$37,$J$45,$J$53,$J$61,$J$69:J75)/$C$3</f>
        <v>0</v>
      </c>
      <c r="L75" s="60" t="e">
        <f t="shared" si="1"/>
        <v>#DIV/0!</v>
      </c>
      <c r="M75" s="73" t="e">
        <f t="shared" si="2"/>
        <v>#DIV/0!</v>
      </c>
      <c r="N75" s="356" t="e">
        <f t="shared" si="27"/>
        <v>#DIV/0!</v>
      </c>
      <c r="O75" s="97"/>
      <c r="P75" s="72"/>
      <c r="Q75" s="74" t="e">
        <f t="shared" si="3"/>
        <v>#DIV/0!</v>
      </c>
      <c r="R75" s="75" t="e">
        <f t="shared" si="183"/>
        <v>#DIV/0!</v>
      </c>
      <c r="S75" s="59" t="e">
        <f t="shared" si="5"/>
        <v>#DIV/0!</v>
      </c>
      <c r="T75" s="72"/>
      <c r="U75" s="72"/>
      <c r="V75" s="89"/>
      <c r="W75" s="169"/>
      <c r="X75" s="127"/>
      <c r="Y75" s="128"/>
      <c r="Z75" s="60" t="e">
        <f t="shared" si="6"/>
        <v>#DIV/0!</v>
      </c>
      <c r="AA75" s="127"/>
      <c r="AB75" s="127"/>
      <c r="AC75" s="128"/>
      <c r="AD75" s="60" t="e">
        <f t="shared" si="28"/>
        <v>#DIV/0!</v>
      </c>
      <c r="AE75" s="127"/>
      <c r="AF75" s="127"/>
      <c r="AG75" s="128"/>
      <c r="AH75" s="60" t="e">
        <f t="shared" si="7"/>
        <v>#DIV/0!</v>
      </c>
      <c r="AI75" s="127"/>
      <c r="AJ75" s="127"/>
      <c r="AK75" s="128"/>
      <c r="AL75" s="60" t="e">
        <f t="shared" si="8"/>
        <v>#DIV/0!</v>
      </c>
      <c r="AM75" s="127"/>
      <c r="AN75" s="127"/>
      <c r="AO75" s="128"/>
      <c r="AP75" s="60" t="e">
        <f t="shared" si="9"/>
        <v>#DIV/0!</v>
      </c>
      <c r="AQ75" s="127"/>
      <c r="AR75" s="127"/>
      <c r="AS75" s="128"/>
      <c r="AT75" s="60" t="e">
        <f t="shared" si="10"/>
        <v>#DIV/0!</v>
      </c>
      <c r="AU75" s="127"/>
      <c r="AV75" s="127"/>
      <c r="AW75" s="128"/>
      <c r="AX75" s="60" t="e">
        <f t="shared" si="11"/>
        <v>#DIV/0!</v>
      </c>
      <c r="AY75" s="127"/>
      <c r="AZ75" s="127"/>
      <c r="BA75" s="128"/>
      <c r="BB75" s="60" t="e">
        <f t="shared" si="12"/>
        <v>#DIV/0!</v>
      </c>
      <c r="BC75" s="127"/>
      <c r="BD75" s="127"/>
      <c r="BE75" s="128"/>
      <c r="BF75" s="60" t="e">
        <f t="shared" si="13"/>
        <v>#DIV/0!</v>
      </c>
      <c r="BG75" s="127"/>
      <c r="BH75" s="127"/>
      <c r="BI75" s="128"/>
      <c r="BJ75" s="60" t="e">
        <f t="shared" si="32"/>
        <v>#DIV/0!</v>
      </c>
      <c r="BK75" s="127"/>
      <c r="BL75" s="127"/>
      <c r="BM75" s="128"/>
      <c r="BN75" s="60" t="e">
        <f t="shared" si="15"/>
        <v>#DIV/0!</v>
      </c>
      <c r="BO75" s="127"/>
      <c r="BP75" s="127"/>
      <c r="BQ75" s="128"/>
      <c r="BR75" s="60" t="e">
        <f t="shared" si="16"/>
        <v>#DIV/0!</v>
      </c>
      <c r="BS75" s="127"/>
      <c r="BT75" s="127"/>
      <c r="BU75" s="128"/>
      <c r="BV75" s="60" t="e">
        <f t="shared" si="17"/>
        <v>#DIV/0!</v>
      </c>
      <c r="BW75" s="127"/>
      <c r="BX75" s="127"/>
      <c r="BY75" s="128"/>
      <c r="BZ75" s="60" t="e">
        <f t="shared" si="18"/>
        <v>#DIV/0!</v>
      </c>
      <c r="CA75" s="127"/>
      <c r="CB75" s="127"/>
      <c r="CC75" s="128"/>
      <c r="CD75" s="60" t="e">
        <f t="shared" si="19"/>
        <v>#DIV/0!</v>
      </c>
      <c r="CE75" s="127"/>
      <c r="CF75" s="127"/>
      <c r="CG75" s="128"/>
      <c r="CH75" s="60" t="e">
        <f t="shared" si="20"/>
        <v>#DIV/0!</v>
      </c>
      <c r="CI75" s="127"/>
      <c r="CJ75" s="127"/>
      <c r="CK75" s="128"/>
      <c r="CL75" s="60" t="e">
        <f t="shared" si="21"/>
        <v>#DIV/0!</v>
      </c>
      <c r="CM75" s="127"/>
      <c r="CN75" s="127"/>
      <c r="CO75" s="128"/>
      <c r="CP75" s="60" t="e">
        <f t="shared" si="22"/>
        <v>#DIV/0!</v>
      </c>
      <c r="CQ75" s="127"/>
      <c r="CR75" s="127"/>
      <c r="CS75" s="128"/>
      <c r="CT75" s="60" t="e">
        <f t="shared" si="23"/>
        <v>#DIV/0!</v>
      </c>
      <c r="CU75" s="127"/>
      <c r="CV75" s="127"/>
      <c r="CW75" s="128"/>
      <c r="CX75" s="60" t="e">
        <f t="shared" si="24"/>
        <v>#DIV/0!</v>
      </c>
      <c r="CY75" s="127"/>
      <c r="CZ75" s="127"/>
      <c r="DA75" s="128"/>
      <c r="DB75" s="60" t="e">
        <f t="shared" si="29"/>
        <v>#DIV/0!</v>
      </c>
      <c r="DC75" s="127"/>
      <c r="DD75" s="127"/>
      <c r="DE75" s="128"/>
      <c r="DF75" s="150" t="e">
        <f t="shared" si="25"/>
        <v>#DIV/0!</v>
      </c>
    </row>
    <row r="76" spans="1:110" ht="16.5" hidden="1" thickBot="1">
      <c r="A76" s="88"/>
      <c r="B76" s="165"/>
      <c r="C76" s="99">
        <f t="shared" si="181"/>
        <v>0</v>
      </c>
      <c r="D76" s="72">
        <f t="shared" si="180"/>
        <v>0</v>
      </c>
      <c r="E76" s="146"/>
      <c r="F76" s="72"/>
      <c r="G76" s="72"/>
      <c r="H76" s="72"/>
      <c r="I76" s="72"/>
      <c r="J76" s="61">
        <f t="shared" si="182"/>
        <v>0</v>
      </c>
      <c r="K76" s="59">
        <f>SUM($J$21,$J$29,$J$37,$J$45,$J$53,$J$61,$J$69:J76)/$C$3</f>
        <v>0</v>
      </c>
      <c r="L76" s="60" t="e">
        <f t="shared" si="1"/>
        <v>#DIV/0!</v>
      </c>
      <c r="M76" s="73" t="e">
        <f t="shared" si="2"/>
        <v>#DIV/0!</v>
      </c>
      <c r="N76" s="356" t="e">
        <f t="shared" si="27"/>
        <v>#DIV/0!</v>
      </c>
      <c r="O76" s="97"/>
      <c r="P76" s="72"/>
      <c r="Q76" s="74" t="e">
        <f t="shared" si="3"/>
        <v>#DIV/0!</v>
      </c>
      <c r="R76" s="75" t="e">
        <f t="shared" si="183"/>
        <v>#DIV/0!</v>
      </c>
      <c r="S76" s="59" t="e">
        <f t="shared" si="5"/>
        <v>#DIV/0!</v>
      </c>
      <c r="T76" s="72"/>
      <c r="U76" s="72"/>
      <c r="V76" s="89"/>
      <c r="W76" s="169"/>
      <c r="X76" s="127"/>
      <c r="Y76" s="128"/>
      <c r="Z76" s="60" t="e">
        <f t="shared" si="6"/>
        <v>#DIV/0!</v>
      </c>
      <c r="AA76" s="127"/>
      <c r="AB76" s="127"/>
      <c r="AC76" s="128"/>
      <c r="AD76" s="60" t="e">
        <f t="shared" si="28"/>
        <v>#DIV/0!</v>
      </c>
      <c r="AE76" s="127"/>
      <c r="AF76" s="127"/>
      <c r="AG76" s="128"/>
      <c r="AH76" s="60" t="e">
        <f t="shared" si="7"/>
        <v>#DIV/0!</v>
      </c>
      <c r="AI76" s="127"/>
      <c r="AJ76" s="127"/>
      <c r="AK76" s="128"/>
      <c r="AL76" s="60" t="e">
        <f t="shared" si="8"/>
        <v>#DIV/0!</v>
      </c>
      <c r="AM76" s="127"/>
      <c r="AN76" s="127"/>
      <c r="AO76" s="128"/>
      <c r="AP76" s="60" t="e">
        <f t="shared" si="9"/>
        <v>#DIV/0!</v>
      </c>
      <c r="AQ76" s="127"/>
      <c r="AR76" s="127"/>
      <c r="AS76" s="128"/>
      <c r="AT76" s="60" t="e">
        <f t="shared" si="10"/>
        <v>#DIV/0!</v>
      </c>
      <c r="AU76" s="127"/>
      <c r="AV76" s="127"/>
      <c r="AW76" s="128"/>
      <c r="AX76" s="60" t="e">
        <f t="shared" si="11"/>
        <v>#DIV/0!</v>
      </c>
      <c r="AY76" s="127"/>
      <c r="AZ76" s="127"/>
      <c r="BA76" s="128"/>
      <c r="BB76" s="60" t="e">
        <f t="shared" si="12"/>
        <v>#DIV/0!</v>
      </c>
      <c r="BC76" s="127"/>
      <c r="BD76" s="127"/>
      <c r="BE76" s="128"/>
      <c r="BF76" s="60" t="e">
        <f t="shared" si="13"/>
        <v>#DIV/0!</v>
      </c>
      <c r="BG76" s="127"/>
      <c r="BH76" s="127"/>
      <c r="BI76" s="128"/>
      <c r="BJ76" s="60" t="e">
        <f t="shared" si="32"/>
        <v>#DIV/0!</v>
      </c>
      <c r="BK76" s="127"/>
      <c r="BL76" s="127"/>
      <c r="BM76" s="128"/>
      <c r="BN76" s="60" t="e">
        <f t="shared" si="15"/>
        <v>#DIV/0!</v>
      </c>
      <c r="BO76" s="127"/>
      <c r="BP76" s="127"/>
      <c r="BQ76" s="128"/>
      <c r="BR76" s="60" t="e">
        <f t="shared" si="16"/>
        <v>#DIV/0!</v>
      </c>
      <c r="BS76" s="127"/>
      <c r="BT76" s="127"/>
      <c r="BU76" s="128"/>
      <c r="BV76" s="60" t="e">
        <f t="shared" si="17"/>
        <v>#DIV/0!</v>
      </c>
      <c r="BW76" s="127"/>
      <c r="BX76" s="127"/>
      <c r="BY76" s="128"/>
      <c r="BZ76" s="60" t="e">
        <f t="shared" si="18"/>
        <v>#DIV/0!</v>
      </c>
      <c r="CA76" s="127"/>
      <c r="CB76" s="127"/>
      <c r="CC76" s="128"/>
      <c r="CD76" s="60" t="e">
        <f t="shared" si="19"/>
        <v>#DIV/0!</v>
      </c>
      <c r="CE76" s="127"/>
      <c r="CF76" s="127"/>
      <c r="CG76" s="128"/>
      <c r="CH76" s="60" t="e">
        <f t="shared" si="20"/>
        <v>#DIV/0!</v>
      </c>
      <c r="CI76" s="127"/>
      <c r="CJ76" s="127"/>
      <c r="CK76" s="128"/>
      <c r="CL76" s="60" t="e">
        <f t="shared" si="21"/>
        <v>#DIV/0!</v>
      </c>
      <c r="CM76" s="127"/>
      <c r="CN76" s="127"/>
      <c r="CO76" s="128"/>
      <c r="CP76" s="60" t="e">
        <f t="shared" si="22"/>
        <v>#DIV/0!</v>
      </c>
      <c r="CQ76" s="127"/>
      <c r="CR76" s="127"/>
      <c r="CS76" s="128"/>
      <c r="CT76" s="60" t="e">
        <f t="shared" si="23"/>
        <v>#DIV/0!</v>
      </c>
      <c r="CU76" s="127"/>
      <c r="CV76" s="127"/>
      <c r="CW76" s="128"/>
      <c r="CX76" s="60" t="e">
        <f t="shared" si="24"/>
        <v>#DIV/0!</v>
      </c>
      <c r="CY76" s="127"/>
      <c r="CZ76" s="127"/>
      <c r="DA76" s="128"/>
      <c r="DB76" s="60" t="e">
        <f t="shared" si="29"/>
        <v>#DIV/0!</v>
      </c>
      <c r="DC76" s="127"/>
      <c r="DD76" s="127"/>
      <c r="DE76" s="128"/>
      <c r="DF76" s="150" t="e">
        <f t="shared" si="25"/>
        <v>#DIV/0!</v>
      </c>
    </row>
    <row r="77" spans="1:110" ht="16.5" hidden="1" thickBot="1">
      <c r="A77" s="91"/>
      <c r="B77" s="166" t="s">
        <v>67</v>
      </c>
      <c r="C77" s="91">
        <f t="shared" ref="C77:I85" si="184">SUM(C70:C76)</f>
        <v>0</v>
      </c>
      <c r="D77" s="76">
        <f t="shared" si="184"/>
        <v>0</v>
      </c>
      <c r="E77" s="147">
        <f t="shared" si="184"/>
        <v>0</v>
      </c>
      <c r="F77" s="76">
        <f t="shared" si="184"/>
        <v>0</v>
      </c>
      <c r="G77" s="76">
        <f t="shared" si="184"/>
        <v>0</v>
      </c>
      <c r="H77" s="76">
        <f t="shared" si="184"/>
        <v>0</v>
      </c>
      <c r="I77" s="76">
        <f t="shared" si="184"/>
        <v>0</v>
      </c>
      <c r="J77" s="77">
        <f>SUM(J70:J76)</f>
        <v>0</v>
      </c>
      <c r="K77" s="78">
        <f>SUM($J$21,$J$29,$J$37,$J$45,$J$53,$J$61,$J$69,$J$77)/$C$3</f>
        <v>0</v>
      </c>
      <c r="L77" s="79" t="e">
        <f t="shared" si="1"/>
        <v>#DIV/0!</v>
      </c>
      <c r="M77" s="80" t="e">
        <f t="shared" si="2"/>
        <v>#DIV/0!</v>
      </c>
      <c r="N77" s="357" t="e">
        <f t="shared" si="27"/>
        <v>#DIV/0!</v>
      </c>
      <c r="O77" s="98">
        <f>SUM(O70:O76)</f>
        <v>0</v>
      </c>
      <c r="P77" s="81">
        <f>SUM(P70:P76)</f>
        <v>0</v>
      </c>
      <c r="Q77" s="78" t="e">
        <f t="shared" si="3"/>
        <v>#DIV/0!</v>
      </c>
      <c r="R77" s="82" t="e">
        <f>J77/O77</f>
        <v>#DIV/0!</v>
      </c>
      <c r="S77" s="78" t="e">
        <f t="shared" si="5"/>
        <v>#DIV/0!</v>
      </c>
      <c r="T77" s="83" t="e">
        <f>AVERAGE(T70:T76)</f>
        <v>#DIV/0!</v>
      </c>
      <c r="U77" s="76">
        <f>SUM(U70:U76)</f>
        <v>0</v>
      </c>
      <c r="V77" s="92" t="e">
        <f>AVERAGE(V70:V76)</f>
        <v>#DIV/0!</v>
      </c>
      <c r="W77" s="98">
        <f t="shared" ref="W77:Y77" si="185">SUM(W70:W76)</f>
        <v>0</v>
      </c>
      <c r="X77" s="76">
        <f t="shared" si="185"/>
        <v>0</v>
      </c>
      <c r="Y77" s="77">
        <f t="shared" si="185"/>
        <v>0</v>
      </c>
      <c r="Z77" s="79" t="e">
        <f t="shared" si="6"/>
        <v>#DIV/0!</v>
      </c>
      <c r="AA77" s="76">
        <f t="shared" ref="AA77:AC77" si="186">SUM(AA70:AA76)</f>
        <v>0</v>
      </c>
      <c r="AB77" s="76">
        <f t="shared" si="186"/>
        <v>0</v>
      </c>
      <c r="AC77" s="77">
        <f t="shared" si="186"/>
        <v>0</v>
      </c>
      <c r="AD77" s="79" t="e">
        <f t="shared" si="28"/>
        <v>#DIV/0!</v>
      </c>
      <c r="AE77" s="76">
        <f t="shared" ref="AE77:AG77" si="187">SUM(AE70:AE76)</f>
        <v>0</v>
      </c>
      <c r="AF77" s="76">
        <f t="shared" si="187"/>
        <v>0</v>
      </c>
      <c r="AG77" s="77">
        <f t="shared" si="187"/>
        <v>0</v>
      </c>
      <c r="AH77" s="79" t="e">
        <f t="shared" si="7"/>
        <v>#DIV/0!</v>
      </c>
      <c r="AI77" s="76">
        <f t="shared" ref="AI77:AK77" si="188">SUM(AI70:AI76)</f>
        <v>0</v>
      </c>
      <c r="AJ77" s="76">
        <f t="shared" si="188"/>
        <v>0</v>
      </c>
      <c r="AK77" s="77">
        <f t="shared" si="188"/>
        <v>0</v>
      </c>
      <c r="AL77" s="79" t="e">
        <f t="shared" si="8"/>
        <v>#DIV/0!</v>
      </c>
      <c r="AM77" s="76">
        <f t="shared" ref="AM77:AO77" si="189">SUM(AM70:AM76)</f>
        <v>0</v>
      </c>
      <c r="AN77" s="76">
        <f t="shared" si="189"/>
        <v>0</v>
      </c>
      <c r="AO77" s="77">
        <f t="shared" si="189"/>
        <v>0</v>
      </c>
      <c r="AP77" s="79" t="e">
        <f t="shared" si="9"/>
        <v>#DIV/0!</v>
      </c>
      <c r="AQ77" s="76">
        <f t="shared" ref="AQ77:AS77" si="190">SUM(AQ70:AQ76)</f>
        <v>0</v>
      </c>
      <c r="AR77" s="76">
        <f t="shared" si="190"/>
        <v>0</v>
      </c>
      <c r="AS77" s="77">
        <f t="shared" si="190"/>
        <v>0</v>
      </c>
      <c r="AT77" s="79" t="e">
        <f t="shared" si="10"/>
        <v>#DIV/0!</v>
      </c>
      <c r="AU77" s="76">
        <f t="shared" ref="AU77:AW77" si="191">SUM(AU70:AU76)</f>
        <v>0</v>
      </c>
      <c r="AV77" s="76">
        <f t="shared" si="191"/>
        <v>0</v>
      </c>
      <c r="AW77" s="77">
        <f t="shared" si="191"/>
        <v>0</v>
      </c>
      <c r="AX77" s="79" t="e">
        <f t="shared" si="11"/>
        <v>#DIV/0!</v>
      </c>
      <c r="AY77" s="76">
        <f t="shared" ref="AY77:BA77" si="192">SUM(AY70:AY76)</f>
        <v>0</v>
      </c>
      <c r="AZ77" s="76">
        <f t="shared" si="192"/>
        <v>0</v>
      </c>
      <c r="BA77" s="77">
        <f t="shared" si="192"/>
        <v>0</v>
      </c>
      <c r="BB77" s="79" t="e">
        <f t="shared" si="12"/>
        <v>#DIV/0!</v>
      </c>
      <c r="BC77" s="76">
        <f t="shared" ref="BC77:BE77" si="193">SUM(BC70:BC76)</f>
        <v>0</v>
      </c>
      <c r="BD77" s="76">
        <f t="shared" si="193"/>
        <v>0</v>
      </c>
      <c r="BE77" s="77">
        <f t="shared" si="193"/>
        <v>0</v>
      </c>
      <c r="BF77" s="79" t="e">
        <f t="shared" si="13"/>
        <v>#DIV/0!</v>
      </c>
      <c r="BG77" s="76">
        <f t="shared" ref="BG77:BI77" si="194">SUM(BG70:BG76)</f>
        <v>0</v>
      </c>
      <c r="BH77" s="76">
        <f t="shared" si="194"/>
        <v>0</v>
      </c>
      <c r="BI77" s="77">
        <f t="shared" si="194"/>
        <v>0</v>
      </c>
      <c r="BJ77" s="79" t="e">
        <f t="shared" si="32"/>
        <v>#DIV/0!</v>
      </c>
      <c r="BK77" s="76">
        <f t="shared" ref="BK77:BM77" si="195">SUM(BK70:BK76)</f>
        <v>0</v>
      </c>
      <c r="BL77" s="76">
        <f t="shared" si="195"/>
        <v>0</v>
      </c>
      <c r="BM77" s="77">
        <f t="shared" si="195"/>
        <v>0</v>
      </c>
      <c r="BN77" s="79" t="e">
        <f t="shared" si="15"/>
        <v>#DIV/0!</v>
      </c>
      <c r="BO77" s="76">
        <f t="shared" ref="BO77:BQ77" si="196">SUM(BO70:BO76)</f>
        <v>0</v>
      </c>
      <c r="BP77" s="76">
        <f t="shared" si="196"/>
        <v>0</v>
      </c>
      <c r="BQ77" s="77">
        <f t="shared" si="196"/>
        <v>0</v>
      </c>
      <c r="BR77" s="79" t="e">
        <f t="shared" si="16"/>
        <v>#DIV/0!</v>
      </c>
      <c r="BS77" s="76">
        <f t="shared" ref="BS77:BU77" si="197">SUM(BS70:BS76)</f>
        <v>0</v>
      </c>
      <c r="BT77" s="76">
        <f t="shared" si="197"/>
        <v>0</v>
      </c>
      <c r="BU77" s="77">
        <f t="shared" si="197"/>
        <v>0</v>
      </c>
      <c r="BV77" s="79" t="e">
        <f t="shared" si="17"/>
        <v>#DIV/0!</v>
      </c>
      <c r="BW77" s="76">
        <f t="shared" ref="BW77:BY77" si="198">SUM(BW70:BW76)</f>
        <v>0</v>
      </c>
      <c r="BX77" s="76">
        <f t="shared" si="198"/>
        <v>0</v>
      </c>
      <c r="BY77" s="77">
        <f t="shared" si="198"/>
        <v>0</v>
      </c>
      <c r="BZ77" s="79" t="e">
        <f t="shared" si="18"/>
        <v>#DIV/0!</v>
      </c>
      <c r="CA77" s="76">
        <f t="shared" ref="CA77:CC77" si="199">SUM(CA70:CA76)</f>
        <v>0</v>
      </c>
      <c r="CB77" s="76">
        <f t="shared" si="199"/>
        <v>0</v>
      </c>
      <c r="CC77" s="77">
        <f t="shared" si="199"/>
        <v>0</v>
      </c>
      <c r="CD77" s="79" t="e">
        <f t="shared" si="19"/>
        <v>#DIV/0!</v>
      </c>
      <c r="CE77" s="76">
        <f t="shared" ref="CE77:CG77" si="200">SUM(CE70:CE76)</f>
        <v>0</v>
      </c>
      <c r="CF77" s="76">
        <f t="shared" si="200"/>
        <v>0</v>
      </c>
      <c r="CG77" s="77">
        <f t="shared" si="200"/>
        <v>0</v>
      </c>
      <c r="CH77" s="79" t="e">
        <f t="shared" si="20"/>
        <v>#DIV/0!</v>
      </c>
      <c r="CI77" s="76">
        <f t="shared" ref="CI77:CK77" si="201">SUM(CI70:CI76)</f>
        <v>0</v>
      </c>
      <c r="CJ77" s="76">
        <f t="shared" si="201"/>
        <v>0</v>
      </c>
      <c r="CK77" s="77">
        <f t="shared" si="201"/>
        <v>0</v>
      </c>
      <c r="CL77" s="79" t="e">
        <f t="shared" si="21"/>
        <v>#DIV/0!</v>
      </c>
      <c r="CM77" s="76">
        <f t="shared" ref="CM77:CO77" si="202">SUM(CM70:CM76)</f>
        <v>0</v>
      </c>
      <c r="CN77" s="76">
        <f t="shared" si="202"/>
        <v>0</v>
      </c>
      <c r="CO77" s="77">
        <f t="shared" si="202"/>
        <v>0</v>
      </c>
      <c r="CP77" s="79" t="e">
        <f t="shared" si="22"/>
        <v>#DIV/0!</v>
      </c>
      <c r="CQ77" s="76">
        <f t="shared" ref="CQ77:CS77" si="203">SUM(CQ70:CQ76)</f>
        <v>0</v>
      </c>
      <c r="CR77" s="76">
        <f t="shared" si="203"/>
        <v>0</v>
      </c>
      <c r="CS77" s="77">
        <f t="shared" si="203"/>
        <v>0</v>
      </c>
      <c r="CT77" s="79" t="e">
        <f t="shared" si="23"/>
        <v>#DIV/0!</v>
      </c>
      <c r="CU77" s="76">
        <f t="shared" ref="CU77:CW77" si="204">SUM(CU70:CU76)</f>
        <v>0</v>
      </c>
      <c r="CV77" s="76">
        <f t="shared" si="204"/>
        <v>0</v>
      </c>
      <c r="CW77" s="77">
        <f t="shared" si="204"/>
        <v>0</v>
      </c>
      <c r="CX77" s="79" t="e">
        <f t="shared" si="24"/>
        <v>#DIV/0!</v>
      </c>
      <c r="CY77" s="76">
        <f t="shared" ref="CY77:DA77" si="205">SUM(CY70:CY76)</f>
        <v>0</v>
      </c>
      <c r="CZ77" s="76">
        <f t="shared" si="205"/>
        <v>0</v>
      </c>
      <c r="DA77" s="77">
        <f t="shared" si="205"/>
        <v>0</v>
      </c>
      <c r="DB77" s="79" t="e">
        <f t="shared" si="29"/>
        <v>#DIV/0!</v>
      </c>
      <c r="DC77" s="76">
        <f t="shared" ref="DC77:DE77" si="206">SUM(DC70:DC76)</f>
        <v>0</v>
      </c>
      <c r="DD77" s="76">
        <f t="shared" si="206"/>
        <v>0</v>
      </c>
      <c r="DE77" s="77">
        <f t="shared" si="206"/>
        <v>0</v>
      </c>
      <c r="DF77" s="151" t="e">
        <f t="shared" si="25"/>
        <v>#DIV/0!</v>
      </c>
    </row>
    <row r="78" spans="1:110" ht="16.5" hidden="1" thickBot="1">
      <c r="A78" s="88"/>
      <c r="B78" s="165"/>
      <c r="C78" s="99">
        <f>SUM(W78,AA78,AE78,AI78,AM78,AQ78,AU78,AY78,BC78,BG78,BK78,BO78,BS78,BW78,CA78,CE78,CI78,CM78,CQ78,CU78,CY78,DC78)</f>
        <v>0</v>
      </c>
      <c r="D78" s="72">
        <f t="shared" ref="D78:D84" si="207">SUM(X78,AB78,AF78,AJ78,AN78,AR78,AV78,AZ78,BD78,BH78,BL78,BP78,BT78,BX78,CB78,CF78,CJ78,CN78,CR78,CV78,CZ78,DD78)</f>
        <v>0</v>
      </c>
      <c r="E78" s="146"/>
      <c r="F78" s="72"/>
      <c r="G78" s="72"/>
      <c r="H78" s="72"/>
      <c r="I78" s="72"/>
      <c r="J78" s="61">
        <f>SUM(Y78,AC78,AG78,AK78,AO78,AS78,AW78,BA78,BE78,BI78,BM78,BQ78,BU78,BY78,CC78,CG78,CK78,CO78,CS78,CW78,DA78,DE78)</f>
        <v>0</v>
      </c>
      <c r="K78" s="59">
        <f>SUM($J$21,$J$29,$J$37,$J$45,$J$53,$J$61,$J$69,$J$77:J78)/$C$3</f>
        <v>0</v>
      </c>
      <c r="L78" s="60" t="e">
        <f t="shared" si="1"/>
        <v>#DIV/0!</v>
      </c>
      <c r="M78" s="73" t="e">
        <f t="shared" si="2"/>
        <v>#DIV/0!</v>
      </c>
      <c r="N78" s="356" t="e">
        <f t="shared" si="27"/>
        <v>#DIV/0!</v>
      </c>
      <c r="O78" s="97"/>
      <c r="P78" s="72"/>
      <c r="Q78" s="74" t="e">
        <f t="shared" si="3"/>
        <v>#DIV/0!</v>
      </c>
      <c r="R78" s="75" t="e">
        <f>J78/O78</f>
        <v>#DIV/0!</v>
      </c>
      <c r="S78" s="59" t="e">
        <f t="shared" si="5"/>
        <v>#DIV/0!</v>
      </c>
      <c r="T78" s="72"/>
      <c r="U78" s="72"/>
      <c r="V78" s="89"/>
      <c r="W78" s="169"/>
      <c r="X78" s="127"/>
      <c r="Y78" s="128"/>
      <c r="Z78" s="60" t="e">
        <f t="shared" si="6"/>
        <v>#DIV/0!</v>
      </c>
      <c r="AA78" s="127"/>
      <c r="AB78" s="127"/>
      <c r="AC78" s="128"/>
      <c r="AD78" s="60" t="e">
        <f t="shared" si="28"/>
        <v>#DIV/0!</v>
      </c>
      <c r="AE78" s="127"/>
      <c r="AF78" s="127"/>
      <c r="AG78" s="128"/>
      <c r="AH78" s="60" t="e">
        <f t="shared" si="7"/>
        <v>#DIV/0!</v>
      </c>
      <c r="AI78" s="127"/>
      <c r="AJ78" s="127"/>
      <c r="AK78" s="128"/>
      <c r="AL78" s="60" t="e">
        <f t="shared" si="8"/>
        <v>#DIV/0!</v>
      </c>
      <c r="AM78" s="127"/>
      <c r="AN78" s="127"/>
      <c r="AO78" s="128"/>
      <c r="AP78" s="60" t="e">
        <f t="shared" si="9"/>
        <v>#DIV/0!</v>
      </c>
      <c r="AQ78" s="127"/>
      <c r="AR78" s="127"/>
      <c r="AS78" s="128"/>
      <c r="AT78" s="60" t="e">
        <f t="shared" si="10"/>
        <v>#DIV/0!</v>
      </c>
      <c r="AU78" s="127"/>
      <c r="AV78" s="127"/>
      <c r="AW78" s="128"/>
      <c r="AX78" s="60" t="e">
        <f t="shared" si="11"/>
        <v>#DIV/0!</v>
      </c>
      <c r="AY78" s="127"/>
      <c r="AZ78" s="127"/>
      <c r="BA78" s="128"/>
      <c r="BB78" s="60" t="e">
        <f t="shared" si="12"/>
        <v>#DIV/0!</v>
      </c>
      <c r="BC78" s="127"/>
      <c r="BD78" s="127"/>
      <c r="BE78" s="128"/>
      <c r="BF78" s="60" t="e">
        <f t="shared" si="13"/>
        <v>#DIV/0!</v>
      </c>
      <c r="BG78" s="127"/>
      <c r="BH78" s="127"/>
      <c r="BI78" s="128"/>
      <c r="BJ78" s="60" t="e">
        <f t="shared" si="32"/>
        <v>#DIV/0!</v>
      </c>
      <c r="BK78" s="127"/>
      <c r="BL78" s="127"/>
      <c r="BM78" s="128"/>
      <c r="BN78" s="60" t="e">
        <f t="shared" si="15"/>
        <v>#DIV/0!</v>
      </c>
      <c r="BO78" s="127"/>
      <c r="BP78" s="127"/>
      <c r="BQ78" s="128"/>
      <c r="BR78" s="60" t="e">
        <f t="shared" si="16"/>
        <v>#DIV/0!</v>
      </c>
      <c r="BS78" s="127"/>
      <c r="BT78" s="127"/>
      <c r="BU78" s="128"/>
      <c r="BV78" s="60" t="e">
        <f t="shared" si="17"/>
        <v>#DIV/0!</v>
      </c>
      <c r="BW78" s="127"/>
      <c r="BX78" s="127"/>
      <c r="BY78" s="128"/>
      <c r="BZ78" s="60" t="e">
        <f t="shared" si="18"/>
        <v>#DIV/0!</v>
      </c>
      <c r="CA78" s="127"/>
      <c r="CB78" s="127"/>
      <c r="CC78" s="128"/>
      <c r="CD78" s="60" t="e">
        <f t="shared" si="19"/>
        <v>#DIV/0!</v>
      </c>
      <c r="CE78" s="127"/>
      <c r="CF78" s="127"/>
      <c r="CG78" s="128"/>
      <c r="CH78" s="60" t="e">
        <f t="shared" si="20"/>
        <v>#DIV/0!</v>
      </c>
      <c r="CI78" s="127"/>
      <c r="CJ78" s="127"/>
      <c r="CK78" s="128"/>
      <c r="CL78" s="60" t="e">
        <f t="shared" si="21"/>
        <v>#DIV/0!</v>
      </c>
      <c r="CM78" s="127"/>
      <c r="CN78" s="127"/>
      <c r="CO78" s="128"/>
      <c r="CP78" s="60" t="e">
        <f t="shared" si="22"/>
        <v>#DIV/0!</v>
      </c>
      <c r="CQ78" s="127"/>
      <c r="CR78" s="127"/>
      <c r="CS78" s="128"/>
      <c r="CT78" s="60" t="e">
        <f t="shared" si="23"/>
        <v>#DIV/0!</v>
      </c>
      <c r="CU78" s="127"/>
      <c r="CV78" s="127"/>
      <c r="CW78" s="128"/>
      <c r="CX78" s="60" t="e">
        <f t="shared" si="24"/>
        <v>#DIV/0!</v>
      </c>
      <c r="CY78" s="127"/>
      <c r="CZ78" s="127"/>
      <c r="DA78" s="128"/>
      <c r="DB78" s="60" t="e">
        <f t="shared" si="29"/>
        <v>#DIV/0!</v>
      </c>
      <c r="DC78" s="127"/>
      <c r="DD78" s="127"/>
      <c r="DE78" s="128"/>
      <c r="DF78" s="150" t="e">
        <f t="shared" si="25"/>
        <v>#DIV/0!</v>
      </c>
    </row>
    <row r="79" spans="1:110" ht="16.5" hidden="1" thickBot="1">
      <c r="A79" s="88"/>
      <c r="B79" s="165"/>
      <c r="C79" s="99">
        <f t="shared" ref="C79:C84" si="208">SUM(W79,AA79,AE79,AI79,AM79,AQ79,AU79,AY79,BC79,BG79,BK79,BO79,BS79,BW79,CA79,CE79,CI79,CM79,CQ79,CU79,CY79,DC79)</f>
        <v>0</v>
      </c>
      <c r="D79" s="72">
        <f t="shared" si="207"/>
        <v>0</v>
      </c>
      <c r="E79" s="146"/>
      <c r="F79" s="72"/>
      <c r="G79" s="72"/>
      <c r="H79" s="72"/>
      <c r="I79" s="72"/>
      <c r="J79" s="61">
        <f t="shared" ref="J79:J84" si="209">SUM(Y79,AC79,AG79,AK79,AO79,AS79,AW79,BA79,BE79,BI79,BM79,BQ79,BU79,BY79,CC79,CG79,CK79,CO79,CS79,CW79,DA79,DE79)</f>
        <v>0</v>
      </c>
      <c r="K79" s="59">
        <f>SUM($J$21,$J$29,$J$37,$J$45,$J$53,$J$61,$J$69,$J$77:J79)/$C$3</f>
        <v>0</v>
      </c>
      <c r="L79" s="60" t="e">
        <f t="shared" si="1"/>
        <v>#DIV/0!</v>
      </c>
      <c r="M79" s="73" t="e">
        <f t="shared" si="2"/>
        <v>#DIV/0!</v>
      </c>
      <c r="N79" s="356" t="e">
        <f t="shared" si="27"/>
        <v>#DIV/0!</v>
      </c>
      <c r="O79" s="97"/>
      <c r="P79" s="72"/>
      <c r="Q79" s="74" t="e">
        <f t="shared" si="3"/>
        <v>#DIV/0!</v>
      </c>
      <c r="R79" s="75" t="e">
        <f t="shared" ref="R79:R84" si="210">J79/O79</f>
        <v>#DIV/0!</v>
      </c>
      <c r="S79" s="59" t="e">
        <f t="shared" si="5"/>
        <v>#DIV/0!</v>
      </c>
      <c r="T79" s="72"/>
      <c r="U79" s="72"/>
      <c r="V79" s="89"/>
      <c r="W79" s="169"/>
      <c r="X79" s="127"/>
      <c r="Y79" s="128"/>
      <c r="Z79" s="60" t="e">
        <f t="shared" si="6"/>
        <v>#DIV/0!</v>
      </c>
      <c r="AA79" s="127"/>
      <c r="AB79" s="127"/>
      <c r="AC79" s="128"/>
      <c r="AD79" s="60" t="e">
        <f t="shared" si="28"/>
        <v>#DIV/0!</v>
      </c>
      <c r="AE79" s="127"/>
      <c r="AF79" s="127"/>
      <c r="AG79" s="128"/>
      <c r="AH79" s="60" t="e">
        <f t="shared" si="7"/>
        <v>#DIV/0!</v>
      </c>
      <c r="AI79" s="127"/>
      <c r="AJ79" s="127"/>
      <c r="AK79" s="128"/>
      <c r="AL79" s="60" t="e">
        <f t="shared" si="8"/>
        <v>#DIV/0!</v>
      </c>
      <c r="AM79" s="127"/>
      <c r="AN79" s="127"/>
      <c r="AO79" s="128"/>
      <c r="AP79" s="60" t="e">
        <f t="shared" si="9"/>
        <v>#DIV/0!</v>
      </c>
      <c r="AQ79" s="127"/>
      <c r="AR79" s="127"/>
      <c r="AS79" s="128"/>
      <c r="AT79" s="60" t="e">
        <f t="shared" si="10"/>
        <v>#DIV/0!</v>
      </c>
      <c r="AU79" s="127"/>
      <c r="AV79" s="127"/>
      <c r="AW79" s="128"/>
      <c r="AX79" s="60" t="e">
        <f t="shared" si="11"/>
        <v>#DIV/0!</v>
      </c>
      <c r="AY79" s="127"/>
      <c r="AZ79" s="127"/>
      <c r="BA79" s="128"/>
      <c r="BB79" s="60" t="e">
        <f t="shared" si="12"/>
        <v>#DIV/0!</v>
      </c>
      <c r="BC79" s="127"/>
      <c r="BD79" s="127"/>
      <c r="BE79" s="128"/>
      <c r="BF79" s="60" t="e">
        <f t="shared" si="13"/>
        <v>#DIV/0!</v>
      </c>
      <c r="BG79" s="127"/>
      <c r="BH79" s="127"/>
      <c r="BI79" s="128"/>
      <c r="BJ79" s="60" t="e">
        <f t="shared" si="32"/>
        <v>#DIV/0!</v>
      </c>
      <c r="BK79" s="127"/>
      <c r="BL79" s="127"/>
      <c r="BM79" s="128"/>
      <c r="BN79" s="60" t="e">
        <f t="shared" si="15"/>
        <v>#DIV/0!</v>
      </c>
      <c r="BO79" s="127"/>
      <c r="BP79" s="127"/>
      <c r="BQ79" s="128"/>
      <c r="BR79" s="60" t="e">
        <f t="shared" si="16"/>
        <v>#DIV/0!</v>
      </c>
      <c r="BS79" s="127"/>
      <c r="BT79" s="127"/>
      <c r="BU79" s="128"/>
      <c r="BV79" s="60" t="e">
        <f t="shared" si="17"/>
        <v>#DIV/0!</v>
      </c>
      <c r="BW79" s="127"/>
      <c r="BX79" s="127"/>
      <c r="BY79" s="128"/>
      <c r="BZ79" s="60" t="e">
        <f t="shared" si="18"/>
        <v>#DIV/0!</v>
      </c>
      <c r="CA79" s="127"/>
      <c r="CB79" s="127"/>
      <c r="CC79" s="128"/>
      <c r="CD79" s="60" t="e">
        <f t="shared" si="19"/>
        <v>#DIV/0!</v>
      </c>
      <c r="CE79" s="127"/>
      <c r="CF79" s="127"/>
      <c r="CG79" s="128"/>
      <c r="CH79" s="60" t="e">
        <f t="shared" si="20"/>
        <v>#DIV/0!</v>
      </c>
      <c r="CI79" s="127"/>
      <c r="CJ79" s="127"/>
      <c r="CK79" s="128"/>
      <c r="CL79" s="60" t="e">
        <f t="shared" si="21"/>
        <v>#DIV/0!</v>
      </c>
      <c r="CM79" s="127"/>
      <c r="CN79" s="127"/>
      <c r="CO79" s="128"/>
      <c r="CP79" s="60" t="e">
        <f t="shared" si="22"/>
        <v>#DIV/0!</v>
      </c>
      <c r="CQ79" s="127"/>
      <c r="CR79" s="127"/>
      <c r="CS79" s="128"/>
      <c r="CT79" s="60" t="e">
        <f t="shared" si="23"/>
        <v>#DIV/0!</v>
      </c>
      <c r="CU79" s="127"/>
      <c r="CV79" s="127"/>
      <c r="CW79" s="128"/>
      <c r="CX79" s="60" t="e">
        <f t="shared" si="24"/>
        <v>#DIV/0!</v>
      </c>
      <c r="CY79" s="127"/>
      <c r="CZ79" s="127"/>
      <c r="DA79" s="128"/>
      <c r="DB79" s="60" t="e">
        <f t="shared" si="29"/>
        <v>#DIV/0!</v>
      </c>
      <c r="DC79" s="127"/>
      <c r="DD79" s="127"/>
      <c r="DE79" s="128"/>
      <c r="DF79" s="150" t="e">
        <f t="shared" si="25"/>
        <v>#DIV/0!</v>
      </c>
    </row>
    <row r="80" spans="1:110" ht="16.5" hidden="1" thickBot="1">
      <c r="A80" s="88"/>
      <c r="B80" s="165"/>
      <c r="C80" s="99">
        <f t="shared" si="208"/>
        <v>0</v>
      </c>
      <c r="D80" s="72">
        <f t="shared" si="207"/>
        <v>0</v>
      </c>
      <c r="E80" s="146"/>
      <c r="F80" s="72"/>
      <c r="G80" s="72"/>
      <c r="H80" s="72"/>
      <c r="I80" s="72"/>
      <c r="J80" s="61">
        <f t="shared" si="209"/>
        <v>0</v>
      </c>
      <c r="K80" s="59">
        <f>SUM($J$21,$J$29,$J$37,$J$45,$J$53,$J$61,$J$69,$J$77:J80)/$C$3</f>
        <v>0</v>
      </c>
      <c r="L80" s="60" t="e">
        <f t="shared" si="1"/>
        <v>#DIV/0!</v>
      </c>
      <c r="M80" s="73" t="e">
        <f t="shared" si="2"/>
        <v>#DIV/0!</v>
      </c>
      <c r="N80" s="356" t="e">
        <f t="shared" si="27"/>
        <v>#DIV/0!</v>
      </c>
      <c r="O80" s="97"/>
      <c r="P80" s="72"/>
      <c r="Q80" s="74" t="e">
        <f t="shared" si="3"/>
        <v>#DIV/0!</v>
      </c>
      <c r="R80" s="75" t="e">
        <f t="shared" si="210"/>
        <v>#DIV/0!</v>
      </c>
      <c r="S80" s="59" t="e">
        <f t="shared" si="5"/>
        <v>#DIV/0!</v>
      </c>
      <c r="T80" s="72"/>
      <c r="U80" s="72"/>
      <c r="V80" s="89"/>
      <c r="W80" s="169"/>
      <c r="X80" s="127"/>
      <c r="Y80" s="128"/>
      <c r="Z80" s="60" t="e">
        <f t="shared" si="6"/>
        <v>#DIV/0!</v>
      </c>
      <c r="AA80" s="127"/>
      <c r="AB80" s="127"/>
      <c r="AC80" s="128"/>
      <c r="AD80" s="60" t="e">
        <f t="shared" si="28"/>
        <v>#DIV/0!</v>
      </c>
      <c r="AE80" s="127"/>
      <c r="AF80" s="127"/>
      <c r="AG80" s="128"/>
      <c r="AH80" s="60" t="e">
        <f t="shared" si="7"/>
        <v>#DIV/0!</v>
      </c>
      <c r="AI80" s="127"/>
      <c r="AJ80" s="127"/>
      <c r="AK80" s="128"/>
      <c r="AL80" s="60" t="e">
        <f t="shared" si="8"/>
        <v>#DIV/0!</v>
      </c>
      <c r="AM80" s="127"/>
      <c r="AN80" s="127"/>
      <c r="AO80" s="128"/>
      <c r="AP80" s="60" t="e">
        <f t="shared" si="9"/>
        <v>#DIV/0!</v>
      </c>
      <c r="AQ80" s="127"/>
      <c r="AR80" s="127"/>
      <c r="AS80" s="128"/>
      <c r="AT80" s="60" t="e">
        <f t="shared" si="10"/>
        <v>#DIV/0!</v>
      </c>
      <c r="AU80" s="127"/>
      <c r="AV80" s="127"/>
      <c r="AW80" s="128"/>
      <c r="AX80" s="60" t="e">
        <f t="shared" si="11"/>
        <v>#DIV/0!</v>
      </c>
      <c r="AY80" s="127"/>
      <c r="AZ80" s="127"/>
      <c r="BA80" s="128"/>
      <c r="BB80" s="60" t="e">
        <f t="shared" si="12"/>
        <v>#DIV/0!</v>
      </c>
      <c r="BC80" s="127"/>
      <c r="BD80" s="127"/>
      <c r="BE80" s="128"/>
      <c r="BF80" s="60" t="e">
        <f t="shared" si="13"/>
        <v>#DIV/0!</v>
      </c>
      <c r="BG80" s="127"/>
      <c r="BH80" s="127"/>
      <c r="BI80" s="128"/>
      <c r="BJ80" s="60" t="e">
        <f t="shared" si="32"/>
        <v>#DIV/0!</v>
      </c>
      <c r="BK80" s="127"/>
      <c r="BL80" s="127"/>
      <c r="BM80" s="128"/>
      <c r="BN80" s="60" t="e">
        <f t="shared" si="15"/>
        <v>#DIV/0!</v>
      </c>
      <c r="BO80" s="127"/>
      <c r="BP80" s="127"/>
      <c r="BQ80" s="128"/>
      <c r="BR80" s="60" t="e">
        <f t="shared" si="16"/>
        <v>#DIV/0!</v>
      </c>
      <c r="BS80" s="127"/>
      <c r="BT80" s="127"/>
      <c r="BU80" s="128"/>
      <c r="BV80" s="60" t="e">
        <f t="shared" si="17"/>
        <v>#DIV/0!</v>
      </c>
      <c r="BW80" s="127"/>
      <c r="BX80" s="127"/>
      <c r="BY80" s="128"/>
      <c r="BZ80" s="60" t="e">
        <f t="shared" si="18"/>
        <v>#DIV/0!</v>
      </c>
      <c r="CA80" s="127"/>
      <c r="CB80" s="127"/>
      <c r="CC80" s="128"/>
      <c r="CD80" s="60" t="e">
        <f t="shared" si="19"/>
        <v>#DIV/0!</v>
      </c>
      <c r="CE80" s="127"/>
      <c r="CF80" s="127"/>
      <c r="CG80" s="128"/>
      <c r="CH80" s="60" t="e">
        <f t="shared" si="20"/>
        <v>#DIV/0!</v>
      </c>
      <c r="CI80" s="127"/>
      <c r="CJ80" s="127"/>
      <c r="CK80" s="128"/>
      <c r="CL80" s="60" t="e">
        <f t="shared" si="21"/>
        <v>#DIV/0!</v>
      </c>
      <c r="CM80" s="127"/>
      <c r="CN80" s="127"/>
      <c r="CO80" s="128"/>
      <c r="CP80" s="60" t="e">
        <f t="shared" si="22"/>
        <v>#DIV/0!</v>
      </c>
      <c r="CQ80" s="127"/>
      <c r="CR80" s="127"/>
      <c r="CS80" s="128"/>
      <c r="CT80" s="60" t="e">
        <f t="shared" si="23"/>
        <v>#DIV/0!</v>
      </c>
      <c r="CU80" s="127"/>
      <c r="CV80" s="127"/>
      <c r="CW80" s="128"/>
      <c r="CX80" s="60" t="e">
        <f t="shared" si="24"/>
        <v>#DIV/0!</v>
      </c>
      <c r="CY80" s="127"/>
      <c r="CZ80" s="127"/>
      <c r="DA80" s="128"/>
      <c r="DB80" s="60" t="e">
        <f t="shared" si="29"/>
        <v>#DIV/0!</v>
      </c>
      <c r="DC80" s="127"/>
      <c r="DD80" s="127"/>
      <c r="DE80" s="128"/>
      <c r="DF80" s="150" t="e">
        <f t="shared" si="25"/>
        <v>#DIV/0!</v>
      </c>
    </row>
    <row r="81" spans="1:110" ht="16.5" hidden="1" thickBot="1">
      <c r="A81" s="88"/>
      <c r="B81" s="165"/>
      <c r="C81" s="99">
        <f t="shared" si="208"/>
        <v>0</v>
      </c>
      <c r="D81" s="72">
        <f t="shared" si="207"/>
        <v>0</v>
      </c>
      <c r="E81" s="146"/>
      <c r="F81" s="72"/>
      <c r="G81" s="72"/>
      <c r="H81" s="72"/>
      <c r="I81" s="72"/>
      <c r="J81" s="61">
        <f t="shared" si="209"/>
        <v>0</v>
      </c>
      <c r="K81" s="59">
        <f>SUM($J$21,$J$29,$J$37,$J$45,$J$53,$J$61,$J$69,$J$77:J81)/$C$3</f>
        <v>0</v>
      </c>
      <c r="L81" s="60" t="e">
        <f t="shared" ref="L81:L86" si="211">D81/C81</f>
        <v>#DIV/0!</v>
      </c>
      <c r="M81" s="73" t="e">
        <f t="shared" ref="M81:M86" si="212">J81/D81</f>
        <v>#DIV/0!</v>
      </c>
      <c r="N81" s="356" t="e">
        <f t="shared" si="27"/>
        <v>#DIV/0!</v>
      </c>
      <c r="O81" s="97"/>
      <c r="P81" s="72"/>
      <c r="Q81" s="74" t="e">
        <f t="shared" ref="Q81:Q85" si="213">O81/P81</f>
        <v>#DIV/0!</v>
      </c>
      <c r="R81" s="75" t="e">
        <f t="shared" si="210"/>
        <v>#DIV/0!</v>
      </c>
      <c r="S81" s="59" t="e">
        <f t="shared" ref="S81:S86" si="214">O81/D81</f>
        <v>#DIV/0!</v>
      </c>
      <c r="T81" s="72"/>
      <c r="U81" s="72"/>
      <c r="V81" s="89"/>
      <c r="W81" s="169"/>
      <c r="X81" s="127"/>
      <c r="Y81" s="128"/>
      <c r="Z81" s="60" t="e">
        <f t="shared" ref="Z81:Z86" si="215">X81/W81</f>
        <v>#DIV/0!</v>
      </c>
      <c r="AA81" s="127"/>
      <c r="AB81" s="127"/>
      <c r="AC81" s="128"/>
      <c r="AD81" s="60" t="e">
        <f t="shared" si="28"/>
        <v>#DIV/0!</v>
      </c>
      <c r="AE81" s="127"/>
      <c r="AF81" s="127"/>
      <c r="AG81" s="128"/>
      <c r="AH81" s="60" t="e">
        <f t="shared" ref="AH81:AH86" si="216">AF81/AE81</f>
        <v>#DIV/0!</v>
      </c>
      <c r="AI81" s="127"/>
      <c r="AJ81" s="127"/>
      <c r="AK81" s="128"/>
      <c r="AL81" s="60" t="e">
        <f t="shared" ref="AL81:AL86" si="217">AJ81/AI81</f>
        <v>#DIV/0!</v>
      </c>
      <c r="AM81" s="127"/>
      <c r="AN81" s="127"/>
      <c r="AO81" s="128"/>
      <c r="AP81" s="60" t="e">
        <f t="shared" ref="AP81:AP86" si="218">AN81/AM81</f>
        <v>#DIV/0!</v>
      </c>
      <c r="AQ81" s="127"/>
      <c r="AR81" s="127"/>
      <c r="AS81" s="128"/>
      <c r="AT81" s="60" t="e">
        <f t="shared" ref="AT81:AT86" si="219">AR81/AQ81</f>
        <v>#DIV/0!</v>
      </c>
      <c r="AU81" s="127"/>
      <c r="AV81" s="127"/>
      <c r="AW81" s="128"/>
      <c r="AX81" s="60" t="e">
        <f t="shared" ref="AX81:AX86" si="220">AV81/AU81</f>
        <v>#DIV/0!</v>
      </c>
      <c r="AY81" s="127"/>
      <c r="AZ81" s="127"/>
      <c r="BA81" s="128"/>
      <c r="BB81" s="60" t="e">
        <f t="shared" ref="BB81:BB86" si="221">AZ81/AY81</f>
        <v>#DIV/0!</v>
      </c>
      <c r="BC81" s="127"/>
      <c r="BD81" s="127"/>
      <c r="BE81" s="128"/>
      <c r="BF81" s="60" t="e">
        <f t="shared" ref="BF81:BF86" si="222">BD81/BC81</f>
        <v>#DIV/0!</v>
      </c>
      <c r="BG81" s="127"/>
      <c r="BH81" s="127"/>
      <c r="BI81" s="128"/>
      <c r="BJ81" s="60" t="e">
        <f t="shared" si="32"/>
        <v>#DIV/0!</v>
      </c>
      <c r="BK81" s="127"/>
      <c r="BL81" s="127"/>
      <c r="BM81" s="128"/>
      <c r="BN81" s="60" t="e">
        <f t="shared" ref="BN81:BN86" si="223">BL81/BK81</f>
        <v>#DIV/0!</v>
      </c>
      <c r="BO81" s="127"/>
      <c r="BP81" s="127"/>
      <c r="BQ81" s="128"/>
      <c r="BR81" s="60" t="e">
        <f t="shared" si="16"/>
        <v>#DIV/0!</v>
      </c>
      <c r="BS81" s="127"/>
      <c r="BT81" s="127"/>
      <c r="BU81" s="128"/>
      <c r="BV81" s="60" t="e">
        <f t="shared" si="17"/>
        <v>#DIV/0!</v>
      </c>
      <c r="BW81" s="127"/>
      <c r="BX81" s="127"/>
      <c r="BY81" s="128"/>
      <c r="BZ81" s="60" t="e">
        <f t="shared" si="18"/>
        <v>#DIV/0!</v>
      </c>
      <c r="CA81" s="127"/>
      <c r="CB81" s="127"/>
      <c r="CC81" s="128"/>
      <c r="CD81" s="60" t="e">
        <f t="shared" si="19"/>
        <v>#DIV/0!</v>
      </c>
      <c r="CE81" s="127"/>
      <c r="CF81" s="127"/>
      <c r="CG81" s="128"/>
      <c r="CH81" s="60" t="e">
        <f t="shared" si="20"/>
        <v>#DIV/0!</v>
      </c>
      <c r="CI81" s="127"/>
      <c r="CJ81" s="127"/>
      <c r="CK81" s="128"/>
      <c r="CL81" s="60" t="e">
        <f t="shared" si="21"/>
        <v>#DIV/0!</v>
      </c>
      <c r="CM81" s="127"/>
      <c r="CN81" s="127"/>
      <c r="CO81" s="128"/>
      <c r="CP81" s="60" t="e">
        <f t="shared" si="22"/>
        <v>#DIV/0!</v>
      </c>
      <c r="CQ81" s="127"/>
      <c r="CR81" s="127"/>
      <c r="CS81" s="128"/>
      <c r="CT81" s="60" t="e">
        <f t="shared" si="23"/>
        <v>#DIV/0!</v>
      </c>
      <c r="CU81" s="127"/>
      <c r="CV81" s="127"/>
      <c r="CW81" s="128"/>
      <c r="CX81" s="60" t="e">
        <f t="shared" si="24"/>
        <v>#DIV/0!</v>
      </c>
      <c r="CY81" s="127"/>
      <c r="CZ81" s="127"/>
      <c r="DA81" s="128"/>
      <c r="DB81" s="60" t="e">
        <f t="shared" si="29"/>
        <v>#DIV/0!</v>
      </c>
      <c r="DC81" s="127"/>
      <c r="DD81" s="127"/>
      <c r="DE81" s="128"/>
      <c r="DF81" s="150" t="e">
        <f t="shared" si="25"/>
        <v>#DIV/0!</v>
      </c>
    </row>
    <row r="82" spans="1:110" ht="16.5" hidden="1" thickBot="1">
      <c r="A82" s="90"/>
      <c r="B82" s="165"/>
      <c r="C82" s="99">
        <f t="shared" si="208"/>
        <v>0</v>
      </c>
      <c r="D82" s="72">
        <f t="shared" si="207"/>
        <v>0</v>
      </c>
      <c r="E82" s="146"/>
      <c r="F82" s="72"/>
      <c r="G82" s="72"/>
      <c r="H82" s="72"/>
      <c r="I82" s="72"/>
      <c r="J82" s="61">
        <f t="shared" si="209"/>
        <v>0</v>
      </c>
      <c r="K82" s="59">
        <f>SUM($J$21,$J$29,$J$37,$J$45,$J$53,$J$61,$J$69,$J$77:J82)/$C$3</f>
        <v>0</v>
      </c>
      <c r="L82" s="60" t="e">
        <f t="shared" si="211"/>
        <v>#DIV/0!</v>
      </c>
      <c r="M82" s="73" t="e">
        <f t="shared" si="212"/>
        <v>#DIV/0!</v>
      </c>
      <c r="N82" s="356" t="e">
        <f t="shared" ref="N82:N86" si="224">J82/E82</f>
        <v>#DIV/0!</v>
      </c>
      <c r="O82" s="97"/>
      <c r="P82" s="72"/>
      <c r="Q82" s="74" t="e">
        <f t="shared" si="213"/>
        <v>#DIV/0!</v>
      </c>
      <c r="R82" s="75" t="e">
        <f t="shared" si="210"/>
        <v>#DIV/0!</v>
      </c>
      <c r="S82" s="59" t="e">
        <f t="shared" si="214"/>
        <v>#DIV/0!</v>
      </c>
      <c r="T82" s="72"/>
      <c r="U82" s="72"/>
      <c r="V82" s="89"/>
      <c r="W82" s="169"/>
      <c r="X82" s="127"/>
      <c r="Y82" s="128"/>
      <c r="Z82" s="60" t="e">
        <f t="shared" si="215"/>
        <v>#DIV/0!</v>
      </c>
      <c r="AA82" s="127"/>
      <c r="AB82" s="127"/>
      <c r="AC82" s="128"/>
      <c r="AD82" s="60" t="e">
        <f t="shared" ref="AD82:AD86" si="225">AB82/AA82</f>
        <v>#DIV/0!</v>
      </c>
      <c r="AE82" s="127"/>
      <c r="AF82" s="127"/>
      <c r="AG82" s="128"/>
      <c r="AH82" s="60" t="e">
        <f t="shared" si="216"/>
        <v>#DIV/0!</v>
      </c>
      <c r="AI82" s="127"/>
      <c r="AJ82" s="127"/>
      <c r="AK82" s="128"/>
      <c r="AL82" s="60" t="e">
        <f t="shared" si="217"/>
        <v>#DIV/0!</v>
      </c>
      <c r="AM82" s="127"/>
      <c r="AN82" s="127"/>
      <c r="AO82" s="128"/>
      <c r="AP82" s="60" t="e">
        <f t="shared" si="218"/>
        <v>#DIV/0!</v>
      </c>
      <c r="AQ82" s="127"/>
      <c r="AR82" s="127"/>
      <c r="AS82" s="128"/>
      <c r="AT82" s="60" t="e">
        <f t="shared" si="219"/>
        <v>#DIV/0!</v>
      </c>
      <c r="AU82" s="127"/>
      <c r="AV82" s="127"/>
      <c r="AW82" s="128"/>
      <c r="AX82" s="60" t="e">
        <f t="shared" si="220"/>
        <v>#DIV/0!</v>
      </c>
      <c r="AY82" s="127"/>
      <c r="AZ82" s="127"/>
      <c r="BA82" s="128"/>
      <c r="BB82" s="60" t="e">
        <f t="shared" si="221"/>
        <v>#DIV/0!</v>
      </c>
      <c r="BC82" s="127"/>
      <c r="BD82" s="127"/>
      <c r="BE82" s="128"/>
      <c r="BF82" s="60" t="e">
        <f t="shared" si="222"/>
        <v>#DIV/0!</v>
      </c>
      <c r="BG82" s="127"/>
      <c r="BH82" s="127"/>
      <c r="BI82" s="128"/>
      <c r="BJ82" s="60" t="e">
        <f t="shared" si="32"/>
        <v>#DIV/0!</v>
      </c>
      <c r="BK82" s="127"/>
      <c r="BL82" s="127"/>
      <c r="BM82" s="128"/>
      <c r="BN82" s="60" t="e">
        <f t="shared" si="223"/>
        <v>#DIV/0!</v>
      </c>
      <c r="BO82" s="127"/>
      <c r="BP82" s="127"/>
      <c r="BQ82" s="128"/>
      <c r="BR82" s="60" t="e">
        <f t="shared" si="16"/>
        <v>#DIV/0!</v>
      </c>
      <c r="BS82" s="127"/>
      <c r="BT82" s="127"/>
      <c r="BU82" s="128"/>
      <c r="BV82" s="60" t="e">
        <f t="shared" si="17"/>
        <v>#DIV/0!</v>
      </c>
      <c r="BW82" s="127"/>
      <c r="BX82" s="127"/>
      <c r="BY82" s="128"/>
      <c r="BZ82" s="60" t="e">
        <f t="shared" si="18"/>
        <v>#DIV/0!</v>
      </c>
      <c r="CA82" s="127"/>
      <c r="CB82" s="127"/>
      <c r="CC82" s="128"/>
      <c r="CD82" s="60" t="e">
        <f t="shared" si="19"/>
        <v>#DIV/0!</v>
      </c>
      <c r="CE82" s="127"/>
      <c r="CF82" s="127"/>
      <c r="CG82" s="128"/>
      <c r="CH82" s="60" t="e">
        <f t="shared" si="20"/>
        <v>#DIV/0!</v>
      </c>
      <c r="CI82" s="127"/>
      <c r="CJ82" s="127"/>
      <c r="CK82" s="128"/>
      <c r="CL82" s="60" t="e">
        <f t="shared" si="21"/>
        <v>#DIV/0!</v>
      </c>
      <c r="CM82" s="127"/>
      <c r="CN82" s="127"/>
      <c r="CO82" s="128"/>
      <c r="CP82" s="60" t="e">
        <f t="shared" si="22"/>
        <v>#DIV/0!</v>
      </c>
      <c r="CQ82" s="127"/>
      <c r="CR82" s="127"/>
      <c r="CS82" s="128"/>
      <c r="CT82" s="60" t="e">
        <f t="shared" si="23"/>
        <v>#DIV/0!</v>
      </c>
      <c r="CU82" s="127"/>
      <c r="CV82" s="127"/>
      <c r="CW82" s="128"/>
      <c r="CX82" s="60" t="e">
        <f t="shared" si="24"/>
        <v>#DIV/0!</v>
      </c>
      <c r="CY82" s="127"/>
      <c r="CZ82" s="127"/>
      <c r="DA82" s="128"/>
      <c r="DB82" s="60" t="e">
        <f t="shared" si="29"/>
        <v>#DIV/0!</v>
      </c>
      <c r="DC82" s="127"/>
      <c r="DD82" s="127"/>
      <c r="DE82" s="128"/>
      <c r="DF82" s="150" t="e">
        <f t="shared" si="25"/>
        <v>#DIV/0!</v>
      </c>
    </row>
    <row r="83" spans="1:110" ht="16.5" hidden="1" thickBot="1">
      <c r="A83" s="88"/>
      <c r="B83" s="165"/>
      <c r="C83" s="99">
        <f t="shared" si="208"/>
        <v>0</v>
      </c>
      <c r="D83" s="72">
        <f t="shared" si="207"/>
        <v>0</v>
      </c>
      <c r="E83" s="146"/>
      <c r="F83" s="72"/>
      <c r="G83" s="72"/>
      <c r="H83" s="72"/>
      <c r="I83" s="72"/>
      <c r="J83" s="61">
        <f t="shared" si="209"/>
        <v>0</v>
      </c>
      <c r="K83" s="59">
        <f>SUM($J$21,$J$29,$J$37,$J$45,$J$53,$J$61,$J$69,$J$77:J83)/$C$3</f>
        <v>0</v>
      </c>
      <c r="L83" s="60" t="e">
        <f t="shared" si="211"/>
        <v>#DIV/0!</v>
      </c>
      <c r="M83" s="73" t="e">
        <f t="shared" si="212"/>
        <v>#DIV/0!</v>
      </c>
      <c r="N83" s="356" t="e">
        <f t="shared" si="224"/>
        <v>#DIV/0!</v>
      </c>
      <c r="O83" s="97"/>
      <c r="P83" s="72"/>
      <c r="Q83" s="74" t="e">
        <f t="shared" si="213"/>
        <v>#DIV/0!</v>
      </c>
      <c r="R83" s="75" t="e">
        <f t="shared" si="210"/>
        <v>#DIV/0!</v>
      </c>
      <c r="S83" s="59" t="e">
        <f t="shared" si="214"/>
        <v>#DIV/0!</v>
      </c>
      <c r="T83" s="72"/>
      <c r="U83" s="72"/>
      <c r="V83" s="89"/>
      <c r="W83" s="169"/>
      <c r="X83" s="127"/>
      <c r="Y83" s="128"/>
      <c r="Z83" s="60" t="e">
        <f t="shared" si="215"/>
        <v>#DIV/0!</v>
      </c>
      <c r="AA83" s="127"/>
      <c r="AB83" s="127"/>
      <c r="AC83" s="128"/>
      <c r="AD83" s="60" t="e">
        <f t="shared" si="225"/>
        <v>#DIV/0!</v>
      </c>
      <c r="AE83" s="127"/>
      <c r="AF83" s="127"/>
      <c r="AG83" s="128"/>
      <c r="AH83" s="60" t="e">
        <f t="shared" si="216"/>
        <v>#DIV/0!</v>
      </c>
      <c r="AI83" s="127"/>
      <c r="AJ83" s="127"/>
      <c r="AK83" s="128"/>
      <c r="AL83" s="60" t="e">
        <f t="shared" si="217"/>
        <v>#DIV/0!</v>
      </c>
      <c r="AM83" s="127"/>
      <c r="AN83" s="127"/>
      <c r="AO83" s="128"/>
      <c r="AP83" s="60" t="e">
        <f t="shared" si="218"/>
        <v>#DIV/0!</v>
      </c>
      <c r="AQ83" s="127"/>
      <c r="AR83" s="127"/>
      <c r="AS83" s="128"/>
      <c r="AT83" s="60" t="e">
        <f t="shared" si="219"/>
        <v>#DIV/0!</v>
      </c>
      <c r="AU83" s="127"/>
      <c r="AV83" s="127"/>
      <c r="AW83" s="128"/>
      <c r="AX83" s="60" t="e">
        <f t="shared" si="220"/>
        <v>#DIV/0!</v>
      </c>
      <c r="AY83" s="127"/>
      <c r="AZ83" s="127"/>
      <c r="BA83" s="128"/>
      <c r="BB83" s="60" t="e">
        <f t="shared" si="221"/>
        <v>#DIV/0!</v>
      </c>
      <c r="BC83" s="127"/>
      <c r="BD83" s="127"/>
      <c r="BE83" s="128"/>
      <c r="BF83" s="60" t="e">
        <f t="shared" si="222"/>
        <v>#DIV/0!</v>
      </c>
      <c r="BG83" s="127"/>
      <c r="BH83" s="127"/>
      <c r="BI83" s="128"/>
      <c r="BJ83" s="60" t="e">
        <f t="shared" si="32"/>
        <v>#DIV/0!</v>
      </c>
      <c r="BK83" s="127"/>
      <c r="BL83" s="127"/>
      <c r="BM83" s="128"/>
      <c r="BN83" s="60" t="e">
        <f t="shared" si="223"/>
        <v>#DIV/0!</v>
      </c>
      <c r="BO83" s="127"/>
      <c r="BP83" s="127"/>
      <c r="BQ83" s="128"/>
      <c r="BR83" s="60" t="e">
        <f t="shared" si="16"/>
        <v>#DIV/0!</v>
      </c>
      <c r="BS83" s="127"/>
      <c r="BT83" s="127"/>
      <c r="BU83" s="128"/>
      <c r="BV83" s="60" t="e">
        <f t="shared" si="17"/>
        <v>#DIV/0!</v>
      </c>
      <c r="BW83" s="127"/>
      <c r="BX83" s="127"/>
      <c r="BY83" s="128"/>
      <c r="BZ83" s="60" t="e">
        <f t="shared" si="18"/>
        <v>#DIV/0!</v>
      </c>
      <c r="CA83" s="127"/>
      <c r="CB83" s="127"/>
      <c r="CC83" s="128"/>
      <c r="CD83" s="60" t="e">
        <f t="shared" si="19"/>
        <v>#DIV/0!</v>
      </c>
      <c r="CE83" s="127"/>
      <c r="CF83" s="127"/>
      <c r="CG83" s="128"/>
      <c r="CH83" s="60" t="e">
        <f t="shared" si="20"/>
        <v>#DIV/0!</v>
      </c>
      <c r="CI83" s="127"/>
      <c r="CJ83" s="127"/>
      <c r="CK83" s="128"/>
      <c r="CL83" s="60" t="e">
        <f t="shared" si="21"/>
        <v>#DIV/0!</v>
      </c>
      <c r="CM83" s="127"/>
      <c r="CN83" s="127"/>
      <c r="CO83" s="128"/>
      <c r="CP83" s="60" t="e">
        <f t="shared" si="22"/>
        <v>#DIV/0!</v>
      </c>
      <c r="CQ83" s="127"/>
      <c r="CR83" s="127"/>
      <c r="CS83" s="128"/>
      <c r="CT83" s="60" t="e">
        <f t="shared" si="23"/>
        <v>#DIV/0!</v>
      </c>
      <c r="CU83" s="127"/>
      <c r="CV83" s="127"/>
      <c r="CW83" s="128"/>
      <c r="CX83" s="60" t="e">
        <f t="shared" si="24"/>
        <v>#DIV/0!</v>
      </c>
      <c r="CY83" s="127"/>
      <c r="CZ83" s="127"/>
      <c r="DA83" s="128"/>
      <c r="DB83" s="60" t="e">
        <f t="shared" si="29"/>
        <v>#DIV/0!</v>
      </c>
      <c r="DC83" s="127"/>
      <c r="DD83" s="127"/>
      <c r="DE83" s="128"/>
      <c r="DF83" s="150" t="e">
        <f t="shared" si="25"/>
        <v>#DIV/0!</v>
      </c>
    </row>
    <row r="84" spans="1:110" ht="16.5" hidden="1" thickBot="1">
      <c r="A84" s="88"/>
      <c r="B84" s="165"/>
      <c r="C84" s="99">
        <f t="shared" si="208"/>
        <v>0</v>
      </c>
      <c r="D84" s="72">
        <f t="shared" si="207"/>
        <v>0</v>
      </c>
      <c r="E84" s="146"/>
      <c r="F84" s="72"/>
      <c r="G84" s="72"/>
      <c r="H84" s="72"/>
      <c r="I84" s="72"/>
      <c r="J84" s="61">
        <f t="shared" si="209"/>
        <v>0</v>
      </c>
      <c r="K84" s="59">
        <f>SUM($J$21,$J$29,$J$37,$J$45,$J$53,$J$61,$J$69,$J$77:J84)/$C$3</f>
        <v>0</v>
      </c>
      <c r="L84" s="60" t="e">
        <f t="shared" si="211"/>
        <v>#DIV/0!</v>
      </c>
      <c r="M84" s="73" t="e">
        <f t="shared" si="212"/>
        <v>#DIV/0!</v>
      </c>
      <c r="N84" s="356" t="e">
        <f t="shared" si="224"/>
        <v>#DIV/0!</v>
      </c>
      <c r="O84" s="97"/>
      <c r="P84" s="72"/>
      <c r="Q84" s="74" t="e">
        <f t="shared" si="213"/>
        <v>#DIV/0!</v>
      </c>
      <c r="R84" s="75" t="e">
        <f t="shared" si="210"/>
        <v>#DIV/0!</v>
      </c>
      <c r="S84" s="59" t="e">
        <f t="shared" si="214"/>
        <v>#DIV/0!</v>
      </c>
      <c r="T84" s="72"/>
      <c r="U84" s="72"/>
      <c r="V84" s="89"/>
      <c r="W84" s="169"/>
      <c r="X84" s="127"/>
      <c r="Y84" s="128"/>
      <c r="Z84" s="60" t="e">
        <f t="shared" si="215"/>
        <v>#DIV/0!</v>
      </c>
      <c r="AA84" s="127"/>
      <c r="AB84" s="127"/>
      <c r="AC84" s="128"/>
      <c r="AD84" s="60" t="e">
        <f t="shared" si="225"/>
        <v>#DIV/0!</v>
      </c>
      <c r="AE84" s="127"/>
      <c r="AF84" s="127"/>
      <c r="AG84" s="128"/>
      <c r="AH84" s="60" t="e">
        <f t="shared" si="216"/>
        <v>#DIV/0!</v>
      </c>
      <c r="AI84" s="127"/>
      <c r="AJ84" s="127"/>
      <c r="AK84" s="128"/>
      <c r="AL84" s="60" t="e">
        <f t="shared" si="217"/>
        <v>#DIV/0!</v>
      </c>
      <c r="AM84" s="127"/>
      <c r="AN84" s="127"/>
      <c r="AO84" s="128"/>
      <c r="AP84" s="60" t="e">
        <f t="shared" si="218"/>
        <v>#DIV/0!</v>
      </c>
      <c r="AQ84" s="127"/>
      <c r="AR84" s="127"/>
      <c r="AS84" s="128"/>
      <c r="AT84" s="60" t="e">
        <f t="shared" si="219"/>
        <v>#DIV/0!</v>
      </c>
      <c r="AU84" s="127"/>
      <c r="AV84" s="127"/>
      <c r="AW84" s="128"/>
      <c r="AX84" s="60" t="e">
        <f t="shared" si="220"/>
        <v>#DIV/0!</v>
      </c>
      <c r="AY84" s="127"/>
      <c r="AZ84" s="127"/>
      <c r="BA84" s="128"/>
      <c r="BB84" s="60" t="e">
        <f t="shared" si="221"/>
        <v>#DIV/0!</v>
      </c>
      <c r="BC84" s="127"/>
      <c r="BD84" s="127"/>
      <c r="BE84" s="128"/>
      <c r="BF84" s="60" t="e">
        <f t="shared" si="222"/>
        <v>#DIV/0!</v>
      </c>
      <c r="BG84" s="127"/>
      <c r="BH84" s="127"/>
      <c r="BI84" s="128"/>
      <c r="BJ84" s="60" t="e">
        <f t="shared" si="32"/>
        <v>#DIV/0!</v>
      </c>
      <c r="BK84" s="127"/>
      <c r="BL84" s="127"/>
      <c r="BM84" s="128"/>
      <c r="BN84" s="60" t="e">
        <f t="shared" si="223"/>
        <v>#DIV/0!</v>
      </c>
      <c r="BO84" s="127"/>
      <c r="BP84" s="127"/>
      <c r="BQ84" s="128"/>
      <c r="BR84" s="60" t="e">
        <f t="shared" si="16"/>
        <v>#DIV/0!</v>
      </c>
      <c r="BS84" s="127"/>
      <c r="BT84" s="127"/>
      <c r="BU84" s="128"/>
      <c r="BV84" s="60" t="e">
        <f t="shared" si="17"/>
        <v>#DIV/0!</v>
      </c>
      <c r="BW84" s="127"/>
      <c r="BX84" s="127"/>
      <c r="BY84" s="128"/>
      <c r="BZ84" s="60" t="e">
        <f t="shared" si="18"/>
        <v>#DIV/0!</v>
      </c>
      <c r="CA84" s="127"/>
      <c r="CB84" s="127"/>
      <c r="CC84" s="128"/>
      <c r="CD84" s="60" t="e">
        <f t="shared" si="19"/>
        <v>#DIV/0!</v>
      </c>
      <c r="CE84" s="127"/>
      <c r="CF84" s="127"/>
      <c r="CG84" s="128"/>
      <c r="CH84" s="60" t="e">
        <f t="shared" si="20"/>
        <v>#DIV/0!</v>
      </c>
      <c r="CI84" s="127"/>
      <c r="CJ84" s="127"/>
      <c r="CK84" s="128"/>
      <c r="CL84" s="60" t="e">
        <f t="shared" si="21"/>
        <v>#DIV/0!</v>
      </c>
      <c r="CM84" s="127"/>
      <c r="CN84" s="127"/>
      <c r="CO84" s="128"/>
      <c r="CP84" s="60" t="e">
        <f t="shared" si="22"/>
        <v>#DIV/0!</v>
      </c>
      <c r="CQ84" s="127"/>
      <c r="CR84" s="127"/>
      <c r="CS84" s="128"/>
      <c r="CT84" s="60" t="e">
        <f t="shared" si="23"/>
        <v>#DIV/0!</v>
      </c>
      <c r="CU84" s="127"/>
      <c r="CV84" s="127"/>
      <c r="CW84" s="128"/>
      <c r="CX84" s="60" t="e">
        <f t="shared" si="24"/>
        <v>#DIV/0!</v>
      </c>
      <c r="CY84" s="127"/>
      <c r="CZ84" s="127"/>
      <c r="DA84" s="128"/>
      <c r="DB84" s="60" t="e">
        <f t="shared" si="29"/>
        <v>#DIV/0!</v>
      </c>
      <c r="DC84" s="127"/>
      <c r="DD84" s="127"/>
      <c r="DE84" s="128"/>
      <c r="DF84" s="150" t="e">
        <f t="shared" si="25"/>
        <v>#DIV/0!</v>
      </c>
    </row>
    <row r="85" spans="1:110" ht="16.5" hidden="1" thickBot="1">
      <c r="A85" s="170"/>
      <c r="B85" s="191" t="s">
        <v>66</v>
      </c>
      <c r="C85" s="170">
        <f t="shared" ref="C85" si="226">SUM(C78:C84)</f>
        <v>0</v>
      </c>
      <c r="D85" s="172">
        <f t="shared" si="184"/>
        <v>0</v>
      </c>
      <c r="E85" s="192">
        <f t="shared" si="184"/>
        <v>0</v>
      </c>
      <c r="F85" s="172">
        <f t="shared" si="184"/>
        <v>0</v>
      </c>
      <c r="G85" s="172">
        <f t="shared" si="184"/>
        <v>0</v>
      </c>
      <c r="H85" s="172">
        <f t="shared" si="184"/>
        <v>0</v>
      </c>
      <c r="I85" s="172">
        <f t="shared" si="184"/>
        <v>0</v>
      </c>
      <c r="J85" s="173">
        <f>SUM(J78:J84)</f>
        <v>0</v>
      </c>
      <c r="K85" s="174">
        <f>SUM($J$21,$J$29,$J$37,$J$45,$J$53,$J$61,$J$69,$J$77,$J$85)/$C$3</f>
        <v>0</v>
      </c>
      <c r="L85" s="175" t="e">
        <f t="shared" si="211"/>
        <v>#DIV/0!</v>
      </c>
      <c r="M85" s="176" t="e">
        <f t="shared" si="212"/>
        <v>#DIV/0!</v>
      </c>
      <c r="N85" s="358" t="e">
        <f t="shared" si="224"/>
        <v>#DIV/0!</v>
      </c>
      <c r="O85" s="178">
        <f>SUM(O78:O84)</f>
        <v>0</v>
      </c>
      <c r="P85" s="179">
        <f>SUM(P78:P84)</f>
        <v>0</v>
      </c>
      <c r="Q85" s="174" t="e">
        <f t="shared" si="213"/>
        <v>#DIV/0!</v>
      </c>
      <c r="R85" s="180" t="e">
        <f>J85/O85</f>
        <v>#DIV/0!</v>
      </c>
      <c r="S85" s="174" t="e">
        <f t="shared" si="214"/>
        <v>#DIV/0!</v>
      </c>
      <c r="T85" s="181" t="e">
        <f>AVERAGE(T78:T84)</f>
        <v>#DIV/0!</v>
      </c>
      <c r="U85" s="172">
        <f>SUM(U78:U84)</f>
        <v>0</v>
      </c>
      <c r="V85" s="92" t="e">
        <f>AVERAGE(V78:V84)</f>
        <v>#DIV/0!</v>
      </c>
      <c r="W85" s="178">
        <f t="shared" ref="W85:Y85" si="227">SUM(W78:W84)</f>
        <v>0</v>
      </c>
      <c r="X85" s="172">
        <f t="shared" si="227"/>
        <v>0</v>
      </c>
      <c r="Y85" s="173">
        <f t="shared" si="227"/>
        <v>0</v>
      </c>
      <c r="Z85" s="175" t="e">
        <f t="shared" si="215"/>
        <v>#DIV/0!</v>
      </c>
      <c r="AA85" s="172">
        <f t="shared" ref="AA85:AC85" si="228">SUM(AA78:AA84)</f>
        <v>0</v>
      </c>
      <c r="AB85" s="172">
        <f t="shared" si="228"/>
        <v>0</v>
      </c>
      <c r="AC85" s="173">
        <f t="shared" si="228"/>
        <v>0</v>
      </c>
      <c r="AD85" s="175" t="e">
        <f t="shared" si="225"/>
        <v>#DIV/0!</v>
      </c>
      <c r="AE85" s="172">
        <f t="shared" ref="AE85:AG85" si="229">SUM(AE78:AE84)</f>
        <v>0</v>
      </c>
      <c r="AF85" s="172">
        <f t="shared" si="229"/>
        <v>0</v>
      </c>
      <c r="AG85" s="173">
        <f t="shared" si="229"/>
        <v>0</v>
      </c>
      <c r="AH85" s="175" t="e">
        <f t="shared" si="216"/>
        <v>#DIV/0!</v>
      </c>
      <c r="AI85" s="172">
        <f t="shared" ref="AI85:AK85" si="230">SUM(AI78:AI84)</f>
        <v>0</v>
      </c>
      <c r="AJ85" s="172">
        <f t="shared" si="230"/>
        <v>0</v>
      </c>
      <c r="AK85" s="173">
        <f t="shared" si="230"/>
        <v>0</v>
      </c>
      <c r="AL85" s="175" t="e">
        <f t="shared" si="217"/>
        <v>#DIV/0!</v>
      </c>
      <c r="AM85" s="172">
        <f t="shared" ref="AM85:AO85" si="231">SUM(AM78:AM84)</f>
        <v>0</v>
      </c>
      <c r="AN85" s="172">
        <f t="shared" si="231"/>
        <v>0</v>
      </c>
      <c r="AO85" s="173">
        <f t="shared" si="231"/>
        <v>0</v>
      </c>
      <c r="AP85" s="175" t="e">
        <f t="shared" si="218"/>
        <v>#DIV/0!</v>
      </c>
      <c r="AQ85" s="172">
        <f t="shared" ref="AQ85:AS85" si="232">SUM(AQ78:AQ84)</f>
        <v>0</v>
      </c>
      <c r="AR85" s="172">
        <f t="shared" si="232"/>
        <v>0</v>
      </c>
      <c r="AS85" s="173">
        <f t="shared" si="232"/>
        <v>0</v>
      </c>
      <c r="AT85" s="175" t="e">
        <f t="shared" si="219"/>
        <v>#DIV/0!</v>
      </c>
      <c r="AU85" s="172">
        <f t="shared" ref="AU85:AW85" si="233">SUM(AU78:AU84)</f>
        <v>0</v>
      </c>
      <c r="AV85" s="172">
        <f t="shared" si="233"/>
        <v>0</v>
      </c>
      <c r="AW85" s="173">
        <f t="shared" si="233"/>
        <v>0</v>
      </c>
      <c r="AX85" s="175" t="e">
        <f t="shared" si="220"/>
        <v>#DIV/0!</v>
      </c>
      <c r="AY85" s="172">
        <f t="shared" ref="AY85:BA85" si="234">SUM(AY78:AY84)</f>
        <v>0</v>
      </c>
      <c r="AZ85" s="172">
        <f t="shared" si="234"/>
        <v>0</v>
      </c>
      <c r="BA85" s="173">
        <f t="shared" si="234"/>
        <v>0</v>
      </c>
      <c r="BB85" s="175" t="e">
        <f t="shared" si="221"/>
        <v>#DIV/0!</v>
      </c>
      <c r="BC85" s="172">
        <f t="shared" ref="BC85:BE85" si="235">SUM(BC78:BC84)</f>
        <v>0</v>
      </c>
      <c r="BD85" s="172">
        <f t="shared" si="235"/>
        <v>0</v>
      </c>
      <c r="BE85" s="173">
        <f t="shared" si="235"/>
        <v>0</v>
      </c>
      <c r="BF85" s="175" t="e">
        <f t="shared" si="222"/>
        <v>#DIV/0!</v>
      </c>
      <c r="BG85" s="172">
        <f t="shared" ref="BG85:BI85" si="236">SUM(BG78:BG84)</f>
        <v>0</v>
      </c>
      <c r="BH85" s="172">
        <f t="shared" si="236"/>
        <v>0</v>
      </c>
      <c r="BI85" s="173">
        <f t="shared" si="236"/>
        <v>0</v>
      </c>
      <c r="BJ85" s="175" t="e">
        <f t="shared" ref="BJ85:BJ86" si="237">BH85/BG85</f>
        <v>#DIV/0!</v>
      </c>
      <c r="BK85" s="172">
        <f t="shared" ref="BK85:BM85" si="238">SUM(BK78:BK84)</f>
        <v>0</v>
      </c>
      <c r="BL85" s="172">
        <f t="shared" si="238"/>
        <v>0</v>
      </c>
      <c r="BM85" s="173">
        <f t="shared" si="238"/>
        <v>0</v>
      </c>
      <c r="BN85" s="175" t="e">
        <f t="shared" si="223"/>
        <v>#DIV/0!</v>
      </c>
      <c r="BO85" s="172">
        <f t="shared" ref="BO85:BQ85" si="239">SUM(BO78:BO84)</f>
        <v>0</v>
      </c>
      <c r="BP85" s="172">
        <f t="shared" si="239"/>
        <v>0</v>
      </c>
      <c r="BQ85" s="173">
        <f t="shared" si="239"/>
        <v>0</v>
      </c>
      <c r="BR85" s="175" t="e">
        <f t="shared" si="16"/>
        <v>#DIV/0!</v>
      </c>
      <c r="BS85" s="172">
        <f t="shared" ref="BS85:BU85" si="240">SUM(BS78:BS84)</f>
        <v>0</v>
      </c>
      <c r="BT85" s="172">
        <f t="shared" si="240"/>
        <v>0</v>
      </c>
      <c r="BU85" s="173">
        <f t="shared" si="240"/>
        <v>0</v>
      </c>
      <c r="BV85" s="175" t="e">
        <f t="shared" si="17"/>
        <v>#DIV/0!</v>
      </c>
      <c r="BW85" s="172">
        <f t="shared" ref="BW85:BY85" si="241">SUM(BW78:BW84)</f>
        <v>0</v>
      </c>
      <c r="BX85" s="172">
        <f t="shared" si="241"/>
        <v>0</v>
      </c>
      <c r="BY85" s="173">
        <f t="shared" si="241"/>
        <v>0</v>
      </c>
      <c r="BZ85" s="175" t="e">
        <f t="shared" si="18"/>
        <v>#DIV/0!</v>
      </c>
      <c r="CA85" s="172">
        <f t="shared" ref="CA85:CC85" si="242">SUM(CA78:CA84)</f>
        <v>0</v>
      </c>
      <c r="CB85" s="172">
        <f t="shared" si="242"/>
        <v>0</v>
      </c>
      <c r="CC85" s="173">
        <f t="shared" si="242"/>
        <v>0</v>
      </c>
      <c r="CD85" s="175" t="e">
        <f t="shared" si="19"/>
        <v>#DIV/0!</v>
      </c>
      <c r="CE85" s="172">
        <f t="shared" ref="CE85:CG85" si="243">SUM(CE78:CE84)</f>
        <v>0</v>
      </c>
      <c r="CF85" s="172">
        <f t="shared" si="243"/>
        <v>0</v>
      </c>
      <c r="CG85" s="173">
        <f t="shared" si="243"/>
        <v>0</v>
      </c>
      <c r="CH85" s="175" t="e">
        <f t="shared" si="20"/>
        <v>#DIV/0!</v>
      </c>
      <c r="CI85" s="172">
        <f t="shared" ref="CI85:CK85" si="244">SUM(CI78:CI84)</f>
        <v>0</v>
      </c>
      <c r="CJ85" s="172">
        <f t="shared" si="244"/>
        <v>0</v>
      </c>
      <c r="CK85" s="173">
        <f t="shared" si="244"/>
        <v>0</v>
      </c>
      <c r="CL85" s="175" t="e">
        <f t="shared" si="21"/>
        <v>#DIV/0!</v>
      </c>
      <c r="CM85" s="172">
        <f t="shared" ref="CM85:CO85" si="245">SUM(CM78:CM84)</f>
        <v>0</v>
      </c>
      <c r="CN85" s="172">
        <f t="shared" si="245"/>
        <v>0</v>
      </c>
      <c r="CO85" s="173">
        <f t="shared" si="245"/>
        <v>0</v>
      </c>
      <c r="CP85" s="175" t="e">
        <f t="shared" si="22"/>
        <v>#DIV/0!</v>
      </c>
      <c r="CQ85" s="172">
        <f t="shared" ref="CQ85:CS85" si="246">SUM(CQ78:CQ84)</f>
        <v>0</v>
      </c>
      <c r="CR85" s="172">
        <f t="shared" si="246"/>
        <v>0</v>
      </c>
      <c r="CS85" s="173">
        <f t="shared" si="246"/>
        <v>0</v>
      </c>
      <c r="CT85" s="175" t="e">
        <f t="shared" si="23"/>
        <v>#DIV/0!</v>
      </c>
      <c r="CU85" s="172">
        <f t="shared" ref="CU85:CW85" si="247">SUM(CU78:CU84)</f>
        <v>0</v>
      </c>
      <c r="CV85" s="172">
        <f t="shared" si="247"/>
        <v>0</v>
      </c>
      <c r="CW85" s="173">
        <f t="shared" si="247"/>
        <v>0</v>
      </c>
      <c r="CX85" s="175" t="e">
        <f t="shared" si="24"/>
        <v>#DIV/0!</v>
      </c>
      <c r="CY85" s="172">
        <f t="shared" ref="CY85:DA85" si="248">SUM(CY78:CY84)</f>
        <v>0</v>
      </c>
      <c r="CZ85" s="172">
        <f t="shared" si="248"/>
        <v>0</v>
      </c>
      <c r="DA85" s="173">
        <f t="shared" si="248"/>
        <v>0</v>
      </c>
      <c r="DB85" s="175" t="e">
        <f t="shared" si="29"/>
        <v>#DIV/0!</v>
      </c>
      <c r="DC85" s="172">
        <f t="shared" ref="DC85:DE85" si="249">SUM(DC78:DC84)</f>
        <v>0</v>
      </c>
      <c r="DD85" s="172">
        <f t="shared" si="249"/>
        <v>0</v>
      </c>
      <c r="DE85" s="173">
        <f t="shared" si="249"/>
        <v>0</v>
      </c>
      <c r="DF85" s="194" t="e">
        <f t="shared" si="25"/>
        <v>#DIV/0!</v>
      </c>
    </row>
    <row r="86" spans="1:110" ht="16.5" thickBot="1">
      <c r="A86" s="709" t="s">
        <v>43</v>
      </c>
      <c r="B86" s="710"/>
      <c r="C86" s="182">
        <f>SUM(C21,C29,C37,C45,C53,C61,C69,C77,C85)</f>
        <v>0</v>
      </c>
      <c r="D86" s="183">
        <f>SUM(D21,D29,D37,D45,D53,D61,D69,D77,D85)</f>
        <v>0</v>
      </c>
      <c r="E86" s="195">
        <f>SUM(E21,E29,E37,E45,E53,E61,E69,E77,E85)</f>
        <v>0</v>
      </c>
      <c r="F86" s="183">
        <f t="shared" ref="F86:I86" si="250">SUM(F21,F29,F37,F45,F53,F61,F69,F77,F85)</f>
        <v>0</v>
      </c>
      <c r="G86" s="183">
        <f t="shared" si="250"/>
        <v>0</v>
      </c>
      <c r="H86" s="183">
        <f t="shared" si="250"/>
        <v>0</v>
      </c>
      <c r="I86" s="183">
        <f t="shared" si="250"/>
        <v>0</v>
      </c>
      <c r="J86" s="184">
        <f>SUM(J21,J29,J37,J45,J53,J61,J69,J77,J85)</f>
        <v>0</v>
      </c>
      <c r="K86" s="185">
        <f>J86/$C$3</f>
        <v>0</v>
      </c>
      <c r="L86" s="186" t="e">
        <f t="shared" si="211"/>
        <v>#DIV/0!</v>
      </c>
      <c r="M86" s="187" t="e">
        <f t="shared" si="212"/>
        <v>#DIV/0!</v>
      </c>
      <c r="N86" s="359" t="e">
        <f t="shared" si="224"/>
        <v>#DIV/0!</v>
      </c>
      <c r="O86" s="189">
        <f>SUM(O21,O29,O37,O45,O53,O61,O69,O77,O85)</f>
        <v>0</v>
      </c>
      <c r="P86" s="183">
        <f>SUM(P21,P29,P37,P45,P53,P61,P69,P77,P85)</f>
        <v>0</v>
      </c>
      <c r="Q86" s="185" t="e">
        <f>O86/P86</f>
        <v>#DIV/0!</v>
      </c>
      <c r="R86" s="187" t="e">
        <f>J86/O86</f>
        <v>#DIV/0!</v>
      </c>
      <c r="S86" s="185" t="e">
        <f t="shared" si="214"/>
        <v>#DIV/0!</v>
      </c>
      <c r="T86" s="427" t="e">
        <f>AVERAGE(T17:T20,T22:T28,T30:T36,T38:U39)</f>
        <v>#DIV/0!</v>
      </c>
      <c r="U86" s="427">
        <f t="shared" ref="U86" si="251">SUM(U21,U29,U37,U45,U53,U61,U69,U77,U85)</f>
        <v>5.7138513434443174</v>
      </c>
      <c r="V86" s="428" t="e">
        <f>AVERAGE(V17:V20,V22:V28,V30:V32)</f>
        <v>#DIV/0!</v>
      </c>
      <c r="W86" s="189">
        <f>SUM(W29,W21,W37,W45,W53,,W61,W69,W77,W85)</f>
        <v>0</v>
      </c>
      <c r="X86" s="183">
        <f>SUM(X29,X21,X37,X45,X53,X61,X69,X77,X85)</f>
        <v>0</v>
      </c>
      <c r="Y86" s="184">
        <f>SUM(Y29,Y21,Y37,Y45,Y53,Y61,Y69,Y77,Y85)</f>
        <v>0</v>
      </c>
      <c r="Z86" s="186" t="e">
        <f t="shared" si="215"/>
        <v>#DIV/0!</v>
      </c>
      <c r="AA86" s="183">
        <f t="shared" ref="AA86" si="252">SUM(AA29,AA21,AA37,AA45,AA53,,AA61,AA69,AA77,AA85)</f>
        <v>0</v>
      </c>
      <c r="AB86" s="183">
        <f t="shared" ref="AB86:AC86" si="253">SUM(AB29,AB21,AB37,AB45,AB53,AB61,AB69,AB77,AB85)</f>
        <v>0</v>
      </c>
      <c r="AC86" s="184">
        <f t="shared" si="253"/>
        <v>0</v>
      </c>
      <c r="AD86" s="186" t="e">
        <f t="shared" si="225"/>
        <v>#DIV/0!</v>
      </c>
      <c r="AE86" s="183">
        <f t="shared" ref="AE86" si="254">SUM(AE29,AE21,AE37,AE45,AE53,,AE61,AE69,AE77,AE85)</f>
        <v>0</v>
      </c>
      <c r="AF86" s="183">
        <f t="shared" ref="AF86:AG86" si="255">SUM(AF29,AF21,AF37,AF45,AF53,AF61,AF69,AF77,AF85)</f>
        <v>0</v>
      </c>
      <c r="AG86" s="184">
        <f t="shared" si="255"/>
        <v>0</v>
      </c>
      <c r="AH86" s="186" t="e">
        <f t="shared" si="216"/>
        <v>#DIV/0!</v>
      </c>
      <c r="AI86" s="183">
        <f t="shared" ref="AI86" si="256">SUM(AI29,AI21,AI37,AI45,AI53,,AI61,AI69,AI77,AI85)</f>
        <v>0</v>
      </c>
      <c r="AJ86" s="183">
        <f t="shared" ref="AJ86:AK86" si="257">SUM(AJ29,AJ21,AJ37,AJ45,AJ53,AJ61,AJ69,AJ77,AJ85)</f>
        <v>0</v>
      </c>
      <c r="AK86" s="184">
        <f t="shared" si="257"/>
        <v>0</v>
      </c>
      <c r="AL86" s="186" t="e">
        <f t="shared" si="217"/>
        <v>#DIV/0!</v>
      </c>
      <c r="AM86" s="183">
        <f t="shared" ref="AM86" si="258">SUM(AM29,AM21,AM37,AM45,AM53,,AM61,AM69,AM77,AM85)</f>
        <v>0</v>
      </c>
      <c r="AN86" s="183">
        <f t="shared" ref="AN86:AO86" si="259">SUM(AN29,AN21,AN37,AN45,AN53,AN61,AN69,AN77,AN85)</f>
        <v>0</v>
      </c>
      <c r="AO86" s="184">
        <f t="shared" si="259"/>
        <v>0</v>
      </c>
      <c r="AP86" s="186" t="e">
        <f t="shared" si="218"/>
        <v>#DIV/0!</v>
      </c>
      <c r="AQ86" s="183">
        <f t="shared" ref="AQ86" si="260">SUM(AQ29,AQ21,AQ37,AQ45,AQ53,,AQ61,AQ69,AQ77,AQ85)</f>
        <v>0</v>
      </c>
      <c r="AR86" s="183">
        <f t="shared" ref="AR86:AS86" si="261">SUM(AR29,AR21,AR37,AR45,AR53,AR61,AR69,AR77,AR85)</f>
        <v>0</v>
      </c>
      <c r="AS86" s="184">
        <f t="shared" si="261"/>
        <v>0</v>
      </c>
      <c r="AT86" s="186" t="e">
        <f t="shared" si="219"/>
        <v>#DIV/0!</v>
      </c>
      <c r="AU86" s="183">
        <f t="shared" ref="AU86" si="262">SUM(AU29,AU21,AU37,AU45,AU53,,AU61,AU69,AU77,AU85)</f>
        <v>0</v>
      </c>
      <c r="AV86" s="183">
        <f t="shared" ref="AV86:AW86" si="263">SUM(AV29,AV21,AV37,AV45,AV53,AV61,AV69,AV77,AV85)</f>
        <v>0</v>
      </c>
      <c r="AW86" s="184">
        <f t="shared" si="263"/>
        <v>0</v>
      </c>
      <c r="AX86" s="186" t="e">
        <f t="shared" si="220"/>
        <v>#DIV/0!</v>
      </c>
      <c r="AY86" s="183">
        <f t="shared" ref="AY86" si="264">SUM(AY29,AY21,AY37,AY45,AY53,,AY61,AY69,AY77,AY85)</f>
        <v>0</v>
      </c>
      <c r="AZ86" s="183">
        <f t="shared" ref="AZ86:BA86" si="265">SUM(AZ29,AZ21,AZ37,AZ45,AZ53,AZ61,AZ69,AZ77,AZ85)</f>
        <v>0</v>
      </c>
      <c r="BA86" s="184">
        <f t="shared" si="265"/>
        <v>0</v>
      </c>
      <c r="BB86" s="186" t="e">
        <f t="shared" si="221"/>
        <v>#DIV/0!</v>
      </c>
      <c r="BC86" s="183">
        <f t="shared" ref="BC86" si="266">SUM(BC29,BC21,BC37,BC45,BC53,,BC61,BC69,BC77,BC85)</f>
        <v>0</v>
      </c>
      <c r="BD86" s="183">
        <f t="shared" ref="BD86:BE86" si="267">SUM(BD29,BD21,BD37,BD45,BD53,BD61,BD69,BD77,BD85)</f>
        <v>0</v>
      </c>
      <c r="BE86" s="184">
        <f t="shared" si="267"/>
        <v>0</v>
      </c>
      <c r="BF86" s="186" t="e">
        <f t="shared" si="222"/>
        <v>#DIV/0!</v>
      </c>
      <c r="BG86" s="183">
        <f t="shared" ref="BG86" si="268">SUM(BG29,BG21,BG37,BG45,BG53,,BG61,BG69,BG77,BG85)</f>
        <v>0</v>
      </c>
      <c r="BH86" s="183">
        <f t="shared" ref="BH86:BI86" si="269">SUM(BH29,BH21,BH37,BH45,BH53,BH61,BH69,BH77,BH85)</f>
        <v>0</v>
      </c>
      <c r="BI86" s="184">
        <f t="shared" si="269"/>
        <v>0</v>
      </c>
      <c r="BJ86" s="186" t="e">
        <f t="shared" si="237"/>
        <v>#DIV/0!</v>
      </c>
      <c r="BK86" s="183">
        <f t="shared" ref="BK86" si="270">SUM(BK29,BK21,BK37,BK45,BK53,,BK61,BK69,BK77,BK85)</f>
        <v>0</v>
      </c>
      <c r="BL86" s="183">
        <f t="shared" ref="BL86:BM86" si="271">SUM(BL29,BL21,BL37,BL45,BL53,BL61,BL69,BL77,BL85)</f>
        <v>0</v>
      </c>
      <c r="BM86" s="184">
        <f t="shared" si="271"/>
        <v>0</v>
      </c>
      <c r="BN86" s="186" t="e">
        <f t="shared" si="223"/>
        <v>#DIV/0!</v>
      </c>
      <c r="BO86" s="183">
        <f>SUM(BO29,BO21,BO37,BO45,BO53,,BO61,BO69,BO77,BO85)</f>
        <v>0</v>
      </c>
      <c r="BP86" s="183">
        <f>SUM(BP29,BP21,BP37,BP45,BP53,BP61,BP69,BP77,BP85)</f>
        <v>0</v>
      </c>
      <c r="BQ86" s="184">
        <f>SUM(BQ29,BQ21,BQ37,BQ45,BQ53,BQ61,BQ69,BQ77,BQ85)</f>
        <v>0</v>
      </c>
      <c r="BR86" s="186" t="e">
        <f t="shared" si="16"/>
        <v>#DIV/0!</v>
      </c>
      <c r="BS86" s="183">
        <f t="shared" ref="BS86" si="272">SUM(BS29,BS21,BS37,BS45,BS53,,BS61,BS69,BS77,BS85)</f>
        <v>0</v>
      </c>
      <c r="BT86" s="183">
        <f t="shared" ref="BT86:BU86" si="273">SUM(BT29,BT21,BT37,BT45,BT53,BT61,BT69,BT77,BT85)</f>
        <v>0</v>
      </c>
      <c r="BU86" s="184">
        <f t="shared" si="273"/>
        <v>0</v>
      </c>
      <c r="BV86" s="186" t="e">
        <f t="shared" si="17"/>
        <v>#DIV/0!</v>
      </c>
      <c r="BW86" s="183">
        <f t="shared" ref="BW86" si="274">SUM(BW29,BW21,BW37,BW45,BW53,,BW61,BW69,BW77,BW85)</f>
        <v>0</v>
      </c>
      <c r="BX86" s="183">
        <f t="shared" ref="BX86:BY86" si="275">SUM(BX29,BX21,BX37,BX45,BX53,BX61,BX69,BX77,BX85)</f>
        <v>0</v>
      </c>
      <c r="BY86" s="184">
        <f t="shared" si="275"/>
        <v>0</v>
      </c>
      <c r="BZ86" s="186" t="e">
        <f t="shared" si="18"/>
        <v>#DIV/0!</v>
      </c>
      <c r="CA86" s="183">
        <f t="shared" ref="CA86" si="276">SUM(CA29,CA21,CA37,CA45,CA53,,CA61,CA69,CA77,CA85)</f>
        <v>0</v>
      </c>
      <c r="CB86" s="183">
        <f t="shared" ref="CB86:CC86" si="277">SUM(CB29,CB21,CB37,CB45,CB53,CB61,CB69,CB77,CB85)</f>
        <v>0</v>
      </c>
      <c r="CC86" s="184">
        <f t="shared" si="277"/>
        <v>0</v>
      </c>
      <c r="CD86" s="186" t="e">
        <f t="shared" si="19"/>
        <v>#DIV/0!</v>
      </c>
      <c r="CE86" s="183">
        <f t="shared" ref="CE86" si="278">SUM(CE29,CE21,CE37,CE45,CE53,,CE61,CE69,CE77,CE85)</f>
        <v>0</v>
      </c>
      <c r="CF86" s="183">
        <f t="shared" ref="CF86:CG86" si="279">SUM(CF29,CF21,CF37,CF45,CF53,CF61,CF69,CF77,CF85)</f>
        <v>0</v>
      </c>
      <c r="CG86" s="184">
        <f t="shared" si="279"/>
        <v>0</v>
      </c>
      <c r="CH86" s="186" t="e">
        <f t="shared" si="20"/>
        <v>#DIV/0!</v>
      </c>
      <c r="CI86" s="183">
        <f t="shared" ref="CI86" si="280">SUM(CI29,CI21,CI37,CI45,CI53,,CI61,CI69,CI77,CI85)</f>
        <v>0</v>
      </c>
      <c r="CJ86" s="183">
        <f t="shared" ref="CJ86:CK86" si="281">SUM(CJ29,CJ21,CJ37,CJ45,CJ53,CJ61,CJ69,CJ77,CJ85)</f>
        <v>0</v>
      </c>
      <c r="CK86" s="184">
        <f t="shared" si="281"/>
        <v>0</v>
      </c>
      <c r="CL86" s="186" t="e">
        <f t="shared" si="21"/>
        <v>#DIV/0!</v>
      </c>
      <c r="CM86" s="183">
        <f t="shared" ref="CM86" si="282">SUM(CM29,CM21,CM37,CM45,CM53,,CM61,CM69,CM77,CM85)</f>
        <v>0</v>
      </c>
      <c r="CN86" s="183">
        <f t="shared" ref="CN86:CO86" si="283">SUM(CN29,CN21,CN37,CN45,CN53,CN61,CN69,CN77,CN85)</f>
        <v>0</v>
      </c>
      <c r="CO86" s="184">
        <f t="shared" si="283"/>
        <v>0</v>
      </c>
      <c r="CP86" s="186" t="e">
        <f t="shared" si="22"/>
        <v>#DIV/0!</v>
      </c>
      <c r="CQ86" s="183">
        <f t="shared" ref="CQ86" si="284">SUM(CQ29,CQ21,CQ37,CQ45,CQ53,,CQ61,CQ69,CQ77,CQ85)</f>
        <v>0</v>
      </c>
      <c r="CR86" s="183">
        <f t="shared" ref="CR86:CS86" si="285">SUM(CR29,CR21,CR37,CR45,CR53,CR61,CR69,CR77,CR85)</f>
        <v>0</v>
      </c>
      <c r="CS86" s="184">
        <f t="shared" si="285"/>
        <v>0</v>
      </c>
      <c r="CT86" s="186" t="e">
        <f t="shared" si="23"/>
        <v>#DIV/0!</v>
      </c>
      <c r="CU86" s="183">
        <f t="shared" ref="CU86" si="286">SUM(CU29,CU21,CU37,CU45,CU53,,CU61,CU69,CU77,CU85)</f>
        <v>0</v>
      </c>
      <c r="CV86" s="183">
        <f t="shared" ref="CV86:CW86" si="287">SUM(CV29,CV21,CV37,CV45,CV53,CV61,CV69,CV77,CV85)</f>
        <v>0</v>
      </c>
      <c r="CW86" s="184">
        <f t="shared" si="287"/>
        <v>0</v>
      </c>
      <c r="CX86" s="186" t="e">
        <f t="shared" si="24"/>
        <v>#DIV/0!</v>
      </c>
      <c r="CY86" s="183">
        <f t="shared" ref="CY86" si="288">SUM(CY29,CY21,CY37,CY45,CY53,,CY61,CY69,CY77,CY85)</f>
        <v>0</v>
      </c>
      <c r="CZ86" s="183">
        <f t="shared" ref="CZ86:DA86" si="289">SUM(CZ29,CZ21,CZ37,CZ45,CZ53,CZ61,CZ69,CZ77,CZ85)</f>
        <v>0</v>
      </c>
      <c r="DA86" s="184">
        <f t="shared" si="289"/>
        <v>0</v>
      </c>
      <c r="DB86" s="186" t="e">
        <f t="shared" si="29"/>
        <v>#DIV/0!</v>
      </c>
      <c r="DC86" s="183">
        <f t="shared" ref="DC86" si="290">SUM(DC29,DC21,DC37,DC45,DC53,,DC61,DC69,DC77,DC85)</f>
        <v>0</v>
      </c>
      <c r="DD86" s="183">
        <f t="shared" ref="DD86:DE86" si="291">SUM(DD29,DD21,DD37,DD45,DD53,DD61,DD69,DD77,DD85)</f>
        <v>0</v>
      </c>
      <c r="DE86" s="184">
        <f t="shared" si="291"/>
        <v>0</v>
      </c>
      <c r="DF86" s="196" t="e">
        <f t="shared" si="25"/>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cfRule type="aboveAverage" dxfId="181" priority="35"/>
    <cfRule type="aboveAverage" dxfId="180" priority="36"/>
  </conditionalFormatting>
  <conditionalFormatting sqref="Z29 Z37 Z45 Z53 Z61 Z69 Z77 Z85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AD29 AH29 AL29 AP29 AT29 AX29 BB29 BF29 BJ29">
    <cfRule type="aboveAverage" dxfId="179" priority="33"/>
    <cfRule type="aboveAverage" dxfId="178" priority="34"/>
  </conditionalFormatting>
  <conditionalFormatting sqref="AD21">
    <cfRule type="aboveAverage" dxfId="177" priority="21"/>
    <cfRule type="aboveAverage" dxfId="176" priority="22"/>
  </conditionalFormatting>
  <conditionalFormatting sqref="AH21">
    <cfRule type="aboveAverage" dxfId="175" priority="19"/>
    <cfRule type="aboveAverage" dxfId="174" priority="20"/>
  </conditionalFormatting>
  <conditionalFormatting sqref="AL21">
    <cfRule type="aboveAverage" dxfId="173" priority="17"/>
    <cfRule type="aboveAverage" dxfId="172" priority="18"/>
  </conditionalFormatting>
  <conditionalFormatting sqref="AP21">
    <cfRule type="aboveAverage" dxfId="171" priority="15"/>
    <cfRule type="aboveAverage" dxfId="170" priority="16"/>
  </conditionalFormatting>
  <conditionalFormatting sqref="AT21">
    <cfRule type="aboveAverage" dxfId="169" priority="13"/>
    <cfRule type="aboveAverage" dxfId="168" priority="14"/>
  </conditionalFormatting>
  <conditionalFormatting sqref="AX21">
    <cfRule type="aboveAverage" dxfId="167" priority="11"/>
    <cfRule type="aboveAverage" dxfId="166" priority="12"/>
  </conditionalFormatting>
  <conditionalFormatting sqref="BB21">
    <cfRule type="aboveAverage" dxfId="165" priority="9"/>
    <cfRule type="aboveAverage" dxfId="164" priority="10"/>
  </conditionalFormatting>
  <conditionalFormatting sqref="BF21">
    <cfRule type="aboveAverage" dxfId="163" priority="7"/>
    <cfRule type="aboveAverage" dxfId="162" priority="8"/>
  </conditionalFormatting>
  <conditionalFormatting sqref="BJ21">
    <cfRule type="aboveAverage" dxfId="161" priority="5"/>
    <cfRule type="aboveAverage" dxfId="160" priority="6"/>
  </conditionalFormatting>
  <conditionalFormatting sqref="BN21">
    <cfRule type="aboveAverage" dxfId="159" priority="3"/>
    <cfRule type="aboveAverage" dxfId="158" priority="4"/>
  </conditionalFormatting>
  <conditionalFormatting sqref="BN29">
    <cfRule type="aboveAverage" dxfId="157" priority="1"/>
    <cfRule type="aboveAverage" dxfId="156" priority="2"/>
  </conditionalFormatting>
  <conditionalFormatting sqref="BN37 BN45 BN53 BN61 BN69 BN77 BN85">
    <cfRule type="aboveAverage" dxfId="155" priority="31"/>
    <cfRule type="aboveAverage" dxfId="154" priority="32"/>
  </conditionalFormatting>
  <conditionalFormatting sqref="BR21 BV21 BZ21 CD21 CH21 CL21 CP21 CT21 CX21 DB21">
    <cfRule type="aboveAverage" dxfId="153" priority="29"/>
    <cfRule type="aboveAverage" dxfId="152" priority="30"/>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151" priority="27"/>
    <cfRule type="aboveAverage" dxfId="150" priority="28"/>
  </conditionalFormatting>
  <conditionalFormatting sqref="DF21">
    <cfRule type="aboveAverage" dxfId="149" priority="25"/>
    <cfRule type="aboveAverage" dxfId="148" priority="26"/>
  </conditionalFormatting>
  <conditionalFormatting sqref="DF29 DF37 DF45 DF53 DF61 DF69 DF77 DF85">
    <cfRule type="aboveAverage" dxfId="147" priority="23"/>
    <cfRule type="aboveAverage" dxfId="146" priority="24"/>
  </conditionalFormatting>
  <pageMargins left="0.75" right="0.75" top="1" bottom="1" header="0.5" footer="0.5"/>
  <pageSetup paperSize="9" scale="48"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B3522-1174-47D3-9D16-AB57E9478D82}">
  <sheetPr>
    <tabColor theme="0"/>
    <pageSetUpPr autoPageBreaks="0"/>
  </sheetPr>
  <dimension ref="A1:DF88"/>
  <sheetViews>
    <sheetView showGridLines="0" topLeftCell="A7" zoomScale="70" zoomScaleNormal="70" workbookViewId="0">
      <selection activeCell="F90" sqref="F90"/>
    </sheetView>
  </sheetViews>
  <sheetFormatPr defaultColWidth="8.9140625" defaultRowHeight="16"/>
  <cols>
    <col min="1" max="1" width="37.1640625" style="2" customWidth="1"/>
    <col min="2" max="2" width="17.1640625" style="2" customWidth="1"/>
    <col min="3" max="4" width="13.6640625" style="2" customWidth="1"/>
    <col min="5" max="5" width="13.6640625" style="148" customWidth="1"/>
    <col min="6" max="9" width="13.6640625" style="2" customWidth="1"/>
    <col min="10" max="10" width="13.6640625" style="137" customWidth="1"/>
    <col min="11" max="11" width="13.6640625" style="7" customWidth="1"/>
    <col min="12" max="12" width="14.9140625" style="2" customWidth="1"/>
    <col min="13" max="14" width="13.6640625" style="48" customWidth="1"/>
    <col min="15" max="15" width="14.08203125" style="2" customWidth="1"/>
    <col min="16" max="19" width="13.6640625" style="2" customWidth="1"/>
    <col min="20" max="20" width="13.58203125" style="2" customWidth="1"/>
    <col min="21" max="21" width="0.4140625" style="2" hidden="1" customWidth="1"/>
    <col min="22" max="22" width="13.6640625" style="2" customWidth="1"/>
    <col min="23" max="23" width="11.08203125" style="2" hidden="1" customWidth="1"/>
    <col min="24" max="24" width="9.9140625" style="2" hidden="1" customWidth="1"/>
    <col min="25" max="25" width="13.1640625" style="2" hidden="1" customWidth="1"/>
    <col min="26" max="26" width="10.6640625" style="2" hidden="1" customWidth="1"/>
    <col min="27" max="27" width="8.9140625" style="2" customWidth="1"/>
    <col min="28" max="28" width="9.9140625" style="2" customWidth="1"/>
    <col min="29" max="29" width="13.1640625" style="2" customWidth="1"/>
    <col min="30" max="30" width="10.6640625" style="2" customWidth="1"/>
    <col min="31" max="31" width="8.9140625" style="2" customWidth="1"/>
    <col min="32" max="32" width="9.9140625" style="2" customWidth="1"/>
    <col min="33" max="33" width="13.1640625" style="2" customWidth="1"/>
    <col min="34" max="34" width="10.6640625" style="2" customWidth="1"/>
    <col min="35" max="35" width="8.9140625" style="2" customWidth="1"/>
    <col min="36" max="36" width="9.9140625" style="2" customWidth="1"/>
    <col min="37" max="37" width="13.1640625" style="2" customWidth="1"/>
    <col min="38" max="38" width="10.6640625" style="2" customWidth="1"/>
    <col min="39" max="39" width="8.9140625" style="2" customWidth="1"/>
    <col min="40" max="40" width="9.9140625" style="2" customWidth="1"/>
    <col min="41" max="41" width="13.1640625" style="2" customWidth="1"/>
    <col min="42" max="42" width="10.6640625" style="2" customWidth="1"/>
    <col min="43" max="43" width="8.9140625" style="2" customWidth="1"/>
    <col min="44" max="44" width="9.9140625" style="2" customWidth="1"/>
    <col min="45" max="45" width="13.1640625" style="2" customWidth="1"/>
    <col min="46" max="46" width="10.6640625" style="2" customWidth="1"/>
    <col min="47" max="47" width="8.9140625" style="2" customWidth="1"/>
    <col min="48" max="48" width="9.9140625" style="2" customWidth="1"/>
    <col min="49" max="49" width="13.1640625" style="2" customWidth="1"/>
    <col min="50" max="50" width="10.6640625" style="2" customWidth="1"/>
    <col min="51" max="51" width="8.9140625" style="2" customWidth="1"/>
    <col min="52" max="52" width="9.9140625" style="2" customWidth="1"/>
    <col min="53" max="53" width="13.1640625" style="2" customWidth="1"/>
    <col min="54" max="54" width="10.6640625" style="2" customWidth="1"/>
    <col min="55" max="55" width="8.9140625" style="2" customWidth="1"/>
    <col min="56" max="56" width="9.9140625" style="2" customWidth="1"/>
    <col min="57" max="57" width="13.1640625" style="2" customWidth="1"/>
    <col min="58" max="58" width="10.6640625" style="2" customWidth="1"/>
    <col min="59" max="59" width="8.9140625" style="2" customWidth="1"/>
    <col min="60" max="60" width="9.9140625" style="2" customWidth="1"/>
    <col min="61" max="61" width="13.1640625" style="2" customWidth="1"/>
    <col min="62" max="62" width="10.6640625" style="2" customWidth="1"/>
    <col min="63" max="63" width="8.9140625" style="2" customWidth="1"/>
    <col min="64" max="64" width="9.9140625" style="2" customWidth="1"/>
    <col min="65" max="65" width="13.1640625" style="2" customWidth="1"/>
    <col min="66" max="66" width="10.6640625" style="2" customWidth="1"/>
    <col min="67" max="67" width="8.9140625" style="2" customWidth="1"/>
    <col min="68" max="68" width="9.9140625" style="2" customWidth="1"/>
    <col min="69" max="69" width="13.1640625" style="2" customWidth="1"/>
    <col min="70" max="70" width="10.6640625" style="2" customWidth="1"/>
    <col min="71" max="71" width="8.9140625" style="2" customWidth="1"/>
    <col min="72" max="72" width="9.9140625" style="2" customWidth="1"/>
    <col min="73" max="73" width="13.1640625" style="2" customWidth="1"/>
    <col min="74" max="74" width="10.6640625" style="2" customWidth="1"/>
    <col min="75" max="75" width="8.9140625" style="2" customWidth="1"/>
    <col min="76" max="76" width="9.9140625" style="2" customWidth="1"/>
    <col min="77" max="77" width="13.1640625" style="2" customWidth="1"/>
    <col min="78" max="78" width="10.6640625" style="2" customWidth="1"/>
    <col min="79" max="79" width="8.9140625" style="2" customWidth="1"/>
    <col min="80" max="80" width="9.9140625" style="2" customWidth="1"/>
    <col min="81" max="81" width="13.1640625" style="2" customWidth="1"/>
    <col min="82" max="82" width="10.6640625" style="2" customWidth="1"/>
    <col min="83" max="83" width="8.9140625" style="2" customWidth="1"/>
    <col min="84" max="84" width="9.9140625" style="2" customWidth="1"/>
    <col min="85" max="85" width="13.1640625" style="2" customWidth="1"/>
    <col min="86" max="86" width="10.6640625" style="2" customWidth="1"/>
    <col min="87" max="87" width="8.9140625" style="2" customWidth="1"/>
    <col min="88" max="88" width="9.9140625" style="2" customWidth="1"/>
    <col min="89" max="89" width="13.1640625" style="2" customWidth="1"/>
    <col min="90" max="90" width="10.6640625" style="2" customWidth="1"/>
    <col min="91" max="91" width="8.9140625" style="2" customWidth="1"/>
    <col min="92" max="92" width="9.9140625" style="2" customWidth="1"/>
    <col min="93" max="93" width="13.1640625" style="2" customWidth="1"/>
    <col min="94" max="94" width="10.6640625" style="2" customWidth="1"/>
    <col min="95" max="95" width="8.9140625" style="2" customWidth="1"/>
    <col min="96" max="96" width="9.9140625" style="2" customWidth="1"/>
    <col min="97" max="97" width="13.1640625" style="2" customWidth="1"/>
    <col min="98" max="98" width="10.6640625" style="2" customWidth="1"/>
    <col min="99" max="99" width="8.9140625" style="2" customWidth="1"/>
    <col min="100" max="100" width="9.9140625" style="2" customWidth="1"/>
    <col min="101" max="101" width="13.1640625" style="2" customWidth="1"/>
    <col min="102" max="102" width="10.6640625" style="2" customWidth="1"/>
    <col min="103" max="103" width="8.9140625" style="2" customWidth="1"/>
    <col min="104" max="104" width="9.9140625" style="2" customWidth="1"/>
    <col min="105" max="105" width="13.1640625" style="2" customWidth="1"/>
    <col min="106" max="106" width="10.6640625" style="2" customWidth="1"/>
    <col min="107" max="107" width="8.9140625" style="2" hidden="1" customWidth="1"/>
    <col min="108" max="108" width="9.9140625" style="2" hidden="1" customWidth="1"/>
    <col min="109" max="109" width="13.1640625" style="2" hidden="1" customWidth="1"/>
    <col min="110" max="110" width="10.6640625" style="2" hidden="1" customWidth="1"/>
    <col min="111" max="111" width="0" style="2" hidden="1" customWidth="1"/>
    <col min="112" max="16384" width="8.9140625" style="2"/>
  </cols>
  <sheetData>
    <row r="1" spans="1:110" s="1" customFormat="1" ht="16.5" thickBot="1">
      <c r="B1" s="5"/>
      <c r="C1" s="5"/>
      <c r="D1" s="5"/>
      <c r="E1" s="138"/>
      <c r="F1" s="3"/>
      <c r="G1" s="3"/>
      <c r="H1" s="3"/>
      <c r="I1" s="3"/>
      <c r="J1" s="129"/>
      <c r="K1" s="6"/>
      <c r="M1" s="47"/>
      <c r="N1" s="47"/>
    </row>
    <row r="2" spans="1:110" s="1" customFormat="1">
      <c r="B2" s="693" t="s">
        <v>126</v>
      </c>
      <c r="C2" s="694"/>
      <c r="D2" s="695"/>
      <c r="E2" s="139"/>
      <c r="F2" s="125"/>
      <c r="G2" s="125"/>
      <c r="H2" s="125"/>
      <c r="I2" s="125"/>
      <c r="J2" s="129"/>
      <c r="K2" s="6"/>
      <c r="M2" s="47"/>
      <c r="N2" s="47"/>
    </row>
    <row r="3" spans="1:110" s="1" customFormat="1" ht="16.5" thickBot="1">
      <c r="B3" s="87" t="s">
        <v>25</v>
      </c>
      <c r="C3" s="696">
        <v>10372.469999999999</v>
      </c>
      <c r="D3" s="697"/>
      <c r="E3" s="140"/>
      <c r="F3" s="18"/>
      <c r="G3" s="18"/>
      <c r="H3" s="18"/>
      <c r="I3" s="18"/>
      <c r="J3" s="129"/>
      <c r="K3" s="6"/>
      <c r="M3" s="47"/>
      <c r="N3" s="47"/>
    </row>
    <row r="4" spans="1:110" s="1" customFormat="1" ht="16.5" thickBot="1">
      <c r="B4" s="5"/>
      <c r="C4" s="5"/>
      <c r="D4" s="5"/>
      <c r="E4" s="138"/>
      <c r="F4" s="3"/>
      <c r="G4" s="3"/>
      <c r="H4" s="3"/>
      <c r="I4" s="3"/>
      <c r="J4" s="129"/>
      <c r="K4" s="6"/>
      <c r="M4" s="47"/>
      <c r="N4" s="47"/>
    </row>
    <row r="5" spans="1:110" s="1" customFormat="1">
      <c r="B5" s="693" t="s">
        <v>64</v>
      </c>
      <c r="C5" s="694"/>
      <c r="D5" s="695"/>
      <c r="E5" s="139"/>
      <c r="F5" s="125"/>
      <c r="G5" s="125"/>
      <c r="H5" s="125"/>
      <c r="I5" s="125"/>
      <c r="J5" s="129"/>
      <c r="K5" s="6"/>
      <c r="M5" s="47"/>
      <c r="N5" s="47"/>
    </row>
    <row r="6" spans="1:110" s="1" customFormat="1" ht="29.5" customHeight="1">
      <c r="B6" s="84" t="s">
        <v>12</v>
      </c>
      <c r="C6" s="85" t="s">
        <v>44</v>
      </c>
      <c r="D6" s="86" t="s">
        <v>35</v>
      </c>
      <c r="E6" s="141"/>
      <c r="F6" s="126"/>
      <c r="G6" s="126"/>
      <c r="H6" s="126"/>
      <c r="I6" s="126"/>
      <c r="J6" s="129"/>
      <c r="K6" s="6"/>
      <c r="M6" s="47"/>
      <c r="N6" s="47"/>
    </row>
    <row r="7" spans="1:110" s="1" customFormat="1" ht="23.5" customHeight="1" thickBot="1">
      <c r="B7" s="52">
        <f>O86</f>
        <v>149</v>
      </c>
      <c r="C7" s="489">
        <f>'Summary P2'!K11</f>
        <v>132980.3846153846</v>
      </c>
      <c r="D7" s="490">
        <f>B7/C7</f>
        <v>1.1204660027939344E-3</v>
      </c>
      <c r="E7" s="142"/>
      <c r="F7" s="267"/>
      <c r="G7" s="19"/>
      <c r="H7" s="19"/>
      <c r="I7" s="19"/>
      <c r="J7" s="129"/>
      <c r="K7" s="6"/>
      <c r="M7" s="47"/>
      <c r="N7" s="47"/>
    </row>
    <row r="8" spans="1:110" s="1" customFormat="1" ht="20.399999999999999" customHeight="1">
      <c r="B8" s="9"/>
      <c r="C8" s="9"/>
      <c r="D8" s="9"/>
      <c r="E8" s="143"/>
      <c r="F8" s="9"/>
      <c r="G8" s="9"/>
      <c r="H8" s="9"/>
      <c r="I8" s="9"/>
      <c r="J8" s="149"/>
      <c r="K8" s="6"/>
      <c r="M8" s="47"/>
      <c r="N8" s="47"/>
    </row>
    <row r="9" spans="1:110" customFormat="1">
      <c r="B9" s="10"/>
      <c r="C9" s="11"/>
      <c r="D9" s="11"/>
      <c r="E9" s="144"/>
      <c r="F9" s="11"/>
      <c r="G9" s="11"/>
      <c r="H9" s="11"/>
      <c r="I9" s="11"/>
      <c r="J9" s="135"/>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128</v>
      </c>
      <c r="X12" s="707"/>
      <c r="Y12" s="707"/>
      <c r="Z12" s="707"/>
      <c r="AA12" s="708" t="s">
        <v>180</v>
      </c>
      <c r="AB12" s="708"/>
      <c r="AC12" s="708"/>
      <c r="AD12" s="708"/>
      <c r="AE12" s="707" t="s">
        <v>181</v>
      </c>
      <c r="AF12" s="707"/>
      <c r="AG12" s="707"/>
      <c r="AH12" s="707"/>
      <c r="AI12" s="708" t="s">
        <v>182</v>
      </c>
      <c r="AJ12" s="708"/>
      <c r="AK12" s="708"/>
      <c r="AL12" s="708"/>
      <c r="AM12" s="707" t="s">
        <v>183</v>
      </c>
      <c r="AN12" s="707"/>
      <c r="AO12" s="707"/>
      <c r="AP12" s="707"/>
      <c r="AQ12" s="708" t="s">
        <v>184</v>
      </c>
      <c r="AR12" s="708"/>
      <c r="AS12" s="708"/>
      <c r="AT12" s="708"/>
      <c r="AU12" s="707" t="s">
        <v>185</v>
      </c>
      <c r="AV12" s="707"/>
      <c r="AW12" s="707"/>
      <c r="AX12" s="707"/>
      <c r="AY12" s="708" t="s">
        <v>186</v>
      </c>
      <c r="AZ12" s="708"/>
      <c r="BA12" s="708"/>
      <c r="BB12" s="708"/>
      <c r="BC12" s="707" t="s">
        <v>187</v>
      </c>
      <c r="BD12" s="707"/>
      <c r="BE12" s="707"/>
      <c r="BF12" s="707"/>
      <c r="BG12" s="708" t="s">
        <v>188</v>
      </c>
      <c r="BH12" s="708"/>
      <c r="BI12" s="708"/>
      <c r="BJ12" s="708"/>
      <c r="BK12" s="707" t="s">
        <v>189</v>
      </c>
      <c r="BL12" s="707"/>
      <c r="BM12" s="707"/>
      <c r="BN12" s="707"/>
      <c r="BO12" s="708" t="s">
        <v>190</v>
      </c>
      <c r="BP12" s="708"/>
      <c r="BQ12" s="708"/>
      <c r="BR12" s="708"/>
      <c r="BS12" s="707" t="s">
        <v>191</v>
      </c>
      <c r="BT12" s="707"/>
      <c r="BU12" s="707"/>
      <c r="BV12" s="707"/>
      <c r="BW12" s="708" t="s">
        <v>192</v>
      </c>
      <c r="BX12" s="708"/>
      <c r="BY12" s="708"/>
      <c r="BZ12" s="708"/>
      <c r="CA12" s="707" t="s">
        <v>193</v>
      </c>
      <c r="CB12" s="707"/>
      <c r="CC12" s="707"/>
      <c r="CD12" s="707"/>
      <c r="CE12" s="708" t="s">
        <v>194</v>
      </c>
      <c r="CF12" s="708"/>
      <c r="CG12" s="708"/>
      <c r="CH12" s="708"/>
      <c r="CI12" s="707" t="s">
        <v>195</v>
      </c>
      <c r="CJ12" s="707"/>
      <c r="CK12" s="707"/>
      <c r="CL12" s="707"/>
      <c r="CM12" s="708" t="s">
        <v>196</v>
      </c>
      <c r="CN12" s="708"/>
      <c r="CO12" s="708"/>
      <c r="CP12" s="708"/>
      <c r="CQ12" s="707" t="s">
        <v>197</v>
      </c>
      <c r="CR12" s="707"/>
      <c r="CS12" s="707"/>
      <c r="CT12" s="707"/>
      <c r="CU12" s="708" t="s">
        <v>198</v>
      </c>
      <c r="CV12" s="708"/>
      <c r="CW12" s="708"/>
      <c r="CX12" s="708"/>
      <c r="CY12" s="707" t="s">
        <v>199</v>
      </c>
      <c r="CZ12" s="707"/>
      <c r="DA12" s="707"/>
      <c r="DB12" s="707"/>
      <c r="DC12" s="708" t="s">
        <v>94</v>
      </c>
      <c r="DD12" s="708"/>
      <c r="DE12" s="708"/>
      <c r="DF12" s="726"/>
    </row>
    <row r="13" spans="1:110" ht="72.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454"/>
      <c r="B14" s="455">
        <f>'Daily_Total  P2'!B14</f>
        <v>45186</v>
      </c>
      <c r="C14" s="456"/>
      <c r="D14" s="457"/>
      <c r="E14" s="458"/>
      <c r="F14" s="457"/>
      <c r="G14" s="457"/>
      <c r="H14" s="457"/>
      <c r="I14" s="457"/>
      <c r="J14" s="459"/>
      <c r="K14" s="106"/>
      <c r="L14" s="107"/>
      <c r="M14" s="108"/>
      <c r="N14" s="109"/>
      <c r="O14" s="460"/>
      <c r="P14" s="457"/>
      <c r="Q14" s="106"/>
      <c r="R14" s="461"/>
      <c r="S14" s="106"/>
      <c r="T14" s="457"/>
      <c r="U14" s="457"/>
      <c r="V14" s="462"/>
      <c r="W14" s="168"/>
      <c r="X14" s="153"/>
      <c r="Y14" s="154"/>
      <c r="Z14" s="107"/>
      <c r="AA14" s="153"/>
      <c r="AB14" s="153"/>
      <c r="AC14" s="154"/>
      <c r="AD14" s="107"/>
      <c r="AE14" s="153"/>
      <c r="AF14" s="153"/>
      <c r="AG14" s="154"/>
      <c r="AH14" s="107"/>
      <c r="AI14" s="153"/>
      <c r="AJ14" s="153"/>
      <c r="AK14" s="154"/>
      <c r="AL14" s="107"/>
      <c r="AM14" s="153"/>
      <c r="AN14" s="153"/>
      <c r="AO14" s="154"/>
      <c r="AP14" s="107"/>
      <c r="AQ14" s="153"/>
      <c r="AR14" s="153"/>
      <c r="AS14" s="154"/>
      <c r="AT14" s="107"/>
      <c r="AU14" s="153"/>
      <c r="AV14" s="153"/>
      <c r="AW14" s="154"/>
      <c r="AX14" s="107"/>
      <c r="AY14" s="153"/>
      <c r="AZ14" s="153"/>
      <c r="BA14" s="154"/>
      <c r="BB14" s="107"/>
      <c r="BC14" s="153"/>
      <c r="BD14" s="153"/>
      <c r="BE14" s="154"/>
      <c r="BF14" s="107"/>
      <c r="BG14" s="153"/>
      <c r="BH14" s="153"/>
      <c r="BI14" s="154"/>
      <c r="BJ14" s="107"/>
      <c r="BK14" s="153"/>
      <c r="BL14" s="153"/>
      <c r="BM14" s="154"/>
      <c r="BN14" s="107"/>
      <c r="BO14" s="153"/>
      <c r="BP14" s="153"/>
      <c r="BQ14" s="154"/>
      <c r="BR14" s="107"/>
      <c r="BS14" s="153"/>
      <c r="BT14" s="153"/>
      <c r="BU14" s="154"/>
      <c r="BV14" s="107"/>
      <c r="BW14" s="153"/>
      <c r="BX14" s="153"/>
      <c r="BY14" s="154"/>
      <c r="BZ14" s="107"/>
      <c r="CA14" s="153"/>
      <c r="CB14" s="153"/>
      <c r="CC14" s="154"/>
      <c r="CD14" s="107"/>
      <c r="CE14" s="153"/>
      <c r="CF14" s="153"/>
      <c r="CG14" s="154"/>
      <c r="CH14" s="107"/>
      <c r="CI14" s="153"/>
      <c r="CJ14" s="153"/>
      <c r="CK14" s="154"/>
      <c r="CL14" s="107"/>
      <c r="CM14" s="153"/>
      <c r="CN14" s="153"/>
      <c r="CO14" s="154"/>
      <c r="CP14" s="107"/>
      <c r="CQ14" s="153"/>
      <c r="CR14" s="153"/>
      <c r="CS14" s="154"/>
      <c r="CT14" s="107"/>
      <c r="CU14" s="153"/>
      <c r="CV14" s="153"/>
      <c r="CW14" s="154"/>
      <c r="CX14" s="107"/>
      <c r="CY14" s="153"/>
      <c r="CZ14" s="153"/>
      <c r="DA14" s="154"/>
      <c r="DB14" s="107"/>
      <c r="DC14" s="153"/>
      <c r="DD14" s="153"/>
      <c r="DE14" s="154"/>
      <c r="DF14" s="155"/>
    </row>
    <row r="15" spans="1:110" s="4" customFormat="1" ht="16.25" customHeight="1">
      <c r="A15" s="454"/>
      <c r="B15" s="455">
        <f>'Daily_Total  P2'!B15</f>
        <v>45187</v>
      </c>
      <c r="C15" s="456"/>
      <c r="D15" s="457"/>
      <c r="E15" s="458"/>
      <c r="F15" s="457"/>
      <c r="G15" s="457"/>
      <c r="H15" s="457"/>
      <c r="I15" s="457"/>
      <c r="J15" s="459"/>
      <c r="K15" s="106"/>
      <c r="L15" s="107"/>
      <c r="M15" s="108"/>
      <c r="N15" s="109"/>
      <c r="O15" s="460"/>
      <c r="P15" s="457"/>
      <c r="Q15" s="106"/>
      <c r="R15" s="461"/>
      <c r="S15" s="106"/>
      <c r="T15" s="457"/>
      <c r="U15" s="457"/>
      <c r="V15" s="462"/>
      <c r="W15" s="168"/>
      <c r="X15" s="153"/>
      <c r="Y15" s="154"/>
      <c r="Z15" s="107"/>
      <c r="AA15" s="153"/>
      <c r="AB15" s="153"/>
      <c r="AC15" s="154"/>
      <c r="AD15" s="107"/>
      <c r="AE15" s="153"/>
      <c r="AF15" s="153"/>
      <c r="AG15" s="154"/>
      <c r="AH15" s="107"/>
      <c r="AI15" s="153"/>
      <c r="AJ15" s="153"/>
      <c r="AK15" s="154"/>
      <c r="AL15" s="107"/>
      <c r="AM15" s="153"/>
      <c r="AN15" s="153"/>
      <c r="AO15" s="154"/>
      <c r="AP15" s="107"/>
      <c r="AQ15" s="153"/>
      <c r="AR15" s="153"/>
      <c r="AS15" s="154"/>
      <c r="AT15" s="107"/>
      <c r="AU15" s="153"/>
      <c r="AV15" s="153"/>
      <c r="AW15" s="154"/>
      <c r="AX15" s="107"/>
      <c r="AY15" s="153"/>
      <c r="AZ15" s="153"/>
      <c r="BA15" s="154"/>
      <c r="BB15" s="107"/>
      <c r="BC15" s="153"/>
      <c r="BD15" s="153"/>
      <c r="BE15" s="154"/>
      <c r="BF15" s="107"/>
      <c r="BG15" s="153"/>
      <c r="BH15" s="153"/>
      <c r="BI15" s="154"/>
      <c r="BJ15" s="107"/>
      <c r="BK15" s="153"/>
      <c r="BL15" s="153"/>
      <c r="BM15" s="154"/>
      <c r="BN15" s="107"/>
      <c r="BO15" s="153"/>
      <c r="BP15" s="153"/>
      <c r="BQ15" s="154"/>
      <c r="BR15" s="107"/>
      <c r="BS15" s="153"/>
      <c r="BT15" s="153"/>
      <c r="BU15" s="154"/>
      <c r="BV15" s="107"/>
      <c r="BW15" s="153"/>
      <c r="BX15" s="153"/>
      <c r="BY15" s="154"/>
      <c r="BZ15" s="107"/>
      <c r="CA15" s="153"/>
      <c r="CB15" s="153"/>
      <c r="CC15" s="154"/>
      <c r="CD15" s="107"/>
      <c r="CE15" s="153"/>
      <c r="CF15" s="153"/>
      <c r="CG15" s="154"/>
      <c r="CH15" s="107"/>
      <c r="CI15" s="153"/>
      <c r="CJ15" s="153"/>
      <c r="CK15" s="154"/>
      <c r="CL15" s="107"/>
      <c r="CM15" s="153"/>
      <c r="CN15" s="153"/>
      <c r="CO15" s="154"/>
      <c r="CP15" s="107"/>
      <c r="CQ15" s="153"/>
      <c r="CR15" s="153"/>
      <c r="CS15" s="154"/>
      <c r="CT15" s="107"/>
      <c r="CU15" s="153"/>
      <c r="CV15" s="153"/>
      <c r="CW15" s="154"/>
      <c r="CX15" s="107"/>
      <c r="CY15" s="153"/>
      <c r="CZ15" s="153"/>
      <c r="DA15" s="154"/>
      <c r="DB15" s="107"/>
      <c r="DC15" s="153"/>
      <c r="DD15" s="153"/>
      <c r="DE15" s="154"/>
      <c r="DF15" s="155"/>
    </row>
    <row r="16" spans="1:110" s="4" customFormat="1" ht="16.25" customHeight="1">
      <c r="A16" s="454"/>
      <c r="B16" s="455">
        <f>'Daily_Total  P2'!B16</f>
        <v>45188</v>
      </c>
      <c r="C16" s="456"/>
      <c r="D16" s="457"/>
      <c r="E16" s="458"/>
      <c r="F16" s="457"/>
      <c r="G16" s="457"/>
      <c r="H16" s="457"/>
      <c r="I16" s="457"/>
      <c r="J16" s="459"/>
      <c r="K16" s="106"/>
      <c r="L16" s="107"/>
      <c r="M16" s="108"/>
      <c r="N16" s="109"/>
      <c r="O16" s="460"/>
      <c r="P16" s="457"/>
      <c r="Q16" s="106"/>
      <c r="R16" s="461"/>
      <c r="S16" s="106"/>
      <c r="T16" s="457"/>
      <c r="U16" s="457"/>
      <c r="V16" s="462"/>
      <c r="W16" s="168"/>
      <c r="X16" s="153"/>
      <c r="Y16" s="154"/>
      <c r="Z16" s="107"/>
      <c r="AA16" s="153"/>
      <c r="AB16" s="153"/>
      <c r="AC16" s="154"/>
      <c r="AD16" s="107"/>
      <c r="AE16" s="153"/>
      <c r="AF16" s="153"/>
      <c r="AG16" s="154"/>
      <c r="AH16" s="107"/>
      <c r="AI16" s="153"/>
      <c r="AJ16" s="153"/>
      <c r="AK16" s="154"/>
      <c r="AL16" s="107"/>
      <c r="AM16" s="153"/>
      <c r="AN16" s="153"/>
      <c r="AO16" s="154"/>
      <c r="AP16" s="107"/>
      <c r="AQ16" s="153"/>
      <c r="AR16" s="153"/>
      <c r="AS16" s="154"/>
      <c r="AT16" s="107"/>
      <c r="AU16" s="153"/>
      <c r="AV16" s="153"/>
      <c r="AW16" s="154"/>
      <c r="AX16" s="107"/>
      <c r="AY16" s="153"/>
      <c r="AZ16" s="153"/>
      <c r="BA16" s="154"/>
      <c r="BB16" s="107"/>
      <c r="BC16" s="153"/>
      <c r="BD16" s="153"/>
      <c r="BE16" s="154"/>
      <c r="BF16" s="107"/>
      <c r="BG16" s="153"/>
      <c r="BH16" s="153"/>
      <c r="BI16" s="154"/>
      <c r="BJ16" s="107"/>
      <c r="BK16" s="153"/>
      <c r="BL16" s="153"/>
      <c r="BM16" s="154"/>
      <c r="BN16" s="107"/>
      <c r="BO16" s="153"/>
      <c r="BP16" s="153"/>
      <c r="BQ16" s="154"/>
      <c r="BR16" s="107"/>
      <c r="BS16" s="153"/>
      <c r="BT16" s="153"/>
      <c r="BU16" s="154"/>
      <c r="BV16" s="107"/>
      <c r="BW16" s="153"/>
      <c r="BX16" s="153"/>
      <c r="BY16" s="154"/>
      <c r="BZ16" s="107"/>
      <c r="CA16" s="153"/>
      <c r="CB16" s="153"/>
      <c r="CC16" s="154"/>
      <c r="CD16" s="107"/>
      <c r="CE16" s="153"/>
      <c r="CF16" s="153"/>
      <c r="CG16" s="154"/>
      <c r="CH16" s="107"/>
      <c r="CI16" s="153"/>
      <c r="CJ16" s="153"/>
      <c r="CK16" s="154"/>
      <c r="CL16" s="107"/>
      <c r="CM16" s="153"/>
      <c r="CN16" s="153"/>
      <c r="CO16" s="154"/>
      <c r="CP16" s="107"/>
      <c r="CQ16" s="153"/>
      <c r="CR16" s="153"/>
      <c r="CS16" s="154"/>
      <c r="CT16" s="107"/>
      <c r="CU16" s="153"/>
      <c r="CV16" s="153"/>
      <c r="CW16" s="154"/>
      <c r="CX16" s="107"/>
      <c r="CY16" s="153"/>
      <c r="CZ16" s="153"/>
      <c r="DA16" s="154"/>
      <c r="DB16" s="107"/>
      <c r="DC16" s="153"/>
      <c r="DD16" s="153"/>
      <c r="DE16" s="154"/>
      <c r="DF16" s="155"/>
    </row>
    <row r="17" spans="1:110" s="4" customFormat="1" ht="16.25" customHeight="1">
      <c r="A17" s="454"/>
      <c r="B17" s="455">
        <f>'Daily_Total  P2'!B17</f>
        <v>45189</v>
      </c>
      <c r="C17" s="456"/>
      <c r="D17" s="457"/>
      <c r="E17" s="458"/>
      <c r="F17" s="457"/>
      <c r="G17" s="457"/>
      <c r="H17" s="457"/>
      <c r="I17" s="457"/>
      <c r="J17" s="459"/>
      <c r="K17" s="106"/>
      <c r="L17" s="107"/>
      <c r="M17" s="108"/>
      <c r="N17" s="109"/>
      <c r="O17" s="460"/>
      <c r="P17" s="457"/>
      <c r="Q17" s="106"/>
      <c r="R17" s="461"/>
      <c r="S17" s="106"/>
      <c r="T17" s="457"/>
      <c r="U17" s="457"/>
      <c r="V17" s="462"/>
      <c r="W17" s="168"/>
      <c r="X17" s="153"/>
      <c r="Y17" s="154"/>
      <c r="Z17" s="107"/>
      <c r="AA17" s="153"/>
      <c r="AB17" s="153"/>
      <c r="AC17" s="154"/>
      <c r="AD17" s="107"/>
      <c r="AE17" s="153"/>
      <c r="AF17" s="153"/>
      <c r="AG17" s="154"/>
      <c r="AH17" s="107"/>
      <c r="AI17" s="153"/>
      <c r="AJ17" s="153"/>
      <c r="AK17" s="154"/>
      <c r="AL17" s="107"/>
      <c r="AM17" s="153"/>
      <c r="AN17" s="153"/>
      <c r="AO17" s="154"/>
      <c r="AP17" s="107"/>
      <c r="AQ17" s="153"/>
      <c r="AR17" s="153"/>
      <c r="AS17" s="154"/>
      <c r="AT17" s="107"/>
      <c r="AU17" s="153"/>
      <c r="AV17" s="153"/>
      <c r="AW17" s="154"/>
      <c r="AX17" s="107"/>
      <c r="AY17" s="153"/>
      <c r="AZ17" s="153"/>
      <c r="BA17" s="154"/>
      <c r="BB17" s="107"/>
      <c r="BC17" s="153"/>
      <c r="BD17" s="153"/>
      <c r="BE17" s="154"/>
      <c r="BF17" s="107"/>
      <c r="BG17" s="153"/>
      <c r="BH17" s="153"/>
      <c r="BI17" s="154"/>
      <c r="BJ17" s="107"/>
      <c r="BK17" s="153"/>
      <c r="BL17" s="153"/>
      <c r="BM17" s="154"/>
      <c r="BN17" s="107"/>
      <c r="BO17" s="153"/>
      <c r="BP17" s="153"/>
      <c r="BQ17" s="154"/>
      <c r="BR17" s="107"/>
      <c r="BS17" s="153"/>
      <c r="BT17" s="153"/>
      <c r="BU17" s="154"/>
      <c r="BV17" s="107"/>
      <c r="BW17" s="153"/>
      <c r="BX17" s="153"/>
      <c r="BY17" s="154"/>
      <c r="BZ17" s="107"/>
      <c r="CA17" s="153"/>
      <c r="CB17" s="153"/>
      <c r="CC17" s="154"/>
      <c r="CD17" s="107"/>
      <c r="CE17" s="153"/>
      <c r="CF17" s="153"/>
      <c r="CG17" s="154"/>
      <c r="CH17" s="107"/>
      <c r="CI17" s="153"/>
      <c r="CJ17" s="153"/>
      <c r="CK17" s="154"/>
      <c r="CL17" s="107"/>
      <c r="CM17" s="153"/>
      <c r="CN17" s="153"/>
      <c r="CO17" s="154"/>
      <c r="CP17" s="107"/>
      <c r="CQ17" s="153"/>
      <c r="CR17" s="153"/>
      <c r="CS17" s="154"/>
      <c r="CT17" s="107"/>
      <c r="CU17" s="153"/>
      <c r="CV17" s="153"/>
      <c r="CW17" s="154"/>
      <c r="CX17" s="107"/>
      <c r="CY17" s="153"/>
      <c r="CZ17" s="153"/>
      <c r="DA17" s="154"/>
      <c r="DB17" s="107"/>
      <c r="DC17" s="153"/>
      <c r="DD17" s="153"/>
      <c r="DE17" s="154"/>
      <c r="DF17" s="155"/>
    </row>
    <row r="18" spans="1:110">
      <c r="A18" s="463"/>
      <c r="B18" s="455">
        <f>'Daily_Total  P2'!B18</f>
        <v>45190</v>
      </c>
      <c r="C18" s="464">
        <f t="shared" ref="C18:D20" si="0">SUM(W18,AA18,AE18,AI18,AM18,AQ18,AU18,AY18,BC18,BG18,BK18,BO18,BS18,BW18,CA18,CE18,CI18,CM18,CQ18,CU18,CY18,DC18)</f>
        <v>8038</v>
      </c>
      <c r="D18" s="465">
        <f>SUM(X18,AB18,AF18,AJ18,AN18,AR18,AV18,AZ18,BD18,BH18,BL18,BP18,BT18,BX18,CB18,CF18,CJ18,CN18,CR18,CV18,CZ18,DD18)</f>
        <v>79</v>
      </c>
      <c r="E18" s="466">
        <v>886</v>
      </c>
      <c r="F18" s="465">
        <v>695.6434999999999</v>
      </c>
      <c r="G18" s="465">
        <v>318.95220000000006</v>
      </c>
      <c r="H18" s="465">
        <v>224.31830000000002</v>
      </c>
      <c r="I18" s="465">
        <v>162.79810000000001</v>
      </c>
      <c r="J18" s="467">
        <f>SUM(Y18,AC18,AG18,AK18,AO18,AS18,AW18,BA18,BE18,BI18,BM18,BQ18,BU18,BY18,CC18,CG18,CK18,CO18,CS18,CW18,DA18,DE18)</f>
        <v>22.120000000000005</v>
      </c>
      <c r="K18" s="59">
        <f>SUM($J$14:J18)/$C$3</f>
        <v>2.1325682310963548E-3</v>
      </c>
      <c r="L18" s="60">
        <f t="shared" ref="L18:L77" si="1">D18/C18</f>
        <v>9.8283155013684995E-3</v>
      </c>
      <c r="M18" s="73">
        <f t="shared" ref="M18:M77" si="2">J18/D18</f>
        <v>0.28000000000000008</v>
      </c>
      <c r="N18" s="100">
        <f t="shared" ref="N18:N78" si="3">J18/E18</f>
        <v>2.4966139954853278E-2</v>
      </c>
      <c r="O18" s="468">
        <v>2</v>
      </c>
      <c r="P18" s="465">
        <f>$C$7/14</f>
        <v>9498.5989010988997</v>
      </c>
      <c r="Q18" s="59">
        <f t="shared" ref="Q18:Q77" si="4">O18/P18</f>
        <v>2.1055736965255146E-4</v>
      </c>
      <c r="R18" s="469">
        <f t="shared" ref="R18:R60" si="5">J18/O18</f>
        <v>11.060000000000002</v>
      </c>
      <c r="S18" s="59">
        <f t="shared" ref="S18:S77" si="6">O18/D18</f>
        <v>2.5316455696202531E-2</v>
      </c>
      <c r="T18" s="465">
        <v>1122.8867815000001</v>
      </c>
      <c r="U18" s="465"/>
      <c r="V18" s="470">
        <v>0</v>
      </c>
      <c r="W18" s="169"/>
      <c r="X18" s="127"/>
      <c r="Y18" s="128"/>
      <c r="Z18" s="60" t="e">
        <f t="shared" ref="Z18:Z86" si="7">X18/W18</f>
        <v>#DIV/0!</v>
      </c>
      <c r="AA18" s="127">
        <v>742</v>
      </c>
      <c r="AB18" s="127">
        <v>12</v>
      </c>
      <c r="AC18" s="128">
        <v>3.3600000000000003</v>
      </c>
      <c r="AD18" s="60">
        <f>AB18/AA18</f>
        <v>1.6172506738544475E-2</v>
      </c>
      <c r="AE18" s="127">
        <v>615</v>
      </c>
      <c r="AF18" s="127">
        <v>6</v>
      </c>
      <c r="AG18" s="128">
        <v>1.6800000000000002</v>
      </c>
      <c r="AH18" s="60">
        <f t="shared" ref="AH18:AH86" si="8">AF18/AE18</f>
        <v>9.7560975609756097E-3</v>
      </c>
      <c r="AI18" s="127">
        <v>602</v>
      </c>
      <c r="AJ18" s="127">
        <v>2</v>
      </c>
      <c r="AK18" s="128">
        <v>0.56000000000000005</v>
      </c>
      <c r="AL18" s="60">
        <f t="shared" ref="AL18:AL86" si="9">AJ18/AI18</f>
        <v>3.3222591362126247E-3</v>
      </c>
      <c r="AM18" s="127">
        <v>644</v>
      </c>
      <c r="AN18" s="127">
        <v>0</v>
      </c>
      <c r="AO18" s="128">
        <v>0</v>
      </c>
      <c r="AP18" s="60">
        <f t="shared" ref="AP18:AP86" si="10">AN18/AM18</f>
        <v>0</v>
      </c>
      <c r="AQ18" s="127"/>
      <c r="AR18" s="127"/>
      <c r="AS18" s="128"/>
      <c r="AT18" s="60" t="e">
        <f>AR18/AQ18</f>
        <v>#DIV/0!</v>
      </c>
      <c r="AU18" s="127">
        <v>1698</v>
      </c>
      <c r="AV18" s="127">
        <v>17</v>
      </c>
      <c r="AW18" s="128">
        <v>4.7600000000000007</v>
      </c>
      <c r="AX18" s="60">
        <f t="shared" ref="AX18:AX86" si="11">AV18/AU18</f>
        <v>1.0011778563015312E-2</v>
      </c>
      <c r="AY18" s="127">
        <v>931</v>
      </c>
      <c r="AZ18" s="127">
        <v>10</v>
      </c>
      <c r="BA18" s="128">
        <v>2.8000000000000003</v>
      </c>
      <c r="BB18" s="60">
        <f t="shared" ref="BB18:BB86" si="12">AZ18/AY18</f>
        <v>1.0741138560687433E-2</v>
      </c>
      <c r="BC18" s="127">
        <v>654</v>
      </c>
      <c r="BD18" s="127">
        <v>8</v>
      </c>
      <c r="BE18" s="128">
        <v>2.2400000000000002</v>
      </c>
      <c r="BF18" s="60">
        <f t="shared" ref="BF18:BF86" si="13">BD18/BC18</f>
        <v>1.2232415902140673E-2</v>
      </c>
      <c r="BG18" s="127">
        <v>1462</v>
      </c>
      <c r="BH18" s="127">
        <v>13</v>
      </c>
      <c r="BI18" s="128">
        <v>3.6400000000000006</v>
      </c>
      <c r="BJ18" s="60">
        <f t="shared" ref="BJ18:BJ86" si="14">BH18/BG18</f>
        <v>8.8919288645690833E-3</v>
      </c>
      <c r="BK18" s="127">
        <v>690</v>
      </c>
      <c r="BL18" s="127">
        <v>11</v>
      </c>
      <c r="BM18" s="128">
        <v>3.08</v>
      </c>
      <c r="BN18" s="60">
        <f t="shared" ref="BN18:BN86" si="15">BL18/BK18</f>
        <v>1.5942028985507246E-2</v>
      </c>
      <c r="BO18" s="127"/>
      <c r="BP18" s="127"/>
      <c r="BQ18" s="128"/>
      <c r="BR18" s="60" t="e">
        <f t="shared" ref="BR18:BR86" si="16">BP18/BO18</f>
        <v>#DIV/0!</v>
      </c>
      <c r="BS18" s="127"/>
      <c r="BT18" s="127"/>
      <c r="BU18" s="128"/>
      <c r="BV18" s="60" t="e">
        <f t="shared" ref="BV18:BV86" si="17">BT18/BS18</f>
        <v>#DIV/0!</v>
      </c>
      <c r="BW18" s="127"/>
      <c r="BX18" s="127"/>
      <c r="BY18" s="128"/>
      <c r="BZ18" s="60" t="e">
        <f t="shared" ref="BZ18:BZ86" si="18">BX18/BW18</f>
        <v>#DIV/0!</v>
      </c>
      <c r="CA18" s="127"/>
      <c r="CB18" s="127"/>
      <c r="CC18" s="128"/>
      <c r="CD18" s="60" t="e">
        <f t="shared" ref="CD18:CD86" si="19">CB18/CA18</f>
        <v>#DIV/0!</v>
      </c>
      <c r="CE18" s="127"/>
      <c r="CF18" s="127"/>
      <c r="CG18" s="128"/>
      <c r="CH18" s="60" t="e">
        <f t="shared" ref="CH18:CH86" si="20">CF18/CE18</f>
        <v>#DIV/0!</v>
      </c>
      <c r="CI18" s="127"/>
      <c r="CJ18" s="127"/>
      <c r="CK18" s="128"/>
      <c r="CL18" s="60" t="e">
        <f t="shared" ref="CL18:CL86" si="21">CJ18/CI18</f>
        <v>#DIV/0!</v>
      </c>
      <c r="CM18" s="127"/>
      <c r="CN18" s="127"/>
      <c r="CO18" s="128"/>
      <c r="CP18" s="60" t="e">
        <f t="shared" ref="CP18:CP86" si="22">CN18/CM18</f>
        <v>#DIV/0!</v>
      </c>
      <c r="CQ18" s="127"/>
      <c r="CR18" s="127"/>
      <c r="CS18" s="128"/>
      <c r="CT18" s="60" t="e">
        <f t="shared" ref="CT18:CT86" si="23">CR18/CQ18</f>
        <v>#DIV/0!</v>
      </c>
      <c r="CU18" s="127"/>
      <c r="CV18" s="127"/>
      <c r="CW18" s="128"/>
      <c r="CX18" s="60" t="e">
        <f t="shared" ref="CX18:CX86" si="24">CV18/CU18</f>
        <v>#DIV/0!</v>
      </c>
      <c r="CY18" s="127"/>
      <c r="CZ18" s="127"/>
      <c r="DA18" s="128"/>
      <c r="DB18" s="60" t="e">
        <f t="shared" ref="DB18:DB19" si="25">CZ18/CY18</f>
        <v>#DIV/0!</v>
      </c>
      <c r="DC18" s="127"/>
      <c r="DD18" s="127"/>
      <c r="DE18" s="128"/>
      <c r="DF18" s="150" t="e">
        <f t="shared" ref="DF18:DF86" si="26">DD18/DC18</f>
        <v>#DIV/0!</v>
      </c>
    </row>
    <row r="19" spans="1:110">
      <c r="A19" s="463"/>
      <c r="B19" s="455">
        <f>'Daily_Total  P2'!B19</f>
        <v>45191</v>
      </c>
      <c r="C19" s="464">
        <f t="shared" si="0"/>
        <v>34885</v>
      </c>
      <c r="D19" s="465">
        <f t="shared" si="0"/>
        <v>727</v>
      </c>
      <c r="E19" s="466">
        <v>1789</v>
      </c>
      <c r="F19" s="465">
        <v>1132.8176999999998</v>
      </c>
      <c r="G19" s="465">
        <v>584.22920000000011</v>
      </c>
      <c r="H19" s="465">
        <v>453.73239999999998</v>
      </c>
      <c r="I19" s="465">
        <v>365.66300000000012</v>
      </c>
      <c r="J19" s="467">
        <f>SUM(Y19,AC19,AG19,AK19,AO19,AS19,AW19,BA19,BE19,BI19,BM19,BQ19,BU19,BY19,CC19,CG19,CK19,CO19,CS19,CW19,DA19,DE19)</f>
        <v>203.56000000000006</v>
      </c>
      <c r="K19" s="59">
        <f>SUM($J$14:J19)/$C$3</f>
        <v>2.1757594864096987E-2</v>
      </c>
      <c r="L19" s="60">
        <f t="shared" si="1"/>
        <v>2.0839902536906981E-2</v>
      </c>
      <c r="M19" s="73">
        <f t="shared" si="2"/>
        <v>0.28000000000000008</v>
      </c>
      <c r="N19" s="100">
        <f t="shared" si="3"/>
        <v>0.11378423700391284</v>
      </c>
      <c r="O19" s="468">
        <v>11</v>
      </c>
      <c r="P19" s="465">
        <f t="shared" ref="P19:P20" si="27">$C$7/14</f>
        <v>9498.5989010988997</v>
      </c>
      <c r="Q19" s="59">
        <f t="shared" si="4"/>
        <v>1.158065533089033E-3</v>
      </c>
      <c r="R19" s="469">
        <f t="shared" si="5"/>
        <v>18.505454545454551</v>
      </c>
      <c r="S19" s="59">
        <f t="shared" si="6"/>
        <v>1.5130674002751032E-2</v>
      </c>
      <c r="T19" s="465">
        <v>126.3003808</v>
      </c>
      <c r="U19" s="465"/>
      <c r="V19" s="470">
        <v>0.45</v>
      </c>
      <c r="W19" s="169"/>
      <c r="X19" s="127"/>
      <c r="Y19" s="128"/>
      <c r="Z19" s="60" t="e">
        <f t="shared" si="7"/>
        <v>#DIV/0!</v>
      </c>
      <c r="AA19" s="127">
        <v>535</v>
      </c>
      <c r="AB19" s="127">
        <v>16</v>
      </c>
      <c r="AC19" s="128">
        <v>4.4800000000000004</v>
      </c>
      <c r="AD19" s="60">
        <f>AB19/AA19</f>
        <v>2.9906542056074768E-2</v>
      </c>
      <c r="AE19" s="127">
        <v>9395</v>
      </c>
      <c r="AF19" s="127">
        <v>215</v>
      </c>
      <c r="AG19" s="128">
        <v>60.20000000000001</v>
      </c>
      <c r="AH19" s="60">
        <f t="shared" si="8"/>
        <v>2.2884513038850453E-2</v>
      </c>
      <c r="AI19" s="127">
        <v>1894</v>
      </c>
      <c r="AJ19" s="127">
        <v>36</v>
      </c>
      <c r="AK19" s="128">
        <v>10.080000000000002</v>
      </c>
      <c r="AL19" s="60">
        <f t="shared" si="9"/>
        <v>1.9007391763463569E-2</v>
      </c>
      <c r="AM19" s="127">
        <v>330</v>
      </c>
      <c r="AN19" s="127">
        <v>4</v>
      </c>
      <c r="AO19" s="128">
        <v>1.1200000000000001</v>
      </c>
      <c r="AP19" s="60">
        <f t="shared" si="10"/>
        <v>1.2121212121212121E-2</v>
      </c>
      <c r="AQ19" s="127">
        <v>3773</v>
      </c>
      <c r="AR19" s="127">
        <v>110</v>
      </c>
      <c r="AS19" s="128">
        <v>30.800000000000004</v>
      </c>
      <c r="AT19" s="60">
        <f>AR19/AQ19</f>
        <v>2.9154518950437316E-2</v>
      </c>
      <c r="AU19" s="127">
        <v>11280</v>
      </c>
      <c r="AV19" s="127">
        <v>214</v>
      </c>
      <c r="AW19" s="128">
        <v>59.920000000000009</v>
      </c>
      <c r="AX19" s="60">
        <f t="shared" si="11"/>
        <v>1.8971631205673758E-2</v>
      </c>
      <c r="AY19" s="127">
        <v>3283</v>
      </c>
      <c r="AZ19" s="127">
        <v>32</v>
      </c>
      <c r="BA19" s="128">
        <v>8.9600000000000009</v>
      </c>
      <c r="BB19" s="60">
        <f t="shared" si="12"/>
        <v>9.7471824550715812E-3</v>
      </c>
      <c r="BC19" s="127">
        <v>1050</v>
      </c>
      <c r="BD19" s="127">
        <v>28</v>
      </c>
      <c r="BE19" s="128">
        <v>7.8400000000000007</v>
      </c>
      <c r="BF19" s="60">
        <f t="shared" si="13"/>
        <v>2.6666666666666668E-2</v>
      </c>
      <c r="BG19" s="127">
        <v>837</v>
      </c>
      <c r="BH19" s="127">
        <v>10</v>
      </c>
      <c r="BI19" s="128">
        <v>2.8000000000000003</v>
      </c>
      <c r="BJ19" s="60">
        <f t="shared" si="14"/>
        <v>1.1947431302270013E-2</v>
      </c>
      <c r="BK19" s="127">
        <v>2508</v>
      </c>
      <c r="BL19" s="127">
        <v>62</v>
      </c>
      <c r="BM19" s="128">
        <v>17.360000000000003</v>
      </c>
      <c r="BN19" s="60">
        <f t="shared" si="15"/>
        <v>2.4720893141945772E-2</v>
      </c>
      <c r="BO19" s="127"/>
      <c r="BP19" s="127"/>
      <c r="BQ19" s="128"/>
      <c r="BR19" s="60" t="e">
        <f t="shared" si="16"/>
        <v>#DIV/0!</v>
      </c>
      <c r="BS19" s="127"/>
      <c r="BT19" s="127"/>
      <c r="BU19" s="128"/>
      <c r="BV19" s="60" t="e">
        <f t="shared" si="17"/>
        <v>#DIV/0!</v>
      </c>
      <c r="BW19" s="127"/>
      <c r="BX19" s="127"/>
      <c r="BY19" s="128"/>
      <c r="BZ19" s="60" t="e">
        <f t="shared" si="18"/>
        <v>#DIV/0!</v>
      </c>
      <c r="CA19" s="127"/>
      <c r="CB19" s="127"/>
      <c r="CC19" s="128"/>
      <c r="CD19" s="60" t="e">
        <f t="shared" si="19"/>
        <v>#DIV/0!</v>
      </c>
      <c r="CE19" s="127"/>
      <c r="CF19" s="127"/>
      <c r="CG19" s="128"/>
      <c r="CH19" s="60" t="e">
        <f t="shared" si="20"/>
        <v>#DIV/0!</v>
      </c>
      <c r="CI19" s="127"/>
      <c r="CJ19" s="127"/>
      <c r="CK19" s="128"/>
      <c r="CL19" s="60" t="e">
        <f t="shared" si="21"/>
        <v>#DIV/0!</v>
      </c>
      <c r="CM19" s="127"/>
      <c r="CN19" s="127"/>
      <c r="CO19" s="128"/>
      <c r="CP19" s="60" t="e">
        <f t="shared" si="22"/>
        <v>#DIV/0!</v>
      </c>
      <c r="CQ19" s="127"/>
      <c r="CR19" s="127"/>
      <c r="CS19" s="128"/>
      <c r="CT19" s="60" t="e">
        <f t="shared" si="23"/>
        <v>#DIV/0!</v>
      </c>
      <c r="CU19" s="127"/>
      <c r="CV19" s="127"/>
      <c r="CW19" s="128"/>
      <c r="CX19" s="60" t="e">
        <f t="shared" si="24"/>
        <v>#DIV/0!</v>
      </c>
      <c r="CY19" s="127"/>
      <c r="CZ19" s="127"/>
      <c r="DA19" s="128"/>
      <c r="DB19" s="60" t="e">
        <f t="shared" si="25"/>
        <v>#DIV/0!</v>
      </c>
      <c r="DC19" s="127"/>
      <c r="DD19" s="127"/>
      <c r="DE19" s="128"/>
      <c r="DF19" s="150" t="e">
        <f t="shared" si="26"/>
        <v>#DIV/0!</v>
      </c>
    </row>
    <row r="20" spans="1:110" s="479" customFormat="1">
      <c r="A20" s="88"/>
      <c r="B20" s="455">
        <f>'Daily_Total  P2'!B20</f>
        <v>45192</v>
      </c>
      <c r="C20" s="464">
        <f t="shared" si="0"/>
        <v>1798</v>
      </c>
      <c r="D20" s="72">
        <f t="shared" si="0"/>
        <v>74</v>
      </c>
      <c r="E20" s="146">
        <v>206</v>
      </c>
      <c r="F20" s="72">
        <v>167.78990000000002</v>
      </c>
      <c r="G20" s="72">
        <v>59.534200000000013</v>
      </c>
      <c r="H20" s="72">
        <v>37.248200000000004</v>
      </c>
      <c r="I20" s="72">
        <v>25.559599999999996</v>
      </c>
      <c r="J20" s="61">
        <f>SUM(Y20,AC20,AG20,AK20,AO20,AS20,AW20,BA20,BE20,BI20,BM20,BQ20,BU20,BY20,CC20,CG20,CK20,CO20,CS20,CW20,DA20,DE20)</f>
        <v>20.720000000000006</v>
      </c>
      <c r="K20" s="59">
        <f>SUM($J$14:J20)/$C$3</f>
        <v>2.3755190422339142E-2</v>
      </c>
      <c r="L20" s="60">
        <f t="shared" si="1"/>
        <v>4.1156840934371525E-2</v>
      </c>
      <c r="M20" s="73">
        <f t="shared" si="2"/>
        <v>0.28000000000000008</v>
      </c>
      <c r="N20" s="356">
        <f t="shared" si="3"/>
        <v>0.10058252427184469</v>
      </c>
      <c r="O20" s="97"/>
      <c r="P20" s="465">
        <f t="shared" si="27"/>
        <v>9498.5989010988997</v>
      </c>
      <c r="Q20" s="74">
        <f t="shared" si="4"/>
        <v>0</v>
      </c>
      <c r="R20" s="75" t="e">
        <f>J20/O20</f>
        <v>#DIV/0!</v>
      </c>
      <c r="S20" s="59">
        <f t="shared" si="6"/>
        <v>0</v>
      </c>
      <c r="T20" s="72" t="s">
        <v>175</v>
      </c>
      <c r="U20" s="72"/>
      <c r="V20" s="89" t="s">
        <v>175</v>
      </c>
      <c r="W20" s="169"/>
      <c r="X20" s="127"/>
      <c r="Y20" s="128"/>
      <c r="Z20" s="60" t="e">
        <f t="shared" si="7"/>
        <v>#DIV/0!</v>
      </c>
      <c r="AA20" s="127">
        <v>553</v>
      </c>
      <c r="AB20" s="127">
        <v>29</v>
      </c>
      <c r="AC20" s="128">
        <v>8.120000000000001</v>
      </c>
      <c r="AD20" s="60">
        <f>AB20/AA20</f>
        <v>5.2441229656419529E-2</v>
      </c>
      <c r="AE20" s="127">
        <v>290</v>
      </c>
      <c r="AF20" s="127">
        <v>9</v>
      </c>
      <c r="AG20" s="128">
        <v>2.5200000000000005</v>
      </c>
      <c r="AH20" s="60">
        <f t="shared" si="8"/>
        <v>3.1034482758620689E-2</v>
      </c>
      <c r="AI20" s="127">
        <v>30</v>
      </c>
      <c r="AJ20" s="127">
        <v>0</v>
      </c>
      <c r="AK20" s="128">
        <v>0</v>
      </c>
      <c r="AL20" s="60">
        <f t="shared" si="9"/>
        <v>0</v>
      </c>
      <c r="AM20" s="127">
        <v>12</v>
      </c>
      <c r="AN20" s="127">
        <v>0</v>
      </c>
      <c r="AO20" s="128">
        <v>0</v>
      </c>
      <c r="AP20" s="60">
        <f t="shared" si="10"/>
        <v>0</v>
      </c>
      <c r="AQ20" s="127">
        <v>71</v>
      </c>
      <c r="AR20" s="127">
        <v>0</v>
      </c>
      <c r="AS20" s="128">
        <v>0</v>
      </c>
      <c r="AT20" s="60">
        <f>AR20/AQ20</f>
        <v>0</v>
      </c>
      <c r="AU20" s="127">
        <v>640</v>
      </c>
      <c r="AV20" s="127">
        <v>20</v>
      </c>
      <c r="AW20" s="128">
        <v>5.6000000000000005</v>
      </c>
      <c r="AX20" s="60">
        <f t="shared" si="11"/>
        <v>3.125E-2</v>
      </c>
      <c r="AY20" s="127">
        <v>100</v>
      </c>
      <c r="AZ20" s="127">
        <v>7</v>
      </c>
      <c r="BA20" s="128">
        <v>1.9600000000000002</v>
      </c>
      <c r="BB20" s="60">
        <f t="shared" si="12"/>
        <v>7.0000000000000007E-2</v>
      </c>
      <c r="BC20" s="127">
        <v>86</v>
      </c>
      <c r="BD20" s="127">
        <v>7</v>
      </c>
      <c r="BE20" s="128">
        <v>1.9600000000000002</v>
      </c>
      <c r="BF20" s="60">
        <f t="shared" si="13"/>
        <v>8.1395348837209308E-2</v>
      </c>
      <c r="BG20" s="127">
        <v>8</v>
      </c>
      <c r="BH20" s="127">
        <v>1</v>
      </c>
      <c r="BI20" s="128">
        <v>0.28000000000000003</v>
      </c>
      <c r="BJ20" s="60">
        <f>BH20/BG20</f>
        <v>0.125</v>
      </c>
      <c r="BK20" s="127">
        <v>8</v>
      </c>
      <c r="BL20" s="127">
        <v>1</v>
      </c>
      <c r="BM20" s="128">
        <v>0.28000000000000003</v>
      </c>
      <c r="BN20" s="60">
        <f t="shared" si="15"/>
        <v>0.125</v>
      </c>
      <c r="BO20" s="127"/>
      <c r="BP20" s="127"/>
      <c r="BQ20" s="128"/>
      <c r="BR20" s="60" t="e">
        <f t="shared" si="16"/>
        <v>#DIV/0!</v>
      </c>
      <c r="BS20" s="127"/>
      <c r="BT20" s="127"/>
      <c r="BU20" s="128"/>
      <c r="BV20" s="60" t="e">
        <f t="shared" si="17"/>
        <v>#DIV/0!</v>
      </c>
      <c r="BW20" s="127"/>
      <c r="BX20" s="127"/>
      <c r="BY20" s="128"/>
      <c r="BZ20" s="60" t="e">
        <f t="shared" si="18"/>
        <v>#DIV/0!</v>
      </c>
      <c r="CA20" s="127"/>
      <c r="CB20" s="127"/>
      <c r="CC20" s="128"/>
      <c r="CD20" s="60" t="e">
        <f t="shared" si="19"/>
        <v>#DIV/0!</v>
      </c>
      <c r="CE20" s="127"/>
      <c r="CF20" s="127"/>
      <c r="CG20" s="128"/>
      <c r="CH20" s="60" t="e">
        <f t="shared" si="20"/>
        <v>#DIV/0!</v>
      </c>
      <c r="CI20" s="127"/>
      <c r="CJ20" s="127"/>
      <c r="CK20" s="128"/>
      <c r="CL20" s="60" t="e">
        <f t="shared" si="21"/>
        <v>#DIV/0!</v>
      </c>
      <c r="CM20" s="127"/>
      <c r="CN20" s="127"/>
      <c r="CO20" s="128"/>
      <c r="CP20" s="60" t="e">
        <f t="shared" si="22"/>
        <v>#DIV/0!</v>
      </c>
      <c r="CQ20" s="127"/>
      <c r="CR20" s="127"/>
      <c r="CS20" s="128"/>
      <c r="CT20" s="60" t="e">
        <f t="shared" si="23"/>
        <v>#DIV/0!</v>
      </c>
      <c r="CU20" s="127"/>
      <c r="CV20" s="127"/>
      <c r="CW20" s="128"/>
      <c r="CX20" s="60" t="e">
        <f t="shared" si="24"/>
        <v>#DIV/0!</v>
      </c>
      <c r="CY20" s="127"/>
      <c r="CZ20" s="127"/>
      <c r="DA20" s="128"/>
      <c r="DB20" s="60" t="e">
        <f>CZ20/CY20</f>
        <v>#DIV/0!</v>
      </c>
      <c r="DC20" s="127"/>
      <c r="DD20" s="127"/>
      <c r="DE20" s="128"/>
      <c r="DF20" s="150" t="e">
        <f t="shared" si="26"/>
        <v>#DIV/0!</v>
      </c>
    </row>
    <row r="21" spans="1:110">
      <c r="A21" s="91"/>
      <c r="B21" s="166" t="s">
        <v>49</v>
      </c>
      <c r="C21" s="91">
        <f t="shared" ref="C21:J21" si="28">SUM(C14:C20)</f>
        <v>44721</v>
      </c>
      <c r="D21" s="76">
        <f t="shared" si="28"/>
        <v>880</v>
      </c>
      <c r="E21" s="147">
        <f t="shared" si="28"/>
        <v>2881</v>
      </c>
      <c r="F21" s="76">
        <f>SUM(F14:F20)</f>
        <v>1996.2510999999997</v>
      </c>
      <c r="G21" s="76">
        <f t="shared" si="28"/>
        <v>962.71560000000022</v>
      </c>
      <c r="H21" s="76">
        <f t="shared" si="28"/>
        <v>715.2989</v>
      </c>
      <c r="I21" s="76">
        <f t="shared" si="28"/>
        <v>554.02070000000015</v>
      </c>
      <c r="J21" s="77">
        <f t="shared" si="28"/>
        <v>246.40000000000006</v>
      </c>
      <c r="K21" s="78">
        <f>SUM($J$21:J21)/$C$3</f>
        <v>2.3755190422339142E-2</v>
      </c>
      <c r="L21" s="79">
        <f t="shared" si="1"/>
        <v>1.9677556405268217E-2</v>
      </c>
      <c r="M21" s="80">
        <f t="shared" si="2"/>
        <v>0.28000000000000008</v>
      </c>
      <c r="N21" s="357">
        <f t="shared" si="3"/>
        <v>8.5525859076709496E-2</v>
      </c>
      <c r="O21" s="98">
        <f>SUM(O14:O20)</f>
        <v>13</v>
      </c>
      <c r="P21" s="81">
        <f>SUM(P14:P20)</f>
        <v>28495.796703296699</v>
      </c>
      <c r="Q21" s="78">
        <f t="shared" si="4"/>
        <v>4.5620763424719478E-4</v>
      </c>
      <c r="R21" s="82">
        <f t="shared" si="5"/>
        <v>18.953846153846158</v>
      </c>
      <c r="S21" s="78">
        <f t="shared" si="6"/>
        <v>1.4772727272727272E-2</v>
      </c>
      <c r="T21" s="83">
        <f>AVERAGE(T14:T20)</f>
        <v>624.59358115000009</v>
      </c>
      <c r="U21" s="76">
        <f>SUM(U14:U20)</f>
        <v>0</v>
      </c>
      <c r="V21" s="92">
        <f>AVERAGE(V14:V20)</f>
        <v>0.22500000000000001</v>
      </c>
      <c r="W21" s="98">
        <f>SUM(W14:W20)</f>
        <v>0</v>
      </c>
      <c r="X21" s="76">
        <f>SUM(X14:X20)</f>
        <v>0</v>
      </c>
      <c r="Y21" s="77">
        <f>SUM(Y14:Y20)</f>
        <v>0</v>
      </c>
      <c r="Z21" s="79" t="e">
        <f t="shared" si="7"/>
        <v>#DIV/0!</v>
      </c>
      <c r="AA21" s="98">
        <f>SUM(AA14:AA20)</f>
        <v>1830</v>
      </c>
      <c r="AB21" s="98">
        <f>SUM(AB14:AB20)</f>
        <v>57</v>
      </c>
      <c r="AC21" s="494">
        <f>SUM(AC14:AC20)</f>
        <v>15.96</v>
      </c>
      <c r="AD21" s="495">
        <f>AB21/AA21</f>
        <v>3.1147540983606559E-2</v>
      </c>
      <c r="AE21" s="98">
        <f>SUM(AE14:AE20)</f>
        <v>10300</v>
      </c>
      <c r="AF21" s="98">
        <f>SUM(AF14:AF20)</f>
        <v>230</v>
      </c>
      <c r="AG21" s="494">
        <f>SUM(AG14:AG20)</f>
        <v>64.400000000000006</v>
      </c>
      <c r="AH21" s="495">
        <f>AF21/AE21</f>
        <v>2.2330097087378639E-2</v>
      </c>
      <c r="AI21" s="98">
        <f>SUM(AI14:AI20)</f>
        <v>2526</v>
      </c>
      <c r="AJ21" s="98">
        <f>SUM(AJ14:AJ20)</f>
        <v>38</v>
      </c>
      <c r="AK21" s="494">
        <f>SUM(AK14:AK20)</f>
        <v>10.640000000000002</v>
      </c>
      <c r="AL21" s="495">
        <f>AJ21/AI21</f>
        <v>1.5043547110055424E-2</v>
      </c>
      <c r="AM21" s="98">
        <f>SUM(AM14:AM20)</f>
        <v>986</v>
      </c>
      <c r="AN21" s="98">
        <f>SUM(AN14:AN20)</f>
        <v>4</v>
      </c>
      <c r="AO21" s="494">
        <f>SUM(AO14:AO20)</f>
        <v>1.1200000000000001</v>
      </c>
      <c r="AP21" s="495">
        <f>AN21/AM21</f>
        <v>4.0567951318458417E-3</v>
      </c>
      <c r="AQ21" s="98">
        <f>SUM(AQ14:AQ20)</f>
        <v>3844</v>
      </c>
      <c r="AR21" s="98">
        <f>SUM(AR14:AR20)</f>
        <v>110</v>
      </c>
      <c r="AS21" s="494">
        <f>SUM(AS14:AS20)</f>
        <v>30.800000000000004</v>
      </c>
      <c r="AT21" s="495">
        <f>AR21/AQ21</f>
        <v>2.8616024973985431E-2</v>
      </c>
      <c r="AU21" s="98">
        <f>SUM(AU14:AU20)</f>
        <v>13618</v>
      </c>
      <c r="AV21" s="98">
        <f>SUM(AV14:AV20)</f>
        <v>251</v>
      </c>
      <c r="AW21" s="494">
        <f>SUM(AW14:AW20)</f>
        <v>70.28</v>
      </c>
      <c r="AX21" s="495">
        <f>AV21/AU21</f>
        <v>1.8431487736818915E-2</v>
      </c>
      <c r="AY21" s="98">
        <f>SUM(AY14:AY20)</f>
        <v>4314</v>
      </c>
      <c r="AZ21" s="98">
        <f>SUM(AZ14:AZ20)</f>
        <v>49</v>
      </c>
      <c r="BA21" s="494">
        <f>SUM(BA14:BA20)</f>
        <v>13.720000000000002</v>
      </c>
      <c r="BB21" s="495">
        <f>AZ21/AY21</f>
        <v>1.1358368103847936E-2</v>
      </c>
      <c r="BC21" s="98">
        <f>SUM(BC14:BC20)</f>
        <v>1790</v>
      </c>
      <c r="BD21" s="98">
        <f>SUM(BD14:BD20)</f>
        <v>43</v>
      </c>
      <c r="BE21" s="494">
        <f>SUM(BE14:BE20)</f>
        <v>12.040000000000003</v>
      </c>
      <c r="BF21" s="495">
        <f>BD21/BC21</f>
        <v>2.4022346368715083E-2</v>
      </c>
      <c r="BG21" s="98">
        <f>SUM(BG14:BG20)</f>
        <v>2307</v>
      </c>
      <c r="BH21" s="98">
        <f>SUM(BH14:BH20)</f>
        <v>24</v>
      </c>
      <c r="BI21" s="494">
        <f>SUM(BI14:BI20)</f>
        <v>6.7200000000000015</v>
      </c>
      <c r="BJ21" s="495">
        <f>BH21/BG21</f>
        <v>1.0403120936280884E-2</v>
      </c>
      <c r="BK21" s="98">
        <f>SUM(BK14:BK20)</f>
        <v>3206</v>
      </c>
      <c r="BL21" s="98">
        <f>SUM(BL14:BL20)</f>
        <v>74</v>
      </c>
      <c r="BM21" s="494">
        <f>SUM(BM14:BM20)</f>
        <v>20.720000000000006</v>
      </c>
      <c r="BN21" s="495">
        <f>BL21/BK21</f>
        <v>2.3081721771678103E-2</v>
      </c>
      <c r="BO21" s="76">
        <f>SUM(BO14:BO20)</f>
        <v>0</v>
      </c>
      <c r="BP21" s="76">
        <f>SUM(BP14:BP20)</f>
        <v>0</v>
      </c>
      <c r="BQ21" s="77">
        <f>SUM(BQ14:BQ20)</f>
        <v>0</v>
      </c>
      <c r="BR21" s="79" t="e">
        <f t="shared" si="16"/>
        <v>#DIV/0!</v>
      </c>
      <c r="BS21" s="76">
        <f>SUM(BS14:BS20)</f>
        <v>0</v>
      </c>
      <c r="BT21" s="76">
        <f>SUM(BT14:BT20)</f>
        <v>0</v>
      </c>
      <c r="BU21" s="77">
        <f>SUM(BU14:BU20)</f>
        <v>0</v>
      </c>
      <c r="BV21" s="79" t="e">
        <f t="shared" si="17"/>
        <v>#DIV/0!</v>
      </c>
      <c r="BW21" s="76">
        <f>SUM(BW14:BW20)</f>
        <v>0</v>
      </c>
      <c r="BX21" s="76">
        <f>SUM(BX14:BX20)</f>
        <v>0</v>
      </c>
      <c r="BY21" s="77">
        <f>SUM(BY14:BY20)</f>
        <v>0</v>
      </c>
      <c r="BZ21" s="79" t="e">
        <f t="shared" si="18"/>
        <v>#DIV/0!</v>
      </c>
      <c r="CA21" s="76">
        <f>SUM(CA14:CA20)</f>
        <v>0</v>
      </c>
      <c r="CB21" s="76">
        <f>SUM(CB14:CB20)</f>
        <v>0</v>
      </c>
      <c r="CC21" s="77">
        <f>SUM(CC14:CC20)</f>
        <v>0</v>
      </c>
      <c r="CD21" s="79" t="e">
        <f t="shared" si="19"/>
        <v>#DIV/0!</v>
      </c>
      <c r="CE21" s="76">
        <f>SUM(CE14:CE20)</f>
        <v>0</v>
      </c>
      <c r="CF21" s="76">
        <f>SUM(CF14:CF20)</f>
        <v>0</v>
      </c>
      <c r="CG21" s="77">
        <f>SUM(CG14:CG20)</f>
        <v>0</v>
      </c>
      <c r="CH21" s="79" t="e">
        <f t="shared" si="20"/>
        <v>#DIV/0!</v>
      </c>
      <c r="CI21" s="76">
        <f>SUM(CI14:CI20)</f>
        <v>0</v>
      </c>
      <c r="CJ21" s="76">
        <f>SUM(CJ14:CJ20)</f>
        <v>0</v>
      </c>
      <c r="CK21" s="77">
        <f>SUM(CK14:CK20)</f>
        <v>0</v>
      </c>
      <c r="CL21" s="79" t="e">
        <f t="shared" si="21"/>
        <v>#DIV/0!</v>
      </c>
      <c r="CM21" s="76">
        <f>SUM(CM14:CM20)</f>
        <v>0</v>
      </c>
      <c r="CN21" s="76">
        <f>SUM(CN14:CN20)</f>
        <v>0</v>
      </c>
      <c r="CO21" s="77">
        <f>SUM(CO14:CO20)</f>
        <v>0</v>
      </c>
      <c r="CP21" s="79" t="e">
        <f t="shared" si="22"/>
        <v>#DIV/0!</v>
      </c>
      <c r="CQ21" s="76">
        <f>SUM(CQ14:CQ20)</f>
        <v>0</v>
      </c>
      <c r="CR21" s="76">
        <f>SUM(CR14:CR20)</f>
        <v>0</v>
      </c>
      <c r="CS21" s="77">
        <f>SUM(CS14:CS20)</f>
        <v>0</v>
      </c>
      <c r="CT21" s="79" t="e">
        <f t="shared" si="23"/>
        <v>#DIV/0!</v>
      </c>
      <c r="CU21" s="76">
        <f>SUM(CU14:CU20)</f>
        <v>0</v>
      </c>
      <c r="CV21" s="76">
        <f>SUM(CV14:CV20)</f>
        <v>0</v>
      </c>
      <c r="CW21" s="77">
        <f>SUM(CW14:CW20)</f>
        <v>0</v>
      </c>
      <c r="CX21" s="79" t="e">
        <f t="shared" si="24"/>
        <v>#DIV/0!</v>
      </c>
      <c r="CY21" s="76">
        <f>SUM(CY14:CY20)</f>
        <v>0</v>
      </c>
      <c r="CZ21" s="76">
        <f>SUM(CZ14:CZ20)</f>
        <v>0</v>
      </c>
      <c r="DA21" s="77">
        <f>SUM(DA14:DA20)</f>
        <v>0</v>
      </c>
      <c r="DB21" s="79" t="e">
        <f t="shared" ref="DB21:DB86" si="29">CZ21/CY21</f>
        <v>#DIV/0!</v>
      </c>
      <c r="DC21" s="76">
        <f>SUM(DC14:DC20)</f>
        <v>0</v>
      </c>
      <c r="DD21" s="76">
        <f>SUM(DD14:DD20)</f>
        <v>0</v>
      </c>
      <c r="DE21" s="77">
        <f>SUM(DE14:DE20)</f>
        <v>0</v>
      </c>
      <c r="DF21" s="151" t="e">
        <f t="shared" si="26"/>
        <v>#DIV/0!</v>
      </c>
    </row>
    <row r="22" spans="1:110">
      <c r="A22" s="88"/>
      <c r="B22" s="165">
        <f>'Daily_Total  P2'!B22</f>
        <v>45193</v>
      </c>
      <c r="C22" s="99">
        <f t="shared" ref="C22" si="30">SUM(W22,AA22,AE22,AI22,AM22,AQ22,AU22,AY22,BC22,BG22,BK22,BO22,BS22,BW22,CA22,CE22,CI22,CM22,CQ22,CU22,CY22,DC22)</f>
        <v>882</v>
      </c>
      <c r="D22" s="72">
        <f t="shared" ref="D22" si="31">SUM(X22,AB22,AF22,AJ22,AN22,AR22,AV22,AZ22,BD22,BH22,BL22,BP22,BT22,BX22,CB22,CF22,CJ22,CN22,CR22,CV22,CZ22,DD22)</f>
        <v>27</v>
      </c>
      <c r="E22" s="146">
        <v>93</v>
      </c>
      <c r="F22" s="72">
        <v>75.889400000000009</v>
      </c>
      <c r="G22" s="72">
        <v>29.320699999999999</v>
      </c>
      <c r="H22" s="72">
        <v>21.194700000000001</v>
      </c>
      <c r="I22" s="72">
        <v>16.633699999999997</v>
      </c>
      <c r="J22" s="61">
        <f>SUM(Y22,AC22,AG22,AK22,AO22,AS22,AW22,BA22,BE22,BI22,BM22,BQ22,BU22,BY22,CC22,CG22,CK22,CO22,CS22,CW22,DA22,DE22)</f>
        <v>7.5600000000000005</v>
      </c>
      <c r="K22" s="59">
        <f>SUM($J$14:J22)/$C$3</f>
        <v>4.8239233278090959E-2</v>
      </c>
      <c r="L22" s="60">
        <f t="shared" ref="L22" si="32">D22/C22</f>
        <v>3.0612244897959183E-2</v>
      </c>
      <c r="M22" s="73">
        <f t="shared" ref="M22" si="33">J22/D22</f>
        <v>0.28000000000000003</v>
      </c>
      <c r="N22" s="356">
        <f t="shared" ref="N22" si="34">J22/E22</f>
        <v>8.1290322580645169E-2</v>
      </c>
      <c r="O22" s="97">
        <v>1</v>
      </c>
      <c r="P22" s="465">
        <f>$C$7/14</f>
        <v>9498.5989010988997</v>
      </c>
      <c r="Q22" s="74">
        <f t="shared" ref="Q22" si="35">O22/P22</f>
        <v>1.0527868482627573E-4</v>
      </c>
      <c r="R22" s="75">
        <f t="shared" ref="R22" si="36">J22/O22</f>
        <v>7.5600000000000005</v>
      </c>
      <c r="S22" s="59">
        <f t="shared" ref="S22" si="37">O22/D22</f>
        <v>3.7037037037037035E-2</v>
      </c>
      <c r="T22" s="72">
        <v>6.8635380000000001</v>
      </c>
      <c r="U22" s="72">
        <v>1</v>
      </c>
      <c r="V22" s="89">
        <v>1</v>
      </c>
      <c r="W22" s="169"/>
      <c r="X22" s="127"/>
      <c r="Y22" s="128"/>
      <c r="Z22" s="60" t="e">
        <f t="shared" ref="Z22" si="38">X22/W22</f>
        <v>#DIV/0!</v>
      </c>
      <c r="AA22" s="127">
        <v>19</v>
      </c>
      <c r="AB22" s="127">
        <v>0</v>
      </c>
      <c r="AC22" s="128">
        <v>0</v>
      </c>
      <c r="AD22" s="60">
        <f t="shared" ref="AD22" si="39">AB22/AA22</f>
        <v>0</v>
      </c>
      <c r="AE22" s="127">
        <v>113</v>
      </c>
      <c r="AF22" s="127">
        <v>4</v>
      </c>
      <c r="AG22" s="128">
        <v>1.1200000000000001</v>
      </c>
      <c r="AH22" s="60">
        <f t="shared" ref="AH22" si="40">AF22/AE22</f>
        <v>3.5398230088495575E-2</v>
      </c>
      <c r="AI22" s="127">
        <v>5</v>
      </c>
      <c r="AJ22" s="127">
        <v>1</v>
      </c>
      <c r="AK22" s="128">
        <v>0.28000000000000003</v>
      </c>
      <c r="AL22" s="60">
        <f t="shared" ref="AL22" si="41">AJ22/AI22</f>
        <v>0.2</v>
      </c>
      <c r="AM22" s="127">
        <v>7</v>
      </c>
      <c r="AN22" s="127">
        <v>1</v>
      </c>
      <c r="AO22" s="128">
        <v>0.28000000000000003</v>
      </c>
      <c r="AP22" s="60">
        <f t="shared" ref="AP22" si="42">AN22/AM22</f>
        <v>0.14285714285714285</v>
      </c>
      <c r="AQ22" s="127">
        <v>528</v>
      </c>
      <c r="AR22" s="127">
        <v>14</v>
      </c>
      <c r="AS22" s="128">
        <v>3.9200000000000004</v>
      </c>
      <c r="AT22" s="60">
        <f>AR22/AQ22</f>
        <v>2.6515151515151516E-2</v>
      </c>
      <c r="AU22" s="127">
        <v>51</v>
      </c>
      <c r="AV22" s="127">
        <v>2</v>
      </c>
      <c r="AW22" s="128">
        <v>0.56000000000000005</v>
      </c>
      <c r="AX22" s="60">
        <f t="shared" ref="AX22" si="43">AV22/AU22</f>
        <v>3.9215686274509803E-2</v>
      </c>
      <c r="AY22" s="127">
        <v>69</v>
      </c>
      <c r="AZ22" s="127">
        <v>1</v>
      </c>
      <c r="BA22" s="128">
        <v>0.28000000000000003</v>
      </c>
      <c r="BB22" s="60">
        <f t="shared" ref="BB22" si="44">AZ22/AY22</f>
        <v>1.4492753623188406E-2</v>
      </c>
      <c r="BC22" s="127">
        <v>67</v>
      </c>
      <c r="BD22" s="127">
        <v>2</v>
      </c>
      <c r="BE22" s="128">
        <v>0.56000000000000005</v>
      </c>
      <c r="BF22" s="60">
        <f t="shared" ref="BF22" si="45">BD22/BC22</f>
        <v>2.9850746268656716E-2</v>
      </c>
      <c r="BG22" s="127">
        <v>14</v>
      </c>
      <c r="BH22" s="127">
        <v>2</v>
      </c>
      <c r="BI22" s="128">
        <v>0.56000000000000005</v>
      </c>
      <c r="BJ22" s="60">
        <f t="shared" ref="BJ22" si="46">BH22/BG22</f>
        <v>0.14285714285714285</v>
      </c>
      <c r="BK22" s="127">
        <v>9</v>
      </c>
      <c r="BL22" s="127">
        <v>0</v>
      </c>
      <c r="BM22" s="128">
        <v>0</v>
      </c>
      <c r="BN22" s="60">
        <f t="shared" ref="BN22" si="47">BL22/BK22</f>
        <v>0</v>
      </c>
      <c r="BO22" s="127"/>
      <c r="BP22" s="127"/>
      <c r="BQ22" s="128"/>
      <c r="BR22" s="60" t="e">
        <f t="shared" si="16"/>
        <v>#DIV/0!</v>
      </c>
      <c r="BS22" s="127"/>
      <c r="BT22" s="127"/>
      <c r="BU22" s="128"/>
      <c r="BV22" s="60" t="e">
        <f t="shared" si="17"/>
        <v>#DIV/0!</v>
      </c>
      <c r="BW22" s="127"/>
      <c r="BX22" s="127"/>
      <c r="BY22" s="128"/>
      <c r="BZ22" s="60" t="e">
        <f t="shared" si="18"/>
        <v>#DIV/0!</v>
      </c>
      <c r="CA22" s="127"/>
      <c r="CB22" s="127"/>
      <c r="CC22" s="128"/>
      <c r="CD22" s="60" t="e">
        <f t="shared" si="19"/>
        <v>#DIV/0!</v>
      </c>
      <c r="CE22" s="127"/>
      <c r="CF22" s="127"/>
      <c r="CG22" s="128"/>
      <c r="CH22" s="60" t="e">
        <f t="shared" si="20"/>
        <v>#DIV/0!</v>
      </c>
      <c r="CI22" s="127"/>
      <c r="CJ22" s="127"/>
      <c r="CK22" s="128"/>
      <c r="CL22" s="60" t="e">
        <f t="shared" si="21"/>
        <v>#DIV/0!</v>
      </c>
      <c r="CM22" s="127"/>
      <c r="CN22" s="127"/>
      <c r="CO22" s="128"/>
      <c r="CP22" s="60" t="e">
        <f t="shared" si="22"/>
        <v>#DIV/0!</v>
      </c>
      <c r="CQ22" s="127"/>
      <c r="CR22" s="127"/>
      <c r="CS22" s="128"/>
      <c r="CT22" s="60" t="e">
        <f t="shared" si="23"/>
        <v>#DIV/0!</v>
      </c>
      <c r="CU22" s="127"/>
      <c r="CV22" s="127"/>
      <c r="CW22" s="128"/>
      <c r="CX22" s="60" t="e">
        <f t="shared" si="24"/>
        <v>#DIV/0!</v>
      </c>
      <c r="CY22" s="127"/>
      <c r="CZ22" s="127"/>
      <c r="DA22" s="128"/>
      <c r="DB22" s="60" t="e">
        <f t="shared" si="29"/>
        <v>#DIV/0!</v>
      </c>
      <c r="DC22" s="127"/>
      <c r="DD22" s="127"/>
      <c r="DE22" s="128"/>
      <c r="DF22" s="150" t="e">
        <f t="shared" si="26"/>
        <v>#DIV/0!</v>
      </c>
    </row>
    <row r="23" spans="1:110">
      <c r="A23" s="88"/>
      <c r="B23" s="165">
        <f>'Daily_Total  P2'!B23</f>
        <v>45194</v>
      </c>
      <c r="C23" s="99">
        <f t="shared" ref="C23:D26" si="48">SUM(W23,AA23,AE23,AI23,AM23,AQ23,AU23,AY23,BC23,BG23,BK23,BO23,BS23,BW23,CA23,CE23,CI23,CM23,CQ23,CU23,CY23,DC23)</f>
        <v>6795</v>
      </c>
      <c r="D23" s="72">
        <f t="shared" si="48"/>
        <v>196</v>
      </c>
      <c r="E23" s="146">
        <v>849</v>
      </c>
      <c r="F23" s="72">
        <v>2174.8247000000001</v>
      </c>
      <c r="G23" s="72">
        <v>269.58449999999999</v>
      </c>
      <c r="H23" s="72">
        <v>173.55279999999999</v>
      </c>
      <c r="I23" s="72">
        <v>121.2011</v>
      </c>
      <c r="J23" s="61">
        <f>SUM(Y23,AC23,AG23,AK23,AO23,AS23,AW23,BA23,BE23,BI23,BM23,BQ23,BU23,BY23,CC23,CG23,CK23,CO23,CS23,CW23,DA23,DE23)</f>
        <v>54.880000000000017</v>
      </c>
      <c r="K23" s="59">
        <f>SUM($J$21:J23)/$C$3</f>
        <v>2.9774971631636449E-2</v>
      </c>
      <c r="L23" s="60">
        <f t="shared" si="1"/>
        <v>2.8844738778513613E-2</v>
      </c>
      <c r="M23" s="73">
        <f t="shared" si="2"/>
        <v>0.28000000000000008</v>
      </c>
      <c r="N23" s="356">
        <f t="shared" si="3"/>
        <v>6.4640753828032999E-2</v>
      </c>
      <c r="O23" s="97">
        <v>3</v>
      </c>
      <c r="P23" s="465">
        <f t="shared" ref="P23:P24" si="49">$C$7/14</f>
        <v>9498.5989010988997</v>
      </c>
      <c r="Q23" s="74">
        <f t="shared" si="4"/>
        <v>3.1583605447882716E-4</v>
      </c>
      <c r="R23" s="75">
        <f t="shared" si="5"/>
        <v>18.29333333333334</v>
      </c>
      <c r="S23" s="59">
        <f t="shared" si="6"/>
        <v>1.5306122448979591E-2</v>
      </c>
      <c r="T23" s="72" t="s">
        <v>175</v>
      </c>
      <c r="U23" s="72">
        <v>1</v>
      </c>
      <c r="V23" s="89">
        <v>1</v>
      </c>
      <c r="W23" s="169"/>
      <c r="X23" s="127"/>
      <c r="Y23" s="128"/>
      <c r="Z23" s="60" t="e">
        <f t="shared" si="7"/>
        <v>#DIV/0!</v>
      </c>
      <c r="AA23" s="127">
        <v>175</v>
      </c>
      <c r="AB23" s="127">
        <v>3</v>
      </c>
      <c r="AC23" s="128">
        <v>0.84000000000000008</v>
      </c>
      <c r="AD23" s="60">
        <f t="shared" ref="AD23:AD86" si="50">AB23/AA23</f>
        <v>1.7142857142857144E-2</v>
      </c>
      <c r="AE23" s="127">
        <v>4274</v>
      </c>
      <c r="AF23" s="127">
        <v>140</v>
      </c>
      <c r="AG23" s="128">
        <v>39.200000000000003</v>
      </c>
      <c r="AH23" s="60">
        <f t="shared" si="8"/>
        <v>3.2756200280767429E-2</v>
      </c>
      <c r="AI23" s="127">
        <v>92</v>
      </c>
      <c r="AJ23" s="127">
        <v>2</v>
      </c>
      <c r="AK23" s="128">
        <v>0.56000000000000005</v>
      </c>
      <c r="AL23" s="60">
        <f t="shared" si="9"/>
        <v>2.1739130434782608E-2</v>
      </c>
      <c r="AM23" s="127">
        <v>42</v>
      </c>
      <c r="AN23" s="127">
        <v>0</v>
      </c>
      <c r="AO23" s="128">
        <v>0</v>
      </c>
      <c r="AP23" s="60">
        <f>AN23/AM23</f>
        <v>0</v>
      </c>
      <c r="AQ23" s="127">
        <v>445</v>
      </c>
      <c r="AR23" s="127">
        <v>7</v>
      </c>
      <c r="AS23" s="128">
        <v>1.9600000000000002</v>
      </c>
      <c r="AT23" s="60">
        <f t="shared" ref="AT23:AT86" si="51">AR23/AQ23</f>
        <v>1.5730337078651686E-2</v>
      </c>
      <c r="AU23" s="127">
        <v>399</v>
      </c>
      <c r="AV23" s="127">
        <v>10</v>
      </c>
      <c r="AW23" s="128">
        <v>2.8000000000000003</v>
      </c>
      <c r="AX23" s="60">
        <f t="shared" si="11"/>
        <v>2.5062656641604009E-2</v>
      </c>
      <c r="AY23" s="127">
        <v>870</v>
      </c>
      <c r="AZ23" s="127">
        <v>23</v>
      </c>
      <c r="BA23" s="128">
        <v>6.4400000000000013</v>
      </c>
      <c r="BB23" s="60">
        <f t="shared" si="12"/>
        <v>2.6436781609195402E-2</v>
      </c>
      <c r="BC23" s="127">
        <v>128</v>
      </c>
      <c r="BD23" s="127">
        <v>2</v>
      </c>
      <c r="BE23" s="128">
        <v>0.56000000000000005</v>
      </c>
      <c r="BF23" s="60">
        <f t="shared" si="13"/>
        <v>1.5625E-2</v>
      </c>
      <c r="BG23" s="127">
        <v>110</v>
      </c>
      <c r="BH23" s="127">
        <v>3</v>
      </c>
      <c r="BI23" s="128">
        <v>0.84000000000000008</v>
      </c>
      <c r="BJ23" s="60">
        <f t="shared" si="14"/>
        <v>2.7272727272727271E-2</v>
      </c>
      <c r="BK23" s="127">
        <v>260</v>
      </c>
      <c r="BL23" s="127">
        <v>6</v>
      </c>
      <c r="BM23" s="128">
        <v>1.6800000000000002</v>
      </c>
      <c r="BN23" s="60">
        <f t="shared" si="15"/>
        <v>2.3076923076923078E-2</v>
      </c>
      <c r="BO23" s="127"/>
      <c r="BP23" s="127"/>
      <c r="BQ23" s="128"/>
      <c r="BR23" s="60" t="e">
        <f t="shared" si="16"/>
        <v>#DIV/0!</v>
      </c>
      <c r="BS23" s="127"/>
      <c r="BT23" s="127"/>
      <c r="BU23" s="128"/>
      <c r="BV23" s="60" t="e">
        <f t="shared" si="17"/>
        <v>#DIV/0!</v>
      </c>
      <c r="BW23" s="127"/>
      <c r="BX23" s="127"/>
      <c r="BY23" s="128"/>
      <c r="BZ23" s="60" t="e">
        <f t="shared" si="18"/>
        <v>#DIV/0!</v>
      </c>
      <c r="CA23" s="127"/>
      <c r="CB23" s="127"/>
      <c r="CC23" s="128"/>
      <c r="CD23" s="60" t="e">
        <f t="shared" si="19"/>
        <v>#DIV/0!</v>
      </c>
      <c r="CE23" s="127"/>
      <c r="CF23" s="127"/>
      <c r="CG23" s="128"/>
      <c r="CH23" s="60" t="e">
        <f t="shared" si="20"/>
        <v>#DIV/0!</v>
      </c>
      <c r="CI23" s="127"/>
      <c r="CJ23" s="127"/>
      <c r="CK23" s="128"/>
      <c r="CL23" s="60" t="e">
        <f t="shared" si="21"/>
        <v>#DIV/0!</v>
      </c>
      <c r="CM23" s="127"/>
      <c r="CN23" s="127"/>
      <c r="CO23" s="128"/>
      <c r="CP23" s="60" t="e">
        <f t="shared" si="22"/>
        <v>#DIV/0!</v>
      </c>
      <c r="CQ23" s="127"/>
      <c r="CR23" s="127"/>
      <c r="CS23" s="128"/>
      <c r="CT23" s="60" t="e">
        <f t="shared" si="23"/>
        <v>#DIV/0!</v>
      </c>
      <c r="CU23" s="127"/>
      <c r="CV23" s="127"/>
      <c r="CW23" s="128"/>
      <c r="CX23" s="60" t="e">
        <f t="shared" si="24"/>
        <v>#DIV/0!</v>
      </c>
      <c r="CY23" s="127"/>
      <c r="CZ23" s="127"/>
      <c r="DA23" s="128"/>
      <c r="DB23" s="60" t="e">
        <f t="shared" si="29"/>
        <v>#DIV/0!</v>
      </c>
      <c r="DC23" s="127"/>
      <c r="DD23" s="127"/>
      <c r="DE23" s="128"/>
      <c r="DF23" s="150" t="e">
        <f t="shared" si="26"/>
        <v>#DIV/0!</v>
      </c>
    </row>
    <row r="24" spans="1:110">
      <c r="A24" s="88"/>
      <c r="B24" s="165">
        <f>'Daily_Total  P2'!B24</f>
        <v>45195</v>
      </c>
      <c r="C24" s="99">
        <f t="shared" si="48"/>
        <v>9081</v>
      </c>
      <c r="D24" s="72">
        <f t="shared" si="48"/>
        <v>186</v>
      </c>
      <c r="E24" s="146">
        <v>632</v>
      </c>
      <c r="F24" s="72">
        <v>480.73450000000003</v>
      </c>
      <c r="G24" s="72">
        <v>224.90090000000001</v>
      </c>
      <c r="H24" s="72">
        <v>171.54179999999999</v>
      </c>
      <c r="I24" s="72">
        <v>130.13319999999996</v>
      </c>
      <c r="J24" s="61">
        <f>SUM(Y24,AC24,AG24,AK24,AO24,AS24,AW24,BA24,BE24,BI24,BM24,BQ24,BU24,BY24,CC24,CG24,CK24,CO24,CS24,CW24,DA24,DE24)</f>
        <v>52.08</v>
      </c>
      <c r="K24" s="59">
        <f>SUM($J$21:J24)/$C$3</f>
        <v>3.479595506181267E-2</v>
      </c>
      <c r="L24" s="60">
        <f t="shared" si="1"/>
        <v>2.0482325735051207E-2</v>
      </c>
      <c r="M24" s="73">
        <f t="shared" si="2"/>
        <v>0.27999999999999997</v>
      </c>
      <c r="N24" s="356">
        <f t="shared" si="3"/>
        <v>8.2405063291139238E-2</v>
      </c>
      <c r="O24" s="97">
        <v>3</v>
      </c>
      <c r="P24" s="465">
        <f t="shared" si="49"/>
        <v>9498.5989010988997</v>
      </c>
      <c r="Q24" s="74">
        <f t="shared" si="4"/>
        <v>3.1583605447882716E-4</v>
      </c>
      <c r="R24" s="75">
        <f t="shared" si="5"/>
        <v>17.36</v>
      </c>
      <c r="S24" s="59">
        <f t="shared" si="6"/>
        <v>1.6129032258064516E-2</v>
      </c>
      <c r="T24" s="72">
        <v>523.27292799999998</v>
      </c>
      <c r="U24" s="72">
        <v>0</v>
      </c>
      <c r="V24" s="89">
        <v>0</v>
      </c>
      <c r="W24" s="169"/>
      <c r="X24" s="127"/>
      <c r="Y24" s="128"/>
      <c r="Z24" s="60" t="e">
        <f t="shared" si="7"/>
        <v>#DIV/0!</v>
      </c>
      <c r="AA24" s="127">
        <v>265</v>
      </c>
      <c r="AB24" s="127">
        <v>2</v>
      </c>
      <c r="AC24" s="128">
        <v>0.56000000000000005</v>
      </c>
      <c r="AD24" s="60">
        <f t="shared" si="50"/>
        <v>7.5471698113207548E-3</v>
      </c>
      <c r="AE24" s="127">
        <v>575</v>
      </c>
      <c r="AF24" s="127">
        <v>15</v>
      </c>
      <c r="AG24" s="128">
        <v>4.2</v>
      </c>
      <c r="AH24" s="60">
        <f t="shared" si="8"/>
        <v>2.6086956521739129E-2</v>
      </c>
      <c r="AI24" s="127">
        <v>412</v>
      </c>
      <c r="AJ24" s="127">
        <v>7</v>
      </c>
      <c r="AK24" s="128">
        <v>1.9600000000000002</v>
      </c>
      <c r="AL24" s="60">
        <f t="shared" si="9"/>
        <v>1.6990291262135922E-2</v>
      </c>
      <c r="AM24" s="127">
        <v>91</v>
      </c>
      <c r="AN24" s="127">
        <v>2</v>
      </c>
      <c r="AO24" s="128">
        <v>0.56000000000000005</v>
      </c>
      <c r="AP24" s="60">
        <f>AN24/AM24</f>
        <v>2.197802197802198E-2</v>
      </c>
      <c r="AQ24" s="127">
        <v>496</v>
      </c>
      <c r="AR24" s="127">
        <v>15</v>
      </c>
      <c r="AS24" s="128">
        <v>4.2</v>
      </c>
      <c r="AT24" s="60">
        <f t="shared" si="51"/>
        <v>3.0241935483870969E-2</v>
      </c>
      <c r="AU24" s="127">
        <v>1590</v>
      </c>
      <c r="AV24" s="127">
        <v>27</v>
      </c>
      <c r="AW24" s="128">
        <v>7.5600000000000005</v>
      </c>
      <c r="AX24" s="60">
        <f t="shared" si="11"/>
        <v>1.6981132075471698E-2</v>
      </c>
      <c r="AY24" s="127">
        <v>3736</v>
      </c>
      <c r="AZ24" s="127">
        <v>74</v>
      </c>
      <c r="BA24" s="128">
        <v>20.720000000000002</v>
      </c>
      <c r="BB24" s="60">
        <f t="shared" si="12"/>
        <v>1.980728051391863E-2</v>
      </c>
      <c r="BC24" s="127">
        <v>137</v>
      </c>
      <c r="BD24" s="127">
        <v>4</v>
      </c>
      <c r="BE24" s="128">
        <v>1.1200000000000001</v>
      </c>
      <c r="BF24" s="60">
        <f t="shared" si="13"/>
        <v>2.9197080291970802E-2</v>
      </c>
      <c r="BG24" s="127">
        <v>222</v>
      </c>
      <c r="BH24" s="127">
        <v>6</v>
      </c>
      <c r="BI24" s="128">
        <v>1.6800000000000002</v>
      </c>
      <c r="BJ24" s="60">
        <f t="shared" si="14"/>
        <v>2.7027027027027029E-2</v>
      </c>
      <c r="BK24" s="127">
        <v>1557</v>
      </c>
      <c r="BL24" s="127">
        <v>34</v>
      </c>
      <c r="BM24" s="128">
        <v>9.52</v>
      </c>
      <c r="BN24" s="60">
        <f t="shared" si="15"/>
        <v>2.1836865767501604E-2</v>
      </c>
      <c r="BO24" s="127"/>
      <c r="BP24" s="127"/>
      <c r="BQ24" s="128"/>
      <c r="BR24" s="60" t="e">
        <f t="shared" si="16"/>
        <v>#DIV/0!</v>
      </c>
      <c r="BS24" s="127"/>
      <c r="BT24" s="127"/>
      <c r="BU24" s="128"/>
      <c r="BV24" s="60" t="e">
        <f t="shared" si="17"/>
        <v>#DIV/0!</v>
      </c>
      <c r="BW24" s="127"/>
      <c r="BX24" s="127"/>
      <c r="BY24" s="128"/>
      <c r="BZ24" s="60" t="e">
        <f t="shared" si="18"/>
        <v>#DIV/0!</v>
      </c>
      <c r="CA24" s="127"/>
      <c r="CB24" s="127"/>
      <c r="CC24" s="128"/>
      <c r="CD24" s="60" t="e">
        <f t="shared" si="19"/>
        <v>#DIV/0!</v>
      </c>
      <c r="CE24" s="127"/>
      <c r="CF24" s="127"/>
      <c r="CG24" s="128"/>
      <c r="CH24" s="60" t="e">
        <f t="shared" si="20"/>
        <v>#DIV/0!</v>
      </c>
      <c r="CI24" s="127"/>
      <c r="CJ24" s="127"/>
      <c r="CK24" s="128"/>
      <c r="CL24" s="60" t="e">
        <f t="shared" si="21"/>
        <v>#DIV/0!</v>
      </c>
      <c r="CM24" s="127"/>
      <c r="CN24" s="127"/>
      <c r="CO24" s="128"/>
      <c r="CP24" s="60" t="e">
        <f t="shared" si="22"/>
        <v>#DIV/0!</v>
      </c>
      <c r="CQ24" s="127"/>
      <c r="CR24" s="127"/>
      <c r="CS24" s="128"/>
      <c r="CT24" s="60" t="e">
        <f t="shared" si="23"/>
        <v>#DIV/0!</v>
      </c>
      <c r="CU24" s="127"/>
      <c r="CV24" s="127"/>
      <c r="CW24" s="128"/>
      <c r="CX24" s="60" t="e">
        <f t="shared" si="24"/>
        <v>#DIV/0!</v>
      </c>
      <c r="CY24" s="127"/>
      <c r="CZ24" s="127"/>
      <c r="DA24" s="128"/>
      <c r="DB24" s="60" t="e">
        <f t="shared" si="29"/>
        <v>#DIV/0!</v>
      </c>
      <c r="DC24" s="127"/>
      <c r="DD24" s="127"/>
      <c r="DE24" s="128"/>
      <c r="DF24" s="150" t="e">
        <f t="shared" si="26"/>
        <v>#DIV/0!</v>
      </c>
    </row>
    <row r="25" spans="1:110">
      <c r="A25" s="88"/>
      <c r="B25" s="165">
        <f>'Daily_Total  P2'!B25</f>
        <v>45196</v>
      </c>
      <c r="C25" s="99">
        <f t="shared" si="48"/>
        <v>21077</v>
      </c>
      <c r="D25" s="72">
        <f t="shared" si="48"/>
        <v>522</v>
      </c>
      <c r="E25" s="146">
        <v>1717</v>
      </c>
      <c r="F25" s="72">
        <v>8281.0875999999989</v>
      </c>
      <c r="G25" s="72">
        <v>631.85900000000004</v>
      </c>
      <c r="H25" s="72">
        <v>455.85389999999995</v>
      </c>
      <c r="I25" s="72">
        <v>327.72810000000004</v>
      </c>
      <c r="J25" s="61">
        <f>SUM(Y25,AC25,AG25,AK25,AO25,AS25,AW25,BA25,BE25,BI25,BM25,BQ25,BU25,BY25,CC25,CG25,CK25,CO25,CS25,CW25,DA25,DE25)</f>
        <v>146.16000000000003</v>
      </c>
      <c r="K25" s="59">
        <f>SUM($J$21:J25)/$C$3</f>
        <v>4.8887102107791118E-2</v>
      </c>
      <c r="L25" s="60">
        <f t="shared" si="1"/>
        <v>2.4766332969587704E-2</v>
      </c>
      <c r="M25" s="73">
        <f t="shared" si="2"/>
        <v>0.28000000000000003</v>
      </c>
      <c r="N25" s="356">
        <f t="shared" si="3"/>
        <v>8.5125218404193376E-2</v>
      </c>
      <c r="O25" s="97"/>
      <c r="P25" s="465">
        <f>$C$7/14</f>
        <v>9498.5989010988997</v>
      </c>
      <c r="Q25" s="74">
        <f t="shared" si="4"/>
        <v>0</v>
      </c>
      <c r="R25" s="75" t="e">
        <f t="shared" si="5"/>
        <v>#DIV/0!</v>
      </c>
      <c r="S25" s="59">
        <f t="shared" si="6"/>
        <v>0</v>
      </c>
      <c r="T25" s="72" t="s">
        <v>175</v>
      </c>
      <c r="U25" s="72"/>
      <c r="V25" s="498" t="s">
        <v>175</v>
      </c>
      <c r="W25" s="169"/>
      <c r="X25" s="127"/>
      <c r="Y25" s="128"/>
      <c r="Z25" s="60" t="e">
        <f t="shared" si="7"/>
        <v>#DIV/0!</v>
      </c>
      <c r="AA25" s="127">
        <v>434</v>
      </c>
      <c r="AB25" s="127">
        <v>3</v>
      </c>
      <c r="AC25" s="128">
        <v>0.84000000000000008</v>
      </c>
      <c r="AD25" s="60">
        <f t="shared" si="50"/>
        <v>6.9124423963133645E-3</v>
      </c>
      <c r="AE25" s="127">
        <v>1390</v>
      </c>
      <c r="AF25" s="127">
        <v>39</v>
      </c>
      <c r="AG25" s="128">
        <v>10.920000000000002</v>
      </c>
      <c r="AH25" s="60">
        <f t="shared" si="8"/>
        <v>2.8057553956834531E-2</v>
      </c>
      <c r="AI25" s="127">
        <v>408</v>
      </c>
      <c r="AJ25" s="127">
        <v>7</v>
      </c>
      <c r="AK25" s="128">
        <v>1.9600000000000002</v>
      </c>
      <c r="AL25" s="60">
        <f t="shared" si="9"/>
        <v>1.7156862745098041E-2</v>
      </c>
      <c r="AM25" s="127">
        <v>83</v>
      </c>
      <c r="AN25" s="127">
        <v>1</v>
      </c>
      <c r="AO25" s="128">
        <v>0.28000000000000003</v>
      </c>
      <c r="AP25" s="60">
        <f>AN25/AM25</f>
        <v>1.2048192771084338E-2</v>
      </c>
      <c r="AQ25" s="127">
        <v>982</v>
      </c>
      <c r="AR25" s="127">
        <v>29</v>
      </c>
      <c r="AS25" s="128">
        <v>8.120000000000001</v>
      </c>
      <c r="AT25" s="60">
        <f t="shared" si="51"/>
        <v>2.9531568228105907E-2</v>
      </c>
      <c r="AU25" s="127">
        <v>1368</v>
      </c>
      <c r="AV25" s="127">
        <v>23</v>
      </c>
      <c r="AW25" s="128">
        <v>6.44</v>
      </c>
      <c r="AX25" s="60">
        <f t="shared" si="11"/>
        <v>1.6812865497076022E-2</v>
      </c>
      <c r="AY25" s="127">
        <v>2587</v>
      </c>
      <c r="AZ25" s="127">
        <v>59</v>
      </c>
      <c r="BA25" s="128">
        <v>16.520000000000003</v>
      </c>
      <c r="BB25" s="60">
        <f t="shared" si="12"/>
        <v>2.2806339389253961E-2</v>
      </c>
      <c r="BC25" s="127">
        <v>176</v>
      </c>
      <c r="BD25" s="127">
        <v>3</v>
      </c>
      <c r="BE25" s="128">
        <v>0.84000000000000008</v>
      </c>
      <c r="BF25" s="60">
        <f t="shared" si="13"/>
        <v>1.7045454545454544E-2</v>
      </c>
      <c r="BG25" s="127">
        <v>193</v>
      </c>
      <c r="BH25" s="127">
        <v>4</v>
      </c>
      <c r="BI25" s="128">
        <v>1.1200000000000001</v>
      </c>
      <c r="BJ25" s="60">
        <f t="shared" si="14"/>
        <v>2.072538860103627E-2</v>
      </c>
      <c r="BK25" s="127">
        <v>662</v>
      </c>
      <c r="BL25" s="127">
        <v>14</v>
      </c>
      <c r="BM25" s="128">
        <v>3.9200000000000004</v>
      </c>
      <c r="BN25" s="60">
        <f t="shared" si="15"/>
        <v>2.1148036253776436E-2</v>
      </c>
      <c r="BO25" s="127">
        <v>182</v>
      </c>
      <c r="BP25" s="127">
        <v>4</v>
      </c>
      <c r="BQ25" s="128">
        <v>1.1200000000000001</v>
      </c>
      <c r="BR25" s="60">
        <f t="shared" si="16"/>
        <v>2.197802197802198E-2</v>
      </c>
      <c r="BS25" s="127">
        <v>1237</v>
      </c>
      <c r="BT25" s="127">
        <v>35</v>
      </c>
      <c r="BU25" s="128">
        <v>9.8000000000000007</v>
      </c>
      <c r="BV25" s="60">
        <f t="shared" si="17"/>
        <v>2.8294260307194827E-2</v>
      </c>
      <c r="BW25" s="127">
        <v>1428</v>
      </c>
      <c r="BX25" s="127">
        <v>35</v>
      </c>
      <c r="BY25" s="128">
        <v>9.8000000000000007</v>
      </c>
      <c r="BZ25" s="60">
        <f t="shared" si="18"/>
        <v>2.4509803921568627E-2</v>
      </c>
      <c r="CA25" s="127">
        <v>2091</v>
      </c>
      <c r="CB25" s="127">
        <v>67</v>
      </c>
      <c r="CC25" s="128">
        <v>18.760000000000002</v>
      </c>
      <c r="CD25" s="60">
        <f t="shared" si="19"/>
        <v>3.2042085126733622E-2</v>
      </c>
      <c r="CE25" s="127">
        <v>723</v>
      </c>
      <c r="CF25" s="127">
        <v>18</v>
      </c>
      <c r="CG25" s="128">
        <v>5.0400000000000009</v>
      </c>
      <c r="CH25" s="60">
        <f t="shared" si="20"/>
        <v>2.4896265560165973E-2</v>
      </c>
      <c r="CI25" s="127">
        <v>772</v>
      </c>
      <c r="CJ25" s="127">
        <v>23</v>
      </c>
      <c r="CK25" s="128">
        <v>6.44</v>
      </c>
      <c r="CL25" s="60">
        <f t="shared" si="21"/>
        <v>2.9792746113989636E-2</v>
      </c>
      <c r="CM25" s="127">
        <v>3459</v>
      </c>
      <c r="CN25" s="127">
        <v>75</v>
      </c>
      <c r="CO25" s="128">
        <v>21</v>
      </c>
      <c r="CP25" s="60">
        <f t="shared" si="22"/>
        <v>2.1682567215958369E-2</v>
      </c>
      <c r="CQ25" s="127">
        <v>638</v>
      </c>
      <c r="CR25" s="127">
        <v>12</v>
      </c>
      <c r="CS25" s="128">
        <v>3.3600000000000003</v>
      </c>
      <c r="CT25" s="60">
        <f t="shared" si="23"/>
        <v>1.8808777429467086E-2</v>
      </c>
      <c r="CU25" s="127">
        <v>1922</v>
      </c>
      <c r="CV25" s="127">
        <v>58</v>
      </c>
      <c r="CW25" s="128">
        <v>16.240000000000002</v>
      </c>
      <c r="CX25" s="60">
        <f t="shared" si="24"/>
        <v>3.0176899063475548E-2</v>
      </c>
      <c r="CY25" s="127">
        <v>342</v>
      </c>
      <c r="CZ25" s="127">
        <v>13</v>
      </c>
      <c r="DA25" s="128">
        <v>3.6400000000000006</v>
      </c>
      <c r="DB25" s="60">
        <f t="shared" si="29"/>
        <v>3.8011695906432746E-2</v>
      </c>
      <c r="DC25" s="127"/>
      <c r="DD25" s="127"/>
      <c r="DE25" s="128"/>
      <c r="DF25" s="150" t="e">
        <f t="shared" si="26"/>
        <v>#DIV/0!</v>
      </c>
    </row>
    <row r="26" spans="1:110">
      <c r="A26" s="90"/>
      <c r="B26" s="165">
        <f>'Daily_Total  P2'!B26</f>
        <v>45197</v>
      </c>
      <c r="C26" s="99">
        <f t="shared" si="48"/>
        <v>12048</v>
      </c>
      <c r="D26" s="72">
        <f t="shared" si="48"/>
        <v>419</v>
      </c>
      <c r="E26" s="146">
        <v>1618</v>
      </c>
      <c r="F26" s="72">
        <v>1335.8520000000003</v>
      </c>
      <c r="G26" s="72">
        <v>541.22860000000014</v>
      </c>
      <c r="H26" s="72">
        <v>361.22110000000009</v>
      </c>
      <c r="I26" s="72">
        <v>244.57229999999993</v>
      </c>
      <c r="J26" s="61">
        <f>SUM(Y26,AC26,AG26,AK26,AO26,AS26,AW26,BA26,BE26,BI26,BM26,BQ26,BU26,BY26,CC26,CG26,CK26,CO26,CS26,CW26,DA26,DE26)</f>
        <v>117.32</v>
      </c>
      <c r="K26" s="59">
        <f>SUM($J$21:J26)/$C$3</f>
        <v>6.0197812092973049E-2</v>
      </c>
      <c r="L26" s="60">
        <f t="shared" si="1"/>
        <v>3.4777556440903051E-2</v>
      </c>
      <c r="M26" s="73">
        <f t="shared" si="2"/>
        <v>0.27999999999999997</v>
      </c>
      <c r="N26" s="356">
        <f t="shared" si="3"/>
        <v>7.2509270704573539E-2</v>
      </c>
      <c r="O26" s="97">
        <v>11</v>
      </c>
      <c r="P26" s="465">
        <f t="shared" ref="P26:P32" si="52">$C$7/14</f>
        <v>9498.5989010988997</v>
      </c>
      <c r="Q26" s="74">
        <f t="shared" si="4"/>
        <v>1.158065533089033E-3</v>
      </c>
      <c r="R26" s="75">
        <f t="shared" si="5"/>
        <v>10.665454545454544</v>
      </c>
      <c r="S26" s="59">
        <f t="shared" si="6"/>
        <v>2.6252983293556086E-2</v>
      </c>
      <c r="T26" s="72">
        <v>25.443889388888866</v>
      </c>
      <c r="U26" s="72"/>
      <c r="V26" s="89">
        <v>0.63888888888888873</v>
      </c>
      <c r="W26" s="169"/>
      <c r="X26" s="127"/>
      <c r="Y26" s="128"/>
      <c r="Z26" s="60" t="e">
        <f t="shared" si="7"/>
        <v>#DIV/0!</v>
      </c>
      <c r="AA26" s="127">
        <v>73</v>
      </c>
      <c r="AB26" s="127">
        <v>3</v>
      </c>
      <c r="AC26" s="128">
        <v>0.84000000000000008</v>
      </c>
      <c r="AD26" s="60">
        <f t="shared" si="50"/>
        <v>4.1095890410958902E-2</v>
      </c>
      <c r="AE26" s="127">
        <v>4746</v>
      </c>
      <c r="AF26" s="127">
        <v>152</v>
      </c>
      <c r="AG26" s="128">
        <v>42.56</v>
      </c>
      <c r="AH26" s="60">
        <f t="shared" si="8"/>
        <v>3.2026970080067427E-2</v>
      </c>
      <c r="AI26" s="127">
        <v>202</v>
      </c>
      <c r="AJ26" s="127">
        <v>6</v>
      </c>
      <c r="AK26" s="128">
        <v>1.6800000000000002</v>
      </c>
      <c r="AL26" s="60">
        <f t="shared" si="9"/>
        <v>2.9702970297029702E-2</v>
      </c>
      <c r="AM26" s="127">
        <v>39</v>
      </c>
      <c r="AN26" s="127">
        <v>0</v>
      </c>
      <c r="AO26" s="128">
        <v>0</v>
      </c>
      <c r="AP26" s="60">
        <f>AN26/AM26</f>
        <v>0</v>
      </c>
      <c r="AQ26" s="127">
        <v>254</v>
      </c>
      <c r="AR26" s="127">
        <v>10</v>
      </c>
      <c r="AS26" s="128">
        <v>2.8000000000000003</v>
      </c>
      <c r="AT26" s="60">
        <f t="shared" si="51"/>
        <v>3.937007874015748E-2</v>
      </c>
      <c r="AU26" s="127">
        <v>516</v>
      </c>
      <c r="AV26" s="127">
        <v>13</v>
      </c>
      <c r="AW26" s="128">
        <v>3.6400000000000006</v>
      </c>
      <c r="AX26" s="60">
        <f t="shared" si="11"/>
        <v>2.5193798449612403E-2</v>
      </c>
      <c r="AY26" s="127">
        <v>1043</v>
      </c>
      <c r="AZ26" s="127">
        <v>41</v>
      </c>
      <c r="BA26" s="128">
        <v>11.48</v>
      </c>
      <c r="BB26" s="60">
        <f t="shared" si="12"/>
        <v>3.9309683604985615E-2</v>
      </c>
      <c r="BC26" s="127">
        <v>85</v>
      </c>
      <c r="BD26" s="127">
        <v>1</v>
      </c>
      <c r="BE26" s="128">
        <v>0.28000000000000003</v>
      </c>
      <c r="BF26" s="60">
        <f t="shared" si="13"/>
        <v>1.1764705882352941E-2</v>
      </c>
      <c r="BG26" s="127">
        <v>52</v>
      </c>
      <c r="BH26" s="127">
        <v>0</v>
      </c>
      <c r="BI26" s="128">
        <v>0</v>
      </c>
      <c r="BJ26" s="60">
        <f t="shared" si="14"/>
        <v>0</v>
      </c>
      <c r="BK26" s="127">
        <v>240</v>
      </c>
      <c r="BL26" s="127">
        <v>9</v>
      </c>
      <c r="BM26" s="128">
        <v>2.5200000000000005</v>
      </c>
      <c r="BN26" s="60">
        <f t="shared" si="15"/>
        <v>3.7499999999999999E-2</v>
      </c>
      <c r="BO26" s="127">
        <v>59</v>
      </c>
      <c r="BP26" s="127">
        <v>0</v>
      </c>
      <c r="BQ26" s="128">
        <v>0</v>
      </c>
      <c r="BR26" s="60">
        <f t="shared" si="16"/>
        <v>0</v>
      </c>
      <c r="BS26" s="127">
        <v>573</v>
      </c>
      <c r="BT26" s="127">
        <v>26</v>
      </c>
      <c r="BU26" s="128">
        <v>7.28</v>
      </c>
      <c r="BV26" s="60">
        <f t="shared" si="17"/>
        <v>4.5375218150087257E-2</v>
      </c>
      <c r="BW26" s="127">
        <v>948</v>
      </c>
      <c r="BX26" s="127">
        <v>36</v>
      </c>
      <c r="BY26" s="128">
        <v>10.080000000000002</v>
      </c>
      <c r="BZ26" s="60">
        <f t="shared" si="18"/>
        <v>3.7974683544303799E-2</v>
      </c>
      <c r="CA26" s="127">
        <v>869</v>
      </c>
      <c r="CB26" s="127">
        <v>31</v>
      </c>
      <c r="CC26" s="128">
        <v>8.68</v>
      </c>
      <c r="CD26" s="60">
        <f t="shared" si="19"/>
        <v>3.5673187571921748E-2</v>
      </c>
      <c r="CE26" s="127">
        <v>123</v>
      </c>
      <c r="CF26" s="127">
        <v>9</v>
      </c>
      <c r="CG26" s="128">
        <v>2.5200000000000005</v>
      </c>
      <c r="CH26" s="60">
        <f t="shared" si="20"/>
        <v>7.3170731707317069E-2</v>
      </c>
      <c r="CI26" s="127">
        <v>233</v>
      </c>
      <c r="CJ26" s="127">
        <v>12</v>
      </c>
      <c r="CK26" s="128">
        <v>3.3600000000000003</v>
      </c>
      <c r="CL26" s="60">
        <f t="shared" si="21"/>
        <v>5.1502145922746781E-2</v>
      </c>
      <c r="CM26" s="127">
        <v>855</v>
      </c>
      <c r="CN26" s="127">
        <v>19</v>
      </c>
      <c r="CO26" s="128">
        <v>5.32</v>
      </c>
      <c r="CP26" s="60">
        <f t="shared" si="22"/>
        <v>2.2222222222222223E-2</v>
      </c>
      <c r="CQ26" s="127">
        <v>89</v>
      </c>
      <c r="CR26" s="127">
        <v>3</v>
      </c>
      <c r="CS26" s="128">
        <v>0.84000000000000008</v>
      </c>
      <c r="CT26" s="60">
        <f t="shared" si="23"/>
        <v>3.3707865168539325E-2</v>
      </c>
      <c r="CU26" s="127">
        <v>118</v>
      </c>
      <c r="CV26" s="127">
        <v>3</v>
      </c>
      <c r="CW26" s="128">
        <v>0.84000000000000008</v>
      </c>
      <c r="CX26" s="60">
        <f t="shared" si="24"/>
        <v>2.5423728813559324E-2</v>
      </c>
      <c r="CY26" s="127">
        <v>931</v>
      </c>
      <c r="CZ26" s="127">
        <v>45</v>
      </c>
      <c r="DA26" s="128">
        <v>12.600000000000001</v>
      </c>
      <c r="DB26" s="60">
        <f t="shared" si="29"/>
        <v>4.8335123523093451E-2</v>
      </c>
      <c r="DC26" s="127"/>
      <c r="DD26" s="127"/>
      <c r="DE26" s="128"/>
      <c r="DF26" s="150" t="e">
        <f t="shared" si="26"/>
        <v>#DIV/0!</v>
      </c>
    </row>
    <row r="27" spans="1:110">
      <c r="A27" s="88"/>
      <c r="B27" s="165">
        <f>'Daily_Total  P2'!B27</f>
        <v>45198</v>
      </c>
      <c r="C27" s="99">
        <f t="shared" ref="C27:C28" si="53">SUM(W27,AA27,AE27,AI27,AM27,AQ27,AU27,AY27,BC27,BG27,BK27,BO27,BS27,BW27,CA27,CE27,CI27,CM27,CQ27,CU27,CY27,DC27)</f>
        <v>14817</v>
      </c>
      <c r="D27" s="72">
        <f t="shared" ref="D27:D28" si="54">SUM(X27,AB27,AF27,AJ27,AN27,AR27,AV27,AZ27,BD27,BH27,BL27,BP27,BT27,BX27,CB27,CF27,CJ27,CN27,CR27,CV27,CZ27,DD27)</f>
        <v>434</v>
      </c>
      <c r="E27" s="146">
        <v>1771</v>
      </c>
      <c r="F27" s="72">
        <v>1510.547</v>
      </c>
      <c r="G27" s="72">
        <v>549.14480000000015</v>
      </c>
      <c r="H27" s="72">
        <v>344.04160000000019</v>
      </c>
      <c r="I27" s="72">
        <v>225.30969999999994</v>
      </c>
      <c r="J27" s="61">
        <f t="shared" ref="J27:J28" si="55">SUM(Y27,AC27,AG27,AK27,AO27,AS27,AW27,BA27,BE27,BI27,BM27,BQ27,BU27,BY27,CC27,CG27,CK27,CO27,CS27,CW27,DA27,DE27)</f>
        <v>121.52000000000001</v>
      </c>
      <c r="K27" s="59">
        <f>SUM($J$21:J27)/$C$3</f>
        <v>7.1913440096717574E-2</v>
      </c>
      <c r="L27" s="60">
        <f t="shared" si="1"/>
        <v>2.9290679624755348E-2</v>
      </c>
      <c r="M27" s="73">
        <f t="shared" si="2"/>
        <v>0.28000000000000003</v>
      </c>
      <c r="N27" s="356">
        <f t="shared" si="3"/>
        <v>6.8616600790513835E-2</v>
      </c>
      <c r="O27" s="97">
        <v>7</v>
      </c>
      <c r="P27" s="465">
        <f t="shared" si="52"/>
        <v>9498.5989010988997</v>
      </c>
      <c r="Q27" s="74">
        <f t="shared" si="4"/>
        <v>7.3695079378393008E-4</v>
      </c>
      <c r="R27" s="75">
        <f t="shared" si="5"/>
        <v>17.360000000000003</v>
      </c>
      <c r="S27" s="59">
        <f t="shared" si="6"/>
        <v>1.6129032258064516E-2</v>
      </c>
      <c r="T27" s="72">
        <v>47.33626837500001</v>
      </c>
      <c r="U27" s="72"/>
      <c r="V27" s="89">
        <v>0.25</v>
      </c>
      <c r="W27" s="169"/>
      <c r="X27" s="127"/>
      <c r="Y27" s="128"/>
      <c r="Z27" s="60" t="e">
        <f t="shared" si="7"/>
        <v>#DIV/0!</v>
      </c>
      <c r="AA27" s="127">
        <v>131</v>
      </c>
      <c r="AB27" s="127">
        <v>4</v>
      </c>
      <c r="AC27" s="128">
        <v>1.1200000000000001</v>
      </c>
      <c r="AD27" s="60">
        <f t="shared" si="50"/>
        <v>3.0534351145038167E-2</v>
      </c>
      <c r="AE27" s="127">
        <v>7348</v>
      </c>
      <c r="AF27" s="127">
        <v>195</v>
      </c>
      <c r="AG27" s="128">
        <v>54.600000000000009</v>
      </c>
      <c r="AH27" s="60">
        <f t="shared" si="8"/>
        <v>2.6537833424060971E-2</v>
      </c>
      <c r="AI27" s="127">
        <v>30</v>
      </c>
      <c r="AJ27" s="127">
        <v>2</v>
      </c>
      <c r="AK27" s="128">
        <v>0.56000000000000005</v>
      </c>
      <c r="AL27" s="60">
        <f t="shared" si="9"/>
        <v>6.6666666666666666E-2</v>
      </c>
      <c r="AM27" s="127">
        <v>23</v>
      </c>
      <c r="AN27" s="127">
        <v>0</v>
      </c>
      <c r="AO27" s="128">
        <v>0</v>
      </c>
      <c r="AP27" s="60">
        <f t="shared" si="10"/>
        <v>0</v>
      </c>
      <c r="AQ27" s="127">
        <v>89</v>
      </c>
      <c r="AR27" s="127">
        <v>3</v>
      </c>
      <c r="AS27" s="128">
        <v>0.84000000000000008</v>
      </c>
      <c r="AT27" s="60">
        <f t="shared" si="51"/>
        <v>3.3707865168539325E-2</v>
      </c>
      <c r="AU27" s="127">
        <v>83</v>
      </c>
      <c r="AV27" s="127">
        <v>2</v>
      </c>
      <c r="AW27" s="128">
        <v>0.56000000000000005</v>
      </c>
      <c r="AX27" s="60">
        <f t="shared" si="11"/>
        <v>2.4096385542168676E-2</v>
      </c>
      <c r="AY27" s="127">
        <v>88</v>
      </c>
      <c r="AZ27" s="127">
        <v>4</v>
      </c>
      <c r="BA27" s="128">
        <v>1.1200000000000001</v>
      </c>
      <c r="BB27" s="60">
        <f t="shared" si="12"/>
        <v>4.5454545454545456E-2</v>
      </c>
      <c r="BC27" s="127">
        <v>33</v>
      </c>
      <c r="BD27" s="127">
        <v>1</v>
      </c>
      <c r="BE27" s="128">
        <v>0.28000000000000003</v>
      </c>
      <c r="BF27" s="60">
        <f t="shared" si="13"/>
        <v>3.0303030303030304E-2</v>
      </c>
      <c r="BG27" s="127">
        <v>11</v>
      </c>
      <c r="BH27" s="127">
        <v>0</v>
      </c>
      <c r="BI27" s="128">
        <v>0</v>
      </c>
      <c r="BJ27" s="60">
        <f t="shared" si="14"/>
        <v>0</v>
      </c>
      <c r="BK27" s="127">
        <v>28</v>
      </c>
      <c r="BL27" s="127">
        <v>0</v>
      </c>
      <c r="BM27" s="128">
        <v>0</v>
      </c>
      <c r="BN27" s="60">
        <f t="shared" si="15"/>
        <v>0</v>
      </c>
      <c r="BO27" s="127">
        <v>160</v>
      </c>
      <c r="BP27" s="127">
        <v>4</v>
      </c>
      <c r="BQ27" s="128">
        <v>1.1200000000000001</v>
      </c>
      <c r="BR27" s="60">
        <f t="shared" si="16"/>
        <v>2.5000000000000001E-2</v>
      </c>
      <c r="BS27" s="127">
        <v>811</v>
      </c>
      <c r="BT27" s="127">
        <v>26</v>
      </c>
      <c r="BU27" s="128">
        <v>7.2800000000000011</v>
      </c>
      <c r="BV27" s="60">
        <f t="shared" si="17"/>
        <v>3.2059186189889025E-2</v>
      </c>
      <c r="BW27" s="127">
        <v>1505</v>
      </c>
      <c r="BX27" s="127">
        <v>34</v>
      </c>
      <c r="BY27" s="128">
        <v>9.52</v>
      </c>
      <c r="BZ27" s="60">
        <f t="shared" si="18"/>
        <v>2.2591362126245847E-2</v>
      </c>
      <c r="CA27" s="127">
        <v>1629</v>
      </c>
      <c r="CB27" s="127">
        <v>69</v>
      </c>
      <c r="CC27" s="128">
        <v>19.32</v>
      </c>
      <c r="CD27" s="60">
        <f t="shared" si="19"/>
        <v>4.2357274401473299E-2</v>
      </c>
      <c r="CE27" s="127">
        <v>449</v>
      </c>
      <c r="CF27" s="127">
        <v>25</v>
      </c>
      <c r="CG27" s="128">
        <v>7</v>
      </c>
      <c r="CH27" s="60">
        <f t="shared" si="20"/>
        <v>5.5679287305122498E-2</v>
      </c>
      <c r="CI27" s="127">
        <v>247</v>
      </c>
      <c r="CJ27" s="127">
        <v>7</v>
      </c>
      <c r="CK27" s="128">
        <v>1.9600000000000002</v>
      </c>
      <c r="CL27" s="60">
        <f t="shared" si="21"/>
        <v>2.8340080971659919E-2</v>
      </c>
      <c r="CM27" s="127">
        <v>929</v>
      </c>
      <c r="CN27" s="127">
        <v>17</v>
      </c>
      <c r="CO27" s="128">
        <v>4.76</v>
      </c>
      <c r="CP27" s="60">
        <f t="shared" si="22"/>
        <v>1.829924650161464E-2</v>
      </c>
      <c r="CQ27" s="127">
        <v>155</v>
      </c>
      <c r="CR27" s="127">
        <v>2</v>
      </c>
      <c r="CS27" s="128">
        <v>0.56000000000000005</v>
      </c>
      <c r="CT27" s="60">
        <f t="shared" si="23"/>
        <v>1.2903225806451613E-2</v>
      </c>
      <c r="CU27" s="127">
        <v>490</v>
      </c>
      <c r="CV27" s="127">
        <v>20</v>
      </c>
      <c r="CW27" s="128">
        <v>5.6000000000000005</v>
      </c>
      <c r="CX27" s="60">
        <f t="shared" si="24"/>
        <v>4.0816326530612242E-2</v>
      </c>
      <c r="CY27" s="127">
        <v>578</v>
      </c>
      <c r="CZ27" s="127">
        <v>19</v>
      </c>
      <c r="DA27" s="128">
        <v>5.32</v>
      </c>
      <c r="DB27" s="60">
        <f t="shared" si="29"/>
        <v>3.2871972318339097E-2</v>
      </c>
      <c r="DC27" s="127"/>
      <c r="DD27" s="127"/>
      <c r="DE27" s="128"/>
      <c r="DF27" s="150" t="e">
        <f t="shared" si="26"/>
        <v>#DIV/0!</v>
      </c>
    </row>
    <row r="28" spans="1:110">
      <c r="A28" s="88"/>
      <c r="B28" s="165">
        <f>'Daily_Total  P2'!B28</f>
        <v>45199</v>
      </c>
      <c r="C28" s="99">
        <f t="shared" si="53"/>
        <v>10154</v>
      </c>
      <c r="D28" s="72">
        <f t="shared" si="54"/>
        <v>296</v>
      </c>
      <c r="E28" s="146">
        <v>863</v>
      </c>
      <c r="F28" s="72">
        <v>728.56040000000007</v>
      </c>
      <c r="G28" s="72">
        <v>306.43110000000001</v>
      </c>
      <c r="H28" s="72">
        <v>210.70280000000002</v>
      </c>
      <c r="I28" s="72">
        <v>149.1807</v>
      </c>
      <c r="J28" s="61">
        <f t="shared" si="55"/>
        <v>82.880000000000024</v>
      </c>
      <c r="K28" s="59">
        <f>SUM($J$21:J28)/$C$3</f>
        <v>7.9903822329686194E-2</v>
      </c>
      <c r="L28" s="60">
        <f t="shared" si="1"/>
        <v>2.915107346858381E-2</v>
      </c>
      <c r="M28" s="73">
        <f t="shared" si="2"/>
        <v>0.28000000000000008</v>
      </c>
      <c r="N28" s="356">
        <f t="shared" si="3"/>
        <v>9.6037079953650087E-2</v>
      </c>
      <c r="O28" s="97">
        <v>6</v>
      </c>
      <c r="P28" s="465">
        <f t="shared" si="52"/>
        <v>9498.5989010988997</v>
      </c>
      <c r="Q28" s="74">
        <f t="shared" si="4"/>
        <v>6.3167210895765432E-4</v>
      </c>
      <c r="R28" s="75">
        <f t="shared" si="5"/>
        <v>13.813333333333338</v>
      </c>
      <c r="S28" s="59">
        <f t="shared" si="6"/>
        <v>2.0270270270270271E-2</v>
      </c>
      <c r="T28" s="72" t="s">
        <v>175</v>
      </c>
      <c r="U28" s="72"/>
      <c r="V28" s="89">
        <v>0.9</v>
      </c>
      <c r="W28" s="169"/>
      <c r="X28" s="127"/>
      <c r="Y28" s="128"/>
      <c r="Z28" s="60" t="e">
        <f t="shared" si="7"/>
        <v>#DIV/0!</v>
      </c>
      <c r="AA28" s="127">
        <v>240</v>
      </c>
      <c r="AB28" s="127">
        <v>6</v>
      </c>
      <c r="AC28" s="128">
        <v>1.6800000000000002</v>
      </c>
      <c r="AD28" s="60">
        <f t="shared" si="50"/>
        <v>2.5000000000000001E-2</v>
      </c>
      <c r="AE28" s="127">
        <v>1881</v>
      </c>
      <c r="AF28" s="127">
        <v>43</v>
      </c>
      <c r="AG28" s="128">
        <v>12.040000000000003</v>
      </c>
      <c r="AH28" s="60">
        <f t="shared" si="8"/>
        <v>2.2860180754917598E-2</v>
      </c>
      <c r="AI28" s="127">
        <v>333</v>
      </c>
      <c r="AJ28" s="127">
        <v>11</v>
      </c>
      <c r="AK28" s="128">
        <v>3.08</v>
      </c>
      <c r="AL28" s="60">
        <f t="shared" si="9"/>
        <v>3.3033033033033031E-2</v>
      </c>
      <c r="AM28" s="127">
        <v>85</v>
      </c>
      <c r="AN28" s="127">
        <v>0</v>
      </c>
      <c r="AO28" s="128">
        <v>0</v>
      </c>
      <c r="AP28" s="60">
        <f t="shared" si="10"/>
        <v>0</v>
      </c>
      <c r="AQ28" s="127">
        <v>216</v>
      </c>
      <c r="AR28" s="127">
        <v>7</v>
      </c>
      <c r="AS28" s="128">
        <v>1.9600000000000002</v>
      </c>
      <c r="AT28" s="60">
        <f t="shared" si="51"/>
        <v>3.2407407407407406E-2</v>
      </c>
      <c r="AU28" s="127">
        <v>1313</v>
      </c>
      <c r="AV28" s="127">
        <v>43</v>
      </c>
      <c r="AW28" s="128">
        <v>12.040000000000001</v>
      </c>
      <c r="AX28" s="60">
        <f t="shared" si="11"/>
        <v>3.2749428789032753E-2</v>
      </c>
      <c r="AY28" s="127">
        <v>773</v>
      </c>
      <c r="AZ28" s="127">
        <v>19</v>
      </c>
      <c r="BA28" s="128">
        <v>5.32</v>
      </c>
      <c r="BB28" s="60">
        <f t="shared" si="12"/>
        <v>2.4579560155239329E-2</v>
      </c>
      <c r="BC28" s="127">
        <v>132</v>
      </c>
      <c r="BD28" s="127">
        <v>3</v>
      </c>
      <c r="BE28" s="128">
        <v>0.84000000000000008</v>
      </c>
      <c r="BF28" s="60">
        <f t="shared" si="13"/>
        <v>2.2727272727272728E-2</v>
      </c>
      <c r="BG28" s="127">
        <v>132</v>
      </c>
      <c r="BH28" s="127">
        <v>2</v>
      </c>
      <c r="BI28" s="128">
        <v>0.56000000000000005</v>
      </c>
      <c r="BJ28" s="60">
        <f t="shared" si="14"/>
        <v>1.5151515151515152E-2</v>
      </c>
      <c r="BK28" s="127">
        <v>341</v>
      </c>
      <c r="BL28" s="127">
        <v>12</v>
      </c>
      <c r="BM28" s="128">
        <v>3.3600000000000003</v>
      </c>
      <c r="BN28" s="60">
        <f t="shared" si="15"/>
        <v>3.519061583577713E-2</v>
      </c>
      <c r="BO28" s="127">
        <v>50</v>
      </c>
      <c r="BP28" s="127">
        <v>2</v>
      </c>
      <c r="BQ28" s="128">
        <v>0.56000000000000005</v>
      </c>
      <c r="BR28" s="60">
        <f t="shared" si="16"/>
        <v>0.04</v>
      </c>
      <c r="BS28" s="127">
        <v>513</v>
      </c>
      <c r="BT28" s="127">
        <v>16</v>
      </c>
      <c r="BU28" s="128">
        <v>4.4800000000000004</v>
      </c>
      <c r="BV28" s="60">
        <f t="shared" si="17"/>
        <v>3.1189083820662766E-2</v>
      </c>
      <c r="BW28" s="127">
        <v>345</v>
      </c>
      <c r="BX28" s="127">
        <v>9</v>
      </c>
      <c r="BY28" s="128">
        <v>2.5200000000000005</v>
      </c>
      <c r="BZ28" s="60">
        <f t="shared" si="18"/>
        <v>2.6086956521739129E-2</v>
      </c>
      <c r="CA28" s="127">
        <v>451</v>
      </c>
      <c r="CB28" s="127">
        <v>18</v>
      </c>
      <c r="CC28" s="128">
        <v>5.0400000000000009</v>
      </c>
      <c r="CD28" s="60">
        <f t="shared" si="19"/>
        <v>3.9911308203991129E-2</v>
      </c>
      <c r="CE28" s="127">
        <v>555</v>
      </c>
      <c r="CF28" s="127">
        <v>15</v>
      </c>
      <c r="CG28" s="128">
        <v>4.2</v>
      </c>
      <c r="CH28" s="60">
        <f t="shared" si="20"/>
        <v>2.7027027027027029E-2</v>
      </c>
      <c r="CI28" s="127">
        <v>1070</v>
      </c>
      <c r="CJ28" s="127">
        <v>42</v>
      </c>
      <c r="CK28" s="128">
        <v>11.760000000000002</v>
      </c>
      <c r="CL28" s="60">
        <f t="shared" si="21"/>
        <v>3.925233644859813E-2</v>
      </c>
      <c r="CM28" s="127">
        <v>502</v>
      </c>
      <c r="CN28" s="127">
        <v>9</v>
      </c>
      <c r="CO28" s="128">
        <v>2.5200000000000005</v>
      </c>
      <c r="CP28" s="60">
        <f t="shared" si="22"/>
        <v>1.7928286852589643E-2</v>
      </c>
      <c r="CQ28" s="127">
        <v>253</v>
      </c>
      <c r="CR28" s="127">
        <v>2</v>
      </c>
      <c r="CS28" s="128">
        <v>0.56000000000000005</v>
      </c>
      <c r="CT28" s="60">
        <f t="shared" si="23"/>
        <v>7.9051383399209481E-3</v>
      </c>
      <c r="CU28" s="127">
        <v>800</v>
      </c>
      <c r="CV28" s="127">
        <v>30</v>
      </c>
      <c r="CW28" s="128">
        <v>8.4000000000000021</v>
      </c>
      <c r="CX28" s="60">
        <f t="shared" si="24"/>
        <v>3.7499999999999999E-2</v>
      </c>
      <c r="CY28" s="127">
        <v>169</v>
      </c>
      <c r="CZ28" s="127">
        <v>7</v>
      </c>
      <c r="DA28" s="128">
        <v>1.9600000000000002</v>
      </c>
      <c r="DB28" s="60">
        <f t="shared" si="29"/>
        <v>4.142011834319527E-2</v>
      </c>
      <c r="DC28" s="127"/>
      <c r="DD28" s="127"/>
      <c r="DE28" s="128"/>
      <c r="DF28" s="150" t="e">
        <f t="shared" si="26"/>
        <v>#DIV/0!</v>
      </c>
    </row>
    <row r="29" spans="1:110">
      <c r="A29" s="91"/>
      <c r="B29" s="166" t="s">
        <v>50</v>
      </c>
      <c r="C29" s="91">
        <f t="shared" ref="C29:I37" si="56">SUM(C22:C28)</f>
        <v>74854</v>
      </c>
      <c r="D29" s="76">
        <f t="shared" si="56"/>
        <v>2080</v>
      </c>
      <c r="E29" s="147">
        <f>SUM(E22:E28)</f>
        <v>7543</v>
      </c>
      <c r="F29" s="76">
        <f>SUM(F22:F28)</f>
        <v>14587.4956</v>
      </c>
      <c r="G29" s="76">
        <f t="shared" si="56"/>
        <v>2552.4696000000004</v>
      </c>
      <c r="H29" s="76">
        <f t="shared" si="56"/>
        <v>1738.1087000000005</v>
      </c>
      <c r="I29" s="76">
        <f t="shared" si="56"/>
        <v>1214.7588000000001</v>
      </c>
      <c r="J29" s="77">
        <f>SUM(J22:J28)</f>
        <v>582.40000000000009</v>
      </c>
      <c r="K29" s="78">
        <f>SUM($J$29,J21)/$C$3</f>
        <v>7.9903822329686208E-2</v>
      </c>
      <c r="L29" s="79">
        <f t="shared" si="1"/>
        <v>2.7787426189649182E-2</v>
      </c>
      <c r="M29" s="80">
        <f t="shared" si="2"/>
        <v>0.28000000000000003</v>
      </c>
      <c r="N29" s="357">
        <f t="shared" si="3"/>
        <v>7.7210658889036207E-2</v>
      </c>
      <c r="O29" s="98">
        <f>SUM(O22:O28)</f>
        <v>31</v>
      </c>
      <c r="P29" s="81">
        <f>SUM(P22:P28)</f>
        <v>66490.192307692298</v>
      </c>
      <c r="Q29" s="78">
        <f t="shared" si="4"/>
        <v>4.6623417565922105E-4</v>
      </c>
      <c r="R29" s="82">
        <f t="shared" si="5"/>
        <v>18.78709677419355</v>
      </c>
      <c r="S29" s="78">
        <f t="shared" si="6"/>
        <v>1.4903846153846155E-2</v>
      </c>
      <c r="T29" s="83">
        <f>AVERAGE(T22:T28)</f>
        <v>150.72915594097222</v>
      </c>
      <c r="U29" s="76">
        <f>SUM(U22:U28)</f>
        <v>2</v>
      </c>
      <c r="V29" s="92">
        <f>AVERAGE(V22:V28)</f>
        <v>0.63148148148148142</v>
      </c>
      <c r="W29" s="98">
        <f>SUM(W22:W28)</f>
        <v>0</v>
      </c>
      <c r="X29" s="76">
        <f t="shared" ref="X29:Y29" si="57">SUM(X22:X28)</f>
        <v>0</v>
      </c>
      <c r="Y29" s="77">
        <f t="shared" si="57"/>
        <v>0</v>
      </c>
      <c r="Z29" s="79" t="e">
        <f t="shared" si="7"/>
        <v>#DIV/0!</v>
      </c>
      <c r="AA29" s="98">
        <f>SUM(AA22:AA28)</f>
        <v>1337</v>
      </c>
      <c r="AB29" s="98">
        <f>SUM(AB22:AB28)</f>
        <v>21</v>
      </c>
      <c r="AC29" s="494">
        <f>SUM(AC22:AC28)</f>
        <v>5.8800000000000008</v>
      </c>
      <c r="AD29" s="495">
        <f>AB29/AA29</f>
        <v>1.5706806282722512E-2</v>
      </c>
      <c r="AE29" s="98">
        <f>SUM(AE22:AE28)</f>
        <v>20327</v>
      </c>
      <c r="AF29" s="98">
        <f>SUM(AF22:AF28)</f>
        <v>588</v>
      </c>
      <c r="AG29" s="494">
        <f>SUM(AG22:AG28)</f>
        <v>164.64000000000001</v>
      </c>
      <c r="AH29" s="495">
        <f>AF29/AE29</f>
        <v>2.8927042849412114E-2</v>
      </c>
      <c r="AI29" s="98">
        <f>SUM(AI22:AI28)</f>
        <v>1482</v>
      </c>
      <c r="AJ29" s="98">
        <f>SUM(AJ22:AJ28)</f>
        <v>36</v>
      </c>
      <c r="AK29" s="494">
        <f>SUM(AK22:AK28)</f>
        <v>10.080000000000002</v>
      </c>
      <c r="AL29" s="495">
        <f>AJ29/AI29</f>
        <v>2.4291497975708502E-2</v>
      </c>
      <c r="AM29" s="98">
        <f>SUM(AM22:AM28)</f>
        <v>370</v>
      </c>
      <c r="AN29" s="98">
        <f>SUM(AN22:AN28)</f>
        <v>4</v>
      </c>
      <c r="AO29" s="494">
        <f>SUM(AO22:AO28)</f>
        <v>1.1200000000000001</v>
      </c>
      <c r="AP29" s="495">
        <f>AN29/AM29</f>
        <v>1.0810810810810811E-2</v>
      </c>
      <c r="AQ29" s="98">
        <f>SUM(AQ22:AQ28)</f>
        <v>3010</v>
      </c>
      <c r="AR29" s="98">
        <f>SUM(AR22:AR28)</f>
        <v>85</v>
      </c>
      <c r="AS29" s="494">
        <f>SUM(AS22:AS28)</f>
        <v>23.800000000000004</v>
      </c>
      <c r="AT29" s="495">
        <f>AR29/AQ29</f>
        <v>2.823920265780731E-2</v>
      </c>
      <c r="AU29" s="98">
        <f>SUM(AU22:AU28)</f>
        <v>5320</v>
      </c>
      <c r="AV29" s="98">
        <f>SUM(AV22:AV28)</f>
        <v>120</v>
      </c>
      <c r="AW29" s="494">
        <f>SUM(AW22:AW28)</f>
        <v>33.6</v>
      </c>
      <c r="AX29" s="495">
        <f>AV29/AU29</f>
        <v>2.2556390977443608E-2</v>
      </c>
      <c r="AY29" s="98">
        <f>SUM(AY22:AY28)</f>
        <v>9166</v>
      </c>
      <c r="AZ29" s="98">
        <f>SUM(AZ22:AZ28)</f>
        <v>221</v>
      </c>
      <c r="BA29" s="494">
        <f>SUM(BA22:BA28)</f>
        <v>61.88000000000001</v>
      </c>
      <c r="BB29" s="495">
        <f>AZ29/AY29</f>
        <v>2.4110844425049096E-2</v>
      </c>
      <c r="BC29" s="98">
        <f>SUM(BC22:BC28)</f>
        <v>758</v>
      </c>
      <c r="BD29" s="98">
        <f>SUM(BD22:BD28)</f>
        <v>16</v>
      </c>
      <c r="BE29" s="494">
        <f>SUM(BE22:BE28)</f>
        <v>4.4800000000000004</v>
      </c>
      <c r="BF29" s="495">
        <f>BD29/BC29</f>
        <v>2.1108179419525065E-2</v>
      </c>
      <c r="BG29" s="98">
        <f>SUM(BG22:BG28)</f>
        <v>734</v>
      </c>
      <c r="BH29" s="98">
        <f>SUM(BH22:BH28)</f>
        <v>17</v>
      </c>
      <c r="BI29" s="494">
        <f>SUM(BI22:BI28)</f>
        <v>4.76</v>
      </c>
      <c r="BJ29" s="495">
        <f>BH29/BG29</f>
        <v>2.316076294277929E-2</v>
      </c>
      <c r="BK29" s="98">
        <f>SUM(BK22:BK28)</f>
        <v>3097</v>
      </c>
      <c r="BL29" s="98">
        <f>SUM(BL22:BL28)</f>
        <v>75</v>
      </c>
      <c r="BM29" s="494">
        <f>SUM(BM22:BM28)</f>
        <v>21</v>
      </c>
      <c r="BN29" s="495">
        <f>BL29/BK29</f>
        <v>2.4216984178237002E-2</v>
      </c>
      <c r="BO29" s="76">
        <f>SUM(BO22:BO28)</f>
        <v>451</v>
      </c>
      <c r="BP29" s="76">
        <f t="shared" ref="BP29:BQ29" si="58">SUM(BP22:BP28)</f>
        <v>10</v>
      </c>
      <c r="BQ29" s="77">
        <f t="shared" si="58"/>
        <v>2.8000000000000003</v>
      </c>
      <c r="BR29" s="79">
        <f t="shared" si="16"/>
        <v>2.2172949002217297E-2</v>
      </c>
      <c r="BS29" s="76">
        <f t="shared" ref="BS29:BU29" si="59">SUM(BS22:BS28)</f>
        <v>3134</v>
      </c>
      <c r="BT29" s="76">
        <f t="shared" si="59"/>
        <v>103</v>
      </c>
      <c r="BU29" s="77">
        <f t="shared" si="59"/>
        <v>28.840000000000003</v>
      </c>
      <c r="BV29" s="79">
        <f t="shared" si="17"/>
        <v>3.2865347798340779E-2</v>
      </c>
      <c r="BW29" s="76">
        <f t="shared" ref="BW29:BY29" si="60">SUM(BW22:BW28)</f>
        <v>4226</v>
      </c>
      <c r="BX29" s="76">
        <f t="shared" si="60"/>
        <v>114</v>
      </c>
      <c r="BY29" s="77">
        <f t="shared" si="60"/>
        <v>31.92</v>
      </c>
      <c r="BZ29" s="79">
        <f t="shared" si="18"/>
        <v>2.6975863700899196E-2</v>
      </c>
      <c r="CA29" s="76">
        <f t="shared" ref="CA29:CC29" si="61">SUM(CA22:CA28)</f>
        <v>5040</v>
      </c>
      <c r="CB29" s="76">
        <f t="shared" si="61"/>
        <v>185</v>
      </c>
      <c r="CC29" s="77">
        <f t="shared" si="61"/>
        <v>51.800000000000004</v>
      </c>
      <c r="CD29" s="79">
        <f t="shared" si="19"/>
        <v>3.6706349206349208E-2</v>
      </c>
      <c r="CE29" s="76">
        <f t="shared" ref="CE29:CG29" si="62">SUM(CE22:CE28)</f>
        <v>1850</v>
      </c>
      <c r="CF29" s="76">
        <f t="shared" si="62"/>
        <v>67</v>
      </c>
      <c r="CG29" s="77">
        <f t="shared" si="62"/>
        <v>18.760000000000002</v>
      </c>
      <c r="CH29" s="79">
        <f t="shared" si="20"/>
        <v>3.6216216216216214E-2</v>
      </c>
      <c r="CI29" s="76">
        <f t="shared" ref="CI29:CK29" si="63">SUM(CI22:CI28)</f>
        <v>2322</v>
      </c>
      <c r="CJ29" s="76">
        <f t="shared" si="63"/>
        <v>84</v>
      </c>
      <c r="CK29" s="77">
        <f t="shared" si="63"/>
        <v>23.520000000000003</v>
      </c>
      <c r="CL29" s="79">
        <f t="shared" si="21"/>
        <v>3.6175710594315243E-2</v>
      </c>
      <c r="CM29" s="76">
        <f t="shared" ref="CM29:CO29" si="64">SUM(CM22:CM28)</f>
        <v>5745</v>
      </c>
      <c r="CN29" s="76">
        <f t="shared" si="64"/>
        <v>120</v>
      </c>
      <c r="CO29" s="77">
        <f t="shared" si="64"/>
        <v>33.6</v>
      </c>
      <c r="CP29" s="79">
        <f t="shared" si="22"/>
        <v>2.0887728459530026E-2</v>
      </c>
      <c r="CQ29" s="76">
        <f t="shared" ref="CQ29:CS29" si="65">SUM(CQ22:CQ28)</f>
        <v>1135</v>
      </c>
      <c r="CR29" s="76">
        <f t="shared" si="65"/>
        <v>19</v>
      </c>
      <c r="CS29" s="77">
        <f t="shared" si="65"/>
        <v>5.32</v>
      </c>
      <c r="CT29" s="79">
        <f t="shared" si="23"/>
        <v>1.6740088105726872E-2</v>
      </c>
      <c r="CU29" s="76">
        <f t="shared" ref="CU29:CW29" si="66">SUM(CU22:CU28)</f>
        <v>3330</v>
      </c>
      <c r="CV29" s="76">
        <f t="shared" si="66"/>
        <v>111</v>
      </c>
      <c r="CW29" s="77">
        <f t="shared" si="66"/>
        <v>31.080000000000005</v>
      </c>
      <c r="CX29" s="79">
        <f t="shared" si="24"/>
        <v>3.3333333333333333E-2</v>
      </c>
      <c r="CY29" s="76">
        <f t="shared" ref="CY29:DA29" si="67">SUM(CY22:CY28)</f>
        <v>2020</v>
      </c>
      <c r="CZ29" s="76">
        <f t="shared" si="67"/>
        <v>84</v>
      </c>
      <c r="DA29" s="77">
        <f t="shared" si="67"/>
        <v>23.520000000000003</v>
      </c>
      <c r="DB29" s="79">
        <f t="shared" si="29"/>
        <v>4.1584158415841586E-2</v>
      </c>
      <c r="DC29" s="76">
        <f t="shared" ref="DC29:DE29" si="68">SUM(DC22:DC28)</f>
        <v>0</v>
      </c>
      <c r="DD29" s="76">
        <f t="shared" si="68"/>
        <v>0</v>
      </c>
      <c r="DE29" s="77">
        <f t="shared" si="68"/>
        <v>0</v>
      </c>
      <c r="DF29" s="151" t="e">
        <f t="shared" si="26"/>
        <v>#DIV/0!</v>
      </c>
    </row>
    <row r="30" spans="1:110">
      <c r="A30" s="88"/>
      <c r="B30" s="165">
        <f>'Daily_Total  P2'!B30</f>
        <v>45200</v>
      </c>
      <c r="C30" s="99">
        <f>SUM(W30,AA30,AE30,AI30,AM30,AQ30,AU30,AY30,BC30,BG30,BK30,BO30,BS30,BW30,CA30,CE30,CI30,CM30,CQ30,CU30,CY30,DC30)</f>
        <v>0</v>
      </c>
      <c r="D30" s="72">
        <f t="shared" ref="D30:D36" si="69">SUM(X30,AB30,AF30,AJ30,AN30,AR30,AV30,AZ30,BD30,BH30,BL30,BP30,BT30,BX30,CB30,CF30,CJ30,CN30,CR30,CV30,CZ30,DD30)</f>
        <v>0</v>
      </c>
      <c r="E30" s="146"/>
      <c r="F30" s="72"/>
      <c r="G30" s="72"/>
      <c r="H30" s="72"/>
      <c r="I30" s="72"/>
      <c r="J30" s="61">
        <f>SUM(Y30,AC30,AG30,AK30,AO30,AS30,AW30,BA30,BE30,BI30,BM30,BQ30,BU30,BY30,CC30,CG30,CK30,CO30,CS30,CW30,DA30,DE30)</f>
        <v>0</v>
      </c>
      <c r="K30" s="59">
        <f>SUM($J$21,$J$29:J30)/$C$3</f>
        <v>7.9903822329686208E-2</v>
      </c>
      <c r="L30" s="60" t="e">
        <f t="shared" si="1"/>
        <v>#DIV/0!</v>
      </c>
      <c r="M30" s="73" t="e">
        <f t="shared" si="2"/>
        <v>#DIV/0!</v>
      </c>
      <c r="N30" s="356" t="e">
        <f t="shared" si="3"/>
        <v>#DIV/0!</v>
      </c>
      <c r="O30" s="499"/>
      <c r="P30" s="465">
        <f t="shared" si="52"/>
        <v>9498.5989010988997</v>
      </c>
      <c r="Q30" s="74">
        <f t="shared" si="4"/>
        <v>0</v>
      </c>
      <c r="R30" s="75" t="e">
        <f t="shared" si="5"/>
        <v>#DIV/0!</v>
      </c>
      <c r="S30" s="59" t="e">
        <f t="shared" si="6"/>
        <v>#DIV/0!</v>
      </c>
      <c r="T30" s="72" t="s">
        <v>175</v>
      </c>
      <c r="U30" s="72"/>
      <c r="V30" s="498" t="s">
        <v>175</v>
      </c>
      <c r="W30" s="169"/>
      <c r="X30" s="127"/>
      <c r="Y30" s="128"/>
      <c r="Z30" s="60" t="e">
        <f t="shared" si="7"/>
        <v>#DIV/0!</v>
      </c>
      <c r="AA30" s="127"/>
      <c r="AB30" s="127"/>
      <c r="AC30" s="128"/>
      <c r="AD30" s="60" t="e">
        <f t="shared" si="50"/>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51"/>
        <v>#DIV/0!</v>
      </c>
      <c r="AU30" s="127"/>
      <c r="AV30" s="127"/>
      <c r="AW30" s="128"/>
      <c r="AX30" s="60" t="e">
        <f t="shared" si="11"/>
        <v>#DIV/0!</v>
      </c>
      <c r="AY30" s="127"/>
      <c r="AZ30" s="127"/>
      <c r="BA30" s="128"/>
      <c r="BB30" s="60" t="e">
        <f t="shared" si="12"/>
        <v>#DIV/0!</v>
      </c>
      <c r="BC30" s="127"/>
      <c r="BD30" s="127"/>
      <c r="BE30" s="128"/>
      <c r="BF30" s="60" t="e">
        <f t="shared" si="13"/>
        <v>#DIV/0!</v>
      </c>
      <c r="BG30" s="127" t="s">
        <v>154</v>
      </c>
      <c r="BH30" s="127"/>
      <c r="BI30" s="128"/>
      <c r="BJ30" s="60" t="e">
        <f t="shared" si="14"/>
        <v>#VALUE!</v>
      </c>
      <c r="BK30" s="127"/>
      <c r="BL30" s="127"/>
      <c r="BM30" s="128"/>
      <c r="BN30" s="60" t="e">
        <f t="shared" si="15"/>
        <v>#DIV/0!</v>
      </c>
      <c r="BO30" s="127"/>
      <c r="BP30" s="127"/>
      <c r="BQ30" s="128"/>
      <c r="BR30" s="60" t="e">
        <f t="shared" si="16"/>
        <v>#DIV/0!</v>
      </c>
      <c r="BS30" s="127"/>
      <c r="BT30" s="127"/>
      <c r="BU30" s="128"/>
      <c r="BV30" s="60" t="e">
        <f t="shared" si="17"/>
        <v>#DIV/0!</v>
      </c>
      <c r="BW30" s="127"/>
      <c r="BX30" s="127"/>
      <c r="BY30" s="128"/>
      <c r="BZ30" s="60" t="e">
        <f t="shared" si="18"/>
        <v>#DIV/0!</v>
      </c>
      <c r="CA30" s="127"/>
      <c r="CB30" s="127"/>
      <c r="CC30" s="128"/>
      <c r="CD30" s="60" t="e">
        <f t="shared" si="19"/>
        <v>#DIV/0!</v>
      </c>
      <c r="CE30" s="127"/>
      <c r="CF30" s="127"/>
      <c r="CG30" s="128"/>
      <c r="CH30" s="60" t="e">
        <f t="shared" si="20"/>
        <v>#DIV/0!</v>
      </c>
      <c r="CI30" s="127"/>
      <c r="CJ30" s="127"/>
      <c r="CK30" s="128"/>
      <c r="CL30" s="60" t="e">
        <f t="shared" si="21"/>
        <v>#DIV/0!</v>
      </c>
      <c r="CM30" s="127"/>
      <c r="CN30" s="127"/>
      <c r="CO30" s="128"/>
      <c r="CP30" s="60" t="e">
        <f t="shared" si="22"/>
        <v>#DIV/0!</v>
      </c>
      <c r="CQ30" s="127"/>
      <c r="CR30" s="127"/>
      <c r="CS30" s="128"/>
      <c r="CT30" s="60" t="e">
        <f t="shared" si="23"/>
        <v>#DIV/0!</v>
      </c>
      <c r="CU30" s="127"/>
      <c r="CV30" s="127"/>
      <c r="CW30" s="128"/>
      <c r="CX30" s="60" t="e">
        <f t="shared" si="24"/>
        <v>#DIV/0!</v>
      </c>
      <c r="CY30" s="127"/>
      <c r="CZ30" s="127"/>
      <c r="DA30" s="128"/>
      <c r="DB30" s="60" t="e">
        <f t="shared" si="29"/>
        <v>#DIV/0!</v>
      </c>
      <c r="DC30" s="127"/>
      <c r="DD30" s="127"/>
      <c r="DE30" s="128"/>
      <c r="DF30" s="150" t="e">
        <f t="shared" si="26"/>
        <v>#DIV/0!</v>
      </c>
    </row>
    <row r="31" spans="1:110">
      <c r="A31" s="88"/>
      <c r="B31" s="165">
        <f>'Daily_Total  P2'!B31</f>
        <v>45201</v>
      </c>
      <c r="C31" s="99">
        <f t="shared" ref="C31:C36" si="70">SUM(W31,AA31,AE31,AI31,AM31,AQ31,AU31,AY31,BC31,BG31,BK31,BO31,BS31,BW31,CA31,CE31,CI31,CM31,CQ31,CU31,CY31,DC31)</f>
        <v>0</v>
      </c>
      <c r="D31" s="72">
        <f t="shared" si="69"/>
        <v>0</v>
      </c>
      <c r="E31" s="146"/>
      <c r="F31" s="72"/>
      <c r="G31" s="72"/>
      <c r="H31" s="72"/>
      <c r="I31" s="72"/>
      <c r="J31" s="61">
        <f t="shared" ref="J31:J36" si="71">SUM(Y31,AC31,AG31,AK31,AO31,AS31,AW31,BA31,BE31,BI31,BM31,BQ31,BU31,BY31,CC31,CG31,CK31,CO31,CS31,CW31,DA31,DE31)</f>
        <v>0</v>
      </c>
      <c r="K31" s="59">
        <f>SUM($J$21,$J$29:J31)/$C$3</f>
        <v>7.9903822329686208E-2</v>
      </c>
      <c r="L31" s="60" t="e">
        <f t="shared" si="1"/>
        <v>#DIV/0!</v>
      </c>
      <c r="M31" s="73" t="e">
        <f t="shared" si="2"/>
        <v>#DIV/0!</v>
      </c>
      <c r="N31" s="356" t="e">
        <f t="shared" si="3"/>
        <v>#DIV/0!</v>
      </c>
      <c r="O31" s="97">
        <v>1</v>
      </c>
      <c r="P31" s="465">
        <f t="shared" si="52"/>
        <v>9498.5989010988997</v>
      </c>
      <c r="Q31" s="74">
        <f t="shared" si="4"/>
        <v>1.0527868482627573E-4</v>
      </c>
      <c r="R31" s="75">
        <f t="shared" si="5"/>
        <v>0</v>
      </c>
      <c r="S31" s="59" t="e">
        <f t="shared" si="6"/>
        <v>#DIV/0!</v>
      </c>
      <c r="T31" s="72">
        <v>16.360056</v>
      </c>
      <c r="U31" s="72"/>
      <c r="V31" s="89">
        <v>0</v>
      </c>
      <c r="W31" s="169"/>
      <c r="X31" s="127"/>
      <c r="Y31" s="128"/>
      <c r="Z31" s="60" t="e">
        <f t="shared" si="7"/>
        <v>#DIV/0!</v>
      </c>
      <c r="AA31" s="127"/>
      <c r="AB31" s="127"/>
      <c r="AC31" s="128"/>
      <c r="AD31" s="60" t="e">
        <f t="shared" si="50"/>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51"/>
        <v>#DIV/0!</v>
      </c>
      <c r="AU31" s="127"/>
      <c r="AV31" s="127"/>
      <c r="AW31" s="128"/>
      <c r="AX31" s="60" t="e">
        <f t="shared" si="11"/>
        <v>#DIV/0!</v>
      </c>
      <c r="AY31" s="127"/>
      <c r="AZ31" s="127"/>
      <c r="BA31" s="128"/>
      <c r="BB31" s="60" t="e">
        <f t="shared" si="12"/>
        <v>#DIV/0!</v>
      </c>
      <c r="BC31" s="127"/>
      <c r="BD31" s="127"/>
      <c r="BE31" s="128"/>
      <c r="BF31" s="60" t="e">
        <f t="shared" si="13"/>
        <v>#DIV/0!</v>
      </c>
      <c r="BG31" s="127"/>
      <c r="BH31" s="127"/>
      <c r="BI31" s="128"/>
      <c r="BJ31" s="60" t="e">
        <f t="shared" si="14"/>
        <v>#DIV/0!</v>
      </c>
      <c r="BK31" s="127"/>
      <c r="BL31" s="127"/>
      <c r="BM31" s="128"/>
      <c r="BN31" s="60" t="e">
        <f t="shared" si="15"/>
        <v>#DIV/0!</v>
      </c>
      <c r="BO31" s="127"/>
      <c r="BP31" s="127"/>
      <c r="BQ31" s="128"/>
      <c r="BR31" s="60" t="e">
        <f t="shared" si="16"/>
        <v>#DIV/0!</v>
      </c>
      <c r="BS31" s="127"/>
      <c r="BT31" s="127"/>
      <c r="BU31" s="128"/>
      <c r="BV31" s="60" t="e">
        <f t="shared" si="17"/>
        <v>#DIV/0!</v>
      </c>
      <c r="BW31" s="127"/>
      <c r="BX31" s="127"/>
      <c r="BY31" s="128"/>
      <c r="BZ31" s="60" t="e">
        <f t="shared" si="18"/>
        <v>#DIV/0!</v>
      </c>
      <c r="CA31" s="127"/>
      <c r="CB31" s="127"/>
      <c r="CC31" s="128"/>
      <c r="CD31" s="60" t="e">
        <f t="shared" si="19"/>
        <v>#DIV/0!</v>
      </c>
      <c r="CE31" s="127"/>
      <c r="CF31" s="127"/>
      <c r="CG31" s="128"/>
      <c r="CH31" s="60" t="e">
        <f t="shared" si="20"/>
        <v>#DIV/0!</v>
      </c>
      <c r="CI31" s="127"/>
      <c r="CJ31" s="127"/>
      <c r="CK31" s="128"/>
      <c r="CL31" s="60" t="e">
        <f t="shared" si="21"/>
        <v>#DIV/0!</v>
      </c>
      <c r="CM31" s="127"/>
      <c r="CN31" s="127"/>
      <c r="CO31" s="128"/>
      <c r="CP31" s="60" t="e">
        <f t="shared" si="22"/>
        <v>#DIV/0!</v>
      </c>
      <c r="CQ31" s="127"/>
      <c r="CR31" s="127"/>
      <c r="CS31" s="128"/>
      <c r="CT31" s="60" t="e">
        <f t="shared" si="23"/>
        <v>#DIV/0!</v>
      </c>
      <c r="CU31" s="127"/>
      <c r="CV31" s="127"/>
      <c r="CW31" s="128"/>
      <c r="CX31" s="60" t="e">
        <f t="shared" si="24"/>
        <v>#DIV/0!</v>
      </c>
      <c r="CY31" s="127"/>
      <c r="CZ31" s="127"/>
      <c r="DA31" s="128"/>
      <c r="DB31" s="60" t="e">
        <f t="shared" si="29"/>
        <v>#DIV/0!</v>
      </c>
      <c r="DC31" s="127"/>
      <c r="DD31" s="127"/>
      <c r="DE31" s="128"/>
      <c r="DF31" s="150" t="e">
        <f t="shared" si="26"/>
        <v>#DIV/0!</v>
      </c>
    </row>
    <row r="32" spans="1:110">
      <c r="A32" s="88"/>
      <c r="B32" s="165">
        <f>'Daily_Total  P2'!B32</f>
        <v>45202</v>
      </c>
      <c r="C32" s="99">
        <f t="shared" si="70"/>
        <v>410805</v>
      </c>
      <c r="D32" s="72">
        <f t="shared" si="69"/>
        <v>12659</v>
      </c>
      <c r="E32" s="146">
        <v>19094</v>
      </c>
      <c r="F32" s="72">
        <v>14140.414199999996</v>
      </c>
      <c r="G32" s="72">
        <v>6428.7044000000005</v>
      </c>
      <c r="H32" s="72">
        <v>4494.428100000001</v>
      </c>
      <c r="I32" s="72">
        <v>3226.9019999999996</v>
      </c>
      <c r="J32" s="61">
        <f t="shared" si="71"/>
        <v>3544.52</v>
      </c>
      <c r="K32" s="59">
        <f>SUM($J$21,$J$29:J32)/$C$3</f>
        <v>0.42162763546194881</v>
      </c>
      <c r="L32" s="60">
        <f t="shared" si="1"/>
        <v>3.0815106924209783E-2</v>
      </c>
      <c r="M32" s="73">
        <f t="shared" si="2"/>
        <v>0.27999999999999997</v>
      </c>
      <c r="N32" s="356">
        <f t="shared" si="3"/>
        <v>0.18563527809783179</v>
      </c>
      <c r="O32" s="97">
        <v>89</v>
      </c>
      <c r="P32" s="465">
        <f t="shared" si="52"/>
        <v>9498.5989010988997</v>
      </c>
      <c r="Q32" s="74">
        <f t="shared" si="4"/>
        <v>9.3698029495385398E-3</v>
      </c>
      <c r="R32" s="75">
        <f t="shared" si="5"/>
        <v>39.826067415730336</v>
      </c>
      <c r="S32" s="59">
        <f t="shared" si="6"/>
        <v>7.0305711351607552E-3</v>
      </c>
      <c r="T32" s="72">
        <v>48.383399196323424</v>
      </c>
      <c r="U32" s="72"/>
      <c r="V32" s="89">
        <v>0.57775735294117636</v>
      </c>
      <c r="W32" s="169"/>
      <c r="X32" s="127"/>
      <c r="Y32" s="128"/>
      <c r="Z32" s="60" t="e">
        <f t="shared" si="7"/>
        <v>#DIV/0!</v>
      </c>
      <c r="AA32" s="127">
        <v>72592</v>
      </c>
      <c r="AB32" s="127">
        <v>2668</v>
      </c>
      <c r="AC32" s="128">
        <v>747.04000000000008</v>
      </c>
      <c r="AD32" s="60">
        <f t="shared" si="50"/>
        <v>3.6753361251928587E-2</v>
      </c>
      <c r="AE32" s="127">
        <v>31077</v>
      </c>
      <c r="AF32" s="127">
        <v>1043</v>
      </c>
      <c r="AG32" s="128">
        <v>292.04000000000002</v>
      </c>
      <c r="AH32" s="60">
        <f t="shared" si="8"/>
        <v>3.3561798114361101E-2</v>
      </c>
      <c r="AI32" s="127">
        <v>103607</v>
      </c>
      <c r="AJ32" s="127">
        <v>3707</v>
      </c>
      <c r="AK32" s="128">
        <v>1037.96</v>
      </c>
      <c r="AL32" s="60">
        <f t="shared" si="9"/>
        <v>3.5779435752410549E-2</v>
      </c>
      <c r="AM32" s="127">
        <v>4465</v>
      </c>
      <c r="AN32" s="127">
        <v>69</v>
      </c>
      <c r="AO32" s="128">
        <v>19.320000000000004</v>
      </c>
      <c r="AP32" s="60">
        <f t="shared" si="10"/>
        <v>1.5453527435610303E-2</v>
      </c>
      <c r="AQ32" s="127">
        <v>8626</v>
      </c>
      <c r="AR32" s="127">
        <v>177</v>
      </c>
      <c r="AS32" s="128">
        <v>49.56</v>
      </c>
      <c r="AT32" s="60">
        <f t="shared" si="51"/>
        <v>2.0519360074194297E-2</v>
      </c>
      <c r="AU32" s="127">
        <v>25112</v>
      </c>
      <c r="AV32" s="127">
        <v>850</v>
      </c>
      <c r="AW32" s="128">
        <v>238</v>
      </c>
      <c r="AX32" s="60">
        <f t="shared" si="11"/>
        <v>3.3848359350111504E-2</v>
      </c>
      <c r="AY32" s="127">
        <v>19481</v>
      </c>
      <c r="AZ32" s="127">
        <v>436</v>
      </c>
      <c r="BA32" s="128">
        <v>122.08000000000001</v>
      </c>
      <c r="BB32" s="60">
        <f t="shared" si="12"/>
        <v>2.2380781274061907E-2</v>
      </c>
      <c r="BC32" s="127">
        <v>3889</v>
      </c>
      <c r="BD32" s="127">
        <v>81</v>
      </c>
      <c r="BE32" s="128">
        <v>22.68</v>
      </c>
      <c r="BF32" s="60">
        <f t="shared" si="13"/>
        <v>2.082797634353304E-2</v>
      </c>
      <c r="BG32" s="127">
        <v>8733</v>
      </c>
      <c r="BH32" s="127">
        <v>227</v>
      </c>
      <c r="BI32" s="128">
        <v>63.56</v>
      </c>
      <c r="BJ32" s="60">
        <f t="shared" si="14"/>
        <v>2.5993358525134548E-2</v>
      </c>
      <c r="BK32" s="127">
        <v>26538</v>
      </c>
      <c r="BL32" s="127">
        <v>944</v>
      </c>
      <c r="BM32" s="128">
        <v>264.32</v>
      </c>
      <c r="BN32" s="60">
        <f t="shared" si="15"/>
        <v>3.5571633129851531E-2</v>
      </c>
      <c r="BO32" s="127">
        <v>1366</v>
      </c>
      <c r="BP32" s="127">
        <v>29</v>
      </c>
      <c r="BQ32" s="128">
        <v>8.120000000000001</v>
      </c>
      <c r="BR32" s="60">
        <f t="shared" si="16"/>
        <v>2.12298682284041E-2</v>
      </c>
      <c r="BS32" s="127">
        <v>9310</v>
      </c>
      <c r="BT32" s="127">
        <v>228</v>
      </c>
      <c r="BU32" s="128">
        <v>63.84</v>
      </c>
      <c r="BV32" s="60">
        <f t="shared" si="17"/>
        <v>2.4489795918367346E-2</v>
      </c>
      <c r="BW32" s="127">
        <v>14365</v>
      </c>
      <c r="BX32" s="127">
        <v>415</v>
      </c>
      <c r="BY32" s="128">
        <v>116.20000000000002</v>
      </c>
      <c r="BZ32" s="60">
        <f t="shared" si="18"/>
        <v>2.8889662373825269E-2</v>
      </c>
      <c r="CA32" s="127">
        <v>17213</v>
      </c>
      <c r="CB32" s="127">
        <v>455</v>
      </c>
      <c r="CC32" s="128">
        <v>127.4</v>
      </c>
      <c r="CD32" s="60">
        <f t="shared" si="19"/>
        <v>2.6433509556730378E-2</v>
      </c>
      <c r="CE32" s="127">
        <v>4398</v>
      </c>
      <c r="CF32" s="127">
        <v>100</v>
      </c>
      <c r="CG32" s="128">
        <v>28</v>
      </c>
      <c r="CH32" s="60">
        <f t="shared" si="20"/>
        <v>2.2737608003638016E-2</v>
      </c>
      <c r="CI32" s="127">
        <v>12620</v>
      </c>
      <c r="CJ32" s="127">
        <v>262</v>
      </c>
      <c r="CK32" s="128">
        <v>73.360000000000014</v>
      </c>
      <c r="CL32" s="60">
        <f t="shared" si="21"/>
        <v>2.0760697305863707E-2</v>
      </c>
      <c r="CM32" s="127">
        <v>29277</v>
      </c>
      <c r="CN32" s="127">
        <v>528</v>
      </c>
      <c r="CO32" s="128">
        <v>147.84</v>
      </c>
      <c r="CP32" s="60">
        <f t="shared" si="22"/>
        <v>1.8034634696177887E-2</v>
      </c>
      <c r="CQ32" s="127">
        <v>7418</v>
      </c>
      <c r="CR32" s="127">
        <v>179</v>
      </c>
      <c r="CS32" s="128">
        <v>50.120000000000005</v>
      </c>
      <c r="CT32" s="60">
        <f t="shared" si="23"/>
        <v>2.4130493394445941E-2</v>
      </c>
      <c r="CU32" s="127">
        <v>7185</v>
      </c>
      <c r="CV32" s="127">
        <v>170</v>
      </c>
      <c r="CW32" s="128">
        <v>47.600000000000009</v>
      </c>
      <c r="CX32" s="60">
        <f t="shared" si="24"/>
        <v>2.3660403618649965E-2</v>
      </c>
      <c r="CY32" s="127">
        <v>3533</v>
      </c>
      <c r="CZ32" s="127">
        <v>91</v>
      </c>
      <c r="DA32" s="128">
        <v>25.480000000000004</v>
      </c>
      <c r="DB32" s="60">
        <f t="shared" si="29"/>
        <v>2.5757146900651003E-2</v>
      </c>
      <c r="DC32" s="127"/>
      <c r="DD32" s="127"/>
      <c r="DE32" s="128"/>
      <c r="DF32" s="150" t="e">
        <f t="shared" si="26"/>
        <v>#DIV/0!</v>
      </c>
    </row>
    <row r="33" spans="1:110">
      <c r="A33" s="88"/>
      <c r="B33" s="165">
        <f>'Daily_Total  P2'!B33</f>
        <v>45203</v>
      </c>
      <c r="C33" s="99">
        <f t="shared" si="70"/>
        <v>4145</v>
      </c>
      <c r="D33" s="72">
        <f t="shared" si="69"/>
        <v>146</v>
      </c>
      <c r="E33" s="146">
        <v>234</v>
      </c>
      <c r="F33" s="72">
        <v>192.62889999999999</v>
      </c>
      <c r="G33" s="72">
        <v>90.893900000000002</v>
      </c>
      <c r="H33" s="72">
        <v>64.038899999999984</v>
      </c>
      <c r="I33" s="72">
        <v>51.010999999999989</v>
      </c>
      <c r="J33" s="61">
        <f t="shared" si="71"/>
        <v>40.880000000000003</v>
      </c>
      <c r="K33" s="59">
        <f>SUM($J$21,$J$29:J33)/$C$3</f>
        <v>0.42556883750929142</v>
      </c>
      <c r="L33" s="60">
        <f t="shared" si="1"/>
        <v>3.522316043425814E-2</v>
      </c>
      <c r="M33" s="73">
        <f t="shared" si="2"/>
        <v>0.28000000000000003</v>
      </c>
      <c r="N33" s="356">
        <f t="shared" si="3"/>
        <v>0.17470085470085472</v>
      </c>
      <c r="O33" s="97">
        <v>15</v>
      </c>
      <c r="P33" s="72">
        <v>9498.5989010988997</v>
      </c>
      <c r="Q33" s="74">
        <f t="shared" si="4"/>
        <v>1.5791802723941358E-3</v>
      </c>
      <c r="R33" s="75">
        <f t="shared" si="5"/>
        <v>2.7253333333333334</v>
      </c>
      <c r="S33" s="59">
        <f t="shared" si="6"/>
        <v>0.10273972602739725</v>
      </c>
      <c r="T33" s="72">
        <v>51.803728416666658</v>
      </c>
      <c r="U33" s="72"/>
      <c r="V33" s="89">
        <v>0.81666666666666643</v>
      </c>
      <c r="W33" s="169"/>
      <c r="X33" s="127"/>
      <c r="Y33" s="128"/>
      <c r="Z33" s="60" t="e">
        <f t="shared" si="7"/>
        <v>#DIV/0!</v>
      </c>
      <c r="AA33" s="127">
        <v>317</v>
      </c>
      <c r="AB33" s="127">
        <v>15</v>
      </c>
      <c r="AC33" s="128">
        <v>4.2</v>
      </c>
      <c r="AD33" s="60">
        <f t="shared" si="50"/>
        <v>4.7318611987381701E-2</v>
      </c>
      <c r="AE33" s="127">
        <v>64</v>
      </c>
      <c r="AF33" s="127">
        <v>0</v>
      </c>
      <c r="AG33" s="128">
        <v>0</v>
      </c>
      <c r="AH33" s="60">
        <f t="shared" si="8"/>
        <v>0</v>
      </c>
      <c r="AI33" s="127">
        <v>192</v>
      </c>
      <c r="AJ33" s="127">
        <v>3</v>
      </c>
      <c r="AK33" s="128">
        <v>0.84000000000000008</v>
      </c>
      <c r="AL33" s="60">
        <f t="shared" si="9"/>
        <v>1.5625E-2</v>
      </c>
      <c r="AM33" s="127">
        <v>14</v>
      </c>
      <c r="AN33" s="127">
        <v>0</v>
      </c>
      <c r="AO33" s="128">
        <v>0</v>
      </c>
      <c r="AP33" s="60">
        <f t="shared" si="10"/>
        <v>0</v>
      </c>
      <c r="AQ33" s="127">
        <v>20</v>
      </c>
      <c r="AR33" s="127">
        <v>0</v>
      </c>
      <c r="AS33" s="128">
        <v>0</v>
      </c>
      <c r="AT33" s="60">
        <f t="shared" si="51"/>
        <v>0</v>
      </c>
      <c r="AU33" s="127">
        <v>1401</v>
      </c>
      <c r="AV33" s="127">
        <v>47</v>
      </c>
      <c r="AW33" s="128">
        <v>13.16</v>
      </c>
      <c r="AX33" s="60">
        <f t="shared" si="11"/>
        <v>3.3547466095645968E-2</v>
      </c>
      <c r="AY33" s="127">
        <v>263</v>
      </c>
      <c r="AZ33" s="127">
        <v>6</v>
      </c>
      <c r="BA33" s="128">
        <v>1.6800000000000002</v>
      </c>
      <c r="BB33" s="60">
        <f t="shared" si="12"/>
        <v>2.2813688212927757E-2</v>
      </c>
      <c r="BC33" s="127">
        <v>17</v>
      </c>
      <c r="BD33" s="127">
        <v>0</v>
      </c>
      <c r="BE33" s="128">
        <v>0</v>
      </c>
      <c r="BF33" s="60">
        <f t="shared" si="13"/>
        <v>0</v>
      </c>
      <c r="BG33" s="127">
        <v>31</v>
      </c>
      <c r="BH33" s="127">
        <v>1</v>
      </c>
      <c r="BI33" s="128">
        <v>0.28000000000000003</v>
      </c>
      <c r="BJ33" s="60">
        <f t="shared" si="14"/>
        <v>3.2258064516129031E-2</v>
      </c>
      <c r="BK33" s="127">
        <v>275</v>
      </c>
      <c r="BL33" s="127">
        <v>20</v>
      </c>
      <c r="BM33" s="128">
        <v>5.6000000000000005</v>
      </c>
      <c r="BN33" s="60">
        <f t="shared" si="15"/>
        <v>7.2727272727272724E-2</v>
      </c>
      <c r="BO33" s="127">
        <v>12</v>
      </c>
      <c r="BP33" s="127">
        <v>0</v>
      </c>
      <c r="BQ33" s="128">
        <v>0</v>
      </c>
      <c r="BR33" s="60">
        <f t="shared" si="16"/>
        <v>0</v>
      </c>
      <c r="BS33" s="127">
        <v>136</v>
      </c>
      <c r="BT33" s="127">
        <v>3</v>
      </c>
      <c r="BU33" s="128">
        <v>0.84000000000000008</v>
      </c>
      <c r="BV33" s="60">
        <f t="shared" si="17"/>
        <v>2.2058823529411766E-2</v>
      </c>
      <c r="BW33" s="127">
        <v>266</v>
      </c>
      <c r="BX33" s="127">
        <v>10</v>
      </c>
      <c r="BY33" s="128">
        <v>2.8000000000000003</v>
      </c>
      <c r="BZ33" s="60">
        <f t="shared" si="18"/>
        <v>3.7593984962406013E-2</v>
      </c>
      <c r="CA33" s="127">
        <v>314</v>
      </c>
      <c r="CB33" s="127">
        <v>7</v>
      </c>
      <c r="CC33" s="128">
        <v>1.9600000000000002</v>
      </c>
      <c r="CD33" s="60">
        <f t="shared" si="19"/>
        <v>2.2292993630573247E-2</v>
      </c>
      <c r="CE33" s="127">
        <v>41</v>
      </c>
      <c r="CF33" s="127">
        <v>4</v>
      </c>
      <c r="CG33" s="128">
        <v>1.1200000000000001</v>
      </c>
      <c r="CH33" s="60">
        <f t="shared" si="20"/>
        <v>9.7560975609756101E-2</v>
      </c>
      <c r="CI33" s="127">
        <v>196</v>
      </c>
      <c r="CJ33" s="127">
        <v>11</v>
      </c>
      <c r="CK33" s="128">
        <v>3.08</v>
      </c>
      <c r="CL33" s="60">
        <f t="shared" si="21"/>
        <v>5.6122448979591837E-2</v>
      </c>
      <c r="CM33" s="127">
        <v>209</v>
      </c>
      <c r="CN33" s="127">
        <v>2</v>
      </c>
      <c r="CO33" s="128">
        <v>0.56000000000000005</v>
      </c>
      <c r="CP33" s="60">
        <f t="shared" si="22"/>
        <v>9.5693779904306216E-3</v>
      </c>
      <c r="CQ33" s="127">
        <v>150</v>
      </c>
      <c r="CR33" s="127">
        <v>7</v>
      </c>
      <c r="CS33" s="128">
        <v>1.9600000000000002</v>
      </c>
      <c r="CT33" s="60">
        <f t="shared" si="23"/>
        <v>4.6666666666666669E-2</v>
      </c>
      <c r="CU33" s="127">
        <v>93</v>
      </c>
      <c r="CV33" s="127">
        <v>5</v>
      </c>
      <c r="CW33" s="128">
        <v>1.4000000000000001</v>
      </c>
      <c r="CX33" s="60">
        <f t="shared" si="24"/>
        <v>5.3763440860215055E-2</v>
      </c>
      <c r="CY33" s="127">
        <v>134</v>
      </c>
      <c r="CZ33" s="127">
        <v>5</v>
      </c>
      <c r="DA33" s="128">
        <v>1.4000000000000001</v>
      </c>
      <c r="DB33" s="60">
        <f t="shared" si="29"/>
        <v>3.7313432835820892E-2</v>
      </c>
      <c r="DC33" s="127"/>
      <c r="DD33" s="127"/>
      <c r="DE33" s="128"/>
      <c r="DF33" s="150" t="e">
        <f t="shared" si="26"/>
        <v>#DIV/0!</v>
      </c>
    </row>
    <row r="34" spans="1:110">
      <c r="A34" s="93"/>
      <c r="B34" s="165">
        <f>'Daily_Total  P2'!B34</f>
        <v>45204</v>
      </c>
      <c r="C34" s="99">
        <f t="shared" si="70"/>
        <v>0</v>
      </c>
      <c r="D34" s="72">
        <f t="shared" si="69"/>
        <v>0</v>
      </c>
      <c r="E34" s="146"/>
      <c r="F34" s="72"/>
      <c r="G34" s="72"/>
      <c r="H34" s="72"/>
      <c r="I34" s="72"/>
      <c r="J34" s="61">
        <f t="shared" si="71"/>
        <v>0</v>
      </c>
      <c r="K34" s="59">
        <f>SUM($J$21,$J$29:J34)/$C$3</f>
        <v>0.42556883750929142</v>
      </c>
      <c r="L34" s="60" t="e">
        <f t="shared" si="1"/>
        <v>#DIV/0!</v>
      </c>
      <c r="M34" s="73" t="e">
        <f t="shared" si="2"/>
        <v>#DIV/0!</v>
      </c>
      <c r="N34" s="356" t="e">
        <f t="shared" si="3"/>
        <v>#DIV/0!</v>
      </c>
      <c r="O34" s="97"/>
      <c r="P34" s="72"/>
      <c r="Q34" s="74" t="e">
        <f t="shared" si="4"/>
        <v>#DIV/0!</v>
      </c>
      <c r="R34" s="75" t="e">
        <f t="shared" si="5"/>
        <v>#DIV/0!</v>
      </c>
      <c r="S34" s="59" t="e">
        <f t="shared" si="6"/>
        <v>#DIV/0!</v>
      </c>
      <c r="T34" s="72"/>
      <c r="U34" s="72"/>
      <c r="V34" s="89"/>
      <c r="W34" s="169"/>
      <c r="X34" s="127"/>
      <c r="Y34" s="128"/>
      <c r="Z34" s="60" t="e">
        <f t="shared" si="7"/>
        <v>#DIV/0!</v>
      </c>
      <c r="AA34" s="127"/>
      <c r="AB34" s="127"/>
      <c r="AC34" s="128"/>
      <c r="AD34" s="60" t="e">
        <f t="shared" si="50"/>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51"/>
        <v>#DIV/0!</v>
      </c>
      <c r="AU34" s="127"/>
      <c r="AV34" s="127"/>
      <c r="AW34" s="128"/>
      <c r="AX34" s="60" t="e">
        <f t="shared" si="11"/>
        <v>#DIV/0!</v>
      </c>
      <c r="AY34" s="127"/>
      <c r="AZ34" s="127"/>
      <c r="BA34" s="128"/>
      <c r="BB34" s="60" t="e">
        <f t="shared" si="12"/>
        <v>#DIV/0!</v>
      </c>
      <c r="BC34" s="127"/>
      <c r="BD34" s="127"/>
      <c r="BE34" s="128"/>
      <c r="BF34" s="60" t="e">
        <f t="shared" si="13"/>
        <v>#DIV/0!</v>
      </c>
      <c r="BG34" s="127"/>
      <c r="BH34" s="127"/>
      <c r="BI34" s="128"/>
      <c r="BJ34" s="60" t="e">
        <f t="shared" si="14"/>
        <v>#DIV/0!</v>
      </c>
      <c r="BK34" s="127"/>
      <c r="BL34" s="127"/>
      <c r="BM34" s="128"/>
      <c r="BN34" s="60" t="e">
        <f t="shared" si="15"/>
        <v>#DIV/0!</v>
      </c>
      <c r="BO34" s="127"/>
      <c r="BP34" s="127"/>
      <c r="BQ34" s="128"/>
      <c r="BR34" s="60" t="e">
        <f t="shared" si="16"/>
        <v>#DIV/0!</v>
      </c>
      <c r="BS34" s="127"/>
      <c r="BT34" s="127"/>
      <c r="BU34" s="128"/>
      <c r="BV34" s="60" t="e">
        <f t="shared" si="17"/>
        <v>#DIV/0!</v>
      </c>
      <c r="BW34" s="127"/>
      <c r="BX34" s="127"/>
      <c r="BY34" s="128"/>
      <c r="BZ34" s="60" t="e">
        <f t="shared" si="18"/>
        <v>#DIV/0!</v>
      </c>
      <c r="CA34" s="127"/>
      <c r="CB34" s="127"/>
      <c r="CC34" s="128"/>
      <c r="CD34" s="60" t="e">
        <f t="shared" si="19"/>
        <v>#DIV/0!</v>
      </c>
      <c r="CE34" s="127"/>
      <c r="CF34" s="127"/>
      <c r="CG34" s="128"/>
      <c r="CH34" s="60" t="e">
        <f t="shared" si="20"/>
        <v>#DIV/0!</v>
      </c>
      <c r="CI34" s="127"/>
      <c r="CJ34" s="127"/>
      <c r="CK34" s="128"/>
      <c r="CL34" s="60" t="e">
        <f t="shared" si="21"/>
        <v>#DIV/0!</v>
      </c>
      <c r="CM34" s="127"/>
      <c r="CN34" s="127"/>
      <c r="CO34" s="128"/>
      <c r="CP34" s="60" t="e">
        <f t="shared" si="22"/>
        <v>#DIV/0!</v>
      </c>
      <c r="CQ34" s="127"/>
      <c r="CR34" s="127"/>
      <c r="CS34" s="128"/>
      <c r="CT34" s="60" t="e">
        <f t="shared" si="23"/>
        <v>#DIV/0!</v>
      </c>
      <c r="CU34" s="127"/>
      <c r="CV34" s="127"/>
      <c r="CW34" s="128"/>
      <c r="CX34" s="60" t="e">
        <f t="shared" si="24"/>
        <v>#DIV/0!</v>
      </c>
      <c r="CY34" s="127"/>
      <c r="CZ34" s="127"/>
      <c r="DA34" s="128"/>
      <c r="DB34" s="60" t="e">
        <f t="shared" si="29"/>
        <v>#DIV/0!</v>
      </c>
      <c r="DC34" s="127"/>
      <c r="DD34" s="127"/>
      <c r="DE34" s="128"/>
      <c r="DF34" s="150" t="e">
        <f t="shared" si="26"/>
        <v>#DIV/0!</v>
      </c>
    </row>
    <row r="35" spans="1:110">
      <c r="A35" s="88"/>
      <c r="B35" s="165">
        <f>'Daily_Total  P2'!B35</f>
        <v>45205</v>
      </c>
      <c r="C35" s="99">
        <f t="shared" si="70"/>
        <v>0</v>
      </c>
      <c r="D35" s="72">
        <f t="shared" si="69"/>
        <v>0</v>
      </c>
      <c r="E35" s="146"/>
      <c r="F35" s="72"/>
      <c r="G35" s="72"/>
      <c r="H35" s="72"/>
      <c r="I35" s="72"/>
      <c r="J35" s="61">
        <f t="shared" si="71"/>
        <v>0</v>
      </c>
      <c r="K35" s="59">
        <f>SUM($J$21,$J$29:J35)/$C$3</f>
        <v>0.42556883750929142</v>
      </c>
      <c r="L35" s="60" t="e">
        <f t="shared" si="1"/>
        <v>#DIV/0!</v>
      </c>
      <c r="M35" s="73" t="e">
        <f t="shared" si="2"/>
        <v>#DIV/0!</v>
      </c>
      <c r="N35" s="356" t="e">
        <f t="shared" si="3"/>
        <v>#DIV/0!</v>
      </c>
      <c r="O35" s="435"/>
      <c r="P35" s="430"/>
      <c r="Q35" s="426" t="e">
        <f t="shared" si="4"/>
        <v>#DIV/0!</v>
      </c>
      <c r="R35" s="436" t="e">
        <f t="shared" si="5"/>
        <v>#DIV/0!</v>
      </c>
      <c r="S35" s="426" t="e">
        <f t="shared" si="6"/>
        <v>#DIV/0!</v>
      </c>
      <c r="T35" s="430"/>
      <c r="U35" s="430"/>
      <c r="V35" s="437"/>
      <c r="W35" s="169"/>
      <c r="X35" s="127"/>
      <c r="Y35" s="128"/>
      <c r="Z35" s="60" t="e">
        <f t="shared" si="7"/>
        <v>#DIV/0!</v>
      </c>
      <c r="AA35" s="127"/>
      <c r="AB35" s="127"/>
      <c r="AC35" s="128"/>
      <c r="AD35" s="60" t="e">
        <f t="shared" si="50"/>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51"/>
        <v>#DIV/0!</v>
      </c>
      <c r="AU35" s="127"/>
      <c r="AV35" s="127"/>
      <c r="AW35" s="128"/>
      <c r="AX35" s="60" t="e">
        <f t="shared" si="11"/>
        <v>#DIV/0!</v>
      </c>
      <c r="AY35" s="127"/>
      <c r="AZ35" s="127"/>
      <c r="BA35" s="128"/>
      <c r="BB35" s="60" t="e">
        <f t="shared" si="12"/>
        <v>#DIV/0!</v>
      </c>
      <c r="BC35" s="127"/>
      <c r="BD35" s="127"/>
      <c r="BE35" s="128"/>
      <c r="BF35" s="60" t="e">
        <f t="shared" si="13"/>
        <v>#DIV/0!</v>
      </c>
      <c r="BG35" s="127"/>
      <c r="BH35" s="127"/>
      <c r="BI35" s="128"/>
      <c r="BJ35" s="60" t="e">
        <f t="shared" si="14"/>
        <v>#DIV/0!</v>
      </c>
      <c r="BK35" s="127"/>
      <c r="BL35" s="127"/>
      <c r="BM35" s="128"/>
      <c r="BN35" s="60" t="e">
        <f t="shared" si="15"/>
        <v>#DIV/0!</v>
      </c>
      <c r="BO35" s="127"/>
      <c r="BP35" s="127"/>
      <c r="BQ35" s="128"/>
      <c r="BR35" s="60" t="e">
        <f t="shared" si="16"/>
        <v>#DIV/0!</v>
      </c>
      <c r="BS35" s="127"/>
      <c r="BT35" s="127"/>
      <c r="BU35" s="128"/>
      <c r="BV35" s="60" t="e">
        <f t="shared" si="17"/>
        <v>#DIV/0!</v>
      </c>
      <c r="BW35" s="127"/>
      <c r="BX35" s="127"/>
      <c r="BY35" s="128"/>
      <c r="BZ35" s="60" t="e">
        <f t="shared" si="18"/>
        <v>#DIV/0!</v>
      </c>
      <c r="CA35" s="127"/>
      <c r="CB35" s="127"/>
      <c r="CC35" s="128"/>
      <c r="CD35" s="60" t="e">
        <f t="shared" si="19"/>
        <v>#DIV/0!</v>
      </c>
      <c r="CE35" s="127"/>
      <c r="CF35" s="127"/>
      <c r="CG35" s="128"/>
      <c r="CH35" s="60" t="e">
        <f t="shared" si="20"/>
        <v>#DIV/0!</v>
      </c>
      <c r="CI35" s="127"/>
      <c r="CJ35" s="127"/>
      <c r="CK35" s="128"/>
      <c r="CL35" s="60" t="e">
        <f t="shared" si="21"/>
        <v>#DIV/0!</v>
      </c>
      <c r="CM35" s="127"/>
      <c r="CN35" s="127"/>
      <c r="CO35" s="128"/>
      <c r="CP35" s="60" t="e">
        <f t="shared" si="22"/>
        <v>#DIV/0!</v>
      </c>
      <c r="CQ35" s="127"/>
      <c r="CR35" s="127"/>
      <c r="CS35" s="128"/>
      <c r="CT35" s="60" t="e">
        <f t="shared" si="23"/>
        <v>#DIV/0!</v>
      </c>
      <c r="CU35" s="127"/>
      <c r="CV35" s="127"/>
      <c r="CW35" s="128"/>
      <c r="CX35" s="60" t="e">
        <f t="shared" si="24"/>
        <v>#DIV/0!</v>
      </c>
      <c r="CY35" s="127"/>
      <c r="CZ35" s="127"/>
      <c r="DA35" s="128"/>
      <c r="DB35" s="60" t="e">
        <f t="shared" si="29"/>
        <v>#DIV/0!</v>
      </c>
      <c r="DC35" s="127"/>
      <c r="DD35" s="127"/>
      <c r="DE35" s="128"/>
      <c r="DF35" s="150" t="e">
        <f t="shared" si="26"/>
        <v>#DIV/0!</v>
      </c>
    </row>
    <row r="36" spans="1:110">
      <c r="A36" s="88"/>
      <c r="B36" s="165">
        <f>'Daily_Total  P2'!B36</f>
        <v>45206</v>
      </c>
      <c r="C36" s="99">
        <f t="shared" si="70"/>
        <v>0</v>
      </c>
      <c r="D36" s="72">
        <f t="shared" si="69"/>
        <v>0</v>
      </c>
      <c r="E36" s="146"/>
      <c r="F36" s="72"/>
      <c r="G36" s="72"/>
      <c r="H36" s="72"/>
      <c r="I36" s="72"/>
      <c r="J36" s="61">
        <f t="shared" si="71"/>
        <v>0</v>
      </c>
      <c r="K36" s="59">
        <f>SUM($J$21,$J$29:J36)/$C$3</f>
        <v>0.42556883750929142</v>
      </c>
      <c r="L36" s="60" t="e">
        <f t="shared" si="1"/>
        <v>#DIV/0!</v>
      </c>
      <c r="M36" s="73" t="e">
        <f t="shared" si="2"/>
        <v>#DIV/0!</v>
      </c>
      <c r="N36" s="356" t="e">
        <f t="shared" si="3"/>
        <v>#DIV/0!</v>
      </c>
      <c r="O36" s="435"/>
      <c r="P36" s="430"/>
      <c r="Q36" s="426" t="e">
        <f t="shared" si="4"/>
        <v>#DIV/0!</v>
      </c>
      <c r="R36" s="436" t="e">
        <f t="shared" si="5"/>
        <v>#DIV/0!</v>
      </c>
      <c r="S36" s="426" t="e">
        <f t="shared" si="6"/>
        <v>#DIV/0!</v>
      </c>
      <c r="T36" s="430"/>
      <c r="U36" s="430"/>
      <c r="V36" s="437"/>
      <c r="W36" s="169"/>
      <c r="X36" s="127"/>
      <c r="Y36" s="128"/>
      <c r="Z36" s="60" t="e">
        <f t="shared" si="7"/>
        <v>#DIV/0!</v>
      </c>
      <c r="AA36" s="127"/>
      <c r="AB36" s="127"/>
      <c r="AC36" s="128"/>
      <c r="AD36" s="60" t="e">
        <f t="shared" si="50"/>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51"/>
        <v>#DIV/0!</v>
      </c>
      <c r="AU36" s="127"/>
      <c r="AV36" s="127"/>
      <c r="AW36" s="128"/>
      <c r="AX36" s="60" t="e">
        <f t="shared" si="11"/>
        <v>#DIV/0!</v>
      </c>
      <c r="AY36" s="127"/>
      <c r="AZ36" s="127"/>
      <c r="BA36" s="128"/>
      <c r="BB36" s="60" t="e">
        <f t="shared" si="12"/>
        <v>#DIV/0!</v>
      </c>
      <c r="BC36" s="127"/>
      <c r="BD36" s="127"/>
      <c r="BE36" s="128"/>
      <c r="BF36" s="60" t="e">
        <f t="shared" si="13"/>
        <v>#DIV/0!</v>
      </c>
      <c r="BG36" s="127"/>
      <c r="BH36" s="127"/>
      <c r="BI36" s="128"/>
      <c r="BJ36" s="60" t="e">
        <f t="shared" si="14"/>
        <v>#DIV/0!</v>
      </c>
      <c r="BK36" s="127"/>
      <c r="BL36" s="127"/>
      <c r="BM36" s="128"/>
      <c r="BN36" s="60" t="e">
        <f t="shared" si="15"/>
        <v>#DIV/0!</v>
      </c>
      <c r="BO36" s="127"/>
      <c r="BP36" s="127"/>
      <c r="BQ36" s="128"/>
      <c r="BR36" s="60" t="e">
        <f t="shared" si="16"/>
        <v>#DIV/0!</v>
      </c>
      <c r="BS36" s="127"/>
      <c r="BT36" s="127"/>
      <c r="BU36" s="128"/>
      <c r="BV36" s="60" t="e">
        <f t="shared" si="17"/>
        <v>#DIV/0!</v>
      </c>
      <c r="BW36" s="127"/>
      <c r="BX36" s="127"/>
      <c r="BY36" s="128"/>
      <c r="BZ36" s="60" t="e">
        <f t="shared" si="18"/>
        <v>#DIV/0!</v>
      </c>
      <c r="CA36" s="127"/>
      <c r="CB36" s="127"/>
      <c r="CC36" s="128"/>
      <c r="CD36" s="60" t="e">
        <f t="shared" si="19"/>
        <v>#DIV/0!</v>
      </c>
      <c r="CE36" s="127"/>
      <c r="CF36" s="127"/>
      <c r="CG36" s="128"/>
      <c r="CH36" s="60" t="e">
        <f t="shared" si="20"/>
        <v>#DIV/0!</v>
      </c>
      <c r="CI36" s="127"/>
      <c r="CJ36" s="127"/>
      <c r="CK36" s="128"/>
      <c r="CL36" s="60" t="e">
        <f t="shared" si="21"/>
        <v>#DIV/0!</v>
      </c>
      <c r="CM36" s="127"/>
      <c r="CN36" s="127"/>
      <c r="CO36" s="128"/>
      <c r="CP36" s="60" t="e">
        <f t="shared" si="22"/>
        <v>#DIV/0!</v>
      </c>
      <c r="CQ36" s="127"/>
      <c r="CR36" s="127"/>
      <c r="CS36" s="128"/>
      <c r="CT36" s="60" t="e">
        <f t="shared" si="23"/>
        <v>#DIV/0!</v>
      </c>
      <c r="CU36" s="127"/>
      <c r="CV36" s="127"/>
      <c r="CW36" s="128"/>
      <c r="CX36" s="60" t="e">
        <f t="shared" si="24"/>
        <v>#DIV/0!</v>
      </c>
      <c r="CY36" s="127"/>
      <c r="CZ36" s="127"/>
      <c r="DA36" s="128"/>
      <c r="DB36" s="60" t="e">
        <f t="shared" si="29"/>
        <v>#DIV/0!</v>
      </c>
      <c r="DC36" s="127"/>
      <c r="DD36" s="127"/>
      <c r="DE36" s="128"/>
      <c r="DF36" s="150" t="e">
        <f t="shared" si="26"/>
        <v>#DIV/0!</v>
      </c>
    </row>
    <row r="37" spans="1:110" ht="16.5" thickBot="1">
      <c r="A37" s="91"/>
      <c r="B37" s="166" t="s">
        <v>51</v>
      </c>
      <c r="C37" s="91">
        <f t="shared" ref="C37" si="72">SUM(C30:C36)</f>
        <v>414950</v>
      </c>
      <c r="D37" s="76">
        <f t="shared" ref="D37" si="73">SUM(D30:D36)</f>
        <v>12805</v>
      </c>
      <c r="E37" s="147">
        <f t="shared" si="56"/>
        <v>19328</v>
      </c>
      <c r="F37" s="76">
        <f>SUM(F30:F36)</f>
        <v>14333.043099999995</v>
      </c>
      <c r="G37" s="76">
        <f t="shared" si="56"/>
        <v>6519.5983000000006</v>
      </c>
      <c r="H37" s="76">
        <f t="shared" si="56"/>
        <v>4558.4670000000006</v>
      </c>
      <c r="I37" s="76">
        <f t="shared" si="56"/>
        <v>3277.9129999999996</v>
      </c>
      <c r="J37" s="77">
        <f>SUM(J30:J36)</f>
        <v>3585.4</v>
      </c>
      <c r="K37" s="78">
        <f>SUM($J$21,$J$29,$J$37)/$C$3</f>
        <v>0.42556883750929153</v>
      </c>
      <c r="L37" s="79">
        <f t="shared" si="1"/>
        <v>3.0859139655380168E-2</v>
      </c>
      <c r="M37" s="80">
        <f t="shared" si="2"/>
        <v>0.28000000000000003</v>
      </c>
      <c r="N37" s="357">
        <f t="shared" si="3"/>
        <v>0.18550289735099337</v>
      </c>
      <c r="O37" s="98">
        <f>SUM(O30:O36)</f>
        <v>105</v>
      </c>
      <c r="P37" s="81">
        <f>SUM(P30:P36)</f>
        <v>37994.395604395599</v>
      </c>
      <c r="Q37" s="78">
        <f t="shared" si="4"/>
        <v>2.763565476689738E-3</v>
      </c>
      <c r="R37" s="82">
        <f t="shared" si="5"/>
        <v>34.146666666666668</v>
      </c>
      <c r="S37" s="78">
        <f t="shared" si="6"/>
        <v>8.1999219055056624E-3</v>
      </c>
      <c r="T37" s="83">
        <f>AVERAGE(T30:T36)</f>
        <v>38.849061204330027</v>
      </c>
      <c r="U37" s="76">
        <f>SUM(U30:U36)</f>
        <v>0</v>
      </c>
      <c r="V37" s="92">
        <f>AVERAGE(V30:V36)</f>
        <v>0.46480800653594762</v>
      </c>
      <c r="W37" s="98">
        <f>SUM(W30:W36)</f>
        <v>0</v>
      </c>
      <c r="X37" s="76">
        <f t="shared" ref="X37:Y37" si="74">SUM(X30:X36)</f>
        <v>0</v>
      </c>
      <c r="Y37" s="77">
        <f t="shared" si="74"/>
        <v>0</v>
      </c>
      <c r="Z37" s="79" t="e">
        <f t="shared" si="7"/>
        <v>#DIV/0!</v>
      </c>
      <c r="AA37" s="76">
        <f t="shared" ref="AA37:AC37" si="75">SUM(AA30:AA36)</f>
        <v>72909</v>
      </c>
      <c r="AB37" s="76">
        <f t="shared" si="75"/>
        <v>2683</v>
      </c>
      <c r="AC37" s="77">
        <f t="shared" si="75"/>
        <v>751.24000000000012</v>
      </c>
      <c r="AD37" s="79">
        <f t="shared" si="50"/>
        <v>3.6799297754735352E-2</v>
      </c>
      <c r="AE37" s="76">
        <f t="shared" ref="AE37:AG37" si="76">SUM(AE30:AE36)</f>
        <v>31141</v>
      </c>
      <c r="AF37" s="76">
        <f t="shared" si="76"/>
        <v>1043</v>
      </c>
      <c r="AG37" s="77">
        <f t="shared" si="76"/>
        <v>292.04000000000002</v>
      </c>
      <c r="AH37" s="79">
        <f t="shared" si="8"/>
        <v>3.3492822966507178E-2</v>
      </c>
      <c r="AI37" s="76">
        <f t="shared" ref="AI37:AK37" si="77">SUM(AI30:AI36)</f>
        <v>103799</v>
      </c>
      <c r="AJ37" s="76">
        <f t="shared" si="77"/>
        <v>3710</v>
      </c>
      <c r="AK37" s="77">
        <f t="shared" si="77"/>
        <v>1038.8</v>
      </c>
      <c r="AL37" s="79">
        <f t="shared" si="9"/>
        <v>3.5742155512095496E-2</v>
      </c>
      <c r="AM37" s="76">
        <f t="shared" ref="AM37:AO37" si="78">SUM(AM30:AM36)</f>
        <v>4479</v>
      </c>
      <c r="AN37" s="76">
        <f t="shared" si="78"/>
        <v>69</v>
      </c>
      <c r="AO37" s="77">
        <f t="shared" si="78"/>
        <v>19.320000000000004</v>
      </c>
      <c r="AP37" s="79">
        <f t="shared" si="10"/>
        <v>1.5405224380442064E-2</v>
      </c>
      <c r="AQ37" s="76">
        <f t="shared" ref="AQ37:AS37" si="79">SUM(AQ30:AQ36)</f>
        <v>8646</v>
      </c>
      <c r="AR37" s="76">
        <f t="shared" si="79"/>
        <v>177</v>
      </c>
      <c r="AS37" s="77">
        <f t="shared" si="79"/>
        <v>49.56</v>
      </c>
      <c r="AT37" s="79">
        <f t="shared" si="51"/>
        <v>2.0471894517696043E-2</v>
      </c>
      <c r="AU37" s="76">
        <f t="shared" ref="AU37:AW37" si="80">SUM(AU30:AU36)</f>
        <v>26513</v>
      </c>
      <c r="AV37" s="76">
        <f t="shared" si="80"/>
        <v>897</v>
      </c>
      <c r="AW37" s="77">
        <f t="shared" si="80"/>
        <v>251.16</v>
      </c>
      <c r="AX37" s="79">
        <f t="shared" si="11"/>
        <v>3.383245954814619E-2</v>
      </c>
      <c r="AY37" s="76">
        <f t="shared" ref="AY37:BA37" si="81">SUM(AY30:AY36)</f>
        <v>19744</v>
      </c>
      <c r="AZ37" s="76">
        <f t="shared" si="81"/>
        <v>442</v>
      </c>
      <c r="BA37" s="77">
        <f t="shared" si="81"/>
        <v>123.76000000000002</v>
      </c>
      <c r="BB37" s="79">
        <f t="shared" si="12"/>
        <v>2.2386547811993517E-2</v>
      </c>
      <c r="BC37" s="76">
        <f t="shared" ref="BC37:BE37" si="82">SUM(BC30:BC36)</f>
        <v>3906</v>
      </c>
      <c r="BD37" s="76">
        <f t="shared" si="82"/>
        <v>81</v>
      </c>
      <c r="BE37" s="77">
        <f t="shared" si="82"/>
        <v>22.68</v>
      </c>
      <c r="BF37" s="79">
        <f t="shared" si="13"/>
        <v>2.0737327188940093E-2</v>
      </c>
      <c r="BG37" s="76">
        <f t="shared" ref="BG37:BI37" si="83">SUM(BG30:BG36)</f>
        <v>8764</v>
      </c>
      <c r="BH37" s="76">
        <f t="shared" si="83"/>
        <v>228</v>
      </c>
      <c r="BI37" s="77">
        <f t="shared" si="83"/>
        <v>63.84</v>
      </c>
      <c r="BJ37" s="79">
        <f t="shared" si="14"/>
        <v>2.6015518028297581E-2</v>
      </c>
      <c r="BK37" s="76">
        <f t="shared" ref="BK37:BM37" si="84">SUM(BK30:BK36)</f>
        <v>26813</v>
      </c>
      <c r="BL37" s="76">
        <f t="shared" si="84"/>
        <v>964</v>
      </c>
      <c r="BM37" s="77">
        <f t="shared" si="84"/>
        <v>269.92</v>
      </c>
      <c r="BN37" s="79">
        <f t="shared" si="15"/>
        <v>3.5952709506582629E-2</v>
      </c>
      <c r="BO37" s="76">
        <f>SUM(BO30:BO36)</f>
        <v>1378</v>
      </c>
      <c r="BP37" s="76">
        <f t="shared" ref="BP37:BQ37" si="85">SUM(BP30:BP36)</f>
        <v>29</v>
      </c>
      <c r="BQ37" s="77">
        <f t="shared" si="85"/>
        <v>8.120000000000001</v>
      </c>
      <c r="BR37" s="79">
        <f t="shared" si="16"/>
        <v>2.104499274310595E-2</v>
      </c>
      <c r="BS37" s="76">
        <f t="shared" ref="BS37:BU37" si="86">SUM(BS30:BS36)</f>
        <v>9446</v>
      </c>
      <c r="BT37" s="76">
        <f t="shared" si="86"/>
        <v>231</v>
      </c>
      <c r="BU37" s="77">
        <f t="shared" si="86"/>
        <v>64.680000000000007</v>
      </c>
      <c r="BV37" s="79">
        <f t="shared" si="17"/>
        <v>2.4454795680711412E-2</v>
      </c>
      <c r="BW37" s="76">
        <f t="shared" ref="BW37:BY37" si="87">SUM(BW30:BW36)</f>
        <v>14631</v>
      </c>
      <c r="BX37" s="76">
        <f t="shared" si="87"/>
        <v>425</v>
      </c>
      <c r="BY37" s="77">
        <f t="shared" si="87"/>
        <v>119.00000000000001</v>
      </c>
      <c r="BZ37" s="79">
        <f t="shared" si="18"/>
        <v>2.9047911967739731E-2</v>
      </c>
      <c r="CA37" s="76">
        <f t="shared" ref="CA37:CC37" si="88">SUM(CA30:CA36)</f>
        <v>17527</v>
      </c>
      <c r="CB37" s="76">
        <f t="shared" si="88"/>
        <v>462</v>
      </c>
      <c r="CC37" s="77">
        <f t="shared" si="88"/>
        <v>129.36000000000001</v>
      </c>
      <c r="CD37" s="79">
        <f t="shared" si="19"/>
        <v>2.6359331317396019E-2</v>
      </c>
      <c r="CE37" s="76">
        <f t="shared" ref="CE37:CG37" si="89">SUM(CE30:CE36)</f>
        <v>4439</v>
      </c>
      <c r="CF37" s="76">
        <f t="shared" si="89"/>
        <v>104</v>
      </c>
      <c r="CG37" s="77">
        <f t="shared" si="89"/>
        <v>29.12</v>
      </c>
      <c r="CH37" s="79">
        <f t="shared" si="20"/>
        <v>2.3428700157693175E-2</v>
      </c>
      <c r="CI37" s="76">
        <f t="shared" ref="CI37:CK37" si="90">SUM(CI30:CI36)</f>
        <v>12816</v>
      </c>
      <c r="CJ37" s="76">
        <f t="shared" si="90"/>
        <v>273</v>
      </c>
      <c r="CK37" s="77">
        <f t="shared" si="90"/>
        <v>76.440000000000012</v>
      </c>
      <c r="CL37" s="79">
        <f t="shared" si="21"/>
        <v>2.1301498127340824E-2</v>
      </c>
      <c r="CM37" s="76">
        <f t="shared" ref="CM37:CO37" si="91">SUM(CM30:CM36)</f>
        <v>29486</v>
      </c>
      <c r="CN37" s="76">
        <f t="shared" si="91"/>
        <v>530</v>
      </c>
      <c r="CO37" s="77">
        <f t="shared" si="91"/>
        <v>148.4</v>
      </c>
      <c r="CP37" s="79">
        <f t="shared" si="22"/>
        <v>1.7974632028759412E-2</v>
      </c>
      <c r="CQ37" s="76">
        <f t="shared" ref="CQ37:CS37" si="92">SUM(CQ30:CQ36)</f>
        <v>7568</v>
      </c>
      <c r="CR37" s="76">
        <f t="shared" si="92"/>
        <v>186</v>
      </c>
      <c r="CS37" s="77">
        <f t="shared" si="92"/>
        <v>52.080000000000005</v>
      </c>
      <c r="CT37" s="79">
        <f t="shared" si="23"/>
        <v>2.4577167019027485E-2</v>
      </c>
      <c r="CU37" s="76">
        <f t="shared" ref="CU37:CW37" si="93">SUM(CU30:CU36)</f>
        <v>7278</v>
      </c>
      <c r="CV37" s="76">
        <f t="shared" si="93"/>
        <v>175</v>
      </c>
      <c r="CW37" s="77">
        <f t="shared" si="93"/>
        <v>49.000000000000007</v>
      </c>
      <c r="CX37" s="79">
        <f t="shared" si="24"/>
        <v>2.4045067326188514E-2</v>
      </c>
      <c r="CY37" s="76">
        <f t="shared" ref="CY37:DA37" si="94">SUM(CY30:CY36)</f>
        <v>3667</v>
      </c>
      <c r="CZ37" s="76">
        <f t="shared" si="94"/>
        <v>96</v>
      </c>
      <c r="DA37" s="77">
        <f t="shared" si="94"/>
        <v>26.880000000000003</v>
      </c>
      <c r="DB37" s="79">
        <f t="shared" si="29"/>
        <v>2.617943823288792E-2</v>
      </c>
      <c r="DC37" s="76">
        <f t="shared" ref="DC37:DE37" si="95">SUM(DC30:DC36)</f>
        <v>0</v>
      </c>
      <c r="DD37" s="76">
        <f t="shared" si="95"/>
        <v>0</v>
      </c>
      <c r="DE37" s="77">
        <f t="shared" si="95"/>
        <v>0</v>
      </c>
      <c r="DF37" s="151" t="e">
        <f t="shared" si="26"/>
        <v>#DIV/0!</v>
      </c>
    </row>
    <row r="38" spans="1:110" hidden="1">
      <c r="A38" s="94"/>
      <c r="B38" s="165" t="e">
        <f>'Daily_Total  P2'!B38</f>
        <v>#REF!</v>
      </c>
      <c r="C38" s="99">
        <f>SUM(W38,AA38,AE38,AI38,AM38,AQ38,AU38,AY38,BC38,BG38,BK38,BO38,BS38,BW38,CA38,CE38,CI38,CM38,CQ38,CU38,CY38,DC38)</f>
        <v>0</v>
      </c>
      <c r="D38" s="72">
        <f t="shared" ref="D38:D44" si="96">SUM(X38,AB38,AF38,AJ38,AN38,AR38,AV38,AZ38,BD38,BH38,BL38,BP38,BT38,BX38,CB38,CF38,CJ38,CN38,CR38,CV38,CZ38,DD38)</f>
        <v>0</v>
      </c>
      <c r="E38" s="146"/>
      <c r="F38" s="72"/>
      <c r="G38" s="72"/>
      <c r="H38" s="72"/>
      <c r="I38" s="72"/>
      <c r="J38" s="61">
        <f>SUM(Y38,AC38,AG38,AK38,AO38,AS38,AW38,BA38,BE38,BI38,BM38,BQ38,BU38,BY38,CC38,CG38,CK38,CO38,CS38,CW38,DA38,DE38)</f>
        <v>0</v>
      </c>
      <c r="K38" s="59">
        <f>SUM($J$21,$J$29,$J$37:J38)/$C$3</f>
        <v>0.42556883750929153</v>
      </c>
      <c r="L38" s="60" t="e">
        <f t="shared" si="1"/>
        <v>#DIV/0!</v>
      </c>
      <c r="M38" s="73" t="e">
        <f t="shared" si="2"/>
        <v>#DIV/0!</v>
      </c>
      <c r="N38" s="356" t="e">
        <f t="shared" si="3"/>
        <v>#DIV/0!</v>
      </c>
      <c r="O38" s="435"/>
      <c r="P38" s="430"/>
      <c r="Q38" s="426" t="e">
        <f t="shared" si="4"/>
        <v>#DIV/0!</v>
      </c>
      <c r="R38" s="436" t="e">
        <f t="shared" si="5"/>
        <v>#DIV/0!</v>
      </c>
      <c r="S38" s="426" t="e">
        <f t="shared" si="6"/>
        <v>#DIV/0!</v>
      </c>
      <c r="T38" s="430"/>
      <c r="U38" s="430"/>
      <c r="V38" s="437"/>
      <c r="W38" s="169"/>
      <c r="X38" s="127"/>
      <c r="Y38" s="128"/>
      <c r="Z38" s="60" t="e">
        <f t="shared" si="7"/>
        <v>#DIV/0!</v>
      </c>
      <c r="AA38" s="127"/>
      <c r="AB38" s="127"/>
      <c r="AC38" s="128"/>
      <c r="AD38" s="60" t="e">
        <f t="shared" si="50"/>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51"/>
        <v>#DIV/0!</v>
      </c>
      <c r="AU38" s="127"/>
      <c r="AV38" s="127"/>
      <c r="AW38" s="128"/>
      <c r="AX38" s="60" t="e">
        <f t="shared" si="11"/>
        <v>#DIV/0!</v>
      </c>
      <c r="AY38" s="127"/>
      <c r="AZ38" s="127"/>
      <c r="BA38" s="128"/>
      <c r="BB38" s="60" t="e">
        <f t="shared" si="12"/>
        <v>#DIV/0!</v>
      </c>
      <c r="BC38" s="127"/>
      <c r="BD38" s="127"/>
      <c r="BE38" s="128"/>
      <c r="BF38" s="60" t="e">
        <f t="shared" si="13"/>
        <v>#DIV/0!</v>
      </c>
      <c r="BG38" s="127"/>
      <c r="BH38" s="127"/>
      <c r="BI38" s="128"/>
      <c r="BJ38" s="60" t="e">
        <f t="shared" si="14"/>
        <v>#DIV/0!</v>
      </c>
      <c r="BK38" s="127"/>
      <c r="BL38" s="127"/>
      <c r="BM38" s="128"/>
      <c r="BN38" s="60" t="e">
        <f t="shared" si="15"/>
        <v>#DIV/0!</v>
      </c>
      <c r="BO38" s="127"/>
      <c r="BP38" s="127"/>
      <c r="BQ38" s="128"/>
      <c r="BR38" s="60" t="e">
        <f t="shared" si="16"/>
        <v>#DIV/0!</v>
      </c>
      <c r="BS38" s="127"/>
      <c r="BT38" s="127"/>
      <c r="BU38" s="128"/>
      <c r="BV38" s="60" t="e">
        <f t="shared" si="17"/>
        <v>#DIV/0!</v>
      </c>
      <c r="BW38" s="127"/>
      <c r="BX38" s="127"/>
      <c r="BY38" s="128"/>
      <c r="BZ38" s="60" t="e">
        <f t="shared" si="18"/>
        <v>#DIV/0!</v>
      </c>
      <c r="CA38" s="127"/>
      <c r="CB38" s="127"/>
      <c r="CC38" s="128"/>
      <c r="CD38" s="60" t="e">
        <f t="shared" si="19"/>
        <v>#DIV/0!</v>
      </c>
      <c r="CE38" s="127"/>
      <c r="CF38" s="127"/>
      <c r="CG38" s="128"/>
      <c r="CH38" s="60" t="e">
        <f t="shared" si="20"/>
        <v>#DIV/0!</v>
      </c>
      <c r="CI38" s="127"/>
      <c r="CJ38" s="127"/>
      <c r="CK38" s="128"/>
      <c r="CL38" s="60" t="e">
        <f t="shared" si="21"/>
        <v>#DIV/0!</v>
      </c>
      <c r="CM38" s="127"/>
      <c r="CN38" s="127"/>
      <c r="CO38" s="128"/>
      <c r="CP38" s="60" t="e">
        <f t="shared" si="22"/>
        <v>#DIV/0!</v>
      </c>
      <c r="CQ38" s="127"/>
      <c r="CR38" s="127"/>
      <c r="CS38" s="128"/>
      <c r="CT38" s="60" t="e">
        <f t="shared" si="23"/>
        <v>#DIV/0!</v>
      </c>
      <c r="CU38" s="127"/>
      <c r="CV38" s="127"/>
      <c r="CW38" s="128"/>
      <c r="CX38" s="60" t="e">
        <f t="shared" si="24"/>
        <v>#DIV/0!</v>
      </c>
      <c r="CY38" s="127"/>
      <c r="CZ38" s="127"/>
      <c r="DA38" s="128"/>
      <c r="DB38" s="60" t="e">
        <f t="shared" si="29"/>
        <v>#DIV/0!</v>
      </c>
      <c r="DC38" s="127"/>
      <c r="DD38" s="127"/>
      <c r="DE38" s="128"/>
      <c r="DF38" s="150" t="e">
        <f t="shared" si="26"/>
        <v>#DIV/0!</v>
      </c>
    </row>
    <row r="39" spans="1:110" hidden="1">
      <c r="A39" s="88"/>
      <c r="B39" s="165" t="e">
        <f>'Daily_Total  P2'!B39</f>
        <v>#REF!</v>
      </c>
      <c r="C39" s="99">
        <f t="shared" ref="C39:C44" si="97">SUM(W39,AA39,AE39,AI39,AM39,AQ39,AU39,AY39,BC39,BG39,BK39,BO39,BS39,BW39,CA39,CE39,CI39,CM39,CQ39,CU39,CY39,DC39)</f>
        <v>0</v>
      </c>
      <c r="D39" s="72">
        <f t="shared" si="96"/>
        <v>0</v>
      </c>
      <c r="E39" s="146"/>
      <c r="F39" s="72"/>
      <c r="G39" s="72"/>
      <c r="H39" s="72"/>
      <c r="I39" s="72"/>
      <c r="J39" s="61">
        <f t="shared" ref="J39:J44" si="98">SUM(Y39,AC39,AG39,AK39,AO39,AS39,AW39,BA39,BE39,BI39,BM39,BQ39,BU39,BY39,CC39,CG39,CK39,CO39,CS39,CW39,DA39,DE39)</f>
        <v>0</v>
      </c>
      <c r="K39" s="59">
        <f>SUM($J$21,$J$29,$J$37:J39)/$C$3</f>
        <v>0.42556883750929153</v>
      </c>
      <c r="L39" s="60" t="e">
        <f t="shared" si="1"/>
        <v>#DIV/0!</v>
      </c>
      <c r="M39" s="73" t="e">
        <f t="shared" si="2"/>
        <v>#DIV/0!</v>
      </c>
      <c r="N39" s="356" t="e">
        <f t="shared" si="3"/>
        <v>#DIV/0!</v>
      </c>
      <c r="O39" s="435"/>
      <c r="P39" s="430"/>
      <c r="Q39" s="426" t="e">
        <f t="shared" si="4"/>
        <v>#DIV/0!</v>
      </c>
      <c r="R39" s="436" t="e">
        <f t="shared" si="5"/>
        <v>#DIV/0!</v>
      </c>
      <c r="S39" s="426" t="e">
        <f t="shared" si="6"/>
        <v>#DIV/0!</v>
      </c>
      <c r="T39" s="430"/>
      <c r="U39" s="430"/>
      <c r="V39" s="437"/>
      <c r="W39" s="169"/>
      <c r="X39" s="127"/>
      <c r="Y39" s="128"/>
      <c r="Z39" s="60" t="e">
        <f t="shared" si="7"/>
        <v>#DIV/0!</v>
      </c>
      <c r="AA39" s="127"/>
      <c r="AB39" s="127"/>
      <c r="AC39" s="128"/>
      <c r="AD39" s="60" t="e">
        <f t="shared" si="50"/>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51"/>
        <v>#DIV/0!</v>
      </c>
      <c r="AU39" s="127"/>
      <c r="AV39" s="127"/>
      <c r="AW39" s="128"/>
      <c r="AX39" s="60" t="e">
        <f t="shared" si="11"/>
        <v>#DIV/0!</v>
      </c>
      <c r="AY39" s="127"/>
      <c r="AZ39" s="127"/>
      <c r="BA39" s="128"/>
      <c r="BB39" s="60" t="e">
        <f t="shared" si="12"/>
        <v>#DIV/0!</v>
      </c>
      <c r="BC39" s="127"/>
      <c r="BD39" s="127"/>
      <c r="BE39" s="128"/>
      <c r="BF39" s="60" t="e">
        <f t="shared" si="13"/>
        <v>#DIV/0!</v>
      </c>
      <c r="BG39" s="127"/>
      <c r="BH39" s="127"/>
      <c r="BI39" s="128"/>
      <c r="BJ39" s="60" t="e">
        <f t="shared" si="14"/>
        <v>#DIV/0!</v>
      </c>
      <c r="BK39" s="127"/>
      <c r="BL39" s="127"/>
      <c r="BM39" s="128"/>
      <c r="BN39" s="60" t="e">
        <f t="shared" si="15"/>
        <v>#DIV/0!</v>
      </c>
      <c r="BO39" s="127"/>
      <c r="BP39" s="127"/>
      <c r="BQ39" s="128"/>
      <c r="BR39" s="60" t="e">
        <f t="shared" si="16"/>
        <v>#DIV/0!</v>
      </c>
      <c r="BS39" s="127"/>
      <c r="BT39" s="127"/>
      <c r="BU39" s="128"/>
      <c r="BV39" s="60" t="e">
        <f t="shared" si="17"/>
        <v>#DIV/0!</v>
      </c>
      <c r="BW39" s="127"/>
      <c r="BX39" s="127"/>
      <c r="BY39" s="128"/>
      <c r="BZ39" s="60" t="e">
        <f t="shared" si="18"/>
        <v>#DIV/0!</v>
      </c>
      <c r="CA39" s="127"/>
      <c r="CB39" s="127"/>
      <c r="CC39" s="128"/>
      <c r="CD39" s="60" t="e">
        <f t="shared" si="19"/>
        <v>#DIV/0!</v>
      </c>
      <c r="CE39" s="127"/>
      <c r="CF39" s="127"/>
      <c r="CG39" s="128"/>
      <c r="CH39" s="60" t="e">
        <f t="shared" si="20"/>
        <v>#DIV/0!</v>
      </c>
      <c r="CI39" s="127"/>
      <c r="CJ39" s="127"/>
      <c r="CK39" s="128"/>
      <c r="CL39" s="60" t="e">
        <f t="shared" si="21"/>
        <v>#DIV/0!</v>
      </c>
      <c r="CM39" s="127"/>
      <c r="CN39" s="127"/>
      <c r="CO39" s="128"/>
      <c r="CP39" s="60" t="e">
        <f t="shared" si="22"/>
        <v>#DIV/0!</v>
      </c>
      <c r="CQ39" s="127"/>
      <c r="CR39" s="127"/>
      <c r="CS39" s="128"/>
      <c r="CT39" s="60" t="e">
        <f t="shared" si="23"/>
        <v>#DIV/0!</v>
      </c>
      <c r="CU39" s="127"/>
      <c r="CV39" s="127"/>
      <c r="CW39" s="128"/>
      <c r="CX39" s="60" t="e">
        <f t="shared" si="24"/>
        <v>#DIV/0!</v>
      </c>
      <c r="CY39" s="127"/>
      <c r="CZ39" s="127"/>
      <c r="DA39" s="128"/>
      <c r="DB39" s="60" t="e">
        <f t="shared" si="29"/>
        <v>#DIV/0!</v>
      </c>
      <c r="DC39" s="127"/>
      <c r="DD39" s="127"/>
      <c r="DE39" s="128"/>
      <c r="DF39" s="150" t="e">
        <f t="shared" si="26"/>
        <v>#DIV/0!</v>
      </c>
    </row>
    <row r="40" spans="1:110" hidden="1">
      <c r="A40" s="88"/>
      <c r="B40" s="165" t="e">
        <f>'Daily_Total  P2'!B40</f>
        <v>#REF!</v>
      </c>
      <c r="C40" s="99">
        <f t="shared" si="97"/>
        <v>0</v>
      </c>
      <c r="D40" s="72">
        <f t="shared" si="96"/>
        <v>0</v>
      </c>
      <c r="E40" s="146"/>
      <c r="F40" s="72"/>
      <c r="G40" s="72"/>
      <c r="H40" s="72"/>
      <c r="I40" s="72"/>
      <c r="J40" s="61">
        <f t="shared" si="98"/>
        <v>0</v>
      </c>
      <c r="K40" s="59">
        <f>SUM($J$21,$J$29,$J$37:J40)/$C$3</f>
        <v>0.42556883750929153</v>
      </c>
      <c r="L40" s="60" t="e">
        <f t="shared" si="1"/>
        <v>#DIV/0!</v>
      </c>
      <c r="M40" s="73" t="e">
        <f t="shared" si="2"/>
        <v>#DIV/0!</v>
      </c>
      <c r="N40" s="356" t="e">
        <f t="shared" si="3"/>
        <v>#DIV/0!</v>
      </c>
      <c r="O40" s="97"/>
      <c r="P40" s="72"/>
      <c r="Q40" s="74" t="e">
        <f t="shared" si="4"/>
        <v>#DIV/0!</v>
      </c>
      <c r="R40" s="75" t="e">
        <f t="shared" si="5"/>
        <v>#DIV/0!</v>
      </c>
      <c r="S40" s="59" t="e">
        <f t="shared" si="6"/>
        <v>#DIV/0!</v>
      </c>
      <c r="T40" s="72"/>
      <c r="U40" s="72"/>
      <c r="V40" s="89"/>
      <c r="W40" s="169"/>
      <c r="X40" s="127"/>
      <c r="Y40" s="128"/>
      <c r="Z40" s="60" t="e">
        <f t="shared" si="7"/>
        <v>#DIV/0!</v>
      </c>
      <c r="AA40" s="127"/>
      <c r="AB40" s="127"/>
      <c r="AC40" s="128"/>
      <c r="AD40" s="60" t="e">
        <f t="shared" si="50"/>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51"/>
        <v>#DIV/0!</v>
      </c>
      <c r="AU40" s="127"/>
      <c r="AV40" s="127"/>
      <c r="AW40" s="128"/>
      <c r="AX40" s="60" t="e">
        <f t="shared" si="11"/>
        <v>#DIV/0!</v>
      </c>
      <c r="AY40" s="127"/>
      <c r="AZ40" s="127"/>
      <c r="BA40" s="128"/>
      <c r="BB40" s="60" t="e">
        <f t="shared" si="12"/>
        <v>#DIV/0!</v>
      </c>
      <c r="BC40" s="127"/>
      <c r="BD40" s="127"/>
      <c r="BE40" s="128"/>
      <c r="BF40" s="60" t="e">
        <f t="shared" si="13"/>
        <v>#DIV/0!</v>
      </c>
      <c r="BG40" s="127"/>
      <c r="BH40" s="127"/>
      <c r="BI40" s="128"/>
      <c r="BJ40" s="60" t="e">
        <f t="shared" si="14"/>
        <v>#DIV/0!</v>
      </c>
      <c r="BK40" s="127"/>
      <c r="BL40" s="127"/>
      <c r="BM40" s="128"/>
      <c r="BN40" s="60" t="e">
        <f t="shared" si="15"/>
        <v>#DIV/0!</v>
      </c>
      <c r="BO40" s="127"/>
      <c r="BP40" s="127"/>
      <c r="BQ40" s="128"/>
      <c r="BR40" s="60" t="e">
        <f t="shared" si="16"/>
        <v>#DIV/0!</v>
      </c>
      <c r="BS40" s="127"/>
      <c r="BT40" s="127"/>
      <c r="BU40" s="128"/>
      <c r="BV40" s="60" t="e">
        <f t="shared" si="17"/>
        <v>#DIV/0!</v>
      </c>
      <c r="BW40" s="127"/>
      <c r="BX40" s="127"/>
      <c r="BY40" s="128"/>
      <c r="BZ40" s="60" t="e">
        <f t="shared" si="18"/>
        <v>#DIV/0!</v>
      </c>
      <c r="CA40" s="127"/>
      <c r="CB40" s="127"/>
      <c r="CC40" s="128"/>
      <c r="CD40" s="60" t="e">
        <f t="shared" si="19"/>
        <v>#DIV/0!</v>
      </c>
      <c r="CE40" s="127"/>
      <c r="CF40" s="127"/>
      <c r="CG40" s="128"/>
      <c r="CH40" s="60" t="e">
        <f t="shared" si="20"/>
        <v>#DIV/0!</v>
      </c>
      <c r="CI40" s="127"/>
      <c r="CJ40" s="127"/>
      <c r="CK40" s="128"/>
      <c r="CL40" s="60" t="e">
        <f t="shared" si="21"/>
        <v>#DIV/0!</v>
      </c>
      <c r="CM40" s="127"/>
      <c r="CN40" s="127"/>
      <c r="CO40" s="128"/>
      <c r="CP40" s="60" t="e">
        <f t="shared" si="22"/>
        <v>#DIV/0!</v>
      </c>
      <c r="CQ40" s="127"/>
      <c r="CR40" s="127"/>
      <c r="CS40" s="128"/>
      <c r="CT40" s="60" t="e">
        <f t="shared" si="23"/>
        <v>#DIV/0!</v>
      </c>
      <c r="CU40" s="127"/>
      <c r="CV40" s="127"/>
      <c r="CW40" s="128"/>
      <c r="CX40" s="60" t="e">
        <f t="shared" si="24"/>
        <v>#DIV/0!</v>
      </c>
      <c r="CY40" s="127"/>
      <c r="CZ40" s="127"/>
      <c r="DA40" s="128"/>
      <c r="DB40" s="60" t="e">
        <f t="shared" si="29"/>
        <v>#DIV/0!</v>
      </c>
      <c r="DC40" s="127"/>
      <c r="DD40" s="127"/>
      <c r="DE40" s="128"/>
      <c r="DF40" s="150" t="e">
        <f t="shared" si="26"/>
        <v>#DIV/0!</v>
      </c>
    </row>
    <row r="41" spans="1:110" hidden="1">
      <c r="A41" s="88"/>
      <c r="B41" s="165" t="e">
        <f>'Daily_Total  P2'!B41</f>
        <v>#REF!</v>
      </c>
      <c r="C41" s="99">
        <f t="shared" si="97"/>
        <v>0</v>
      </c>
      <c r="D41" s="72">
        <f t="shared" si="96"/>
        <v>0</v>
      </c>
      <c r="E41" s="146"/>
      <c r="F41" s="72"/>
      <c r="G41" s="72"/>
      <c r="H41" s="72"/>
      <c r="I41" s="72"/>
      <c r="J41" s="61">
        <f t="shared" si="98"/>
        <v>0</v>
      </c>
      <c r="K41" s="59">
        <f>SUM($J$21,$J$29,$J$37:J41)/$C$3</f>
        <v>0.42556883750929153</v>
      </c>
      <c r="L41" s="60" t="e">
        <f t="shared" si="1"/>
        <v>#DIV/0!</v>
      </c>
      <c r="M41" s="73" t="e">
        <f t="shared" si="2"/>
        <v>#DIV/0!</v>
      </c>
      <c r="N41" s="356" t="e">
        <f t="shared" si="3"/>
        <v>#DIV/0!</v>
      </c>
      <c r="O41" s="97"/>
      <c r="P41" s="72"/>
      <c r="Q41" s="74" t="e">
        <f t="shared" si="4"/>
        <v>#DIV/0!</v>
      </c>
      <c r="R41" s="75" t="e">
        <f t="shared" si="5"/>
        <v>#DIV/0!</v>
      </c>
      <c r="S41" s="59" t="e">
        <f t="shared" si="6"/>
        <v>#DIV/0!</v>
      </c>
      <c r="T41" s="72"/>
      <c r="U41" s="72"/>
      <c r="V41" s="89"/>
      <c r="W41" s="169"/>
      <c r="X41" s="127"/>
      <c r="Y41" s="128"/>
      <c r="Z41" s="60" t="e">
        <f t="shared" si="7"/>
        <v>#DIV/0!</v>
      </c>
      <c r="AA41" s="127"/>
      <c r="AB41" s="127"/>
      <c r="AC41" s="128"/>
      <c r="AD41" s="60" t="e">
        <f t="shared" si="50"/>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51"/>
        <v>#DIV/0!</v>
      </c>
      <c r="AU41" s="127"/>
      <c r="AV41" s="127"/>
      <c r="AW41" s="128"/>
      <c r="AX41" s="60" t="e">
        <f t="shared" si="11"/>
        <v>#DIV/0!</v>
      </c>
      <c r="AY41" s="127"/>
      <c r="AZ41" s="127"/>
      <c r="BA41" s="128"/>
      <c r="BB41" s="60" t="e">
        <f t="shared" si="12"/>
        <v>#DIV/0!</v>
      </c>
      <c r="BC41" s="127"/>
      <c r="BD41" s="127"/>
      <c r="BE41" s="128"/>
      <c r="BF41" s="60" t="e">
        <f t="shared" si="13"/>
        <v>#DIV/0!</v>
      </c>
      <c r="BG41" s="127"/>
      <c r="BH41" s="127"/>
      <c r="BI41" s="128"/>
      <c r="BJ41" s="60" t="e">
        <f t="shared" si="14"/>
        <v>#DIV/0!</v>
      </c>
      <c r="BK41" s="127"/>
      <c r="BL41" s="127"/>
      <c r="BM41" s="128"/>
      <c r="BN41" s="60" t="e">
        <f t="shared" si="15"/>
        <v>#DIV/0!</v>
      </c>
      <c r="BO41" s="127"/>
      <c r="BP41" s="127"/>
      <c r="BQ41" s="128"/>
      <c r="BR41" s="60" t="e">
        <f t="shared" si="16"/>
        <v>#DIV/0!</v>
      </c>
      <c r="BS41" s="127"/>
      <c r="BT41" s="127"/>
      <c r="BU41" s="128"/>
      <c r="BV41" s="60" t="e">
        <f t="shared" si="17"/>
        <v>#DIV/0!</v>
      </c>
      <c r="BW41" s="127"/>
      <c r="BX41" s="127"/>
      <c r="BY41" s="128"/>
      <c r="BZ41" s="60" t="e">
        <f t="shared" si="18"/>
        <v>#DIV/0!</v>
      </c>
      <c r="CA41" s="127"/>
      <c r="CB41" s="127"/>
      <c r="CC41" s="128"/>
      <c r="CD41" s="60" t="e">
        <f t="shared" si="19"/>
        <v>#DIV/0!</v>
      </c>
      <c r="CE41" s="127"/>
      <c r="CF41" s="127"/>
      <c r="CG41" s="128"/>
      <c r="CH41" s="60" t="e">
        <f t="shared" si="20"/>
        <v>#DIV/0!</v>
      </c>
      <c r="CI41" s="127"/>
      <c r="CJ41" s="127"/>
      <c r="CK41" s="128"/>
      <c r="CL41" s="60" t="e">
        <f t="shared" si="21"/>
        <v>#DIV/0!</v>
      </c>
      <c r="CM41" s="127"/>
      <c r="CN41" s="127"/>
      <c r="CO41" s="128"/>
      <c r="CP41" s="60" t="e">
        <f t="shared" si="22"/>
        <v>#DIV/0!</v>
      </c>
      <c r="CQ41" s="127"/>
      <c r="CR41" s="127"/>
      <c r="CS41" s="128"/>
      <c r="CT41" s="60" t="e">
        <f t="shared" si="23"/>
        <v>#DIV/0!</v>
      </c>
      <c r="CU41" s="127"/>
      <c r="CV41" s="127"/>
      <c r="CW41" s="128"/>
      <c r="CX41" s="60" t="e">
        <f t="shared" si="24"/>
        <v>#DIV/0!</v>
      </c>
      <c r="CY41" s="127"/>
      <c r="CZ41" s="127"/>
      <c r="DA41" s="128"/>
      <c r="DB41" s="60" t="e">
        <f t="shared" si="29"/>
        <v>#DIV/0!</v>
      </c>
      <c r="DC41" s="127"/>
      <c r="DD41" s="127"/>
      <c r="DE41" s="128"/>
      <c r="DF41" s="150" t="e">
        <f t="shared" si="26"/>
        <v>#DIV/0!</v>
      </c>
    </row>
    <row r="42" spans="1:110" hidden="1">
      <c r="A42" s="88"/>
      <c r="B42" s="165" t="e">
        <f>'Daily_Total  P2'!B42</f>
        <v>#REF!</v>
      </c>
      <c r="C42" s="99">
        <f t="shared" si="97"/>
        <v>0</v>
      </c>
      <c r="D42" s="72">
        <f t="shared" si="96"/>
        <v>0</v>
      </c>
      <c r="E42" s="146"/>
      <c r="F42" s="72"/>
      <c r="G42" s="72"/>
      <c r="H42" s="72"/>
      <c r="I42" s="72"/>
      <c r="J42" s="61">
        <f t="shared" si="98"/>
        <v>0</v>
      </c>
      <c r="K42" s="59">
        <f>SUM($J$21,$J$29,$J$37:J42)/$C$3</f>
        <v>0.42556883750929153</v>
      </c>
      <c r="L42" s="60" t="e">
        <f t="shared" si="1"/>
        <v>#DIV/0!</v>
      </c>
      <c r="M42" s="73" t="e">
        <f t="shared" si="2"/>
        <v>#DIV/0!</v>
      </c>
      <c r="N42" s="356" t="e">
        <f t="shared" si="3"/>
        <v>#DIV/0!</v>
      </c>
      <c r="O42" s="97"/>
      <c r="P42" s="72"/>
      <c r="Q42" s="74" t="e">
        <f t="shared" si="4"/>
        <v>#DIV/0!</v>
      </c>
      <c r="R42" s="75" t="e">
        <f t="shared" si="5"/>
        <v>#DIV/0!</v>
      </c>
      <c r="S42" s="59" t="e">
        <f t="shared" si="6"/>
        <v>#DIV/0!</v>
      </c>
      <c r="T42" s="72"/>
      <c r="U42" s="72"/>
      <c r="V42" s="89"/>
      <c r="W42" s="169"/>
      <c r="X42" s="127"/>
      <c r="Y42" s="128"/>
      <c r="Z42" s="60" t="e">
        <f t="shared" si="7"/>
        <v>#DIV/0!</v>
      </c>
      <c r="AA42" s="127"/>
      <c r="AB42" s="127"/>
      <c r="AC42" s="128"/>
      <c r="AD42" s="60" t="e">
        <f t="shared" si="50"/>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51"/>
        <v>#DIV/0!</v>
      </c>
      <c r="AU42" s="127"/>
      <c r="AV42" s="127"/>
      <c r="AW42" s="128"/>
      <c r="AX42" s="60" t="e">
        <f t="shared" si="11"/>
        <v>#DIV/0!</v>
      </c>
      <c r="AY42" s="127"/>
      <c r="AZ42" s="127"/>
      <c r="BA42" s="128"/>
      <c r="BB42" s="60" t="e">
        <f t="shared" si="12"/>
        <v>#DIV/0!</v>
      </c>
      <c r="BC42" s="127"/>
      <c r="BD42" s="127"/>
      <c r="BE42" s="128"/>
      <c r="BF42" s="60" t="e">
        <f t="shared" si="13"/>
        <v>#DIV/0!</v>
      </c>
      <c r="BG42" s="127"/>
      <c r="BH42" s="127"/>
      <c r="BI42" s="128"/>
      <c r="BJ42" s="60" t="e">
        <f t="shared" si="14"/>
        <v>#DIV/0!</v>
      </c>
      <c r="BK42" s="127"/>
      <c r="BL42" s="127"/>
      <c r="BM42" s="128"/>
      <c r="BN42" s="60" t="e">
        <f t="shared" si="15"/>
        <v>#DIV/0!</v>
      </c>
      <c r="BO42" s="127"/>
      <c r="BP42" s="127"/>
      <c r="BQ42" s="128"/>
      <c r="BR42" s="60" t="e">
        <f t="shared" si="16"/>
        <v>#DIV/0!</v>
      </c>
      <c r="BS42" s="127"/>
      <c r="BT42" s="127"/>
      <c r="BU42" s="128"/>
      <c r="BV42" s="60" t="e">
        <f t="shared" si="17"/>
        <v>#DIV/0!</v>
      </c>
      <c r="BW42" s="127"/>
      <c r="BX42" s="127"/>
      <c r="BY42" s="128"/>
      <c r="BZ42" s="60" t="e">
        <f t="shared" si="18"/>
        <v>#DIV/0!</v>
      </c>
      <c r="CA42" s="127"/>
      <c r="CB42" s="127"/>
      <c r="CC42" s="128"/>
      <c r="CD42" s="60" t="e">
        <f t="shared" si="19"/>
        <v>#DIV/0!</v>
      </c>
      <c r="CE42" s="127"/>
      <c r="CF42" s="127"/>
      <c r="CG42" s="128"/>
      <c r="CH42" s="60" t="e">
        <f t="shared" si="20"/>
        <v>#DIV/0!</v>
      </c>
      <c r="CI42" s="127"/>
      <c r="CJ42" s="127"/>
      <c r="CK42" s="128"/>
      <c r="CL42" s="60" t="e">
        <f t="shared" si="21"/>
        <v>#DIV/0!</v>
      </c>
      <c r="CM42" s="127"/>
      <c r="CN42" s="127"/>
      <c r="CO42" s="128"/>
      <c r="CP42" s="60" t="e">
        <f t="shared" si="22"/>
        <v>#DIV/0!</v>
      </c>
      <c r="CQ42" s="127"/>
      <c r="CR42" s="127"/>
      <c r="CS42" s="128"/>
      <c r="CT42" s="60" t="e">
        <f t="shared" si="23"/>
        <v>#DIV/0!</v>
      </c>
      <c r="CU42" s="127"/>
      <c r="CV42" s="127"/>
      <c r="CW42" s="128"/>
      <c r="CX42" s="60" t="e">
        <f t="shared" si="24"/>
        <v>#DIV/0!</v>
      </c>
      <c r="CY42" s="127"/>
      <c r="CZ42" s="127"/>
      <c r="DA42" s="128"/>
      <c r="DB42" s="60" t="e">
        <f t="shared" si="29"/>
        <v>#DIV/0!</v>
      </c>
      <c r="DC42" s="127"/>
      <c r="DD42" s="127"/>
      <c r="DE42" s="128"/>
      <c r="DF42" s="150" t="e">
        <f t="shared" si="26"/>
        <v>#DIV/0!</v>
      </c>
    </row>
    <row r="43" spans="1:110" hidden="1">
      <c r="A43" s="88"/>
      <c r="B43" s="165" t="e">
        <f>'Daily_Total  P2'!B43</f>
        <v>#REF!</v>
      </c>
      <c r="C43" s="99">
        <f t="shared" si="97"/>
        <v>0</v>
      </c>
      <c r="D43" s="72">
        <f t="shared" si="96"/>
        <v>0</v>
      </c>
      <c r="E43" s="146"/>
      <c r="F43" s="72"/>
      <c r="G43" s="72"/>
      <c r="H43" s="72"/>
      <c r="I43" s="72"/>
      <c r="J43" s="61">
        <f t="shared" si="98"/>
        <v>0</v>
      </c>
      <c r="K43" s="59">
        <f>SUM($J$21,$J$29,$J$37:J43)/$C$3</f>
        <v>0.42556883750929153</v>
      </c>
      <c r="L43" s="60" t="e">
        <f t="shared" si="1"/>
        <v>#DIV/0!</v>
      </c>
      <c r="M43" s="73" t="e">
        <f t="shared" si="2"/>
        <v>#DIV/0!</v>
      </c>
      <c r="N43" s="356" t="e">
        <f t="shared" si="3"/>
        <v>#DIV/0!</v>
      </c>
      <c r="O43" s="97"/>
      <c r="P43" s="72"/>
      <c r="Q43" s="74" t="e">
        <f t="shared" si="4"/>
        <v>#DIV/0!</v>
      </c>
      <c r="R43" s="75" t="e">
        <f t="shared" si="5"/>
        <v>#DIV/0!</v>
      </c>
      <c r="S43" s="59" t="e">
        <f t="shared" si="6"/>
        <v>#DIV/0!</v>
      </c>
      <c r="T43" s="72"/>
      <c r="U43" s="72"/>
      <c r="V43" s="89"/>
      <c r="W43" s="169"/>
      <c r="X43" s="127"/>
      <c r="Y43" s="128"/>
      <c r="Z43" s="60" t="e">
        <f t="shared" si="7"/>
        <v>#DIV/0!</v>
      </c>
      <c r="AA43" s="127"/>
      <c r="AB43" s="127"/>
      <c r="AC43" s="128"/>
      <c r="AD43" s="60" t="e">
        <f t="shared" si="50"/>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51"/>
        <v>#DIV/0!</v>
      </c>
      <c r="AU43" s="127"/>
      <c r="AV43" s="127"/>
      <c r="AW43" s="128"/>
      <c r="AX43" s="60" t="e">
        <f t="shared" si="11"/>
        <v>#DIV/0!</v>
      </c>
      <c r="AY43" s="127"/>
      <c r="AZ43" s="127"/>
      <c r="BA43" s="128"/>
      <c r="BB43" s="60" t="e">
        <f t="shared" si="12"/>
        <v>#DIV/0!</v>
      </c>
      <c r="BC43" s="127"/>
      <c r="BD43" s="127"/>
      <c r="BE43" s="128"/>
      <c r="BF43" s="60" t="e">
        <f t="shared" si="13"/>
        <v>#DIV/0!</v>
      </c>
      <c r="BG43" s="127"/>
      <c r="BH43" s="127"/>
      <c r="BI43" s="128"/>
      <c r="BJ43" s="60" t="e">
        <f t="shared" si="14"/>
        <v>#DIV/0!</v>
      </c>
      <c r="BK43" s="127"/>
      <c r="BL43" s="127"/>
      <c r="BM43" s="128"/>
      <c r="BN43" s="60" t="e">
        <f t="shared" si="15"/>
        <v>#DIV/0!</v>
      </c>
      <c r="BO43" s="127"/>
      <c r="BP43" s="127"/>
      <c r="BQ43" s="128"/>
      <c r="BR43" s="60" t="e">
        <f t="shared" si="16"/>
        <v>#DIV/0!</v>
      </c>
      <c r="BS43" s="127"/>
      <c r="BT43" s="127"/>
      <c r="BU43" s="128"/>
      <c r="BV43" s="60" t="e">
        <f t="shared" si="17"/>
        <v>#DIV/0!</v>
      </c>
      <c r="BW43" s="127"/>
      <c r="BX43" s="127"/>
      <c r="BY43" s="128"/>
      <c r="BZ43" s="60" t="e">
        <f t="shared" si="18"/>
        <v>#DIV/0!</v>
      </c>
      <c r="CA43" s="127"/>
      <c r="CB43" s="127"/>
      <c r="CC43" s="128"/>
      <c r="CD43" s="60" t="e">
        <f t="shared" si="19"/>
        <v>#DIV/0!</v>
      </c>
      <c r="CE43" s="127"/>
      <c r="CF43" s="127"/>
      <c r="CG43" s="128"/>
      <c r="CH43" s="60" t="e">
        <f t="shared" si="20"/>
        <v>#DIV/0!</v>
      </c>
      <c r="CI43" s="127"/>
      <c r="CJ43" s="127"/>
      <c r="CK43" s="128"/>
      <c r="CL43" s="60" t="e">
        <f t="shared" si="21"/>
        <v>#DIV/0!</v>
      </c>
      <c r="CM43" s="127"/>
      <c r="CN43" s="127"/>
      <c r="CO43" s="128"/>
      <c r="CP43" s="60" t="e">
        <f t="shared" si="22"/>
        <v>#DIV/0!</v>
      </c>
      <c r="CQ43" s="127"/>
      <c r="CR43" s="127"/>
      <c r="CS43" s="128"/>
      <c r="CT43" s="60" t="e">
        <f t="shared" si="23"/>
        <v>#DIV/0!</v>
      </c>
      <c r="CU43" s="127"/>
      <c r="CV43" s="127"/>
      <c r="CW43" s="128"/>
      <c r="CX43" s="60" t="e">
        <f t="shared" si="24"/>
        <v>#DIV/0!</v>
      </c>
      <c r="CY43" s="127"/>
      <c r="CZ43" s="127"/>
      <c r="DA43" s="128"/>
      <c r="DB43" s="60" t="e">
        <f t="shared" si="29"/>
        <v>#DIV/0!</v>
      </c>
      <c r="DC43" s="127"/>
      <c r="DD43" s="127"/>
      <c r="DE43" s="128"/>
      <c r="DF43" s="150" t="e">
        <f t="shared" si="26"/>
        <v>#DIV/0!</v>
      </c>
    </row>
    <row r="44" spans="1:110" hidden="1">
      <c r="A44" s="88"/>
      <c r="B44" s="165" t="e">
        <f>'Daily_Total  P2'!B44</f>
        <v>#REF!</v>
      </c>
      <c r="C44" s="99">
        <f t="shared" si="97"/>
        <v>0</v>
      </c>
      <c r="D44" s="72">
        <f t="shared" si="96"/>
        <v>0</v>
      </c>
      <c r="E44" s="146"/>
      <c r="F44" s="72"/>
      <c r="G44" s="72"/>
      <c r="H44" s="72"/>
      <c r="I44" s="72"/>
      <c r="J44" s="61">
        <f t="shared" si="98"/>
        <v>0</v>
      </c>
      <c r="K44" s="59">
        <f>SUM($J$21,$J$29,$J$37:J44)/$C$3</f>
        <v>0.42556883750929153</v>
      </c>
      <c r="L44" s="60" t="e">
        <f t="shared" si="1"/>
        <v>#DIV/0!</v>
      </c>
      <c r="M44" s="73" t="e">
        <f t="shared" si="2"/>
        <v>#DIV/0!</v>
      </c>
      <c r="N44" s="356" t="e">
        <f t="shared" si="3"/>
        <v>#DIV/0!</v>
      </c>
      <c r="O44" s="97"/>
      <c r="P44" s="72"/>
      <c r="Q44" s="74" t="e">
        <f t="shared" si="4"/>
        <v>#DIV/0!</v>
      </c>
      <c r="R44" s="75" t="e">
        <f t="shared" si="5"/>
        <v>#DIV/0!</v>
      </c>
      <c r="S44" s="59" t="e">
        <f t="shared" si="6"/>
        <v>#DIV/0!</v>
      </c>
      <c r="T44" s="72"/>
      <c r="U44" s="72"/>
      <c r="V44" s="89"/>
      <c r="W44" s="169"/>
      <c r="X44" s="127"/>
      <c r="Y44" s="128"/>
      <c r="Z44" s="60" t="e">
        <f t="shared" si="7"/>
        <v>#DIV/0!</v>
      </c>
      <c r="AA44" s="127"/>
      <c r="AB44" s="127"/>
      <c r="AC44" s="128"/>
      <c r="AD44" s="60" t="e">
        <f t="shared" si="50"/>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51"/>
        <v>#DIV/0!</v>
      </c>
      <c r="AU44" s="127"/>
      <c r="AV44" s="127"/>
      <c r="AW44" s="128"/>
      <c r="AX44" s="60" t="e">
        <f t="shared" si="11"/>
        <v>#DIV/0!</v>
      </c>
      <c r="AY44" s="127"/>
      <c r="AZ44" s="127"/>
      <c r="BA44" s="128"/>
      <c r="BB44" s="60" t="e">
        <f t="shared" si="12"/>
        <v>#DIV/0!</v>
      </c>
      <c r="BC44" s="127"/>
      <c r="BD44" s="127"/>
      <c r="BE44" s="128"/>
      <c r="BF44" s="60" t="e">
        <f t="shared" si="13"/>
        <v>#DIV/0!</v>
      </c>
      <c r="BG44" s="127"/>
      <c r="BH44" s="127"/>
      <c r="BI44" s="128"/>
      <c r="BJ44" s="60" t="e">
        <f t="shared" si="14"/>
        <v>#DIV/0!</v>
      </c>
      <c r="BK44" s="127"/>
      <c r="BL44" s="127"/>
      <c r="BM44" s="128"/>
      <c r="BN44" s="60" t="e">
        <f t="shared" si="15"/>
        <v>#DIV/0!</v>
      </c>
      <c r="BO44" s="127"/>
      <c r="BP44" s="127"/>
      <c r="BQ44" s="128"/>
      <c r="BR44" s="60" t="e">
        <f t="shared" si="16"/>
        <v>#DIV/0!</v>
      </c>
      <c r="BS44" s="127"/>
      <c r="BT44" s="127"/>
      <c r="BU44" s="128"/>
      <c r="BV44" s="60" t="e">
        <f t="shared" si="17"/>
        <v>#DIV/0!</v>
      </c>
      <c r="BW44" s="127"/>
      <c r="BX44" s="127"/>
      <c r="BY44" s="128"/>
      <c r="BZ44" s="60" t="e">
        <f t="shared" si="18"/>
        <v>#DIV/0!</v>
      </c>
      <c r="CA44" s="127"/>
      <c r="CB44" s="127"/>
      <c r="CC44" s="128"/>
      <c r="CD44" s="60" t="e">
        <f t="shared" si="19"/>
        <v>#DIV/0!</v>
      </c>
      <c r="CE44" s="127"/>
      <c r="CF44" s="127"/>
      <c r="CG44" s="128"/>
      <c r="CH44" s="60" t="e">
        <f t="shared" si="20"/>
        <v>#DIV/0!</v>
      </c>
      <c r="CI44" s="127"/>
      <c r="CJ44" s="127"/>
      <c r="CK44" s="128"/>
      <c r="CL44" s="60" t="e">
        <f t="shared" si="21"/>
        <v>#DIV/0!</v>
      </c>
      <c r="CM44" s="127"/>
      <c r="CN44" s="127"/>
      <c r="CO44" s="128"/>
      <c r="CP44" s="60" t="e">
        <f t="shared" si="22"/>
        <v>#DIV/0!</v>
      </c>
      <c r="CQ44" s="127"/>
      <c r="CR44" s="127"/>
      <c r="CS44" s="128"/>
      <c r="CT44" s="60" t="e">
        <f t="shared" si="23"/>
        <v>#DIV/0!</v>
      </c>
      <c r="CU44" s="127"/>
      <c r="CV44" s="127"/>
      <c r="CW44" s="128"/>
      <c r="CX44" s="60" t="e">
        <f t="shared" si="24"/>
        <v>#DIV/0!</v>
      </c>
      <c r="CY44" s="127"/>
      <c r="CZ44" s="127"/>
      <c r="DA44" s="128"/>
      <c r="DB44" s="60" t="e">
        <f t="shared" si="29"/>
        <v>#DIV/0!</v>
      </c>
      <c r="DC44" s="127"/>
      <c r="DD44" s="127"/>
      <c r="DE44" s="128"/>
      <c r="DF44" s="150" t="e">
        <f t="shared" si="26"/>
        <v>#DIV/0!</v>
      </c>
    </row>
    <row r="45" spans="1:110" hidden="1">
      <c r="A45" s="91"/>
      <c r="B45" s="166" t="s">
        <v>52</v>
      </c>
      <c r="C45" s="91">
        <f t="shared" ref="C45:D45" si="99">SUM(C38:C44)</f>
        <v>0</v>
      </c>
      <c r="D45" s="76">
        <f t="shared" si="99"/>
        <v>0</v>
      </c>
      <c r="E45" s="147">
        <f t="shared" ref="E45:I53" si="100">SUM(E38:E44)</f>
        <v>0</v>
      </c>
      <c r="F45" s="76">
        <f t="shared" si="100"/>
        <v>0</v>
      </c>
      <c r="G45" s="76">
        <f t="shared" si="100"/>
        <v>0</v>
      </c>
      <c r="H45" s="76">
        <f t="shared" si="100"/>
        <v>0</v>
      </c>
      <c r="I45" s="76">
        <f t="shared" si="100"/>
        <v>0</v>
      </c>
      <c r="J45" s="77">
        <f>SUM(J38:J44)</f>
        <v>0</v>
      </c>
      <c r="K45" s="78">
        <f>SUM($J$21,$J$29,$J$37,$J$45)/$C$3</f>
        <v>0.42556883750929153</v>
      </c>
      <c r="L45" s="79" t="e">
        <f t="shared" si="1"/>
        <v>#DIV/0!</v>
      </c>
      <c r="M45" s="80" t="e">
        <f t="shared" si="2"/>
        <v>#DIV/0!</v>
      </c>
      <c r="N45" s="357" t="e">
        <f t="shared" si="3"/>
        <v>#DIV/0!</v>
      </c>
      <c r="O45" s="98">
        <f>SUM(O38:O44)</f>
        <v>0</v>
      </c>
      <c r="P45" s="81">
        <f>SUM(P38:P44)</f>
        <v>0</v>
      </c>
      <c r="Q45" s="78" t="e">
        <f t="shared" si="4"/>
        <v>#DIV/0!</v>
      </c>
      <c r="R45" s="82" t="e">
        <f t="shared" si="5"/>
        <v>#DIV/0!</v>
      </c>
      <c r="S45" s="78" t="e">
        <f t="shared" si="6"/>
        <v>#DIV/0!</v>
      </c>
      <c r="T45" s="83" t="e">
        <f>AVERAGE(T38:T44)</f>
        <v>#DIV/0!</v>
      </c>
      <c r="U45" s="76">
        <f>SUM(U38:U44)</f>
        <v>0</v>
      </c>
      <c r="V45" s="92" t="e">
        <f>AVERAGE(V38:V44)</f>
        <v>#DIV/0!</v>
      </c>
      <c r="W45" s="98">
        <f>SUM(W38:W44)</f>
        <v>0</v>
      </c>
      <c r="X45" s="76">
        <f t="shared" ref="X45:Y45" si="101">SUM(X38:X44)</f>
        <v>0</v>
      </c>
      <c r="Y45" s="77">
        <f t="shared" si="101"/>
        <v>0</v>
      </c>
      <c r="Z45" s="79" t="e">
        <f t="shared" si="7"/>
        <v>#DIV/0!</v>
      </c>
      <c r="AA45" s="76">
        <f t="shared" ref="AA45:AC45" si="102">SUM(AA38:AA44)</f>
        <v>0</v>
      </c>
      <c r="AB45" s="76">
        <f t="shared" si="102"/>
        <v>0</v>
      </c>
      <c r="AC45" s="77">
        <f t="shared" si="102"/>
        <v>0</v>
      </c>
      <c r="AD45" s="79" t="e">
        <f t="shared" si="50"/>
        <v>#DIV/0!</v>
      </c>
      <c r="AE45" s="76">
        <f t="shared" ref="AE45:AG45" si="103">SUM(AE38:AE44)</f>
        <v>0</v>
      </c>
      <c r="AF45" s="76">
        <f t="shared" si="103"/>
        <v>0</v>
      </c>
      <c r="AG45" s="77">
        <f t="shared" si="103"/>
        <v>0</v>
      </c>
      <c r="AH45" s="79" t="e">
        <f t="shared" si="8"/>
        <v>#DIV/0!</v>
      </c>
      <c r="AI45" s="76">
        <f t="shared" ref="AI45:AK45" si="104">SUM(AI38:AI44)</f>
        <v>0</v>
      </c>
      <c r="AJ45" s="76">
        <f t="shared" si="104"/>
        <v>0</v>
      </c>
      <c r="AK45" s="77">
        <f t="shared" si="104"/>
        <v>0</v>
      </c>
      <c r="AL45" s="79" t="e">
        <f t="shared" si="9"/>
        <v>#DIV/0!</v>
      </c>
      <c r="AM45" s="76">
        <f t="shared" ref="AM45:AO45" si="105">SUM(AM38:AM44)</f>
        <v>0</v>
      </c>
      <c r="AN45" s="76">
        <f t="shared" si="105"/>
        <v>0</v>
      </c>
      <c r="AO45" s="77">
        <f t="shared" si="105"/>
        <v>0</v>
      </c>
      <c r="AP45" s="79" t="e">
        <f t="shared" si="10"/>
        <v>#DIV/0!</v>
      </c>
      <c r="AQ45" s="76">
        <f t="shared" ref="AQ45:AS45" si="106">SUM(AQ38:AQ44)</f>
        <v>0</v>
      </c>
      <c r="AR45" s="76">
        <f t="shared" si="106"/>
        <v>0</v>
      </c>
      <c r="AS45" s="77">
        <f t="shared" si="106"/>
        <v>0</v>
      </c>
      <c r="AT45" s="79" t="e">
        <f t="shared" si="51"/>
        <v>#DIV/0!</v>
      </c>
      <c r="AU45" s="76">
        <f t="shared" ref="AU45:AW45" si="107">SUM(AU38:AU44)</f>
        <v>0</v>
      </c>
      <c r="AV45" s="76">
        <f t="shared" si="107"/>
        <v>0</v>
      </c>
      <c r="AW45" s="77">
        <f t="shared" si="107"/>
        <v>0</v>
      </c>
      <c r="AX45" s="79" t="e">
        <f t="shared" si="11"/>
        <v>#DIV/0!</v>
      </c>
      <c r="AY45" s="76">
        <f t="shared" ref="AY45:BA45" si="108">SUM(AY38:AY44)</f>
        <v>0</v>
      </c>
      <c r="AZ45" s="76">
        <f t="shared" si="108"/>
        <v>0</v>
      </c>
      <c r="BA45" s="77">
        <f t="shared" si="108"/>
        <v>0</v>
      </c>
      <c r="BB45" s="79" t="e">
        <f t="shared" si="12"/>
        <v>#DIV/0!</v>
      </c>
      <c r="BC45" s="76">
        <f t="shared" ref="BC45:BE45" si="109">SUM(BC38:BC44)</f>
        <v>0</v>
      </c>
      <c r="BD45" s="76">
        <f t="shared" si="109"/>
        <v>0</v>
      </c>
      <c r="BE45" s="77">
        <f t="shared" si="109"/>
        <v>0</v>
      </c>
      <c r="BF45" s="79" t="e">
        <f t="shared" si="13"/>
        <v>#DIV/0!</v>
      </c>
      <c r="BG45" s="76">
        <f t="shared" ref="BG45:BI45" si="110">SUM(BG38:BG44)</f>
        <v>0</v>
      </c>
      <c r="BH45" s="76">
        <f t="shared" si="110"/>
        <v>0</v>
      </c>
      <c r="BI45" s="77">
        <f t="shared" si="110"/>
        <v>0</v>
      </c>
      <c r="BJ45" s="79" t="e">
        <f t="shared" si="14"/>
        <v>#DIV/0!</v>
      </c>
      <c r="BK45" s="76">
        <f t="shared" ref="BK45:BM45" si="111">SUM(BK38:BK44)</f>
        <v>0</v>
      </c>
      <c r="BL45" s="76">
        <f t="shared" si="111"/>
        <v>0</v>
      </c>
      <c r="BM45" s="77">
        <f t="shared" si="111"/>
        <v>0</v>
      </c>
      <c r="BN45" s="79" t="e">
        <f t="shared" si="15"/>
        <v>#DIV/0!</v>
      </c>
      <c r="BO45" s="76">
        <f>SUM(BO38:BO44)</f>
        <v>0</v>
      </c>
      <c r="BP45" s="76">
        <f t="shared" ref="BP45:BQ45" si="112">SUM(BP38:BP44)</f>
        <v>0</v>
      </c>
      <c r="BQ45" s="77">
        <f t="shared" si="112"/>
        <v>0</v>
      </c>
      <c r="BR45" s="79" t="e">
        <f t="shared" si="16"/>
        <v>#DIV/0!</v>
      </c>
      <c r="BS45" s="76">
        <f t="shared" ref="BS45:BU45" si="113">SUM(BS38:BS44)</f>
        <v>0</v>
      </c>
      <c r="BT45" s="76">
        <f t="shared" si="113"/>
        <v>0</v>
      </c>
      <c r="BU45" s="77">
        <f t="shared" si="113"/>
        <v>0</v>
      </c>
      <c r="BV45" s="79" t="e">
        <f t="shared" si="17"/>
        <v>#DIV/0!</v>
      </c>
      <c r="BW45" s="76">
        <f t="shared" ref="BW45:BY45" si="114">SUM(BW38:BW44)</f>
        <v>0</v>
      </c>
      <c r="BX45" s="76">
        <f t="shared" si="114"/>
        <v>0</v>
      </c>
      <c r="BY45" s="77">
        <f t="shared" si="114"/>
        <v>0</v>
      </c>
      <c r="BZ45" s="79" t="e">
        <f t="shared" si="18"/>
        <v>#DIV/0!</v>
      </c>
      <c r="CA45" s="76">
        <f t="shared" ref="CA45:CC45" si="115">SUM(CA38:CA44)</f>
        <v>0</v>
      </c>
      <c r="CB45" s="76">
        <f t="shared" si="115"/>
        <v>0</v>
      </c>
      <c r="CC45" s="77">
        <f t="shared" si="115"/>
        <v>0</v>
      </c>
      <c r="CD45" s="79" t="e">
        <f t="shared" si="19"/>
        <v>#DIV/0!</v>
      </c>
      <c r="CE45" s="76">
        <f t="shared" ref="CE45:CG45" si="116">SUM(CE38:CE44)</f>
        <v>0</v>
      </c>
      <c r="CF45" s="76">
        <f t="shared" si="116"/>
        <v>0</v>
      </c>
      <c r="CG45" s="77">
        <f t="shared" si="116"/>
        <v>0</v>
      </c>
      <c r="CH45" s="79" t="e">
        <f t="shared" si="20"/>
        <v>#DIV/0!</v>
      </c>
      <c r="CI45" s="76">
        <f t="shared" ref="CI45:CK45" si="117">SUM(CI38:CI44)</f>
        <v>0</v>
      </c>
      <c r="CJ45" s="76">
        <f t="shared" si="117"/>
        <v>0</v>
      </c>
      <c r="CK45" s="77">
        <f t="shared" si="117"/>
        <v>0</v>
      </c>
      <c r="CL45" s="79" t="e">
        <f t="shared" si="21"/>
        <v>#DIV/0!</v>
      </c>
      <c r="CM45" s="76">
        <f t="shared" ref="CM45:CO45" si="118">SUM(CM38:CM44)</f>
        <v>0</v>
      </c>
      <c r="CN45" s="76">
        <f t="shared" si="118"/>
        <v>0</v>
      </c>
      <c r="CO45" s="77">
        <f t="shared" si="118"/>
        <v>0</v>
      </c>
      <c r="CP45" s="79" t="e">
        <f t="shared" si="22"/>
        <v>#DIV/0!</v>
      </c>
      <c r="CQ45" s="76">
        <f t="shared" ref="CQ45:CS45" si="119">SUM(CQ38:CQ44)</f>
        <v>0</v>
      </c>
      <c r="CR45" s="76">
        <f t="shared" si="119"/>
        <v>0</v>
      </c>
      <c r="CS45" s="77">
        <f t="shared" si="119"/>
        <v>0</v>
      </c>
      <c r="CT45" s="79" t="e">
        <f t="shared" si="23"/>
        <v>#DIV/0!</v>
      </c>
      <c r="CU45" s="76">
        <f t="shared" ref="CU45:CW45" si="120">SUM(CU38:CU44)</f>
        <v>0</v>
      </c>
      <c r="CV45" s="76">
        <f t="shared" si="120"/>
        <v>0</v>
      </c>
      <c r="CW45" s="77">
        <f t="shared" si="120"/>
        <v>0</v>
      </c>
      <c r="CX45" s="79" t="e">
        <f t="shared" si="24"/>
        <v>#DIV/0!</v>
      </c>
      <c r="CY45" s="76">
        <f t="shared" ref="CY45:DA45" si="121">SUM(CY38:CY44)</f>
        <v>0</v>
      </c>
      <c r="CZ45" s="76">
        <f t="shared" si="121"/>
        <v>0</v>
      </c>
      <c r="DA45" s="77">
        <f t="shared" si="121"/>
        <v>0</v>
      </c>
      <c r="DB45" s="79" t="e">
        <f t="shared" si="29"/>
        <v>#DIV/0!</v>
      </c>
      <c r="DC45" s="76">
        <f t="shared" ref="DC45:DE45" si="122">SUM(DC38:DC44)</f>
        <v>0</v>
      </c>
      <c r="DD45" s="76">
        <f t="shared" si="122"/>
        <v>0</v>
      </c>
      <c r="DE45" s="77">
        <f t="shared" si="122"/>
        <v>0</v>
      </c>
      <c r="DF45" s="151" t="e">
        <f t="shared" si="26"/>
        <v>#DIV/0!</v>
      </c>
    </row>
    <row r="46" spans="1:110" hidden="1">
      <c r="A46" s="88"/>
      <c r="B46" s="165"/>
      <c r="C46" s="99">
        <f>SUM(W46,AA46,AE46,AI46,AM46,AQ46,AU46,AY46,BC46,BG46,BK46,BO46,BS46,BW46,CA46,CE46,CI46,CM46,CQ46,CU46,CY46,DC46)</f>
        <v>0</v>
      </c>
      <c r="D46" s="72">
        <f t="shared" ref="D46:D52" si="123">SUM(X46,AB46,AF46,AJ46,AN46,AR46,AV46,AZ46,BD46,BH46,BL46,BP46,BT46,BX46,CB46,CF46,CJ46,CN46,CR46,CV46,CZ46,DD46)</f>
        <v>0</v>
      </c>
      <c r="E46" s="146"/>
      <c r="F46" s="72"/>
      <c r="G46" s="72"/>
      <c r="H46" s="72"/>
      <c r="I46" s="72"/>
      <c r="J46" s="61">
        <f>SUM(Y46,AC46,AG46,AK46,AO46,AS46,AW46,BA46,BE46,BI46,BM46,BQ46,BU46,BY46,CC46,CG46,CK46,CO46,CS46,CW46,DA46,DE46)</f>
        <v>0</v>
      </c>
      <c r="K46" s="59">
        <f>SUM($J$21,$J$29,$J$37,$J$45:J46)/$C$3</f>
        <v>0.42556883750929153</v>
      </c>
      <c r="L46" s="60" t="e">
        <f t="shared" si="1"/>
        <v>#DIV/0!</v>
      </c>
      <c r="M46" s="73" t="e">
        <f t="shared" si="2"/>
        <v>#DIV/0!</v>
      </c>
      <c r="N46" s="356" t="e">
        <f t="shared" si="3"/>
        <v>#DIV/0!</v>
      </c>
      <c r="O46" s="97"/>
      <c r="P46" s="72"/>
      <c r="Q46" s="74" t="e">
        <f t="shared" si="4"/>
        <v>#DIV/0!</v>
      </c>
      <c r="R46" s="75" t="e">
        <f t="shared" si="5"/>
        <v>#DIV/0!</v>
      </c>
      <c r="S46" s="59" t="e">
        <f t="shared" si="6"/>
        <v>#DIV/0!</v>
      </c>
      <c r="T46" s="72"/>
      <c r="U46" s="72"/>
      <c r="V46" s="89"/>
      <c r="W46" s="169"/>
      <c r="X46" s="127"/>
      <c r="Y46" s="128"/>
      <c r="Z46" s="60" t="e">
        <f t="shared" si="7"/>
        <v>#DIV/0!</v>
      </c>
      <c r="AA46" s="127"/>
      <c r="AB46" s="127"/>
      <c r="AC46" s="128"/>
      <c r="AD46" s="60" t="e">
        <f t="shared" si="50"/>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51"/>
        <v>#DIV/0!</v>
      </c>
      <c r="AU46" s="127"/>
      <c r="AV46" s="127"/>
      <c r="AW46" s="128"/>
      <c r="AX46" s="60" t="e">
        <f t="shared" si="11"/>
        <v>#DIV/0!</v>
      </c>
      <c r="AY46" s="127"/>
      <c r="AZ46" s="127"/>
      <c r="BA46" s="128"/>
      <c r="BB46" s="60" t="e">
        <f t="shared" si="12"/>
        <v>#DIV/0!</v>
      </c>
      <c r="BC46" s="127"/>
      <c r="BD46" s="127"/>
      <c r="BE46" s="128"/>
      <c r="BF46" s="60" t="e">
        <f t="shared" si="13"/>
        <v>#DIV/0!</v>
      </c>
      <c r="BG46" s="127"/>
      <c r="BH46" s="127"/>
      <c r="BI46" s="128"/>
      <c r="BJ46" s="60" t="e">
        <f t="shared" si="14"/>
        <v>#DIV/0!</v>
      </c>
      <c r="BK46" s="127"/>
      <c r="BL46" s="127"/>
      <c r="BM46" s="128"/>
      <c r="BN46" s="60" t="e">
        <f t="shared" si="15"/>
        <v>#DIV/0!</v>
      </c>
      <c r="BO46" s="127"/>
      <c r="BP46" s="127"/>
      <c r="BQ46" s="128"/>
      <c r="BR46" s="60" t="e">
        <f t="shared" si="16"/>
        <v>#DIV/0!</v>
      </c>
      <c r="BS46" s="127"/>
      <c r="BT46" s="127"/>
      <c r="BU46" s="128"/>
      <c r="BV46" s="60" t="e">
        <f t="shared" si="17"/>
        <v>#DIV/0!</v>
      </c>
      <c r="BW46" s="127"/>
      <c r="BX46" s="127"/>
      <c r="BY46" s="128"/>
      <c r="BZ46" s="60" t="e">
        <f t="shared" si="18"/>
        <v>#DIV/0!</v>
      </c>
      <c r="CA46" s="127"/>
      <c r="CB46" s="127"/>
      <c r="CC46" s="128"/>
      <c r="CD46" s="60" t="e">
        <f t="shared" si="19"/>
        <v>#DIV/0!</v>
      </c>
      <c r="CE46" s="127"/>
      <c r="CF46" s="127"/>
      <c r="CG46" s="128"/>
      <c r="CH46" s="60" t="e">
        <f t="shared" si="20"/>
        <v>#DIV/0!</v>
      </c>
      <c r="CI46" s="127"/>
      <c r="CJ46" s="127"/>
      <c r="CK46" s="128"/>
      <c r="CL46" s="60" t="e">
        <f t="shared" si="21"/>
        <v>#DIV/0!</v>
      </c>
      <c r="CM46" s="127"/>
      <c r="CN46" s="127"/>
      <c r="CO46" s="128"/>
      <c r="CP46" s="60" t="e">
        <f t="shared" si="22"/>
        <v>#DIV/0!</v>
      </c>
      <c r="CQ46" s="127"/>
      <c r="CR46" s="127"/>
      <c r="CS46" s="128"/>
      <c r="CT46" s="60" t="e">
        <f t="shared" si="23"/>
        <v>#DIV/0!</v>
      </c>
      <c r="CU46" s="127"/>
      <c r="CV46" s="127"/>
      <c r="CW46" s="128"/>
      <c r="CX46" s="60" t="e">
        <f t="shared" si="24"/>
        <v>#DIV/0!</v>
      </c>
      <c r="CY46" s="127"/>
      <c r="CZ46" s="127"/>
      <c r="DA46" s="128"/>
      <c r="DB46" s="60" t="e">
        <f t="shared" si="29"/>
        <v>#DIV/0!</v>
      </c>
      <c r="DC46" s="127"/>
      <c r="DD46" s="127"/>
      <c r="DE46" s="128"/>
      <c r="DF46" s="150" t="e">
        <f t="shared" si="26"/>
        <v>#DIV/0!</v>
      </c>
    </row>
    <row r="47" spans="1:110" hidden="1">
      <c r="A47" s="88"/>
      <c r="B47" s="165"/>
      <c r="C47" s="99">
        <f t="shared" ref="C47:C52" si="124">SUM(W47,AA47,AE47,AI47,AM47,AQ47,AU47,AY47,BC47,BG47,BK47,BO47,BS47,BW47,CA47,CE47,CI47,CM47,CQ47,CU47,CY47,DC47)</f>
        <v>0</v>
      </c>
      <c r="D47" s="72">
        <f t="shared" si="123"/>
        <v>0</v>
      </c>
      <c r="E47" s="146"/>
      <c r="F47" s="72"/>
      <c r="G47" s="72"/>
      <c r="H47" s="72"/>
      <c r="I47" s="72"/>
      <c r="J47" s="61">
        <f t="shared" ref="J47:J52" si="125">SUM(Y47,AC47,AG47,AK47,AO47,AS47,AW47,BA47,BE47,BI47,BM47,BQ47,BU47,BY47,CC47,CG47,CK47,CO47,CS47,CW47,DA47,DE47)</f>
        <v>0</v>
      </c>
      <c r="K47" s="59">
        <f>SUM($J$21,$J$29,$J$37,$J$45:J47)/$C$3</f>
        <v>0.42556883750929153</v>
      </c>
      <c r="L47" s="60" t="e">
        <f t="shared" si="1"/>
        <v>#DIV/0!</v>
      </c>
      <c r="M47" s="73" t="e">
        <f t="shared" si="2"/>
        <v>#DIV/0!</v>
      </c>
      <c r="N47" s="356" t="e">
        <f t="shared" si="3"/>
        <v>#DIV/0!</v>
      </c>
      <c r="O47" s="97"/>
      <c r="P47" s="72"/>
      <c r="Q47" s="74" t="e">
        <f t="shared" si="4"/>
        <v>#DIV/0!</v>
      </c>
      <c r="R47" s="75" t="e">
        <f t="shared" si="5"/>
        <v>#DIV/0!</v>
      </c>
      <c r="S47" s="59" t="e">
        <f t="shared" si="6"/>
        <v>#DIV/0!</v>
      </c>
      <c r="T47" s="72"/>
      <c r="U47" s="72"/>
      <c r="V47" s="89"/>
      <c r="W47" s="169"/>
      <c r="X47" s="127"/>
      <c r="Y47" s="128"/>
      <c r="Z47" s="60" t="e">
        <f t="shared" si="7"/>
        <v>#DIV/0!</v>
      </c>
      <c r="AA47" s="127"/>
      <c r="AB47" s="127"/>
      <c r="AC47" s="128"/>
      <c r="AD47" s="60" t="e">
        <f t="shared" si="50"/>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51"/>
        <v>#DIV/0!</v>
      </c>
      <c r="AU47" s="127"/>
      <c r="AV47" s="127"/>
      <c r="AW47" s="128"/>
      <c r="AX47" s="60" t="e">
        <f t="shared" si="11"/>
        <v>#DIV/0!</v>
      </c>
      <c r="AY47" s="127"/>
      <c r="AZ47" s="127"/>
      <c r="BA47" s="128"/>
      <c r="BB47" s="60" t="e">
        <f t="shared" si="12"/>
        <v>#DIV/0!</v>
      </c>
      <c r="BC47" s="127"/>
      <c r="BD47" s="127"/>
      <c r="BE47" s="128"/>
      <c r="BF47" s="60" t="e">
        <f t="shared" si="13"/>
        <v>#DIV/0!</v>
      </c>
      <c r="BG47" s="127"/>
      <c r="BH47" s="127"/>
      <c r="BI47" s="128"/>
      <c r="BJ47" s="60" t="e">
        <f t="shared" si="14"/>
        <v>#DIV/0!</v>
      </c>
      <c r="BK47" s="127"/>
      <c r="BL47" s="127"/>
      <c r="BM47" s="128"/>
      <c r="BN47" s="60" t="e">
        <f t="shared" si="15"/>
        <v>#DIV/0!</v>
      </c>
      <c r="BO47" s="127"/>
      <c r="BP47" s="127"/>
      <c r="BQ47" s="128"/>
      <c r="BR47" s="60" t="e">
        <f t="shared" si="16"/>
        <v>#DIV/0!</v>
      </c>
      <c r="BS47" s="127"/>
      <c r="BT47" s="127"/>
      <c r="BU47" s="128"/>
      <c r="BV47" s="60" t="e">
        <f t="shared" si="17"/>
        <v>#DIV/0!</v>
      </c>
      <c r="BW47" s="127"/>
      <c r="BX47" s="127"/>
      <c r="BY47" s="128"/>
      <c r="BZ47" s="60" t="e">
        <f t="shared" si="18"/>
        <v>#DIV/0!</v>
      </c>
      <c r="CA47" s="127"/>
      <c r="CB47" s="127"/>
      <c r="CC47" s="128"/>
      <c r="CD47" s="60" t="e">
        <f t="shared" si="19"/>
        <v>#DIV/0!</v>
      </c>
      <c r="CE47" s="127"/>
      <c r="CF47" s="127"/>
      <c r="CG47" s="128"/>
      <c r="CH47" s="60" t="e">
        <f t="shared" si="20"/>
        <v>#DIV/0!</v>
      </c>
      <c r="CI47" s="127"/>
      <c r="CJ47" s="127"/>
      <c r="CK47" s="128"/>
      <c r="CL47" s="60" t="e">
        <f t="shared" si="21"/>
        <v>#DIV/0!</v>
      </c>
      <c r="CM47" s="127"/>
      <c r="CN47" s="127"/>
      <c r="CO47" s="128"/>
      <c r="CP47" s="60" t="e">
        <f t="shared" si="22"/>
        <v>#DIV/0!</v>
      </c>
      <c r="CQ47" s="127"/>
      <c r="CR47" s="127"/>
      <c r="CS47" s="128"/>
      <c r="CT47" s="60" t="e">
        <f t="shared" si="23"/>
        <v>#DIV/0!</v>
      </c>
      <c r="CU47" s="127"/>
      <c r="CV47" s="127"/>
      <c r="CW47" s="128"/>
      <c r="CX47" s="60" t="e">
        <f t="shared" si="24"/>
        <v>#DIV/0!</v>
      </c>
      <c r="CY47" s="127"/>
      <c r="CZ47" s="127"/>
      <c r="DA47" s="128"/>
      <c r="DB47" s="60" t="e">
        <f t="shared" si="29"/>
        <v>#DIV/0!</v>
      </c>
      <c r="DC47" s="127"/>
      <c r="DD47" s="127"/>
      <c r="DE47" s="128"/>
      <c r="DF47" s="150" t="e">
        <f t="shared" si="26"/>
        <v>#DIV/0!</v>
      </c>
    </row>
    <row r="48" spans="1:110" hidden="1">
      <c r="A48" s="88"/>
      <c r="B48" s="165"/>
      <c r="C48" s="99">
        <f t="shared" si="124"/>
        <v>0</v>
      </c>
      <c r="D48" s="72">
        <f t="shared" si="123"/>
        <v>0</v>
      </c>
      <c r="E48" s="146"/>
      <c r="F48" s="72"/>
      <c r="G48" s="72"/>
      <c r="H48" s="72"/>
      <c r="I48" s="72"/>
      <c r="J48" s="61">
        <f t="shared" si="125"/>
        <v>0</v>
      </c>
      <c r="K48" s="59">
        <f>SUM($J$21,$J$29,$J$37,$J$45:J48)/$C$3</f>
        <v>0.42556883750929153</v>
      </c>
      <c r="L48" s="60" t="e">
        <f t="shared" si="1"/>
        <v>#DIV/0!</v>
      </c>
      <c r="M48" s="73" t="e">
        <f t="shared" si="2"/>
        <v>#DIV/0!</v>
      </c>
      <c r="N48" s="356" t="e">
        <f t="shared" si="3"/>
        <v>#DIV/0!</v>
      </c>
      <c r="O48" s="97"/>
      <c r="P48" s="72"/>
      <c r="Q48" s="74" t="e">
        <f t="shared" si="4"/>
        <v>#DIV/0!</v>
      </c>
      <c r="R48" s="75" t="e">
        <f t="shared" si="5"/>
        <v>#DIV/0!</v>
      </c>
      <c r="S48" s="59" t="e">
        <f t="shared" si="6"/>
        <v>#DIV/0!</v>
      </c>
      <c r="T48" s="72"/>
      <c r="U48" s="72"/>
      <c r="V48" s="89"/>
      <c r="W48" s="169"/>
      <c r="X48" s="127"/>
      <c r="Y48" s="128"/>
      <c r="Z48" s="60" t="e">
        <f t="shared" si="7"/>
        <v>#DIV/0!</v>
      </c>
      <c r="AA48" s="127"/>
      <c r="AB48" s="127"/>
      <c r="AC48" s="128"/>
      <c r="AD48" s="60" t="e">
        <f t="shared" si="50"/>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51"/>
        <v>#DIV/0!</v>
      </c>
      <c r="AU48" s="127"/>
      <c r="AV48" s="127"/>
      <c r="AW48" s="128"/>
      <c r="AX48" s="60" t="e">
        <f t="shared" si="11"/>
        <v>#DIV/0!</v>
      </c>
      <c r="AY48" s="127"/>
      <c r="AZ48" s="127"/>
      <c r="BA48" s="128"/>
      <c r="BB48" s="60" t="e">
        <f t="shared" si="12"/>
        <v>#DIV/0!</v>
      </c>
      <c r="BC48" s="127"/>
      <c r="BD48" s="127"/>
      <c r="BE48" s="128"/>
      <c r="BF48" s="60" t="e">
        <f t="shared" si="13"/>
        <v>#DIV/0!</v>
      </c>
      <c r="BG48" s="127"/>
      <c r="BH48" s="127"/>
      <c r="BI48" s="128"/>
      <c r="BJ48" s="60" t="e">
        <f t="shared" si="14"/>
        <v>#DIV/0!</v>
      </c>
      <c r="BK48" s="127"/>
      <c r="BL48" s="127"/>
      <c r="BM48" s="128"/>
      <c r="BN48" s="60" t="e">
        <f t="shared" si="15"/>
        <v>#DIV/0!</v>
      </c>
      <c r="BO48" s="127"/>
      <c r="BP48" s="127"/>
      <c r="BQ48" s="128"/>
      <c r="BR48" s="60" t="e">
        <f t="shared" si="16"/>
        <v>#DIV/0!</v>
      </c>
      <c r="BS48" s="127"/>
      <c r="BT48" s="127"/>
      <c r="BU48" s="128"/>
      <c r="BV48" s="60" t="e">
        <f t="shared" si="17"/>
        <v>#DIV/0!</v>
      </c>
      <c r="BW48" s="127"/>
      <c r="BX48" s="127"/>
      <c r="BY48" s="128"/>
      <c r="BZ48" s="60" t="e">
        <f t="shared" si="18"/>
        <v>#DIV/0!</v>
      </c>
      <c r="CA48" s="127"/>
      <c r="CB48" s="127"/>
      <c r="CC48" s="128"/>
      <c r="CD48" s="60" t="e">
        <f t="shared" si="19"/>
        <v>#DIV/0!</v>
      </c>
      <c r="CE48" s="127"/>
      <c r="CF48" s="127"/>
      <c r="CG48" s="128"/>
      <c r="CH48" s="60" t="e">
        <f t="shared" si="20"/>
        <v>#DIV/0!</v>
      </c>
      <c r="CI48" s="127"/>
      <c r="CJ48" s="127"/>
      <c r="CK48" s="128"/>
      <c r="CL48" s="60" t="e">
        <f t="shared" si="21"/>
        <v>#DIV/0!</v>
      </c>
      <c r="CM48" s="127"/>
      <c r="CN48" s="127"/>
      <c r="CO48" s="128"/>
      <c r="CP48" s="60" t="e">
        <f t="shared" si="22"/>
        <v>#DIV/0!</v>
      </c>
      <c r="CQ48" s="127"/>
      <c r="CR48" s="127"/>
      <c r="CS48" s="128"/>
      <c r="CT48" s="60" t="e">
        <f t="shared" si="23"/>
        <v>#DIV/0!</v>
      </c>
      <c r="CU48" s="127"/>
      <c r="CV48" s="127"/>
      <c r="CW48" s="128"/>
      <c r="CX48" s="60" t="e">
        <f t="shared" si="24"/>
        <v>#DIV/0!</v>
      </c>
      <c r="CY48" s="127"/>
      <c r="CZ48" s="127"/>
      <c r="DA48" s="128"/>
      <c r="DB48" s="60" t="e">
        <f t="shared" si="29"/>
        <v>#DIV/0!</v>
      </c>
      <c r="DC48" s="127"/>
      <c r="DD48" s="127"/>
      <c r="DE48" s="128"/>
      <c r="DF48" s="150" t="e">
        <f t="shared" si="26"/>
        <v>#DIV/0!</v>
      </c>
    </row>
    <row r="49" spans="1:110" hidden="1">
      <c r="A49" s="88"/>
      <c r="B49" s="165"/>
      <c r="C49" s="99">
        <f t="shared" si="124"/>
        <v>0</v>
      </c>
      <c r="D49" s="72">
        <f t="shared" si="123"/>
        <v>0</v>
      </c>
      <c r="E49" s="146"/>
      <c r="F49" s="72"/>
      <c r="G49" s="72"/>
      <c r="H49" s="72"/>
      <c r="I49" s="72"/>
      <c r="J49" s="61">
        <f t="shared" si="125"/>
        <v>0</v>
      </c>
      <c r="K49" s="59">
        <f>SUM($J$21,$J$29,$J$37,$J$45:J49)/$C$3</f>
        <v>0.42556883750929153</v>
      </c>
      <c r="L49" s="60" t="e">
        <f t="shared" si="1"/>
        <v>#DIV/0!</v>
      </c>
      <c r="M49" s="73" t="e">
        <f t="shared" si="2"/>
        <v>#DIV/0!</v>
      </c>
      <c r="N49" s="356" t="e">
        <f t="shared" si="3"/>
        <v>#DIV/0!</v>
      </c>
      <c r="O49" s="97"/>
      <c r="P49" s="72"/>
      <c r="Q49" s="74" t="e">
        <f t="shared" si="4"/>
        <v>#DIV/0!</v>
      </c>
      <c r="R49" s="75" t="e">
        <f t="shared" si="5"/>
        <v>#DIV/0!</v>
      </c>
      <c r="S49" s="59" t="e">
        <f t="shared" si="6"/>
        <v>#DIV/0!</v>
      </c>
      <c r="T49" s="72"/>
      <c r="U49" s="72"/>
      <c r="V49" s="89"/>
      <c r="W49" s="169"/>
      <c r="X49" s="127"/>
      <c r="Y49" s="128"/>
      <c r="Z49" s="60" t="e">
        <f t="shared" si="7"/>
        <v>#DIV/0!</v>
      </c>
      <c r="AA49" s="127"/>
      <c r="AB49" s="127"/>
      <c r="AC49" s="128"/>
      <c r="AD49" s="60" t="e">
        <f t="shared" si="50"/>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51"/>
        <v>#DIV/0!</v>
      </c>
      <c r="AU49" s="127"/>
      <c r="AV49" s="127"/>
      <c r="AW49" s="128"/>
      <c r="AX49" s="60" t="e">
        <f t="shared" si="11"/>
        <v>#DIV/0!</v>
      </c>
      <c r="AY49" s="127"/>
      <c r="AZ49" s="127"/>
      <c r="BA49" s="128"/>
      <c r="BB49" s="60" t="e">
        <f t="shared" si="12"/>
        <v>#DIV/0!</v>
      </c>
      <c r="BC49" s="127"/>
      <c r="BD49" s="127"/>
      <c r="BE49" s="128"/>
      <c r="BF49" s="60" t="e">
        <f t="shared" si="13"/>
        <v>#DIV/0!</v>
      </c>
      <c r="BG49" s="127"/>
      <c r="BH49" s="127"/>
      <c r="BI49" s="128"/>
      <c r="BJ49" s="60" t="e">
        <f t="shared" si="14"/>
        <v>#DIV/0!</v>
      </c>
      <c r="BK49" s="127"/>
      <c r="BL49" s="127"/>
      <c r="BM49" s="128"/>
      <c r="BN49" s="60" t="e">
        <f t="shared" si="15"/>
        <v>#DIV/0!</v>
      </c>
      <c r="BO49" s="127"/>
      <c r="BP49" s="127"/>
      <c r="BQ49" s="128"/>
      <c r="BR49" s="60" t="e">
        <f t="shared" si="16"/>
        <v>#DIV/0!</v>
      </c>
      <c r="BS49" s="127"/>
      <c r="BT49" s="127"/>
      <c r="BU49" s="128"/>
      <c r="BV49" s="60" t="e">
        <f t="shared" si="17"/>
        <v>#DIV/0!</v>
      </c>
      <c r="BW49" s="127"/>
      <c r="BX49" s="127"/>
      <c r="BY49" s="128"/>
      <c r="BZ49" s="60" t="e">
        <f t="shared" si="18"/>
        <v>#DIV/0!</v>
      </c>
      <c r="CA49" s="127"/>
      <c r="CB49" s="127"/>
      <c r="CC49" s="128"/>
      <c r="CD49" s="60" t="e">
        <f t="shared" si="19"/>
        <v>#DIV/0!</v>
      </c>
      <c r="CE49" s="127"/>
      <c r="CF49" s="127"/>
      <c r="CG49" s="128"/>
      <c r="CH49" s="60" t="e">
        <f t="shared" si="20"/>
        <v>#DIV/0!</v>
      </c>
      <c r="CI49" s="127"/>
      <c r="CJ49" s="127"/>
      <c r="CK49" s="128"/>
      <c r="CL49" s="60" t="e">
        <f t="shared" si="21"/>
        <v>#DIV/0!</v>
      </c>
      <c r="CM49" s="127"/>
      <c r="CN49" s="127"/>
      <c r="CO49" s="128"/>
      <c r="CP49" s="60" t="e">
        <f t="shared" si="22"/>
        <v>#DIV/0!</v>
      </c>
      <c r="CQ49" s="127"/>
      <c r="CR49" s="127"/>
      <c r="CS49" s="128"/>
      <c r="CT49" s="60" t="e">
        <f t="shared" si="23"/>
        <v>#DIV/0!</v>
      </c>
      <c r="CU49" s="127"/>
      <c r="CV49" s="127"/>
      <c r="CW49" s="128"/>
      <c r="CX49" s="60" t="e">
        <f t="shared" si="24"/>
        <v>#DIV/0!</v>
      </c>
      <c r="CY49" s="127"/>
      <c r="CZ49" s="127"/>
      <c r="DA49" s="128"/>
      <c r="DB49" s="60" t="e">
        <f t="shared" si="29"/>
        <v>#DIV/0!</v>
      </c>
      <c r="DC49" s="127"/>
      <c r="DD49" s="127"/>
      <c r="DE49" s="128"/>
      <c r="DF49" s="150" t="e">
        <f t="shared" si="26"/>
        <v>#DIV/0!</v>
      </c>
    </row>
    <row r="50" spans="1:110" hidden="1">
      <c r="A50" s="88"/>
      <c r="B50" s="165"/>
      <c r="C50" s="99">
        <f t="shared" si="124"/>
        <v>0</v>
      </c>
      <c r="D50" s="72">
        <f t="shared" si="123"/>
        <v>0</v>
      </c>
      <c r="E50" s="146"/>
      <c r="F50" s="72"/>
      <c r="G50" s="72"/>
      <c r="H50" s="72"/>
      <c r="I50" s="72"/>
      <c r="J50" s="61">
        <f t="shared" si="125"/>
        <v>0</v>
      </c>
      <c r="K50" s="59">
        <f>SUM($J$21,$J$29,$J$37,$J$45:J50)/$C$3</f>
        <v>0.42556883750929153</v>
      </c>
      <c r="L50" s="60" t="e">
        <f t="shared" si="1"/>
        <v>#DIV/0!</v>
      </c>
      <c r="M50" s="73" t="e">
        <f t="shared" si="2"/>
        <v>#DIV/0!</v>
      </c>
      <c r="N50" s="356" t="e">
        <f t="shared" si="3"/>
        <v>#DIV/0!</v>
      </c>
      <c r="O50" s="97"/>
      <c r="P50" s="72"/>
      <c r="Q50" s="74" t="e">
        <f t="shared" si="4"/>
        <v>#DIV/0!</v>
      </c>
      <c r="R50" s="75" t="e">
        <f t="shared" si="5"/>
        <v>#DIV/0!</v>
      </c>
      <c r="S50" s="59" t="e">
        <f t="shared" si="6"/>
        <v>#DIV/0!</v>
      </c>
      <c r="T50" s="72"/>
      <c r="U50" s="72"/>
      <c r="V50" s="89"/>
      <c r="W50" s="169"/>
      <c r="X50" s="127"/>
      <c r="Y50" s="128"/>
      <c r="Z50" s="60" t="e">
        <f t="shared" si="7"/>
        <v>#DIV/0!</v>
      </c>
      <c r="AA50" s="127"/>
      <c r="AB50" s="127"/>
      <c r="AC50" s="128"/>
      <c r="AD50" s="60" t="e">
        <f t="shared" si="50"/>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51"/>
        <v>#DIV/0!</v>
      </c>
      <c r="AU50" s="127"/>
      <c r="AV50" s="127"/>
      <c r="AW50" s="128"/>
      <c r="AX50" s="60" t="e">
        <f t="shared" si="11"/>
        <v>#DIV/0!</v>
      </c>
      <c r="AY50" s="127"/>
      <c r="AZ50" s="127"/>
      <c r="BA50" s="128"/>
      <c r="BB50" s="60" t="e">
        <f t="shared" si="12"/>
        <v>#DIV/0!</v>
      </c>
      <c r="BC50" s="127"/>
      <c r="BD50" s="127"/>
      <c r="BE50" s="128"/>
      <c r="BF50" s="60" t="e">
        <f t="shared" si="13"/>
        <v>#DIV/0!</v>
      </c>
      <c r="BG50" s="127"/>
      <c r="BH50" s="127"/>
      <c r="BI50" s="128"/>
      <c r="BJ50" s="60" t="e">
        <f t="shared" si="14"/>
        <v>#DIV/0!</v>
      </c>
      <c r="BK50" s="127"/>
      <c r="BL50" s="127"/>
      <c r="BM50" s="128"/>
      <c r="BN50" s="60" t="e">
        <f t="shared" si="15"/>
        <v>#DIV/0!</v>
      </c>
      <c r="BO50" s="127"/>
      <c r="BP50" s="127"/>
      <c r="BQ50" s="128"/>
      <c r="BR50" s="60" t="e">
        <f t="shared" si="16"/>
        <v>#DIV/0!</v>
      </c>
      <c r="BS50" s="127"/>
      <c r="BT50" s="127"/>
      <c r="BU50" s="128"/>
      <c r="BV50" s="60" t="e">
        <f t="shared" si="17"/>
        <v>#DIV/0!</v>
      </c>
      <c r="BW50" s="127"/>
      <c r="BX50" s="127"/>
      <c r="BY50" s="128"/>
      <c r="BZ50" s="60" t="e">
        <f t="shared" si="18"/>
        <v>#DIV/0!</v>
      </c>
      <c r="CA50" s="127"/>
      <c r="CB50" s="127"/>
      <c r="CC50" s="128"/>
      <c r="CD50" s="60" t="e">
        <f t="shared" si="19"/>
        <v>#DIV/0!</v>
      </c>
      <c r="CE50" s="127"/>
      <c r="CF50" s="127"/>
      <c r="CG50" s="128"/>
      <c r="CH50" s="60" t="e">
        <f t="shared" si="20"/>
        <v>#DIV/0!</v>
      </c>
      <c r="CI50" s="127"/>
      <c r="CJ50" s="127"/>
      <c r="CK50" s="128"/>
      <c r="CL50" s="60" t="e">
        <f t="shared" si="21"/>
        <v>#DIV/0!</v>
      </c>
      <c r="CM50" s="127"/>
      <c r="CN50" s="127"/>
      <c r="CO50" s="128"/>
      <c r="CP50" s="60" t="e">
        <f t="shared" si="22"/>
        <v>#DIV/0!</v>
      </c>
      <c r="CQ50" s="127"/>
      <c r="CR50" s="127"/>
      <c r="CS50" s="128"/>
      <c r="CT50" s="60" t="e">
        <f t="shared" si="23"/>
        <v>#DIV/0!</v>
      </c>
      <c r="CU50" s="127"/>
      <c r="CV50" s="127"/>
      <c r="CW50" s="128"/>
      <c r="CX50" s="60" t="e">
        <f t="shared" si="24"/>
        <v>#DIV/0!</v>
      </c>
      <c r="CY50" s="127"/>
      <c r="CZ50" s="127"/>
      <c r="DA50" s="128"/>
      <c r="DB50" s="60" t="e">
        <f t="shared" si="29"/>
        <v>#DIV/0!</v>
      </c>
      <c r="DC50" s="127"/>
      <c r="DD50" s="127"/>
      <c r="DE50" s="128"/>
      <c r="DF50" s="150" t="e">
        <f t="shared" si="26"/>
        <v>#DIV/0!</v>
      </c>
    </row>
    <row r="51" spans="1:110" hidden="1">
      <c r="A51" s="88"/>
      <c r="B51" s="165"/>
      <c r="C51" s="99">
        <f t="shared" si="124"/>
        <v>0</v>
      </c>
      <c r="D51" s="72">
        <f t="shared" si="123"/>
        <v>0</v>
      </c>
      <c r="E51" s="146"/>
      <c r="F51" s="72"/>
      <c r="G51" s="72"/>
      <c r="H51" s="72"/>
      <c r="I51" s="72"/>
      <c r="J51" s="61">
        <f t="shared" si="125"/>
        <v>0</v>
      </c>
      <c r="K51" s="59">
        <f>SUM($J$21,$J$29,$J$37,$J$45:J51)/$C$3</f>
        <v>0.42556883750929153</v>
      </c>
      <c r="L51" s="60" t="e">
        <f t="shared" si="1"/>
        <v>#DIV/0!</v>
      </c>
      <c r="M51" s="73" t="e">
        <f t="shared" si="2"/>
        <v>#DIV/0!</v>
      </c>
      <c r="N51" s="356" t="e">
        <f t="shared" si="3"/>
        <v>#DIV/0!</v>
      </c>
      <c r="O51" s="97"/>
      <c r="P51" s="72"/>
      <c r="Q51" s="74" t="e">
        <f t="shared" si="4"/>
        <v>#DIV/0!</v>
      </c>
      <c r="R51" s="75" t="e">
        <f t="shared" si="5"/>
        <v>#DIV/0!</v>
      </c>
      <c r="S51" s="59" t="e">
        <f t="shared" si="6"/>
        <v>#DIV/0!</v>
      </c>
      <c r="T51" s="72"/>
      <c r="U51" s="72"/>
      <c r="V51" s="89"/>
      <c r="W51" s="169"/>
      <c r="X51" s="127"/>
      <c r="Y51" s="128"/>
      <c r="Z51" s="60" t="e">
        <f t="shared" si="7"/>
        <v>#DIV/0!</v>
      </c>
      <c r="AA51" s="127"/>
      <c r="AB51" s="127"/>
      <c r="AC51" s="128"/>
      <c r="AD51" s="60" t="e">
        <f t="shared" si="50"/>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51"/>
        <v>#DIV/0!</v>
      </c>
      <c r="AU51" s="127"/>
      <c r="AV51" s="127"/>
      <c r="AW51" s="128"/>
      <c r="AX51" s="60" t="e">
        <f t="shared" si="11"/>
        <v>#DIV/0!</v>
      </c>
      <c r="AY51" s="127"/>
      <c r="AZ51" s="127"/>
      <c r="BA51" s="128"/>
      <c r="BB51" s="60" t="e">
        <f t="shared" si="12"/>
        <v>#DIV/0!</v>
      </c>
      <c r="BC51" s="127"/>
      <c r="BD51" s="127"/>
      <c r="BE51" s="128"/>
      <c r="BF51" s="60" t="e">
        <f t="shared" si="13"/>
        <v>#DIV/0!</v>
      </c>
      <c r="BG51" s="127"/>
      <c r="BH51" s="127"/>
      <c r="BI51" s="128"/>
      <c r="BJ51" s="60" t="e">
        <f t="shared" si="14"/>
        <v>#DIV/0!</v>
      </c>
      <c r="BK51" s="127"/>
      <c r="BL51" s="127"/>
      <c r="BM51" s="128"/>
      <c r="BN51" s="60" t="e">
        <f t="shared" si="15"/>
        <v>#DIV/0!</v>
      </c>
      <c r="BO51" s="127"/>
      <c r="BP51" s="127"/>
      <c r="BQ51" s="128"/>
      <c r="BR51" s="60" t="e">
        <f t="shared" si="16"/>
        <v>#DIV/0!</v>
      </c>
      <c r="BS51" s="127"/>
      <c r="BT51" s="127"/>
      <c r="BU51" s="128"/>
      <c r="BV51" s="60" t="e">
        <f t="shared" si="17"/>
        <v>#DIV/0!</v>
      </c>
      <c r="BW51" s="127"/>
      <c r="BX51" s="127"/>
      <c r="BY51" s="128"/>
      <c r="BZ51" s="60" t="e">
        <f t="shared" si="18"/>
        <v>#DIV/0!</v>
      </c>
      <c r="CA51" s="127"/>
      <c r="CB51" s="127"/>
      <c r="CC51" s="128"/>
      <c r="CD51" s="60" t="e">
        <f t="shared" si="19"/>
        <v>#DIV/0!</v>
      </c>
      <c r="CE51" s="127"/>
      <c r="CF51" s="127"/>
      <c r="CG51" s="128"/>
      <c r="CH51" s="60" t="e">
        <f t="shared" si="20"/>
        <v>#DIV/0!</v>
      </c>
      <c r="CI51" s="127"/>
      <c r="CJ51" s="127"/>
      <c r="CK51" s="128"/>
      <c r="CL51" s="60" t="e">
        <f t="shared" si="21"/>
        <v>#DIV/0!</v>
      </c>
      <c r="CM51" s="127"/>
      <c r="CN51" s="127"/>
      <c r="CO51" s="128"/>
      <c r="CP51" s="60" t="e">
        <f t="shared" si="22"/>
        <v>#DIV/0!</v>
      </c>
      <c r="CQ51" s="127"/>
      <c r="CR51" s="127"/>
      <c r="CS51" s="128"/>
      <c r="CT51" s="60" t="e">
        <f t="shared" si="23"/>
        <v>#DIV/0!</v>
      </c>
      <c r="CU51" s="127"/>
      <c r="CV51" s="127"/>
      <c r="CW51" s="128"/>
      <c r="CX51" s="60" t="e">
        <f t="shared" si="24"/>
        <v>#DIV/0!</v>
      </c>
      <c r="CY51" s="127"/>
      <c r="CZ51" s="127"/>
      <c r="DA51" s="128"/>
      <c r="DB51" s="60" t="e">
        <f t="shared" si="29"/>
        <v>#DIV/0!</v>
      </c>
      <c r="DC51" s="127"/>
      <c r="DD51" s="127"/>
      <c r="DE51" s="128"/>
      <c r="DF51" s="150" t="e">
        <f t="shared" si="26"/>
        <v>#DIV/0!</v>
      </c>
    </row>
    <row r="52" spans="1:110" hidden="1">
      <c r="A52" s="88"/>
      <c r="B52" s="165"/>
      <c r="C52" s="99">
        <f t="shared" si="124"/>
        <v>0</v>
      </c>
      <c r="D52" s="72">
        <f t="shared" si="123"/>
        <v>0</v>
      </c>
      <c r="E52" s="146"/>
      <c r="F52" s="72"/>
      <c r="G52" s="72"/>
      <c r="H52" s="72"/>
      <c r="I52" s="72"/>
      <c r="J52" s="61">
        <f t="shared" si="125"/>
        <v>0</v>
      </c>
      <c r="K52" s="59">
        <f>SUM($J$21,$J$29,$J$37,$J$45:J52)/$C$3</f>
        <v>0.42556883750929153</v>
      </c>
      <c r="L52" s="60" t="e">
        <f t="shared" si="1"/>
        <v>#DIV/0!</v>
      </c>
      <c r="M52" s="73" t="e">
        <f t="shared" si="2"/>
        <v>#DIV/0!</v>
      </c>
      <c r="N52" s="356" t="e">
        <f t="shared" si="3"/>
        <v>#DIV/0!</v>
      </c>
      <c r="O52" s="97"/>
      <c r="P52" s="72"/>
      <c r="Q52" s="74" t="e">
        <f t="shared" si="4"/>
        <v>#DIV/0!</v>
      </c>
      <c r="R52" s="75" t="e">
        <f t="shared" si="5"/>
        <v>#DIV/0!</v>
      </c>
      <c r="S52" s="59" t="e">
        <f t="shared" si="6"/>
        <v>#DIV/0!</v>
      </c>
      <c r="T52" s="72"/>
      <c r="U52" s="72"/>
      <c r="V52" s="89"/>
      <c r="W52" s="169"/>
      <c r="X52" s="127"/>
      <c r="Y52" s="128"/>
      <c r="Z52" s="60" t="e">
        <f t="shared" si="7"/>
        <v>#DIV/0!</v>
      </c>
      <c r="AA52" s="127"/>
      <c r="AB52" s="127"/>
      <c r="AC52" s="128"/>
      <c r="AD52" s="60" t="e">
        <f t="shared" si="50"/>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51"/>
        <v>#DIV/0!</v>
      </c>
      <c r="AU52" s="127"/>
      <c r="AV52" s="127"/>
      <c r="AW52" s="128"/>
      <c r="AX52" s="60" t="e">
        <f t="shared" si="11"/>
        <v>#DIV/0!</v>
      </c>
      <c r="AY52" s="127"/>
      <c r="AZ52" s="127"/>
      <c r="BA52" s="128"/>
      <c r="BB52" s="60" t="e">
        <f t="shared" si="12"/>
        <v>#DIV/0!</v>
      </c>
      <c r="BC52" s="127"/>
      <c r="BD52" s="127"/>
      <c r="BE52" s="128"/>
      <c r="BF52" s="60" t="e">
        <f t="shared" si="13"/>
        <v>#DIV/0!</v>
      </c>
      <c r="BG52" s="127"/>
      <c r="BH52" s="127"/>
      <c r="BI52" s="128"/>
      <c r="BJ52" s="60" t="e">
        <f t="shared" si="14"/>
        <v>#DIV/0!</v>
      </c>
      <c r="BK52" s="127"/>
      <c r="BL52" s="127"/>
      <c r="BM52" s="128"/>
      <c r="BN52" s="60" t="e">
        <f t="shared" si="15"/>
        <v>#DIV/0!</v>
      </c>
      <c r="BO52" s="127"/>
      <c r="BP52" s="127"/>
      <c r="BQ52" s="128"/>
      <c r="BR52" s="60" t="e">
        <f t="shared" si="16"/>
        <v>#DIV/0!</v>
      </c>
      <c r="BS52" s="127"/>
      <c r="BT52" s="127"/>
      <c r="BU52" s="128"/>
      <c r="BV52" s="60" t="e">
        <f t="shared" si="17"/>
        <v>#DIV/0!</v>
      </c>
      <c r="BW52" s="127"/>
      <c r="BX52" s="127"/>
      <c r="BY52" s="128"/>
      <c r="BZ52" s="60" t="e">
        <f t="shared" si="18"/>
        <v>#DIV/0!</v>
      </c>
      <c r="CA52" s="127"/>
      <c r="CB52" s="127"/>
      <c r="CC52" s="128"/>
      <c r="CD52" s="60" t="e">
        <f t="shared" si="19"/>
        <v>#DIV/0!</v>
      </c>
      <c r="CE52" s="127"/>
      <c r="CF52" s="127"/>
      <c r="CG52" s="128"/>
      <c r="CH52" s="60" t="e">
        <f t="shared" si="20"/>
        <v>#DIV/0!</v>
      </c>
      <c r="CI52" s="127"/>
      <c r="CJ52" s="127"/>
      <c r="CK52" s="128"/>
      <c r="CL52" s="60" t="e">
        <f t="shared" si="21"/>
        <v>#DIV/0!</v>
      </c>
      <c r="CM52" s="127"/>
      <c r="CN52" s="127"/>
      <c r="CO52" s="128"/>
      <c r="CP52" s="60" t="e">
        <f t="shared" si="22"/>
        <v>#DIV/0!</v>
      </c>
      <c r="CQ52" s="127"/>
      <c r="CR52" s="127"/>
      <c r="CS52" s="128"/>
      <c r="CT52" s="60" t="e">
        <f t="shared" si="23"/>
        <v>#DIV/0!</v>
      </c>
      <c r="CU52" s="127"/>
      <c r="CV52" s="127"/>
      <c r="CW52" s="128"/>
      <c r="CX52" s="60" t="e">
        <f t="shared" si="24"/>
        <v>#DIV/0!</v>
      </c>
      <c r="CY52" s="127"/>
      <c r="CZ52" s="127"/>
      <c r="DA52" s="128"/>
      <c r="DB52" s="60" t="e">
        <f t="shared" si="29"/>
        <v>#DIV/0!</v>
      </c>
      <c r="DC52" s="127"/>
      <c r="DD52" s="127"/>
      <c r="DE52" s="128"/>
      <c r="DF52" s="150" t="e">
        <f t="shared" si="26"/>
        <v>#DIV/0!</v>
      </c>
    </row>
    <row r="53" spans="1:110" hidden="1">
      <c r="A53" s="91"/>
      <c r="B53" s="166" t="s">
        <v>53</v>
      </c>
      <c r="C53" s="91">
        <f t="shared" ref="C53:D53" si="126">SUM(C46:C52)</f>
        <v>0</v>
      </c>
      <c r="D53" s="76">
        <f t="shared" si="126"/>
        <v>0</v>
      </c>
      <c r="E53" s="147">
        <f t="shared" si="100"/>
        <v>0</v>
      </c>
      <c r="F53" s="76">
        <f t="shared" si="100"/>
        <v>0</v>
      </c>
      <c r="G53" s="76">
        <f t="shared" si="100"/>
        <v>0</v>
      </c>
      <c r="H53" s="76">
        <f t="shared" si="100"/>
        <v>0</v>
      </c>
      <c r="I53" s="76">
        <f t="shared" si="100"/>
        <v>0</v>
      </c>
      <c r="J53" s="77">
        <f>SUM(J46:J52)</f>
        <v>0</v>
      </c>
      <c r="K53" s="78">
        <f>SUM($J$21,$J$29,$J$37,$J$45,$J$53)/$C$3</f>
        <v>0.42556883750929153</v>
      </c>
      <c r="L53" s="79" t="e">
        <f t="shared" si="1"/>
        <v>#DIV/0!</v>
      </c>
      <c r="M53" s="80" t="e">
        <f t="shared" si="2"/>
        <v>#DIV/0!</v>
      </c>
      <c r="N53" s="357" t="e">
        <f t="shared" si="3"/>
        <v>#DIV/0!</v>
      </c>
      <c r="O53" s="98">
        <f>SUM(O46:O52)</f>
        <v>0</v>
      </c>
      <c r="P53" s="81">
        <f>SUM(P46:P52)</f>
        <v>0</v>
      </c>
      <c r="Q53" s="78" t="e">
        <f t="shared" si="4"/>
        <v>#DIV/0!</v>
      </c>
      <c r="R53" s="82" t="e">
        <f t="shared" si="5"/>
        <v>#DIV/0!</v>
      </c>
      <c r="S53" s="78" t="e">
        <f t="shared" si="6"/>
        <v>#DIV/0!</v>
      </c>
      <c r="T53" s="83" t="e">
        <f>AVERAGE(T46:T52)</f>
        <v>#DIV/0!</v>
      </c>
      <c r="U53" s="76">
        <f>SUM(U46:U52)</f>
        <v>0</v>
      </c>
      <c r="V53" s="92" t="e">
        <f>AVERAGE(V46:V52)</f>
        <v>#DIV/0!</v>
      </c>
      <c r="W53" s="98">
        <f>SUM(W46:W52)</f>
        <v>0</v>
      </c>
      <c r="X53" s="76">
        <f t="shared" ref="X53:Y53" si="127">SUM(X46:X52)</f>
        <v>0</v>
      </c>
      <c r="Y53" s="77">
        <f t="shared" si="127"/>
        <v>0</v>
      </c>
      <c r="Z53" s="79" t="e">
        <f t="shared" si="7"/>
        <v>#DIV/0!</v>
      </c>
      <c r="AA53" s="76">
        <f t="shared" ref="AA53:AC53" si="128">SUM(AA46:AA52)</f>
        <v>0</v>
      </c>
      <c r="AB53" s="76">
        <f t="shared" si="128"/>
        <v>0</v>
      </c>
      <c r="AC53" s="77">
        <f t="shared" si="128"/>
        <v>0</v>
      </c>
      <c r="AD53" s="79" t="e">
        <f t="shared" si="50"/>
        <v>#DIV/0!</v>
      </c>
      <c r="AE53" s="76">
        <f t="shared" ref="AE53:AG53" si="129">SUM(AE46:AE52)</f>
        <v>0</v>
      </c>
      <c r="AF53" s="76">
        <f t="shared" si="129"/>
        <v>0</v>
      </c>
      <c r="AG53" s="77">
        <f t="shared" si="129"/>
        <v>0</v>
      </c>
      <c r="AH53" s="79" t="e">
        <f t="shared" si="8"/>
        <v>#DIV/0!</v>
      </c>
      <c r="AI53" s="76">
        <f t="shared" ref="AI53:AK53" si="130">SUM(AI46:AI52)</f>
        <v>0</v>
      </c>
      <c r="AJ53" s="76">
        <f t="shared" si="130"/>
        <v>0</v>
      </c>
      <c r="AK53" s="77">
        <f t="shared" si="130"/>
        <v>0</v>
      </c>
      <c r="AL53" s="79" t="e">
        <f t="shared" si="9"/>
        <v>#DIV/0!</v>
      </c>
      <c r="AM53" s="76">
        <f t="shared" ref="AM53:AO53" si="131">SUM(AM46:AM52)</f>
        <v>0</v>
      </c>
      <c r="AN53" s="76">
        <f t="shared" si="131"/>
        <v>0</v>
      </c>
      <c r="AO53" s="77">
        <f t="shared" si="131"/>
        <v>0</v>
      </c>
      <c r="AP53" s="79" t="e">
        <f t="shared" si="10"/>
        <v>#DIV/0!</v>
      </c>
      <c r="AQ53" s="76">
        <f t="shared" ref="AQ53:AS53" si="132">SUM(AQ46:AQ52)</f>
        <v>0</v>
      </c>
      <c r="AR53" s="76">
        <f t="shared" si="132"/>
        <v>0</v>
      </c>
      <c r="AS53" s="77">
        <f t="shared" si="132"/>
        <v>0</v>
      </c>
      <c r="AT53" s="79" t="e">
        <f t="shared" si="51"/>
        <v>#DIV/0!</v>
      </c>
      <c r="AU53" s="76">
        <f t="shared" ref="AU53:AW53" si="133">SUM(AU46:AU52)</f>
        <v>0</v>
      </c>
      <c r="AV53" s="76">
        <f t="shared" si="133"/>
        <v>0</v>
      </c>
      <c r="AW53" s="77">
        <f t="shared" si="133"/>
        <v>0</v>
      </c>
      <c r="AX53" s="79" t="e">
        <f t="shared" si="11"/>
        <v>#DIV/0!</v>
      </c>
      <c r="AY53" s="76">
        <f t="shared" ref="AY53:BA53" si="134">SUM(AY46:AY52)</f>
        <v>0</v>
      </c>
      <c r="AZ53" s="76">
        <f t="shared" si="134"/>
        <v>0</v>
      </c>
      <c r="BA53" s="77">
        <f t="shared" si="134"/>
        <v>0</v>
      </c>
      <c r="BB53" s="79" t="e">
        <f t="shared" si="12"/>
        <v>#DIV/0!</v>
      </c>
      <c r="BC53" s="76">
        <f t="shared" ref="BC53:BE53" si="135">SUM(BC46:BC52)</f>
        <v>0</v>
      </c>
      <c r="BD53" s="76">
        <f t="shared" si="135"/>
        <v>0</v>
      </c>
      <c r="BE53" s="77">
        <f t="shared" si="135"/>
        <v>0</v>
      </c>
      <c r="BF53" s="79" t="e">
        <f t="shared" si="13"/>
        <v>#DIV/0!</v>
      </c>
      <c r="BG53" s="76">
        <f t="shared" ref="BG53:BI53" si="136">SUM(BG46:BG52)</f>
        <v>0</v>
      </c>
      <c r="BH53" s="76">
        <f t="shared" si="136"/>
        <v>0</v>
      </c>
      <c r="BI53" s="77">
        <f t="shared" si="136"/>
        <v>0</v>
      </c>
      <c r="BJ53" s="79" t="e">
        <f t="shared" si="14"/>
        <v>#DIV/0!</v>
      </c>
      <c r="BK53" s="76">
        <f t="shared" ref="BK53:BM53" si="137">SUM(BK46:BK52)</f>
        <v>0</v>
      </c>
      <c r="BL53" s="76">
        <f t="shared" si="137"/>
        <v>0</v>
      </c>
      <c r="BM53" s="77">
        <f t="shared" si="137"/>
        <v>0</v>
      </c>
      <c r="BN53" s="79" t="e">
        <f t="shared" si="15"/>
        <v>#DIV/0!</v>
      </c>
      <c r="BO53" s="76">
        <f>SUM(BO46:BO52)</f>
        <v>0</v>
      </c>
      <c r="BP53" s="76">
        <f t="shared" ref="BP53:BQ53" si="138">SUM(BP46:BP52)</f>
        <v>0</v>
      </c>
      <c r="BQ53" s="77">
        <f t="shared" si="138"/>
        <v>0</v>
      </c>
      <c r="BR53" s="79" t="e">
        <f t="shared" si="16"/>
        <v>#DIV/0!</v>
      </c>
      <c r="BS53" s="76">
        <f t="shared" ref="BS53:BU53" si="139">SUM(BS46:BS52)</f>
        <v>0</v>
      </c>
      <c r="BT53" s="76">
        <f t="shared" si="139"/>
        <v>0</v>
      </c>
      <c r="BU53" s="77">
        <f t="shared" si="139"/>
        <v>0</v>
      </c>
      <c r="BV53" s="79" t="e">
        <f t="shared" si="17"/>
        <v>#DIV/0!</v>
      </c>
      <c r="BW53" s="76">
        <f t="shared" ref="BW53:BY53" si="140">SUM(BW46:BW52)</f>
        <v>0</v>
      </c>
      <c r="BX53" s="76">
        <f t="shared" si="140"/>
        <v>0</v>
      </c>
      <c r="BY53" s="77">
        <f t="shared" si="140"/>
        <v>0</v>
      </c>
      <c r="BZ53" s="79" t="e">
        <f t="shared" si="18"/>
        <v>#DIV/0!</v>
      </c>
      <c r="CA53" s="76">
        <f t="shared" ref="CA53:CC53" si="141">SUM(CA46:CA52)</f>
        <v>0</v>
      </c>
      <c r="CB53" s="76">
        <f t="shared" si="141"/>
        <v>0</v>
      </c>
      <c r="CC53" s="77">
        <f t="shared" si="141"/>
        <v>0</v>
      </c>
      <c r="CD53" s="79" t="e">
        <f t="shared" si="19"/>
        <v>#DIV/0!</v>
      </c>
      <c r="CE53" s="76">
        <f t="shared" ref="CE53:CG53" si="142">SUM(CE46:CE52)</f>
        <v>0</v>
      </c>
      <c r="CF53" s="76">
        <f t="shared" si="142"/>
        <v>0</v>
      </c>
      <c r="CG53" s="77">
        <f t="shared" si="142"/>
        <v>0</v>
      </c>
      <c r="CH53" s="79" t="e">
        <f t="shared" si="20"/>
        <v>#DIV/0!</v>
      </c>
      <c r="CI53" s="76">
        <f t="shared" ref="CI53:CK53" si="143">SUM(CI46:CI52)</f>
        <v>0</v>
      </c>
      <c r="CJ53" s="76">
        <f t="shared" si="143"/>
        <v>0</v>
      </c>
      <c r="CK53" s="77">
        <f t="shared" si="143"/>
        <v>0</v>
      </c>
      <c r="CL53" s="79" t="e">
        <f t="shared" si="21"/>
        <v>#DIV/0!</v>
      </c>
      <c r="CM53" s="76">
        <f t="shared" ref="CM53:CO53" si="144">SUM(CM46:CM52)</f>
        <v>0</v>
      </c>
      <c r="CN53" s="76">
        <f t="shared" si="144"/>
        <v>0</v>
      </c>
      <c r="CO53" s="77">
        <f t="shared" si="144"/>
        <v>0</v>
      </c>
      <c r="CP53" s="79" t="e">
        <f t="shared" si="22"/>
        <v>#DIV/0!</v>
      </c>
      <c r="CQ53" s="76">
        <f t="shared" ref="CQ53:CS53" si="145">SUM(CQ46:CQ52)</f>
        <v>0</v>
      </c>
      <c r="CR53" s="76">
        <f t="shared" si="145"/>
        <v>0</v>
      </c>
      <c r="CS53" s="77">
        <f t="shared" si="145"/>
        <v>0</v>
      </c>
      <c r="CT53" s="79" t="e">
        <f t="shared" si="23"/>
        <v>#DIV/0!</v>
      </c>
      <c r="CU53" s="76">
        <f t="shared" ref="CU53:CW53" si="146">SUM(CU46:CU52)</f>
        <v>0</v>
      </c>
      <c r="CV53" s="76">
        <f t="shared" si="146"/>
        <v>0</v>
      </c>
      <c r="CW53" s="77">
        <f t="shared" si="146"/>
        <v>0</v>
      </c>
      <c r="CX53" s="79" t="e">
        <f t="shared" si="24"/>
        <v>#DIV/0!</v>
      </c>
      <c r="CY53" s="76">
        <f t="shared" ref="CY53:DA53" si="147">SUM(CY46:CY52)</f>
        <v>0</v>
      </c>
      <c r="CZ53" s="76">
        <f t="shared" si="147"/>
        <v>0</v>
      </c>
      <c r="DA53" s="77">
        <f t="shared" si="147"/>
        <v>0</v>
      </c>
      <c r="DB53" s="79" t="e">
        <f t="shared" si="29"/>
        <v>#DIV/0!</v>
      </c>
      <c r="DC53" s="76">
        <f t="shared" ref="DC53:DE53" si="148">SUM(DC46:DC52)</f>
        <v>0</v>
      </c>
      <c r="DD53" s="76">
        <f t="shared" si="148"/>
        <v>0</v>
      </c>
      <c r="DE53" s="77">
        <f t="shared" si="148"/>
        <v>0</v>
      </c>
      <c r="DF53" s="151" t="e">
        <f t="shared" si="26"/>
        <v>#DIV/0!</v>
      </c>
    </row>
    <row r="54" spans="1:110" hidden="1">
      <c r="A54" s="88"/>
      <c r="B54" s="165"/>
      <c r="C54" s="99">
        <f>SUM(W54,AA54,AE54,AI54,AM54,AQ54,AU54,AY54,BC54,BG54,BK54,BO54,BS54,BW54,CA54,CE54,CI54,CM54,CQ54,CU54,CY54,DC54)</f>
        <v>0</v>
      </c>
      <c r="D54" s="72">
        <f t="shared" ref="D54:D60" si="149">SUM(X54,AB54,AF54,AJ54,AN54,AR54,AV54,AZ54,BD54,BH54,BL54,BP54,BT54,BX54,CB54,CF54,CJ54,CN54,CR54,CV54,CZ54,DD54)</f>
        <v>0</v>
      </c>
      <c r="E54" s="146"/>
      <c r="F54" s="72"/>
      <c r="G54" s="72"/>
      <c r="H54" s="72"/>
      <c r="I54" s="72"/>
      <c r="J54" s="61">
        <f>SUM(Y54,AC54,AG54,AK54,AO54,AS54,AW54,BA54,BE54,BI54,BM54,BQ54,BU54,BY54,CC54,CG54,CK54,CO54,CS54,CW54,DA54,DE54)</f>
        <v>0</v>
      </c>
      <c r="K54" s="59">
        <f>SUM($J$21,$J$29,$J$37,$J$45,$J$53:J54)/$C$3</f>
        <v>0.42556883750929153</v>
      </c>
      <c r="L54" s="60" t="e">
        <f t="shared" si="1"/>
        <v>#DIV/0!</v>
      </c>
      <c r="M54" s="73" t="e">
        <f t="shared" si="2"/>
        <v>#DIV/0!</v>
      </c>
      <c r="N54" s="356" t="e">
        <f t="shared" si="3"/>
        <v>#DIV/0!</v>
      </c>
      <c r="O54" s="97"/>
      <c r="P54" s="72"/>
      <c r="Q54" s="74" t="e">
        <f t="shared" si="4"/>
        <v>#DIV/0!</v>
      </c>
      <c r="R54" s="75" t="e">
        <f t="shared" si="5"/>
        <v>#DIV/0!</v>
      </c>
      <c r="S54" s="59" t="e">
        <f t="shared" si="6"/>
        <v>#DIV/0!</v>
      </c>
      <c r="T54" s="72"/>
      <c r="U54" s="72"/>
      <c r="V54" s="89"/>
      <c r="W54" s="169"/>
      <c r="X54" s="127"/>
      <c r="Y54" s="128"/>
      <c r="Z54" s="60" t="e">
        <f t="shared" si="7"/>
        <v>#DIV/0!</v>
      </c>
      <c r="AA54" s="127"/>
      <c r="AB54" s="127"/>
      <c r="AC54" s="128"/>
      <c r="AD54" s="60" t="e">
        <f t="shared" si="50"/>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51"/>
        <v>#DIV/0!</v>
      </c>
      <c r="AU54" s="127"/>
      <c r="AV54" s="127"/>
      <c r="AW54" s="128"/>
      <c r="AX54" s="60" t="e">
        <f t="shared" si="11"/>
        <v>#DIV/0!</v>
      </c>
      <c r="AY54" s="127"/>
      <c r="AZ54" s="127"/>
      <c r="BA54" s="128"/>
      <c r="BB54" s="60" t="e">
        <f t="shared" si="12"/>
        <v>#DIV/0!</v>
      </c>
      <c r="BC54" s="127"/>
      <c r="BD54" s="127"/>
      <c r="BE54" s="128"/>
      <c r="BF54" s="60" t="e">
        <f t="shared" si="13"/>
        <v>#DIV/0!</v>
      </c>
      <c r="BG54" s="127"/>
      <c r="BH54" s="127"/>
      <c r="BI54" s="128"/>
      <c r="BJ54" s="60" t="e">
        <f t="shared" si="14"/>
        <v>#DIV/0!</v>
      </c>
      <c r="BK54" s="127"/>
      <c r="BL54" s="127"/>
      <c r="BM54" s="128"/>
      <c r="BN54" s="60" t="e">
        <f t="shared" si="15"/>
        <v>#DIV/0!</v>
      </c>
      <c r="BO54" s="127"/>
      <c r="BP54" s="127"/>
      <c r="BQ54" s="128"/>
      <c r="BR54" s="60" t="e">
        <f t="shared" si="16"/>
        <v>#DIV/0!</v>
      </c>
      <c r="BS54" s="127"/>
      <c r="BT54" s="127"/>
      <c r="BU54" s="128"/>
      <c r="BV54" s="60" t="e">
        <f t="shared" si="17"/>
        <v>#DIV/0!</v>
      </c>
      <c r="BW54" s="127"/>
      <c r="BX54" s="127"/>
      <c r="BY54" s="128"/>
      <c r="BZ54" s="60" t="e">
        <f t="shared" si="18"/>
        <v>#DIV/0!</v>
      </c>
      <c r="CA54" s="127"/>
      <c r="CB54" s="127"/>
      <c r="CC54" s="128"/>
      <c r="CD54" s="60" t="e">
        <f t="shared" si="19"/>
        <v>#DIV/0!</v>
      </c>
      <c r="CE54" s="127"/>
      <c r="CF54" s="127"/>
      <c r="CG54" s="128"/>
      <c r="CH54" s="60" t="e">
        <f t="shared" si="20"/>
        <v>#DIV/0!</v>
      </c>
      <c r="CI54" s="127"/>
      <c r="CJ54" s="127"/>
      <c r="CK54" s="128"/>
      <c r="CL54" s="60" t="e">
        <f t="shared" si="21"/>
        <v>#DIV/0!</v>
      </c>
      <c r="CM54" s="127"/>
      <c r="CN54" s="127"/>
      <c r="CO54" s="128"/>
      <c r="CP54" s="60" t="e">
        <f t="shared" si="22"/>
        <v>#DIV/0!</v>
      </c>
      <c r="CQ54" s="127"/>
      <c r="CR54" s="127"/>
      <c r="CS54" s="128"/>
      <c r="CT54" s="60" t="e">
        <f t="shared" si="23"/>
        <v>#DIV/0!</v>
      </c>
      <c r="CU54" s="127"/>
      <c r="CV54" s="127"/>
      <c r="CW54" s="128"/>
      <c r="CX54" s="60" t="e">
        <f t="shared" si="24"/>
        <v>#DIV/0!</v>
      </c>
      <c r="CY54" s="127"/>
      <c r="CZ54" s="127"/>
      <c r="DA54" s="128"/>
      <c r="DB54" s="60" t="e">
        <f t="shared" si="29"/>
        <v>#DIV/0!</v>
      </c>
      <c r="DC54" s="127"/>
      <c r="DD54" s="127"/>
      <c r="DE54" s="128"/>
      <c r="DF54" s="150" t="e">
        <f t="shared" si="26"/>
        <v>#DIV/0!</v>
      </c>
    </row>
    <row r="55" spans="1:110" hidden="1">
      <c r="A55" s="88"/>
      <c r="B55" s="165"/>
      <c r="C55" s="99">
        <f t="shared" ref="C55:C60" si="150">SUM(W55,AA55,AE55,AI55,AM55,AQ55,AU55,AY55,BC55,BG55,BK55,BO55,BS55,BW55,CA55,CE55,CI55,CM55,CQ55,CU55,CY55,DC55)</f>
        <v>0</v>
      </c>
      <c r="D55" s="72">
        <f t="shared" si="149"/>
        <v>0</v>
      </c>
      <c r="E55" s="146"/>
      <c r="F55" s="72"/>
      <c r="G55" s="72"/>
      <c r="H55" s="72"/>
      <c r="I55" s="72"/>
      <c r="J55" s="61">
        <f t="shared" ref="J55:J60" si="151">SUM(Y55,AC55,AG55,AK55,AO55,AS55,AW55,BA55,BE55,BI55,BM55,BQ55,BU55,BY55,CC55,CG55,CK55,CO55,CS55,CW55,DA55,DE55)</f>
        <v>0</v>
      </c>
      <c r="K55" s="59">
        <f>SUM($J$21,$J$29,$J$37,$J$45,$J$53:J55)/$C$3</f>
        <v>0.42556883750929153</v>
      </c>
      <c r="L55" s="60" t="e">
        <f t="shared" si="1"/>
        <v>#DIV/0!</v>
      </c>
      <c r="M55" s="73" t="e">
        <f t="shared" si="2"/>
        <v>#DIV/0!</v>
      </c>
      <c r="N55" s="356" t="e">
        <f t="shared" si="3"/>
        <v>#DIV/0!</v>
      </c>
      <c r="O55" s="97"/>
      <c r="P55" s="72"/>
      <c r="Q55" s="74" t="e">
        <f t="shared" si="4"/>
        <v>#DIV/0!</v>
      </c>
      <c r="R55" s="75" t="e">
        <f t="shared" si="5"/>
        <v>#DIV/0!</v>
      </c>
      <c r="S55" s="59" t="e">
        <f t="shared" si="6"/>
        <v>#DIV/0!</v>
      </c>
      <c r="T55" s="72"/>
      <c r="U55" s="72"/>
      <c r="V55" s="89"/>
      <c r="W55" s="169"/>
      <c r="X55" s="127"/>
      <c r="Y55" s="128"/>
      <c r="Z55" s="60" t="e">
        <f t="shared" si="7"/>
        <v>#DIV/0!</v>
      </c>
      <c r="AA55" s="127"/>
      <c r="AB55" s="127"/>
      <c r="AC55" s="128"/>
      <c r="AD55" s="60" t="e">
        <f t="shared" si="50"/>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51"/>
        <v>#DIV/0!</v>
      </c>
      <c r="AU55" s="127"/>
      <c r="AV55" s="127"/>
      <c r="AW55" s="128"/>
      <c r="AX55" s="60" t="e">
        <f t="shared" si="11"/>
        <v>#DIV/0!</v>
      </c>
      <c r="AY55" s="127"/>
      <c r="AZ55" s="127"/>
      <c r="BA55" s="128"/>
      <c r="BB55" s="60" t="e">
        <f t="shared" si="12"/>
        <v>#DIV/0!</v>
      </c>
      <c r="BC55" s="127"/>
      <c r="BD55" s="127"/>
      <c r="BE55" s="128"/>
      <c r="BF55" s="60" t="e">
        <f t="shared" si="13"/>
        <v>#DIV/0!</v>
      </c>
      <c r="BG55" s="127"/>
      <c r="BH55" s="127"/>
      <c r="BI55" s="128"/>
      <c r="BJ55" s="60" t="e">
        <f t="shared" si="14"/>
        <v>#DIV/0!</v>
      </c>
      <c r="BK55" s="127"/>
      <c r="BL55" s="127"/>
      <c r="BM55" s="128"/>
      <c r="BN55" s="60" t="e">
        <f t="shared" si="15"/>
        <v>#DIV/0!</v>
      </c>
      <c r="BO55" s="127"/>
      <c r="BP55" s="127"/>
      <c r="BQ55" s="128"/>
      <c r="BR55" s="60" t="e">
        <f t="shared" si="16"/>
        <v>#DIV/0!</v>
      </c>
      <c r="BS55" s="127"/>
      <c r="BT55" s="127"/>
      <c r="BU55" s="128"/>
      <c r="BV55" s="60" t="e">
        <f t="shared" si="17"/>
        <v>#DIV/0!</v>
      </c>
      <c r="BW55" s="127"/>
      <c r="BX55" s="127"/>
      <c r="BY55" s="128"/>
      <c r="BZ55" s="60" t="e">
        <f t="shared" si="18"/>
        <v>#DIV/0!</v>
      </c>
      <c r="CA55" s="127"/>
      <c r="CB55" s="127"/>
      <c r="CC55" s="128"/>
      <c r="CD55" s="60" t="e">
        <f t="shared" si="19"/>
        <v>#DIV/0!</v>
      </c>
      <c r="CE55" s="127"/>
      <c r="CF55" s="127"/>
      <c r="CG55" s="128"/>
      <c r="CH55" s="60" t="e">
        <f t="shared" si="20"/>
        <v>#DIV/0!</v>
      </c>
      <c r="CI55" s="127"/>
      <c r="CJ55" s="127"/>
      <c r="CK55" s="128"/>
      <c r="CL55" s="60" t="e">
        <f t="shared" si="21"/>
        <v>#DIV/0!</v>
      </c>
      <c r="CM55" s="127"/>
      <c r="CN55" s="127"/>
      <c r="CO55" s="128"/>
      <c r="CP55" s="60" t="e">
        <f t="shared" si="22"/>
        <v>#DIV/0!</v>
      </c>
      <c r="CQ55" s="127"/>
      <c r="CR55" s="127"/>
      <c r="CS55" s="128"/>
      <c r="CT55" s="60" t="e">
        <f t="shared" si="23"/>
        <v>#DIV/0!</v>
      </c>
      <c r="CU55" s="127"/>
      <c r="CV55" s="127"/>
      <c r="CW55" s="128"/>
      <c r="CX55" s="60" t="e">
        <f t="shared" si="24"/>
        <v>#DIV/0!</v>
      </c>
      <c r="CY55" s="127"/>
      <c r="CZ55" s="127"/>
      <c r="DA55" s="128"/>
      <c r="DB55" s="60" t="e">
        <f t="shared" si="29"/>
        <v>#DIV/0!</v>
      </c>
      <c r="DC55" s="127"/>
      <c r="DD55" s="127"/>
      <c r="DE55" s="128"/>
      <c r="DF55" s="150" t="e">
        <f t="shared" si="26"/>
        <v>#DIV/0!</v>
      </c>
    </row>
    <row r="56" spans="1:110" hidden="1">
      <c r="A56" s="88"/>
      <c r="B56" s="165"/>
      <c r="C56" s="99">
        <f t="shared" si="150"/>
        <v>0</v>
      </c>
      <c r="D56" s="72">
        <f t="shared" si="149"/>
        <v>0</v>
      </c>
      <c r="E56" s="146"/>
      <c r="F56" s="72"/>
      <c r="G56" s="72"/>
      <c r="H56" s="72"/>
      <c r="I56" s="72"/>
      <c r="J56" s="61">
        <f t="shared" si="151"/>
        <v>0</v>
      </c>
      <c r="K56" s="59">
        <f>SUM($J$21,$J$29,$J$37,$J$45,$J$53:J56)/$C$3</f>
        <v>0.42556883750929153</v>
      </c>
      <c r="L56" s="60" t="e">
        <f t="shared" si="1"/>
        <v>#DIV/0!</v>
      </c>
      <c r="M56" s="73" t="e">
        <f t="shared" si="2"/>
        <v>#DIV/0!</v>
      </c>
      <c r="N56" s="356" t="e">
        <f t="shared" si="3"/>
        <v>#DIV/0!</v>
      </c>
      <c r="O56" s="97"/>
      <c r="P56" s="72"/>
      <c r="Q56" s="74" t="e">
        <f t="shared" si="4"/>
        <v>#DIV/0!</v>
      </c>
      <c r="R56" s="75" t="e">
        <f t="shared" si="5"/>
        <v>#DIV/0!</v>
      </c>
      <c r="S56" s="59" t="e">
        <f t="shared" si="6"/>
        <v>#DIV/0!</v>
      </c>
      <c r="T56" s="72"/>
      <c r="U56" s="72"/>
      <c r="V56" s="89"/>
      <c r="W56" s="169"/>
      <c r="X56" s="127"/>
      <c r="Y56" s="128"/>
      <c r="Z56" s="60" t="e">
        <f t="shared" si="7"/>
        <v>#DIV/0!</v>
      </c>
      <c r="AA56" s="127"/>
      <c r="AB56" s="127"/>
      <c r="AC56" s="128"/>
      <c r="AD56" s="60" t="e">
        <f t="shared" si="50"/>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51"/>
        <v>#DIV/0!</v>
      </c>
      <c r="AU56" s="127"/>
      <c r="AV56" s="127"/>
      <c r="AW56" s="128"/>
      <c r="AX56" s="60" t="e">
        <f t="shared" si="11"/>
        <v>#DIV/0!</v>
      </c>
      <c r="AY56" s="127"/>
      <c r="AZ56" s="127"/>
      <c r="BA56" s="128"/>
      <c r="BB56" s="60" t="e">
        <f t="shared" si="12"/>
        <v>#DIV/0!</v>
      </c>
      <c r="BC56" s="127"/>
      <c r="BD56" s="127"/>
      <c r="BE56" s="128"/>
      <c r="BF56" s="60" t="e">
        <f t="shared" si="13"/>
        <v>#DIV/0!</v>
      </c>
      <c r="BG56" s="127"/>
      <c r="BH56" s="127"/>
      <c r="BI56" s="128"/>
      <c r="BJ56" s="60" t="e">
        <f t="shared" si="14"/>
        <v>#DIV/0!</v>
      </c>
      <c r="BK56" s="127"/>
      <c r="BL56" s="127"/>
      <c r="BM56" s="128"/>
      <c r="BN56" s="60" t="e">
        <f t="shared" si="15"/>
        <v>#DIV/0!</v>
      </c>
      <c r="BO56" s="127"/>
      <c r="BP56" s="127"/>
      <c r="BQ56" s="128"/>
      <c r="BR56" s="60" t="e">
        <f t="shared" si="16"/>
        <v>#DIV/0!</v>
      </c>
      <c r="BS56" s="127"/>
      <c r="BT56" s="127"/>
      <c r="BU56" s="128"/>
      <c r="BV56" s="60" t="e">
        <f t="shared" si="17"/>
        <v>#DIV/0!</v>
      </c>
      <c r="BW56" s="127"/>
      <c r="BX56" s="127"/>
      <c r="BY56" s="128"/>
      <c r="BZ56" s="60" t="e">
        <f t="shared" si="18"/>
        <v>#DIV/0!</v>
      </c>
      <c r="CA56" s="127"/>
      <c r="CB56" s="127"/>
      <c r="CC56" s="128"/>
      <c r="CD56" s="60" t="e">
        <f t="shared" si="19"/>
        <v>#DIV/0!</v>
      </c>
      <c r="CE56" s="127"/>
      <c r="CF56" s="127"/>
      <c r="CG56" s="128"/>
      <c r="CH56" s="60" t="e">
        <f t="shared" si="20"/>
        <v>#DIV/0!</v>
      </c>
      <c r="CI56" s="127"/>
      <c r="CJ56" s="127"/>
      <c r="CK56" s="128"/>
      <c r="CL56" s="60" t="e">
        <f t="shared" si="21"/>
        <v>#DIV/0!</v>
      </c>
      <c r="CM56" s="127"/>
      <c r="CN56" s="127"/>
      <c r="CO56" s="128"/>
      <c r="CP56" s="60" t="e">
        <f t="shared" si="22"/>
        <v>#DIV/0!</v>
      </c>
      <c r="CQ56" s="127"/>
      <c r="CR56" s="127"/>
      <c r="CS56" s="128"/>
      <c r="CT56" s="60" t="e">
        <f t="shared" si="23"/>
        <v>#DIV/0!</v>
      </c>
      <c r="CU56" s="127"/>
      <c r="CV56" s="127"/>
      <c r="CW56" s="128"/>
      <c r="CX56" s="60" t="e">
        <f t="shared" si="24"/>
        <v>#DIV/0!</v>
      </c>
      <c r="CY56" s="127"/>
      <c r="CZ56" s="127"/>
      <c r="DA56" s="128"/>
      <c r="DB56" s="60" t="e">
        <f t="shared" si="29"/>
        <v>#DIV/0!</v>
      </c>
      <c r="DC56" s="127"/>
      <c r="DD56" s="127"/>
      <c r="DE56" s="128"/>
      <c r="DF56" s="150" t="e">
        <f t="shared" si="26"/>
        <v>#DIV/0!</v>
      </c>
    </row>
    <row r="57" spans="1:110" hidden="1">
      <c r="A57" s="88"/>
      <c r="B57" s="165"/>
      <c r="C57" s="99">
        <f t="shared" si="150"/>
        <v>0</v>
      </c>
      <c r="D57" s="72">
        <f t="shared" si="149"/>
        <v>0</v>
      </c>
      <c r="E57" s="146"/>
      <c r="F57" s="72"/>
      <c r="G57" s="72"/>
      <c r="H57" s="72"/>
      <c r="I57" s="72"/>
      <c r="J57" s="61">
        <f t="shared" si="151"/>
        <v>0</v>
      </c>
      <c r="K57" s="59">
        <f>SUM($J$21,$J$29,$J$37,$J$45,$J$53:J57)/$C$3</f>
        <v>0.42556883750929153</v>
      </c>
      <c r="L57" s="60" t="e">
        <f t="shared" si="1"/>
        <v>#DIV/0!</v>
      </c>
      <c r="M57" s="73" t="e">
        <f t="shared" si="2"/>
        <v>#DIV/0!</v>
      </c>
      <c r="N57" s="356" t="e">
        <f t="shared" si="3"/>
        <v>#DIV/0!</v>
      </c>
      <c r="O57" s="97"/>
      <c r="P57" s="72"/>
      <c r="Q57" s="74" t="e">
        <f t="shared" si="4"/>
        <v>#DIV/0!</v>
      </c>
      <c r="R57" s="75" t="e">
        <f t="shared" si="5"/>
        <v>#DIV/0!</v>
      </c>
      <c r="S57" s="59" t="e">
        <f t="shared" si="6"/>
        <v>#DIV/0!</v>
      </c>
      <c r="T57" s="72"/>
      <c r="U57" s="72"/>
      <c r="V57" s="89"/>
      <c r="W57" s="169"/>
      <c r="X57" s="127"/>
      <c r="Y57" s="128"/>
      <c r="Z57" s="60" t="e">
        <f t="shared" si="7"/>
        <v>#DIV/0!</v>
      </c>
      <c r="AA57" s="127"/>
      <c r="AB57" s="127"/>
      <c r="AC57" s="128"/>
      <c r="AD57" s="60" t="e">
        <f t="shared" si="50"/>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51"/>
        <v>#DIV/0!</v>
      </c>
      <c r="AU57" s="127"/>
      <c r="AV57" s="127"/>
      <c r="AW57" s="128"/>
      <c r="AX57" s="60" t="e">
        <f t="shared" si="11"/>
        <v>#DIV/0!</v>
      </c>
      <c r="AY57" s="127"/>
      <c r="AZ57" s="127"/>
      <c r="BA57" s="128"/>
      <c r="BB57" s="60" t="e">
        <f t="shared" si="12"/>
        <v>#DIV/0!</v>
      </c>
      <c r="BC57" s="127"/>
      <c r="BD57" s="127"/>
      <c r="BE57" s="128"/>
      <c r="BF57" s="60" t="e">
        <f t="shared" si="13"/>
        <v>#DIV/0!</v>
      </c>
      <c r="BG57" s="127"/>
      <c r="BH57" s="127"/>
      <c r="BI57" s="128"/>
      <c r="BJ57" s="60" t="e">
        <f t="shared" si="14"/>
        <v>#DIV/0!</v>
      </c>
      <c r="BK57" s="127"/>
      <c r="BL57" s="127"/>
      <c r="BM57" s="128"/>
      <c r="BN57" s="60" t="e">
        <f t="shared" si="15"/>
        <v>#DIV/0!</v>
      </c>
      <c r="BO57" s="127"/>
      <c r="BP57" s="127"/>
      <c r="BQ57" s="128"/>
      <c r="BR57" s="60" t="e">
        <f t="shared" si="16"/>
        <v>#DIV/0!</v>
      </c>
      <c r="BS57" s="127"/>
      <c r="BT57" s="127"/>
      <c r="BU57" s="128"/>
      <c r="BV57" s="60" t="e">
        <f t="shared" si="17"/>
        <v>#DIV/0!</v>
      </c>
      <c r="BW57" s="127"/>
      <c r="BX57" s="127"/>
      <c r="BY57" s="128"/>
      <c r="BZ57" s="60" t="e">
        <f t="shared" si="18"/>
        <v>#DIV/0!</v>
      </c>
      <c r="CA57" s="127"/>
      <c r="CB57" s="127"/>
      <c r="CC57" s="128"/>
      <c r="CD57" s="60" t="e">
        <f t="shared" si="19"/>
        <v>#DIV/0!</v>
      </c>
      <c r="CE57" s="127"/>
      <c r="CF57" s="127"/>
      <c r="CG57" s="128"/>
      <c r="CH57" s="60" t="e">
        <f t="shared" si="20"/>
        <v>#DIV/0!</v>
      </c>
      <c r="CI57" s="127"/>
      <c r="CJ57" s="127"/>
      <c r="CK57" s="128"/>
      <c r="CL57" s="60" t="e">
        <f t="shared" si="21"/>
        <v>#DIV/0!</v>
      </c>
      <c r="CM57" s="127"/>
      <c r="CN57" s="127"/>
      <c r="CO57" s="128"/>
      <c r="CP57" s="60" t="e">
        <f t="shared" si="22"/>
        <v>#DIV/0!</v>
      </c>
      <c r="CQ57" s="127"/>
      <c r="CR57" s="127"/>
      <c r="CS57" s="128"/>
      <c r="CT57" s="60" t="e">
        <f t="shared" si="23"/>
        <v>#DIV/0!</v>
      </c>
      <c r="CU57" s="127"/>
      <c r="CV57" s="127"/>
      <c r="CW57" s="128"/>
      <c r="CX57" s="60" t="e">
        <f t="shared" si="24"/>
        <v>#DIV/0!</v>
      </c>
      <c r="CY57" s="127"/>
      <c r="CZ57" s="127"/>
      <c r="DA57" s="128"/>
      <c r="DB57" s="60" t="e">
        <f t="shared" si="29"/>
        <v>#DIV/0!</v>
      </c>
      <c r="DC57" s="127"/>
      <c r="DD57" s="127"/>
      <c r="DE57" s="128"/>
      <c r="DF57" s="150" t="e">
        <f t="shared" si="26"/>
        <v>#DIV/0!</v>
      </c>
    </row>
    <row r="58" spans="1:110" hidden="1">
      <c r="A58" s="88"/>
      <c r="B58" s="165"/>
      <c r="C58" s="99">
        <f t="shared" si="150"/>
        <v>0</v>
      </c>
      <c r="D58" s="72">
        <f t="shared" si="149"/>
        <v>0</v>
      </c>
      <c r="E58" s="146"/>
      <c r="F58" s="72"/>
      <c r="G58" s="72"/>
      <c r="H58" s="72"/>
      <c r="I58" s="72"/>
      <c r="J58" s="61">
        <f t="shared" si="151"/>
        <v>0</v>
      </c>
      <c r="K58" s="59">
        <f>SUM($J$21,$J$29,$J$37,$J$45,$J$53:J58)/$C$3</f>
        <v>0.42556883750929153</v>
      </c>
      <c r="L58" s="60" t="e">
        <f t="shared" si="1"/>
        <v>#DIV/0!</v>
      </c>
      <c r="M58" s="73" t="e">
        <f t="shared" si="2"/>
        <v>#DIV/0!</v>
      </c>
      <c r="N58" s="356" t="e">
        <f t="shared" si="3"/>
        <v>#DIV/0!</v>
      </c>
      <c r="O58" s="97"/>
      <c r="P58" s="72"/>
      <c r="Q58" s="74" t="e">
        <f t="shared" si="4"/>
        <v>#DIV/0!</v>
      </c>
      <c r="R58" s="75" t="e">
        <f t="shared" si="5"/>
        <v>#DIV/0!</v>
      </c>
      <c r="S58" s="59" t="e">
        <f t="shared" si="6"/>
        <v>#DIV/0!</v>
      </c>
      <c r="T58" s="72"/>
      <c r="U58" s="72"/>
      <c r="V58" s="89"/>
      <c r="W58" s="169"/>
      <c r="X58" s="127"/>
      <c r="Y58" s="128"/>
      <c r="Z58" s="60" t="e">
        <f t="shared" si="7"/>
        <v>#DIV/0!</v>
      </c>
      <c r="AA58" s="127"/>
      <c r="AB58" s="127"/>
      <c r="AC58" s="128"/>
      <c r="AD58" s="60" t="e">
        <f t="shared" si="50"/>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51"/>
        <v>#DIV/0!</v>
      </c>
      <c r="AU58" s="127"/>
      <c r="AV58" s="127"/>
      <c r="AW58" s="128"/>
      <c r="AX58" s="60" t="e">
        <f t="shared" si="11"/>
        <v>#DIV/0!</v>
      </c>
      <c r="AY58" s="127"/>
      <c r="AZ58" s="127"/>
      <c r="BA58" s="128"/>
      <c r="BB58" s="60" t="e">
        <f t="shared" si="12"/>
        <v>#DIV/0!</v>
      </c>
      <c r="BC58" s="127"/>
      <c r="BD58" s="127"/>
      <c r="BE58" s="128"/>
      <c r="BF58" s="60" t="e">
        <f t="shared" si="13"/>
        <v>#DIV/0!</v>
      </c>
      <c r="BG58" s="127"/>
      <c r="BH58" s="127"/>
      <c r="BI58" s="128"/>
      <c r="BJ58" s="60" t="e">
        <f t="shared" si="14"/>
        <v>#DIV/0!</v>
      </c>
      <c r="BK58" s="127"/>
      <c r="BL58" s="127"/>
      <c r="BM58" s="128"/>
      <c r="BN58" s="60" t="e">
        <f t="shared" si="15"/>
        <v>#DIV/0!</v>
      </c>
      <c r="BO58" s="127"/>
      <c r="BP58" s="127"/>
      <c r="BQ58" s="128"/>
      <c r="BR58" s="60" t="e">
        <f t="shared" si="16"/>
        <v>#DIV/0!</v>
      </c>
      <c r="BS58" s="127"/>
      <c r="BT58" s="127"/>
      <c r="BU58" s="128"/>
      <c r="BV58" s="60" t="e">
        <f t="shared" si="17"/>
        <v>#DIV/0!</v>
      </c>
      <c r="BW58" s="127"/>
      <c r="BX58" s="127"/>
      <c r="BY58" s="128"/>
      <c r="BZ58" s="60" t="e">
        <f t="shared" si="18"/>
        <v>#DIV/0!</v>
      </c>
      <c r="CA58" s="127"/>
      <c r="CB58" s="127"/>
      <c r="CC58" s="128"/>
      <c r="CD58" s="60" t="e">
        <f t="shared" si="19"/>
        <v>#DIV/0!</v>
      </c>
      <c r="CE58" s="127"/>
      <c r="CF58" s="127"/>
      <c r="CG58" s="128"/>
      <c r="CH58" s="60" t="e">
        <f t="shared" si="20"/>
        <v>#DIV/0!</v>
      </c>
      <c r="CI58" s="127"/>
      <c r="CJ58" s="127"/>
      <c r="CK58" s="128"/>
      <c r="CL58" s="60" t="e">
        <f t="shared" si="21"/>
        <v>#DIV/0!</v>
      </c>
      <c r="CM58" s="127"/>
      <c r="CN58" s="127"/>
      <c r="CO58" s="128"/>
      <c r="CP58" s="60" t="e">
        <f t="shared" si="22"/>
        <v>#DIV/0!</v>
      </c>
      <c r="CQ58" s="127"/>
      <c r="CR58" s="127"/>
      <c r="CS58" s="128"/>
      <c r="CT58" s="60" t="e">
        <f t="shared" si="23"/>
        <v>#DIV/0!</v>
      </c>
      <c r="CU58" s="127"/>
      <c r="CV58" s="127"/>
      <c r="CW58" s="128"/>
      <c r="CX58" s="60" t="e">
        <f t="shared" si="24"/>
        <v>#DIV/0!</v>
      </c>
      <c r="CY58" s="127"/>
      <c r="CZ58" s="127"/>
      <c r="DA58" s="128"/>
      <c r="DB58" s="60" t="e">
        <f t="shared" si="29"/>
        <v>#DIV/0!</v>
      </c>
      <c r="DC58" s="127"/>
      <c r="DD58" s="127"/>
      <c r="DE58" s="128"/>
      <c r="DF58" s="150" t="e">
        <f t="shared" si="26"/>
        <v>#DIV/0!</v>
      </c>
    </row>
    <row r="59" spans="1:110" hidden="1">
      <c r="A59" s="88"/>
      <c r="B59" s="165"/>
      <c r="C59" s="99">
        <f t="shared" si="150"/>
        <v>0</v>
      </c>
      <c r="D59" s="72">
        <f t="shared" si="149"/>
        <v>0</v>
      </c>
      <c r="E59" s="146"/>
      <c r="F59" s="72"/>
      <c r="G59" s="72"/>
      <c r="H59" s="72"/>
      <c r="I59" s="72"/>
      <c r="J59" s="61">
        <f t="shared" si="151"/>
        <v>0</v>
      </c>
      <c r="K59" s="59">
        <f>SUM($J$21,$J$29,$J$37,$J$45,$J$53:J59)/$C$3</f>
        <v>0.42556883750929153</v>
      </c>
      <c r="L59" s="60" t="e">
        <f t="shared" si="1"/>
        <v>#DIV/0!</v>
      </c>
      <c r="M59" s="73" t="e">
        <f t="shared" si="2"/>
        <v>#DIV/0!</v>
      </c>
      <c r="N59" s="356" t="e">
        <f t="shared" si="3"/>
        <v>#DIV/0!</v>
      </c>
      <c r="O59" s="97"/>
      <c r="P59" s="72"/>
      <c r="Q59" s="74" t="e">
        <f t="shared" si="4"/>
        <v>#DIV/0!</v>
      </c>
      <c r="R59" s="75" t="e">
        <f t="shared" si="5"/>
        <v>#DIV/0!</v>
      </c>
      <c r="S59" s="59" t="e">
        <f t="shared" si="6"/>
        <v>#DIV/0!</v>
      </c>
      <c r="T59" s="72"/>
      <c r="U59" s="72"/>
      <c r="V59" s="89"/>
      <c r="W59" s="169"/>
      <c r="X59" s="127"/>
      <c r="Y59" s="128"/>
      <c r="Z59" s="60" t="e">
        <f t="shared" si="7"/>
        <v>#DIV/0!</v>
      </c>
      <c r="AA59" s="127"/>
      <c r="AB59" s="127"/>
      <c r="AC59" s="128"/>
      <c r="AD59" s="60" t="e">
        <f t="shared" si="50"/>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51"/>
        <v>#DIV/0!</v>
      </c>
      <c r="AU59" s="127"/>
      <c r="AV59" s="127"/>
      <c r="AW59" s="128"/>
      <c r="AX59" s="60" t="e">
        <f t="shared" si="11"/>
        <v>#DIV/0!</v>
      </c>
      <c r="AY59" s="127"/>
      <c r="AZ59" s="127"/>
      <c r="BA59" s="128"/>
      <c r="BB59" s="60" t="e">
        <f t="shared" si="12"/>
        <v>#DIV/0!</v>
      </c>
      <c r="BC59" s="127"/>
      <c r="BD59" s="127"/>
      <c r="BE59" s="128"/>
      <c r="BF59" s="60" t="e">
        <f t="shared" si="13"/>
        <v>#DIV/0!</v>
      </c>
      <c r="BG59" s="127"/>
      <c r="BH59" s="127"/>
      <c r="BI59" s="128"/>
      <c r="BJ59" s="60" t="e">
        <f t="shared" si="14"/>
        <v>#DIV/0!</v>
      </c>
      <c r="BK59" s="127"/>
      <c r="BL59" s="127"/>
      <c r="BM59" s="128"/>
      <c r="BN59" s="60" t="e">
        <f t="shared" si="15"/>
        <v>#DIV/0!</v>
      </c>
      <c r="BO59" s="127"/>
      <c r="BP59" s="127"/>
      <c r="BQ59" s="128"/>
      <c r="BR59" s="60" t="e">
        <f t="shared" si="16"/>
        <v>#DIV/0!</v>
      </c>
      <c r="BS59" s="127"/>
      <c r="BT59" s="127"/>
      <c r="BU59" s="128"/>
      <c r="BV59" s="60" t="e">
        <f t="shared" si="17"/>
        <v>#DIV/0!</v>
      </c>
      <c r="BW59" s="127"/>
      <c r="BX59" s="127"/>
      <c r="BY59" s="128"/>
      <c r="BZ59" s="60" t="e">
        <f t="shared" si="18"/>
        <v>#DIV/0!</v>
      </c>
      <c r="CA59" s="127"/>
      <c r="CB59" s="127"/>
      <c r="CC59" s="128"/>
      <c r="CD59" s="60" t="e">
        <f t="shared" si="19"/>
        <v>#DIV/0!</v>
      </c>
      <c r="CE59" s="127"/>
      <c r="CF59" s="127"/>
      <c r="CG59" s="128"/>
      <c r="CH59" s="60" t="e">
        <f t="shared" si="20"/>
        <v>#DIV/0!</v>
      </c>
      <c r="CI59" s="127"/>
      <c r="CJ59" s="127"/>
      <c r="CK59" s="128"/>
      <c r="CL59" s="60" t="e">
        <f t="shared" si="21"/>
        <v>#DIV/0!</v>
      </c>
      <c r="CM59" s="127"/>
      <c r="CN59" s="127"/>
      <c r="CO59" s="128"/>
      <c r="CP59" s="60" t="e">
        <f t="shared" si="22"/>
        <v>#DIV/0!</v>
      </c>
      <c r="CQ59" s="127"/>
      <c r="CR59" s="127"/>
      <c r="CS59" s="128"/>
      <c r="CT59" s="60" t="e">
        <f t="shared" si="23"/>
        <v>#DIV/0!</v>
      </c>
      <c r="CU59" s="127"/>
      <c r="CV59" s="127"/>
      <c r="CW59" s="128"/>
      <c r="CX59" s="60" t="e">
        <f t="shared" si="24"/>
        <v>#DIV/0!</v>
      </c>
      <c r="CY59" s="127"/>
      <c r="CZ59" s="127"/>
      <c r="DA59" s="128"/>
      <c r="DB59" s="60" t="e">
        <f t="shared" si="29"/>
        <v>#DIV/0!</v>
      </c>
      <c r="DC59" s="127"/>
      <c r="DD59" s="127"/>
      <c r="DE59" s="128"/>
      <c r="DF59" s="150" t="e">
        <f t="shared" si="26"/>
        <v>#DIV/0!</v>
      </c>
    </row>
    <row r="60" spans="1:110" hidden="1">
      <c r="A60" s="88"/>
      <c r="B60" s="165"/>
      <c r="C60" s="99">
        <f t="shared" si="150"/>
        <v>0</v>
      </c>
      <c r="D60" s="72">
        <f t="shared" si="149"/>
        <v>0</v>
      </c>
      <c r="E60" s="146"/>
      <c r="F60" s="72"/>
      <c r="G60" s="72"/>
      <c r="H60" s="72"/>
      <c r="I60" s="72"/>
      <c r="J60" s="61">
        <f t="shared" si="151"/>
        <v>0</v>
      </c>
      <c r="K60" s="59">
        <f>SUM($J$21,$J$29,$J$37,$J$45,$J$53:J60)/$C$3</f>
        <v>0.42556883750929153</v>
      </c>
      <c r="L60" s="60" t="e">
        <f t="shared" si="1"/>
        <v>#DIV/0!</v>
      </c>
      <c r="M60" s="73" t="e">
        <f t="shared" si="2"/>
        <v>#DIV/0!</v>
      </c>
      <c r="N60" s="356" t="e">
        <f t="shared" si="3"/>
        <v>#DIV/0!</v>
      </c>
      <c r="O60" s="97"/>
      <c r="P60" s="72"/>
      <c r="Q60" s="74" t="e">
        <f t="shared" si="4"/>
        <v>#DIV/0!</v>
      </c>
      <c r="R60" s="75" t="e">
        <f t="shared" si="5"/>
        <v>#DIV/0!</v>
      </c>
      <c r="S60" s="59" t="e">
        <f t="shared" si="6"/>
        <v>#DIV/0!</v>
      </c>
      <c r="T60" s="72"/>
      <c r="U60" s="72"/>
      <c r="V60" s="89"/>
      <c r="W60" s="169"/>
      <c r="X60" s="127"/>
      <c r="Y60" s="128"/>
      <c r="Z60" s="60" t="e">
        <f t="shared" si="7"/>
        <v>#DIV/0!</v>
      </c>
      <c r="AA60" s="127"/>
      <c r="AB60" s="127"/>
      <c r="AC60" s="128"/>
      <c r="AD60" s="60" t="e">
        <f t="shared" si="50"/>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51"/>
        <v>#DIV/0!</v>
      </c>
      <c r="AU60" s="127"/>
      <c r="AV60" s="127"/>
      <c r="AW60" s="128"/>
      <c r="AX60" s="60" t="e">
        <f t="shared" si="11"/>
        <v>#DIV/0!</v>
      </c>
      <c r="AY60" s="127"/>
      <c r="AZ60" s="127"/>
      <c r="BA60" s="128"/>
      <c r="BB60" s="60" t="e">
        <f t="shared" si="12"/>
        <v>#DIV/0!</v>
      </c>
      <c r="BC60" s="127"/>
      <c r="BD60" s="127"/>
      <c r="BE60" s="128"/>
      <c r="BF60" s="60" t="e">
        <f t="shared" si="13"/>
        <v>#DIV/0!</v>
      </c>
      <c r="BG60" s="127"/>
      <c r="BH60" s="127"/>
      <c r="BI60" s="128"/>
      <c r="BJ60" s="60" t="e">
        <f t="shared" si="14"/>
        <v>#DIV/0!</v>
      </c>
      <c r="BK60" s="127"/>
      <c r="BL60" s="127"/>
      <c r="BM60" s="128"/>
      <c r="BN60" s="60" t="e">
        <f t="shared" si="15"/>
        <v>#DIV/0!</v>
      </c>
      <c r="BO60" s="127"/>
      <c r="BP60" s="127"/>
      <c r="BQ60" s="128"/>
      <c r="BR60" s="60" t="e">
        <f t="shared" si="16"/>
        <v>#DIV/0!</v>
      </c>
      <c r="BS60" s="127"/>
      <c r="BT60" s="127"/>
      <c r="BU60" s="128"/>
      <c r="BV60" s="60" t="e">
        <f t="shared" si="17"/>
        <v>#DIV/0!</v>
      </c>
      <c r="BW60" s="127"/>
      <c r="BX60" s="127"/>
      <c r="BY60" s="128"/>
      <c r="BZ60" s="60" t="e">
        <f t="shared" si="18"/>
        <v>#DIV/0!</v>
      </c>
      <c r="CA60" s="127"/>
      <c r="CB60" s="127"/>
      <c r="CC60" s="128"/>
      <c r="CD60" s="60" t="e">
        <f t="shared" si="19"/>
        <v>#DIV/0!</v>
      </c>
      <c r="CE60" s="127"/>
      <c r="CF60" s="127"/>
      <c r="CG60" s="128"/>
      <c r="CH60" s="60" t="e">
        <f t="shared" si="20"/>
        <v>#DIV/0!</v>
      </c>
      <c r="CI60" s="127"/>
      <c r="CJ60" s="127"/>
      <c r="CK60" s="128"/>
      <c r="CL60" s="60" t="e">
        <f t="shared" si="21"/>
        <v>#DIV/0!</v>
      </c>
      <c r="CM60" s="127"/>
      <c r="CN60" s="127"/>
      <c r="CO60" s="128"/>
      <c r="CP60" s="60" t="e">
        <f t="shared" si="22"/>
        <v>#DIV/0!</v>
      </c>
      <c r="CQ60" s="127"/>
      <c r="CR60" s="127"/>
      <c r="CS60" s="128"/>
      <c r="CT60" s="60" t="e">
        <f t="shared" si="23"/>
        <v>#DIV/0!</v>
      </c>
      <c r="CU60" s="127"/>
      <c r="CV60" s="127"/>
      <c r="CW60" s="128"/>
      <c r="CX60" s="60" t="e">
        <f t="shared" si="24"/>
        <v>#DIV/0!</v>
      </c>
      <c r="CY60" s="127"/>
      <c r="CZ60" s="127"/>
      <c r="DA60" s="128"/>
      <c r="DB60" s="60" t="e">
        <f t="shared" si="29"/>
        <v>#DIV/0!</v>
      </c>
      <c r="DC60" s="127"/>
      <c r="DD60" s="127"/>
      <c r="DE60" s="128"/>
      <c r="DF60" s="150" t="e">
        <f t="shared" si="26"/>
        <v>#DIV/0!</v>
      </c>
    </row>
    <row r="61" spans="1:110" hidden="1">
      <c r="A61" s="91"/>
      <c r="B61" s="166" t="s">
        <v>54</v>
      </c>
      <c r="C61" s="91">
        <f t="shared" ref="C61:I61" si="152">SUM(C54:C60)</f>
        <v>0</v>
      </c>
      <c r="D61" s="76">
        <f t="shared" si="152"/>
        <v>0</v>
      </c>
      <c r="E61" s="147">
        <f t="shared" si="152"/>
        <v>0</v>
      </c>
      <c r="F61" s="76">
        <f t="shared" si="152"/>
        <v>0</v>
      </c>
      <c r="G61" s="76">
        <f t="shared" si="152"/>
        <v>0</v>
      </c>
      <c r="H61" s="76">
        <f t="shared" si="152"/>
        <v>0</v>
      </c>
      <c r="I61" s="76">
        <f t="shared" si="152"/>
        <v>0</v>
      </c>
      <c r="J61" s="77">
        <f>SUM(J60)</f>
        <v>0</v>
      </c>
      <c r="K61" s="78">
        <f>SUM($J$21,$J$29,$J$37,$J$45,$J$53,$J$61)/$C$3</f>
        <v>0.42556883750929153</v>
      </c>
      <c r="L61" s="79" t="e">
        <f t="shared" si="1"/>
        <v>#DIV/0!</v>
      </c>
      <c r="M61" s="80" t="e">
        <f t="shared" si="2"/>
        <v>#DIV/0!</v>
      </c>
      <c r="N61" s="357" t="e">
        <f t="shared" si="3"/>
        <v>#DIV/0!</v>
      </c>
      <c r="O61" s="98">
        <f>SUM(O60)</f>
        <v>0</v>
      </c>
      <c r="P61" s="81">
        <f>SUM(P54:P60)</f>
        <v>0</v>
      </c>
      <c r="Q61" s="78" t="e">
        <f t="shared" si="4"/>
        <v>#DIV/0!</v>
      </c>
      <c r="R61" s="82" t="e">
        <f>J61/O61</f>
        <v>#DIV/0!</v>
      </c>
      <c r="S61" s="78" t="e">
        <f t="shared" si="6"/>
        <v>#DIV/0!</v>
      </c>
      <c r="T61" s="83" t="e">
        <f>AVERAGE(T54:T60)</f>
        <v>#DIV/0!</v>
      </c>
      <c r="U61" s="76">
        <f>SUM(U54:U60)</f>
        <v>0</v>
      </c>
      <c r="V61" s="92" t="e">
        <f>AVERAGE(V54:V60)</f>
        <v>#DIV/0!</v>
      </c>
      <c r="W61" s="98">
        <f t="shared" ref="W61:Y61" si="153">SUM(W54:W60)</f>
        <v>0</v>
      </c>
      <c r="X61" s="76">
        <f t="shared" si="153"/>
        <v>0</v>
      </c>
      <c r="Y61" s="77">
        <f t="shared" si="153"/>
        <v>0</v>
      </c>
      <c r="Z61" s="79" t="e">
        <f t="shared" si="7"/>
        <v>#DIV/0!</v>
      </c>
      <c r="AA61" s="76">
        <f t="shared" ref="AA61:AC61" si="154">SUM(AA54:AA60)</f>
        <v>0</v>
      </c>
      <c r="AB61" s="76">
        <f t="shared" si="154"/>
        <v>0</v>
      </c>
      <c r="AC61" s="77">
        <f t="shared" si="154"/>
        <v>0</v>
      </c>
      <c r="AD61" s="79" t="e">
        <f t="shared" si="50"/>
        <v>#DIV/0!</v>
      </c>
      <c r="AE61" s="76">
        <f t="shared" ref="AE61:AG61" si="155">SUM(AE54:AE60)</f>
        <v>0</v>
      </c>
      <c r="AF61" s="76">
        <f t="shared" si="155"/>
        <v>0</v>
      </c>
      <c r="AG61" s="77">
        <f t="shared" si="155"/>
        <v>0</v>
      </c>
      <c r="AH61" s="79" t="e">
        <f t="shared" si="8"/>
        <v>#DIV/0!</v>
      </c>
      <c r="AI61" s="76">
        <f t="shared" ref="AI61:AK61" si="156">SUM(AI54:AI60)</f>
        <v>0</v>
      </c>
      <c r="AJ61" s="76">
        <f t="shared" si="156"/>
        <v>0</v>
      </c>
      <c r="AK61" s="77">
        <f t="shared" si="156"/>
        <v>0</v>
      </c>
      <c r="AL61" s="79" t="e">
        <f t="shared" si="9"/>
        <v>#DIV/0!</v>
      </c>
      <c r="AM61" s="76">
        <f t="shared" ref="AM61:AO61" si="157">SUM(AM54:AM60)</f>
        <v>0</v>
      </c>
      <c r="AN61" s="76">
        <f t="shared" si="157"/>
        <v>0</v>
      </c>
      <c r="AO61" s="77">
        <f t="shared" si="157"/>
        <v>0</v>
      </c>
      <c r="AP61" s="79" t="e">
        <f t="shared" si="10"/>
        <v>#DIV/0!</v>
      </c>
      <c r="AQ61" s="76">
        <f t="shared" ref="AQ61:AS61" si="158">SUM(AQ54:AQ60)</f>
        <v>0</v>
      </c>
      <c r="AR61" s="76">
        <f t="shared" si="158"/>
        <v>0</v>
      </c>
      <c r="AS61" s="77">
        <f t="shared" si="158"/>
        <v>0</v>
      </c>
      <c r="AT61" s="79" t="e">
        <f t="shared" si="51"/>
        <v>#DIV/0!</v>
      </c>
      <c r="AU61" s="76">
        <f t="shared" ref="AU61:AW61" si="159">SUM(AU54:AU60)</f>
        <v>0</v>
      </c>
      <c r="AV61" s="76">
        <f t="shared" si="159"/>
        <v>0</v>
      </c>
      <c r="AW61" s="77">
        <f t="shared" si="159"/>
        <v>0</v>
      </c>
      <c r="AX61" s="79" t="e">
        <f t="shared" si="11"/>
        <v>#DIV/0!</v>
      </c>
      <c r="AY61" s="76">
        <f t="shared" ref="AY61:BA61" si="160">SUM(AY54:AY60)</f>
        <v>0</v>
      </c>
      <c r="AZ61" s="76">
        <f t="shared" si="160"/>
        <v>0</v>
      </c>
      <c r="BA61" s="77">
        <f t="shared" si="160"/>
        <v>0</v>
      </c>
      <c r="BB61" s="79" t="e">
        <f t="shared" si="12"/>
        <v>#DIV/0!</v>
      </c>
      <c r="BC61" s="76">
        <f t="shared" ref="BC61:BE61" si="161">SUM(BC54:BC60)</f>
        <v>0</v>
      </c>
      <c r="BD61" s="76">
        <f t="shared" si="161"/>
        <v>0</v>
      </c>
      <c r="BE61" s="77">
        <f t="shared" si="161"/>
        <v>0</v>
      </c>
      <c r="BF61" s="79" t="e">
        <f t="shared" si="13"/>
        <v>#DIV/0!</v>
      </c>
      <c r="BG61" s="76">
        <f t="shared" ref="BG61:BI61" si="162">SUM(BG54:BG60)</f>
        <v>0</v>
      </c>
      <c r="BH61" s="76">
        <f t="shared" si="162"/>
        <v>0</v>
      </c>
      <c r="BI61" s="77">
        <f t="shared" si="162"/>
        <v>0</v>
      </c>
      <c r="BJ61" s="79" t="e">
        <f t="shared" si="14"/>
        <v>#DIV/0!</v>
      </c>
      <c r="BK61" s="76">
        <f t="shared" ref="BK61:BM61" si="163">SUM(BK54:BK60)</f>
        <v>0</v>
      </c>
      <c r="BL61" s="76">
        <f t="shared" si="163"/>
        <v>0</v>
      </c>
      <c r="BM61" s="77">
        <f t="shared" si="163"/>
        <v>0</v>
      </c>
      <c r="BN61" s="79" t="e">
        <f t="shared" si="15"/>
        <v>#DIV/0!</v>
      </c>
      <c r="BO61" s="76">
        <f t="shared" ref="BO61:BQ61" si="164">SUM(BO54:BO60)</f>
        <v>0</v>
      </c>
      <c r="BP61" s="76">
        <f t="shared" si="164"/>
        <v>0</v>
      </c>
      <c r="BQ61" s="77">
        <f t="shared" si="164"/>
        <v>0</v>
      </c>
      <c r="BR61" s="79" t="e">
        <f t="shared" si="16"/>
        <v>#DIV/0!</v>
      </c>
      <c r="BS61" s="76">
        <f t="shared" ref="BS61:BU61" si="165">SUM(BS54:BS60)</f>
        <v>0</v>
      </c>
      <c r="BT61" s="76">
        <f t="shared" si="165"/>
        <v>0</v>
      </c>
      <c r="BU61" s="77">
        <f t="shared" si="165"/>
        <v>0</v>
      </c>
      <c r="BV61" s="79" t="e">
        <f t="shared" si="17"/>
        <v>#DIV/0!</v>
      </c>
      <c r="BW61" s="76">
        <f t="shared" ref="BW61:BY61" si="166">SUM(BW54:BW60)</f>
        <v>0</v>
      </c>
      <c r="BX61" s="76">
        <f t="shared" si="166"/>
        <v>0</v>
      </c>
      <c r="BY61" s="77">
        <f t="shared" si="166"/>
        <v>0</v>
      </c>
      <c r="BZ61" s="79" t="e">
        <f t="shared" si="18"/>
        <v>#DIV/0!</v>
      </c>
      <c r="CA61" s="76">
        <f t="shared" ref="CA61:CC61" si="167">SUM(CA54:CA60)</f>
        <v>0</v>
      </c>
      <c r="CB61" s="76">
        <f t="shared" si="167"/>
        <v>0</v>
      </c>
      <c r="CC61" s="77">
        <f t="shared" si="167"/>
        <v>0</v>
      </c>
      <c r="CD61" s="79" t="e">
        <f t="shared" si="19"/>
        <v>#DIV/0!</v>
      </c>
      <c r="CE61" s="76">
        <f t="shared" ref="CE61:CG61" si="168">SUM(CE54:CE60)</f>
        <v>0</v>
      </c>
      <c r="CF61" s="76">
        <f t="shared" si="168"/>
        <v>0</v>
      </c>
      <c r="CG61" s="77">
        <f t="shared" si="168"/>
        <v>0</v>
      </c>
      <c r="CH61" s="79" t="e">
        <f t="shared" si="20"/>
        <v>#DIV/0!</v>
      </c>
      <c r="CI61" s="76">
        <f t="shared" ref="CI61:CK61" si="169">SUM(CI54:CI60)</f>
        <v>0</v>
      </c>
      <c r="CJ61" s="76">
        <f t="shared" si="169"/>
        <v>0</v>
      </c>
      <c r="CK61" s="77">
        <f t="shared" si="169"/>
        <v>0</v>
      </c>
      <c r="CL61" s="79" t="e">
        <f t="shared" si="21"/>
        <v>#DIV/0!</v>
      </c>
      <c r="CM61" s="76">
        <f t="shared" ref="CM61:CO61" si="170">SUM(CM54:CM60)</f>
        <v>0</v>
      </c>
      <c r="CN61" s="76">
        <f t="shared" si="170"/>
        <v>0</v>
      </c>
      <c r="CO61" s="77">
        <f t="shared" si="170"/>
        <v>0</v>
      </c>
      <c r="CP61" s="79" t="e">
        <f t="shared" si="22"/>
        <v>#DIV/0!</v>
      </c>
      <c r="CQ61" s="76">
        <f t="shared" ref="CQ61:CS61" si="171">SUM(CQ54:CQ60)</f>
        <v>0</v>
      </c>
      <c r="CR61" s="76">
        <f t="shared" si="171"/>
        <v>0</v>
      </c>
      <c r="CS61" s="77">
        <f t="shared" si="171"/>
        <v>0</v>
      </c>
      <c r="CT61" s="79" t="e">
        <f t="shared" si="23"/>
        <v>#DIV/0!</v>
      </c>
      <c r="CU61" s="76">
        <f t="shared" ref="CU61:CW61" si="172">SUM(CU54:CU60)</f>
        <v>0</v>
      </c>
      <c r="CV61" s="76">
        <f t="shared" si="172"/>
        <v>0</v>
      </c>
      <c r="CW61" s="77">
        <f t="shared" si="172"/>
        <v>0</v>
      </c>
      <c r="CX61" s="79" t="e">
        <f t="shared" si="24"/>
        <v>#DIV/0!</v>
      </c>
      <c r="CY61" s="76">
        <f t="shared" ref="CY61:DA61" si="173">SUM(CY54:CY60)</f>
        <v>0</v>
      </c>
      <c r="CZ61" s="76">
        <f t="shared" si="173"/>
        <v>0</v>
      </c>
      <c r="DA61" s="77">
        <f t="shared" si="173"/>
        <v>0</v>
      </c>
      <c r="DB61" s="79" t="e">
        <f t="shared" si="29"/>
        <v>#DIV/0!</v>
      </c>
      <c r="DC61" s="76">
        <f t="shared" ref="DC61:DE61" si="174">SUM(DC54:DC60)</f>
        <v>0</v>
      </c>
      <c r="DD61" s="76">
        <f t="shared" si="174"/>
        <v>0</v>
      </c>
      <c r="DE61" s="77">
        <f t="shared" si="174"/>
        <v>0</v>
      </c>
      <c r="DF61" s="151" t="e">
        <f t="shared" si="26"/>
        <v>#DIV/0!</v>
      </c>
    </row>
    <row r="62" spans="1:110" hidden="1">
      <c r="A62" s="88"/>
      <c r="B62" s="165"/>
      <c r="C62" s="99">
        <f>SUM(W62,AA62,AE62,AI62,AM62,AQ62,AU62,AY62,BC62,BG62,BK62,BO62,BS62,BW62,CA62,CE62,CI62,CM62,CQ62,CU62,CY62,DC62)</f>
        <v>0</v>
      </c>
      <c r="D62" s="72">
        <f t="shared" ref="D62:D68" si="175">SUM(X62,AB62,AF62,AJ62,AN62,AR62,AV62,AZ62,BD62,BH62,BL62,BP62,BT62,BX62,CB62,CF62,CJ62,CN62,CR62,CV62,CZ62,DD62)</f>
        <v>0</v>
      </c>
      <c r="E62" s="146"/>
      <c r="F62" s="72"/>
      <c r="G62" s="72"/>
      <c r="H62" s="72"/>
      <c r="I62" s="72"/>
      <c r="J62" s="61">
        <f>SUM(Y62,AC62,AG62,AK62,AO62,AS62,AW62,BA62,BE62,BI62,BM62,BQ62,BU62,BY62,CC62,CG62,CK62,CO62,CS62,CW62,DA62,DE62)</f>
        <v>0</v>
      </c>
      <c r="K62" s="59">
        <f>SUM($J$21,$J$29,$J$37,$J$45,$J$53,$J$61:J62)/$C$3</f>
        <v>0.42556883750929153</v>
      </c>
      <c r="L62" s="60" t="e">
        <f t="shared" si="1"/>
        <v>#DIV/0!</v>
      </c>
      <c r="M62" s="73" t="e">
        <f t="shared" si="2"/>
        <v>#DIV/0!</v>
      </c>
      <c r="N62" s="356" t="e">
        <f t="shared" si="3"/>
        <v>#DIV/0!</v>
      </c>
      <c r="O62" s="97"/>
      <c r="P62" s="72"/>
      <c r="Q62" s="74" t="e">
        <f t="shared" si="4"/>
        <v>#DIV/0!</v>
      </c>
      <c r="R62" s="75" t="e">
        <f>J62/O62</f>
        <v>#DIV/0!</v>
      </c>
      <c r="S62" s="59" t="e">
        <f t="shared" si="6"/>
        <v>#DIV/0!</v>
      </c>
      <c r="T62" s="72"/>
      <c r="U62" s="72"/>
      <c r="V62" s="89"/>
      <c r="W62" s="169"/>
      <c r="X62" s="127"/>
      <c r="Y62" s="128"/>
      <c r="Z62" s="60" t="e">
        <f t="shared" si="7"/>
        <v>#DIV/0!</v>
      </c>
      <c r="AA62" s="127"/>
      <c r="AB62" s="127"/>
      <c r="AC62" s="128"/>
      <c r="AD62" s="60" t="e">
        <f t="shared" si="50"/>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51"/>
        <v>#DIV/0!</v>
      </c>
      <c r="AU62" s="127"/>
      <c r="AV62" s="127"/>
      <c r="AW62" s="128"/>
      <c r="AX62" s="60" t="e">
        <f t="shared" si="11"/>
        <v>#DIV/0!</v>
      </c>
      <c r="AY62" s="127"/>
      <c r="AZ62" s="127"/>
      <c r="BA62" s="128"/>
      <c r="BB62" s="60" t="e">
        <f t="shared" si="12"/>
        <v>#DIV/0!</v>
      </c>
      <c r="BC62" s="127"/>
      <c r="BD62" s="127"/>
      <c r="BE62" s="128"/>
      <c r="BF62" s="60" t="e">
        <f t="shared" si="13"/>
        <v>#DIV/0!</v>
      </c>
      <c r="BG62" s="127"/>
      <c r="BH62" s="127"/>
      <c r="BI62" s="128"/>
      <c r="BJ62" s="60" t="e">
        <f t="shared" si="14"/>
        <v>#DIV/0!</v>
      </c>
      <c r="BK62" s="127"/>
      <c r="BL62" s="127"/>
      <c r="BM62" s="128"/>
      <c r="BN62" s="60" t="e">
        <f t="shared" si="15"/>
        <v>#DIV/0!</v>
      </c>
      <c r="BO62" s="127"/>
      <c r="BP62" s="127"/>
      <c r="BQ62" s="128"/>
      <c r="BR62" s="60" t="e">
        <f t="shared" si="16"/>
        <v>#DIV/0!</v>
      </c>
      <c r="BS62" s="127"/>
      <c r="BT62" s="127"/>
      <c r="BU62" s="128"/>
      <c r="BV62" s="60" t="e">
        <f t="shared" si="17"/>
        <v>#DIV/0!</v>
      </c>
      <c r="BW62" s="127"/>
      <c r="BX62" s="127"/>
      <c r="BY62" s="128"/>
      <c r="BZ62" s="60" t="e">
        <f t="shared" si="18"/>
        <v>#DIV/0!</v>
      </c>
      <c r="CA62" s="127"/>
      <c r="CB62" s="127"/>
      <c r="CC62" s="128"/>
      <c r="CD62" s="60" t="e">
        <f t="shared" si="19"/>
        <v>#DIV/0!</v>
      </c>
      <c r="CE62" s="127"/>
      <c r="CF62" s="127"/>
      <c r="CG62" s="128"/>
      <c r="CH62" s="60" t="e">
        <f t="shared" si="20"/>
        <v>#DIV/0!</v>
      </c>
      <c r="CI62" s="127"/>
      <c r="CJ62" s="127"/>
      <c r="CK62" s="128"/>
      <c r="CL62" s="60" t="e">
        <f t="shared" si="21"/>
        <v>#DIV/0!</v>
      </c>
      <c r="CM62" s="127"/>
      <c r="CN62" s="127"/>
      <c r="CO62" s="128"/>
      <c r="CP62" s="60" t="e">
        <f t="shared" si="22"/>
        <v>#DIV/0!</v>
      </c>
      <c r="CQ62" s="127"/>
      <c r="CR62" s="127"/>
      <c r="CS62" s="128"/>
      <c r="CT62" s="60" t="e">
        <f t="shared" si="23"/>
        <v>#DIV/0!</v>
      </c>
      <c r="CU62" s="127"/>
      <c r="CV62" s="127"/>
      <c r="CW62" s="128"/>
      <c r="CX62" s="60" t="e">
        <f t="shared" si="24"/>
        <v>#DIV/0!</v>
      </c>
      <c r="CY62" s="127"/>
      <c r="CZ62" s="127"/>
      <c r="DA62" s="128"/>
      <c r="DB62" s="60" t="e">
        <f t="shared" si="29"/>
        <v>#DIV/0!</v>
      </c>
      <c r="DC62" s="127"/>
      <c r="DD62" s="127"/>
      <c r="DE62" s="128"/>
      <c r="DF62" s="150" t="e">
        <f t="shared" si="26"/>
        <v>#DIV/0!</v>
      </c>
    </row>
    <row r="63" spans="1:110" hidden="1">
      <c r="A63" s="88"/>
      <c r="B63" s="165"/>
      <c r="C63" s="99">
        <f t="shared" ref="C63:C68" si="176">SUM(W63,AA63,AE63,AI63,AM63,AQ63,AU63,AY63,BC63,BG63,BK63,BO63,BS63,BW63,CA63,CE63,CI63,CM63,CQ63,CU63,CY63,DC63)</f>
        <v>0</v>
      </c>
      <c r="D63" s="72">
        <f t="shared" si="175"/>
        <v>0</v>
      </c>
      <c r="E63" s="146"/>
      <c r="F63" s="72"/>
      <c r="G63" s="72"/>
      <c r="H63" s="72"/>
      <c r="I63" s="72"/>
      <c r="J63" s="61">
        <f t="shared" ref="J63:J68" si="177">SUM(Y63,AC63,AG63,AK63,AO63,AS63,AW63,BA63,BE63,BI63,BM63,BQ63,BU63,BY63,CC63,CG63,CK63,CO63,CS63,CW63,DA63,DE63)</f>
        <v>0</v>
      </c>
      <c r="K63" s="59">
        <f>SUM($J$21,$J$29,$J$37,$J$45,$J$53,$J$61:J63)/$C$3</f>
        <v>0.42556883750929153</v>
      </c>
      <c r="L63" s="60" t="e">
        <f t="shared" si="1"/>
        <v>#DIV/0!</v>
      </c>
      <c r="M63" s="73" t="e">
        <f t="shared" si="2"/>
        <v>#DIV/0!</v>
      </c>
      <c r="N63" s="356" t="e">
        <f t="shared" si="3"/>
        <v>#DIV/0!</v>
      </c>
      <c r="O63" s="97"/>
      <c r="P63" s="72"/>
      <c r="Q63" s="74" t="e">
        <f t="shared" si="4"/>
        <v>#DIV/0!</v>
      </c>
      <c r="R63" s="75" t="e">
        <f t="shared" ref="R63:R68" si="178">J63/O63</f>
        <v>#DIV/0!</v>
      </c>
      <c r="S63" s="59" t="e">
        <f t="shared" si="6"/>
        <v>#DIV/0!</v>
      </c>
      <c r="T63" s="72"/>
      <c r="U63" s="72"/>
      <c r="V63" s="89"/>
      <c r="W63" s="169"/>
      <c r="X63" s="127"/>
      <c r="Y63" s="128"/>
      <c r="Z63" s="60" t="e">
        <f t="shared" si="7"/>
        <v>#DIV/0!</v>
      </c>
      <c r="AA63" s="127"/>
      <c r="AB63" s="127"/>
      <c r="AC63" s="128"/>
      <c r="AD63" s="60" t="e">
        <f t="shared" si="50"/>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51"/>
        <v>#DIV/0!</v>
      </c>
      <c r="AU63" s="127"/>
      <c r="AV63" s="127"/>
      <c r="AW63" s="128"/>
      <c r="AX63" s="60" t="e">
        <f t="shared" si="11"/>
        <v>#DIV/0!</v>
      </c>
      <c r="AY63" s="127"/>
      <c r="AZ63" s="127"/>
      <c r="BA63" s="128"/>
      <c r="BB63" s="60" t="e">
        <f t="shared" si="12"/>
        <v>#DIV/0!</v>
      </c>
      <c r="BC63" s="127"/>
      <c r="BD63" s="127"/>
      <c r="BE63" s="128"/>
      <c r="BF63" s="60" t="e">
        <f t="shared" si="13"/>
        <v>#DIV/0!</v>
      </c>
      <c r="BG63" s="127"/>
      <c r="BH63" s="127"/>
      <c r="BI63" s="128"/>
      <c r="BJ63" s="60" t="e">
        <f t="shared" si="14"/>
        <v>#DIV/0!</v>
      </c>
      <c r="BK63" s="127"/>
      <c r="BL63" s="127"/>
      <c r="BM63" s="128"/>
      <c r="BN63" s="60" t="e">
        <f t="shared" si="15"/>
        <v>#DIV/0!</v>
      </c>
      <c r="BO63" s="127"/>
      <c r="BP63" s="127"/>
      <c r="BQ63" s="128"/>
      <c r="BR63" s="60" t="e">
        <f t="shared" si="16"/>
        <v>#DIV/0!</v>
      </c>
      <c r="BS63" s="127"/>
      <c r="BT63" s="127"/>
      <c r="BU63" s="128"/>
      <c r="BV63" s="60" t="e">
        <f t="shared" si="17"/>
        <v>#DIV/0!</v>
      </c>
      <c r="BW63" s="127"/>
      <c r="BX63" s="127"/>
      <c r="BY63" s="128"/>
      <c r="BZ63" s="60" t="e">
        <f t="shared" si="18"/>
        <v>#DIV/0!</v>
      </c>
      <c r="CA63" s="127"/>
      <c r="CB63" s="127"/>
      <c r="CC63" s="128"/>
      <c r="CD63" s="60" t="e">
        <f t="shared" si="19"/>
        <v>#DIV/0!</v>
      </c>
      <c r="CE63" s="127"/>
      <c r="CF63" s="127"/>
      <c r="CG63" s="128"/>
      <c r="CH63" s="60" t="e">
        <f t="shared" si="20"/>
        <v>#DIV/0!</v>
      </c>
      <c r="CI63" s="127"/>
      <c r="CJ63" s="127"/>
      <c r="CK63" s="128"/>
      <c r="CL63" s="60" t="e">
        <f t="shared" si="21"/>
        <v>#DIV/0!</v>
      </c>
      <c r="CM63" s="127"/>
      <c r="CN63" s="127"/>
      <c r="CO63" s="128"/>
      <c r="CP63" s="60" t="e">
        <f t="shared" si="22"/>
        <v>#DIV/0!</v>
      </c>
      <c r="CQ63" s="127"/>
      <c r="CR63" s="127"/>
      <c r="CS63" s="128"/>
      <c r="CT63" s="60" t="e">
        <f t="shared" si="23"/>
        <v>#DIV/0!</v>
      </c>
      <c r="CU63" s="127"/>
      <c r="CV63" s="127"/>
      <c r="CW63" s="128"/>
      <c r="CX63" s="60" t="e">
        <f t="shared" si="24"/>
        <v>#DIV/0!</v>
      </c>
      <c r="CY63" s="127"/>
      <c r="CZ63" s="127"/>
      <c r="DA63" s="128"/>
      <c r="DB63" s="60" t="e">
        <f t="shared" si="29"/>
        <v>#DIV/0!</v>
      </c>
      <c r="DC63" s="127"/>
      <c r="DD63" s="127"/>
      <c r="DE63" s="128"/>
      <c r="DF63" s="150" t="e">
        <f t="shared" si="26"/>
        <v>#DIV/0!</v>
      </c>
    </row>
    <row r="64" spans="1:110" hidden="1">
      <c r="A64" s="88"/>
      <c r="B64" s="165"/>
      <c r="C64" s="99">
        <f t="shared" si="176"/>
        <v>0</v>
      </c>
      <c r="D64" s="72">
        <f t="shared" si="175"/>
        <v>0</v>
      </c>
      <c r="E64" s="146"/>
      <c r="F64" s="72"/>
      <c r="G64" s="72"/>
      <c r="H64" s="72"/>
      <c r="I64" s="72"/>
      <c r="J64" s="61">
        <f t="shared" si="177"/>
        <v>0</v>
      </c>
      <c r="K64" s="59">
        <f>SUM($J$21,$J$29,$J$37,$J$45,$J$53,$J$61:J64)/$C$3</f>
        <v>0.42556883750929153</v>
      </c>
      <c r="L64" s="60" t="e">
        <f t="shared" si="1"/>
        <v>#DIV/0!</v>
      </c>
      <c r="M64" s="73" t="e">
        <f t="shared" si="2"/>
        <v>#DIV/0!</v>
      </c>
      <c r="N64" s="356" t="e">
        <f t="shared" si="3"/>
        <v>#DIV/0!</v>
      </c>
      <c r="O64" s="97"/>
      <c r="P64" s="72"/>
      <c r="Q64" s="74" t="e">
        <f t="shared" si="4"/>
        <v>#DIV/0!</v>
      </c>
      <c r="R64" s="75" t="e">
        <f t="shared" si="178"/>
        <v>#DIV/0!</v>
      </c>
      <c r="S64" s="59" t="e">
        <f t="shared" si="6"/>
        <v>#DIV/0!</v>
      </c>
      <c r="T64" s="72"/>
      <c r="U64" s="72"/>
      <c r="V64" s="89"/>
      <c r="W64" s="169"/>
      <c r="X64" s="127"/>
      <c r="Y64" s="128"/>
      <c r="Z64" s="60" t="e">
        <f t="shared" si="7"/>
        <v>#DIV/0!</v>
      </c>
      <c r="AA64" s="127"/>
      <c r="AB64" s="127"/>
      <c r="AC64" s="128"/>
      <c r="AD64" s="60" t="e">
        <f t="shared" si="50"/>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51"/>
        <v>#DIV/0!</v>
      </c>
      <c r="AU64" s="127"/>
      <c r="AV64" s="127"/>
      <c r="AW64" s="128"/>
      <c r="AX64" s="60" t="e">
        <f t="shared" si="11"/>
        <v>#DIV/0!</v>
      </c>
      <c r="AY64" s="127"/>
      <c r="AZ64" s="127"/>
      <c r="BA64" s="128"/>
      <c r="BB64" s="60" t="e">
        <f t="shared" si="12"/>
        <v>#DIV/0!</v>
      </c>
      <c r="BC64" s="127"/>
      <c r="BD64" s="127"/>
      <c r="BE64" s="128"/>
      <c r="BF64" s="60" t="e">
        <f t="shared" si="13"/>
        <v>#DIV/0!</v>
      </c>
      <c r="BG64" s="127"/>
      <c r="BH64" s="127"/>
      <c r="BI64" s="128"/>
      <c r="BJ64" s="60" t="e">
        <f t="shared" si="14"/>
        <v>#DIV/0!</v>
      </c>
      <c r="BK64" s="127"/>
      <c r="BL64" s="127"/>
      <c r="BM64" s="128"/>
      <c r="BN64" s="60" t="e">
        <f t="shared" si="15"/>
        <v>#DIV/0!</v>
      </c>
      <c r="BO64" s="127"/>
      <c r="BP64" s="127"/>
      <c r="BQ64" s="128"/>
      <c r="BR64" s="60" t="e">
        <f t="shared" si="16"/>
        <v>#DIV/0!</v>
      </c>
      <c r="BS64" s="127"/>
      <c r="BT64" s="127"/>
      <c r="BU64" s="128"/>
      <c r="BV64" s="60" t="e">
        <f t="shared" si="17"/>
        <v>#DIV/0!</v>
      </c>
      <c r="BW64" s="127"/>
      <c r="BX64" s="127"/>
      <c r="BY64" s="128"/>
      <c r="BZ64" s="60" t="e">
        <f t="shared" si="18"/>
        <v>#DIV/0!</v>
      </c>
      <c r="CA64" s="127"/>
      <c r="CB64" s="127"/>
      <c r="CC64" s="128"/>
      <c r="CD64" s="60" t="e">
        <f t="shared" si="19"/>
        <v>#DIV/0!</v>
      </c>
      <c r="CE64" s="127"/>
      <c r="CF64" s="127"/>
      <c r="CG64" s="128"/>
      <c r="CH64" s="60" t="e">
        <f t="shared" si="20"/>
        <v>#DIV/0!</v>
      </c>
      <c r="CI64" s="127"/>
      <c r="CJ64" s="127"/>
      <c r="CK64" s="128"/>
      <c r="CL64" s="60" t="e">
        <f t="shared" si="21"/>
        <v>#DIV/0!</v>
      </c>
      <c r="CM64" s="127"/>
      <c r="CN64" s="127"/>
      <c r="CO64" s="128"/>
      <c r="CP64" s="60" t="e">
        <f t="shared" si="22"/>
        <v>#DIV/0!</v>
      </c>
      <c r="CQ64" s="127"/>
      <c r="CR64" s="127"/>
      <c r="CS64" s="128"/>
      <c r="CT64" s="60" t="e">
        <f t="shared" si="23"/>
        <v>#DIV/0!</v>
      </c>
      <c r="CU64" s="127"/>
      <c r="CV64" s="127"/>
      <c r="CW64" s="128"/>
      <c r="CX64" s="60" t="e">
        <f t="shared" si="24"/>
        <v>#DIV/0!</v>
      </c>
      <c r="CY64" s="127"/>
      <c r="CZ64" s="127"/>
      <c r="DA64" s="128"/>
      <c r="DB64" s="60" t="e">
        <f t="shared" si="29"/>
        <v>#DIV/0!</v>
      </c>
      <c r="DC64" s="127"/>
      <c r="DD64" s="127"/>
      <c r="DE64" s="128"/>
      <c r="DF64" s="150" t="e">
        <f t="shared" si="26"/>
        <v>#DIV/0!</v>
      </c>
    </row>
    <row r="65" spans="1:110" hidden="1">
      <c r="A65" s="88"/>
      <c r="B65" s="165"/>
      <c r="C65" s="99">
        <f t="shared" si="176"/>
        <v>0</v>
      </c>
      <c r="D65" s="72">
        <f t="shared" si="175"/>
        <v>0</v>
      </c>
      <c r="E65" s="146"/>
      <c r="F65" s="72"/>
      <c r="G65" s="72"/>
      <c r="H65" s="72"/>
      <c r="I65" s="72"/>
      <c r="J65" s="61">
        <f t="shared" si="177"/>
        <v>0</v>
      </c>
      <c r="K65" s="59">
        <f>SUM($J$21,$J$29,$J$37,$J$45,$J$53,$J$61:J65)/$C$3</f>
        <v>0.42556883750929153</v>
      </c>
      <c r="L65" s="60" t="e">
        <f t="shared" si="1"/>
        <v>#DIV/0!</v>
      </c>
      <c r="M65" s="73" t="e">
        <f t="shared" si="2"/>
        <v>#DIV/0!</v>
      </c>
      <c r="N65" s="356" t="e">
        <f t="shared" si="3"/>
        <v>#DIV/0!</v>
      </c>
      <c r="O65" s="97"/>
      <c r="P65" s="72"/>
      <c r="Q65" s="74" t="e">
        <f t="shared" si="4"/>
        <v>#DIV/0!</v>
      </c>
      <c r="R65" s="75" t="e">
        <f t="shared" si="178"/>
        <v>#DIV/0!</v>
      </c>
      <c r="S65" s="59" t="e">
        <f t="shared" si="6"/>
        <v>#DIV/0!</v>
      </c>
      <c r="T65" s="72"/>
      <c r="U65" s="72"/>
      <c r="V65" s="89"/>
      <c r="W65" s="169"/>
      <c r="X65" s="127"/>
      <c r="Y65" s="128"/>
      <c r="Z65" s="60" t="e">
        <f t="shared" si="7"/>
        <v>#DIV/0!</v>
      </c>
      <c r="AA65" s="127"/>
      <c r="AB65" s="127"/>
      <c r="AC65" s="128"/>
      <c r="AD65" s="60" t="e">
        <f t="shared" si="50"/>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51"/>
        <v>#DIV/0!</v>
      </c>
      <c r="AU65" s="127"/>
      <c r="AV65" s="127"/>
      <c r="AW65" s="128"/>
      <c r="AX65" s="60" t="e">
        <f t="shared" si="11"/>
        <v>#DIV/0!</v>
      </c>
      <c r="AY65" s="127"/>
      <c r="AZ65" s="127"/>
      <c r="BA65" s="128"/>
      <c r="BB65" s="60" t="e">
        <f t="shared" si="12"/>
        <v>#DIV/0!</v>
      </c>
      <c r="BC65" s="127"/>
      <c r="BD65" s="127"/>
      <c r="BE65" s="128"/>
      <c r="BF65" s="60" t="e">
        <f t="shared" si="13"/>
        <v>#DIV/0!</v>
      </c>
      <c r="BG65" s="127"/>
      <c r="BH65" s="127"/>
      <c r="BI65" s="128"/>
      <c r="BJ65" s="60" t="e">
        <f t="shared" si="14"/>
        <v>#DIV/0!</v>
      </c>
      <c r="BK65" s="127"/>
      <c r="BL65" s="127"/>
      <c r="BM65" s="128"/>
      <c r="BN65" s="60" t="e">
        <f t="shared" si="15"/>
        <v>#DIV/0!</v>
      </c>
      <c r="BO65" s="127"/>
      <c r="BP65" s="127"/>
      <c r="BQ65" s="128"/>
      <c r="BR65" s="60" t="e">
        <f t="shared" si="16"/>
        <v>#DIV/0!</v>
      </c>
      <c r="BS65" s="127"/>
      <c r="BT65" s="127"/>
      <c r="BU65" s="128"/>
      <c r="BV65" s="60" t="e">
        <f t="shared" si="17"/>
        <v>#DIV/0!</v>
      </c>
      <c r="BW65" s="127"/>
      <c r="BX65" s="127"/>
      <c r="BY65" s="128"/>
      <c r="BZ65" s="60" t="e">
        <f t="shared" si="18"/>
        <v>#DIV/0!</v>
      </c>
      <c r="CA65" s="127"/>
      <c r="CB65" s="127"/>
      <c r="CC65" s="128"/>
      <c r="CD65" s="60" t="e">
        <f t="shared" si="19"/>
        <v>#DIV/0!</v>
      </c>
      <c r="CE65" s="127"/>
      <c r="CF65" s="127"/>
      <c r="CG65" s="128"/>
      <c r="CH65" s="60" t="e">
        <f t="shared" si="20"/>
        <v>#DIV/0!</v>
      </c>
      <c r="CI65" s="127"/>
      <c r="CJ65" s="127"/>
      <c r="CK65" s="128"/>
      <c r="CL65" s="60" t="e">
        <f t="shared" si="21"/>
        <v>#DIV/0!</v>
      </c>
      <c r="CM65" s="127"/>
      <c r="CN65" s="127"/>
      <c r="CO65" s="128"/>
      <c r="CP65" s="60" t="e">
        <f t="shared" si="22"/>
        <v>#DIV/0!</v>
      </c>
      <c r="CQ65" s="127"/>
      <c r="CR65" s="127"/>
      <c r="CS65" s="128"/>
      <c r="CT65" s="60" t="e">
        <f t="shared" si="23"/>
        <v>#DIV/0!</v>
      </c>
      <c r="CU65" s="127"/>
      <c r="CV65" s="127"/>
      <c r="CW65" s="128"/>
      <c r="CX65" s="60" t="e">
        <f t="shared" si="24"/>
        <v>#DIV/0!</v>
      </c>
      <c r="CY65" s="127"/>
      <c r="CZ65" s="127"/>
      <c r="DA65" s="128"/>
      <c r="DB65" s="60" t="e">
        <f t="shared" si="29"/>
        <v>#DIV/0!</v>
      </c>
      <c r="DC65" s="127"/>
      <c r="DD65" s="127"/>
      <c r="DE65" s="128"/>
      <c r="DF65" s="150" t="e">
        <f t="shared" si="26"/>
        <v>#DIV/0!</v>
      </c>
    </row>
    <row r="66" spans="1:110" hidden="1">
      <c r="A66" s="90"/>
      <c r="B66" s="165"/>
      <c r="C66" s="99">
        <f t="shared" si="176"/>
        <v>0</v>
      </c>
      <c r="D66" s="72">
        <f t="shared" si="175"/>
        <v>0</v>
      </c>
      <c r="E66" s="146"/>
      <c r="F66" s="72"/>
      <c r="G66" s="72"/>
      <c r="H66" s="72"/>
      <c r="I66" s="72"/>
      <c r="J66" s="61">
        <f t="shared" si="177"/>
        <v>0</v>
      </c>
      <c r="K66" s="59">
        <f>SUM($J$21,$J$29,$J$37,$J$45,$J$53,$J$61:J66)/$C$3</f>
        <v>0.42556883750929153</v>
      </c>
      <c r="L66" s="60" t="e">
        <f t="shared" si="1"/>
        <v>#DIV/0!</v>
      </c>
      <c r="M66" s="73" t="e">
        <f t="shared" si="2"/>
        <v>#DIV/0!</v>
      </c>
      <c r="N66" s="356" t="e">
        <f t="shared" si="3"/>
        <v>#DIV/0!</v>
      </c>
      <c r="O66" s="97"/>
      <c r="P66" s="72"/>
      <c r="Q66" s="74" t="e">
        <f t="shared" si="4"/>
        <v>#DIV/0!</v>
      </c>
      <c r="R66" s="75" t="e">
        <f t="shared" si="178"/>
        <v>#DIV/0!</v>
      </c>
      <c r="S66" s="59" t="e">
        <f t="shared" si="6"/>
        <v>#DIV/0!</v>
      </c>
      <c r="T66" s="72"/>
      <c r="U66" s="72"/>
      <c r="V66" s="89"/>
      <c r="W66" s="169"/>
      <c r="X66" s="127"/>
      <c r="Y66" s="128"/>
      <c r="Z66" s="60" t="e">
        <f t="shared" si="7"/>
        <v>#DIV/0!</v>
      </c>
      <c r="AA66" s="127"/>
      <c r="AB66" s="127"/>
      <c r="AC66" s="128"/>
      <c r="AD66" s="60" t="e">
        <f t="shared" si="50"/>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51"/>
        <v>#DIV/0!</v>
      </c>
      <c r="AU66" s="127"/>
      <c r="AV66" s="127"/>
      <c r="AW66" s="128"/>
      <c r="AX66" s="60" t="e">
        <f t="shared" si="11"/>
        <v>#DIV/0!</v>
      </c>
      <c r="AY66" s="127"/>
      <c r="AZ66" s="127"/>
      <c r="BA66" s="128"/>
      <c r="BB66" s="60" t="e">
        <f t="shared" si="12"/>
        <v>#DIV/0!</v>
      </c>
      <c r="BC66" s="127"/>
      <c r="BD66" s="127"/>
      <c r="BE66" s="128"/>
      <c r="BF66" s="60" t="e">
        <f t="shared" si="13"/>
        <v>#DIV/0!</v>
      </c>
      <c r="BG66" s="127"/>
      <c r="BH66" s="127"/>
      <c r="BI66" s="128"/>
      <c r="BJ66" s="60" t="e">
        <f t="shared" si="14"/>
        <v>#DIV/0!</v>
      </c>
      <c r="BK66" s="127"/>
      <c r="BL66" s="127"/>
      <c r="BM66" s="128"/>
      <c r="BN66" s="60" t="e">
        <f t="shared" si="15"/>
        <v>#DIV/0!</v>
      </c>
      <c r="BO66" s="127"/>
      <c r="BP66" s="127"/>
      <c r="BQ66" s="128"/>
      <c r="BR66" s="60" t="e">
        <f t="shared" si="16"/>
        <v>#DIV/0!</v>
      </c>
      <c r="BS66" s="127"/>
      <c r="BT66" s="127"/>
      <c r="BU66" s="128"/>
      <c r="BV66" s="60" t="e">
        <f t="shared" si="17"/>
        <v>#DIV/0!</v>
      </c>
      <c r="BW66" s="127"/>
      <c r="BX66" s="127"/>
      <c r="BY66" s="128"/>
      <c r="BZ66" s="60" t="e">
        <f t="shared" si="18"/>
        <v>#DIV/0!</v>
      </c>
      <c r="CA66" s="127"/>
      <c r="CB66" s="127"/>
      <c r="CC66" s="128"/>
      <c r="CD66" s="60" t="e">
        <f t="shared" si="19"/>
        <v>#DIV/0!</v>
      </c>
      <c r="CE66" s="127"/>
      <c r="CF66" s="127"/>
      <c r="CG66" s="128"/>
      <c r="CH66" s="60" t="e">
        <f t="shared" si="20"/>
        <v>#DIV/0!</v>
      </c>
      <c r="CI66" s="127"/>
      <c r="CJ66" s="127"/>
      <c r="CK66" s="128"/>
      <c r="CL66" s="60" t="e">
        <f t="shared" si="21"/>
        <v>#DIV/0!</v>
      </c>
      <c r="CM66" s="127"/>
      <c r="CN66" s="127"/>
      <c r="CO66" s="128"/>
      <c r="CP66" s="60" t="e">
        <f t="shared" si="22"/>
        <v>#DIV/0!</v>
      </c>
      <c r="CQ66" s="127"/>
      <c r="CR66" s="127"/>
      <c r="CS66" s="128"/>
      <c r="CT66" s="60" t="e">
        <f t="shared" si="23"/>
        <v>#DIV/0!</v>
      </c>
      <c r="CU66" s="127"/>
      <c r="CV66" s="127"/>
      <c r="CW66" s="128"/>
      <c r="CX66" s="60" t="e">
        <f t="shared" si="24"/>
        <v>#DIV/0!</v>
      </c>
      <c r="CY66" s="127"/>
      <c r="CZ66" s="127"/>
      <c r="DA66" s="128"/>
      <c r="DB66" s="60" t="e">
        <f t="shared" si="29"/>
        <v>#DIV/0!</v>
      </c>
      <c r="DC66" s="127"/>
      <c r="DD66" s="127"/>
      <c r="DE66" s="128"/>
      <c r="DF66" s="150" t="e">
        <f t="shared" si="26"/>
        <v>#DIV/0!</v>
      </c>
    </row>
    <row r="67" spans="1:110" hidden="1">
      <c r="A67" s="88"/>
      <c r="B67" s="165"/>
      <c r="C67" s="99">
        <f t="shared" si="176"/>
        <v>0</v>
      </c>
      <c r="D67" s="72">
        <f t="shared" si="175"/>
        <v>0</v>
      </c>
      <c r="E67" s="146"/>
      <c r="F67" s="72"/>
      <c r="G67" s="72"/>
      <c r="H67" s="72"/>
      <c r="I67" s="72"/>
      <c r="J67" s="61">
        <f t="shared" si="177"/>
        <v>0</v>
      </c>
      <c r="K67" s="59">
        <f>SUM($J$21,$J$29,$J$37,$J$45,$J$53,$J$61:J67)/$C$3</f>
        <v>0.42556883750929153</v>
      </c>
      <c r="L67" s="60" t="e">
        <f t="shared" si="1"/>
        <v>#DIV/0!</v>
      </c>
      <c r="M67" s="73" t="e">
        <f t="shared" si="2"/>
        <v>#DIV/0!</v>
      </c>
      <c r="N67" s="356" t="e">
        <f t="shared" si="3"/>
        <v>#DIV/0!</v>
      </c>
      <c r="O67" s="97"/>
      <c r="P67" s="72"/>
      <c r="Q67" s="74" t="e">
        <f t="shared" si="4"/>
        <v>#DIV/0!</v>
      </c>
      <c r="R67" s="75" t="e">
        <f t="shared" si="178"/>
        <v>#DIV/0!</v>
      </c>
      <c r="S67" s="59" t="e">
        <f t="shared" si="6"/>
        <v>#DIV/0!</v>
      </c>
      <c r="T67" s="72"/>
      <c r="U67" s="72"/>
      <c r="V67" s="89"/>
      <c r="W67" s="169"/>
      <c r="X67" s="127"/>
      <c r="Y67" s="128"/>
      <c r="Z67" s="60" t="e">
        <f t="shared" si="7"/>
        <v>#DIV/0!</v>
      </c>
      <c r="AA67" s="127"/>
      <c r="AB67" s="127"/>
      <c r="AC67" s="128"/>
      <c r="AD67" s="60" t="e">
        <f t="shared" si="50"/>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51"/>
        <v>#DIV/0!</v>
      </c>
      <c r="AU67" s="127"/>
      <c r="AV67" s="127"/>
      <c r="AW67" s="128"/>
      <c r="AX67" s="60" t="e">
        <f t="shared" si="11"/>
        <v>#DIV/0!</v>
      </c>
      <c r="AY67" s="127"/>
      <c r="AZ67" s="127"/>
      <c r="BA67" s="128"/>
      <c r="BB67" s="60" t="e">
        <f t="shared" si="12"/>
        <v>#DIV/0!</v>
      </c>
      <c r="BC67" s="127"/>
      <c r="BD67" s="127"/>
      <c r="BE67" s="128"/>
      <c r="BF67" s="60" t="e">
        <f t="shared" si="13"/>
        <v>#DIV/0!</v>
      </c>
      <c r="BG67" s="127"/>
      <c r="BH67" s="127"/>
      <c r="BI67" s="128"/>
      <c r="BJ67" s="60" t="e">
        <f t="shared" si="14"/>
        <v>#DIV/0!</v>
      </c>
      <c r="BK67" s="127"/>
      <c r="BL67" s="127"/>
      <c r="BM67" s="128"/>
      <c r="BN67" s="60" t="e">
        <f t="shared" si="15"/>
        <v>#DIV/0!</v>
      </c>
      <c r="BO67" s="127"/>
      <c r="BP67" s="127"/>
      <c r="BQ67" s="128"/>
      <c r="BR67" s="60" t="e">
        <f t="shared" si="16"/>
        <v>#DIV/0!</v>
      </c>
      <c r="BS67" s="127"/>
      <c r="BT67" s="127"/>
      <c r="BU67" s="128"/>
      <c r="BV67" s="60" t="e">
        <f t="shared" si="17"/>
        <v>#DIV/0!</v>
      </c>
      <c r="BW67" s="127"/>
      <c r="BX67" s="127"/>
      <c r="BY67" s="128"/>
      <c r="BZ67" s="60" t="e">
        <f t="shared" si="18"/>
        <v>#DIV/0!</v>
      </c>
      <c r="CA67" s="127"/>
      <c r="CB67" s="127"/>
      <c r="CC67" s="128"/>
      <c r="CD67" s="60" t="e">
        <f t="shared" si="19"/>
        <v>#DIV/0!</v>
      </c>
      <c r="CE67" s="127"/>
      <c r="CF67" s="127"/>
      <c r="CG67" s="128"/>
      <c r="CH67" s="60" t="e">
        <f t="shared" si="20"/>
        <v>#DIV/0!</v>
      </c>
      <c r="CI67" s="127"/>
      <c r="CJ67" s="127"/>
      <c r="CK67" s="128"/>
      <c r="CL67" s="60" t="e">
        <f t="shared" si="21"/>
        <v>#DIV/0!</v>
      </c>
      <c r="CM67" s="127"/>
      <c r="CN67" s="127"/>
      <c r="CO67" s="128"/>
      <c r="CP67" s="60" t="e">
        <f t="shared" si="22"/>
        <v>#DIV/0!</v>
      </c>
      <c r="CQ67" s="127"/>
      <c r="CR67" s="127"/>
      <c r="CS67" s="128"/>
      <c r="CT67" s="60" t="e">
        <f t="shared" si="23"/>
        <v>#DIV/0!</v>
      </c>
      <c r="CU67" s="127"/>
      <c r="CV67" s="127"/>
      <c r="CW67" s="128"/>
      <c r="CX67" s="60" t="e">
        <f t="shared" si="24"/>
        <v>#DIV/0!</v>
      </c>
      <c r="CY67" s="127"/>
      <c r="CZ67" s="127"/>
      <c r="DA67" s="128"/>
      <c r="DB67" s="60" t="e">
        <f t="shared" si="29"/>
        <v>#DIV/0!</v>
      </c>
      <c r="DC67" s="127"/>
      <c r="DD67" s="127"/>
      <c r="DE67" s="128"/>
      <c r="DF67" s="150" t="e">
        <f t="shared" si="26"/>
        <v>#DIV/0!</v>
      </c>
    </row>
    <row r="68" spans="1:110" hidden="1">
      <c r="A68" s="88"/>
      <c r="B68" s="165"/>
      <c r="C68" s="99">
        <f t="shared" si="176"/>
        <v>0</v>
      </c>
      <c r="D68" s="72">
        <f t="shared" si="175"/>
        <v>0</v>
      </c>
      <c r="E68" s="146"/>
      <c r="F68" s="72"/>
      <c r="G68" s="72"/>
      <c r="H68" s="72"/>
      <c r="I68" s="72"/>
      <c r="J68" s="61">
        <f t="shared" si="177"/>
        <v>0</v>
      </c>
      <c r="K68" s="59">
        <f>SUM($J$21,$J$29,$J$37,$J$45,$J$53,$J$61:J68)/$C$3</f>
        <v>0.42556883750929153</v>
      </c>
      <c r="L68" s="60" t="e">
        <f t="shared" si="1"/>
        <v>#DIV/0!</v>
      </c>
      <c r="M68" s="73" t="e">
        <f t="shared" si="2"/>
        <v>#DIV/0!</v>
      </c>
      <c r="N68" s="356" t="e">
        <f t="shared" si="3"/>
        <v>#DIV/0!</v>
      </c>
      <c r="O68" s="97"/>
      <c r="P68" s="72"/>
      <c r="Q68" s="74" t="e">
        <f t="shared" si="4"/>
        <v>#DIV/0!</v>
      </c>
      <c r="R68" s="75" t="e">
        <f t="shared" si="178"/>
        <v>#DIV/0!</v>
      </c>
      <c r="S68" s="59" t="e">
        <f t="shared" si="6"/>
        <v>#DIV/0!</v>
      </c>
      <c r="T68" s="72"/>
      <c r="U68" s="72"/>
      <c r="V68" s="89"/>
      <c r="W68" s="169"/>
      <c r="X68" s="127"/>
      <c r="Y68" s="128"/>
      <c r="Z68" s="60" t="e">
        <f t="shared" si="7"/>
        <v>#DIV/0!</v>
      </c>
      <c r="AA68" s="127"/>
      <c r="AB68" s="127"/>
      <c r="AC68" s="128"/>
      <c r="AD68" s="60" t="e">
        <f t="shared" si="50"/>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51"/>
        <v>#DIV/0!</v>
      </c>
      <c r="AU68" s="127"/>
      <c r="AV68" s="127"/>
      <c r="AW68" s="128"/>
      <c r="AX68" s="60" t="e">
        <f t="shared" si="11"/>
        <v>#DIV/0!</v>
      </c>
      <c r="AY68" s="127"/>
      <c r="AZ68" s="127"/>
      <c r="BA68" s="128"/>
      <c r="BB68" s="60" t="e">
        <f t="shared" si="12"/>
        <v>#DIV/0!</v>
      </c>
      <c r="BC68" s="127"/>
      <c r="BD68" s="127"/>
      <c r="BE68" s="128"/>
      <c r="BF68" s="60" t="e">
        <f t="shared" si="13"/>
        <v>#DIV/0!</v>
      </c>
      <c r="BG68" s="127"/>
      <c r="BH68" s="127"/>
      <c r="BI68" s="128"/>
      <c r="BJ68" s="60" t="e">
        <f t="shared" si="14"/>
        <v>#DIV/0!</v>
      </c>
      <c r="BK68" s="127"/>
      <c r="BL68" s="127"/>
      <c r="BM68" s="128"/>
      <c r="BN68" s="60" t="e">
        <f t="shared" si="15"/>
        <v>#DIV/0!</v>
      </c>
      <c r="BO68" s="127"/>
      <c r="BP68" s="127"/>
      <c r="BQ68" s="128"/>
      <c r="BR68" s="60" t="e">
        <f t="shared" si="16"/>
        <v>#DIV/0!</v>
      </c>
      <c r="BS68" s="127"/>
      <c r="BT68" s="127"/>
      <c r="BU68" s="128"/>
      <c r="BV68" s="60" t="e">
        <f t="shared" si="17"/>
        <v>#DIV/0!</v>
      </c>
      <c r="BW68" s="127"/>
      <c r="BX68" s="127"/>
      <c r="BY68" s="128"/>
      <c r="BZ68" s="60" t="e">
        <f t="shared" si="18"/>
        <v>#DIV/0!</v>
      </c>
      <c r="CA68" s="127"/>
      <c r="CB68" s="127"/>
      <c r="CC68" s="128"/>
      <c r="CD68" s="60" t="e">
        <f t="shared" si="19"/>
        <v>#DIV/0!</v>
      </c>
      <c r="CE68" s="127"/>
      <c r="CF68" s="127"/>
      <c r="CG68" s="128"/>
      <c r="CH68" s="60" t="e">
        <f t="shared" si="20"/>
        <v>#DIV/0!</v>
      </c>
      <c r="CI68" s="127"/>
      <c r="CJ68" s="127"/>
      <c r="CK68" s="128"/>
      <c r="CL68" s="60" t="e">
        <f t="shared" si="21"/>
        <v>#DIV/0!</v>
      </c>
      <c r="CM68" s="127"/>
      <c r="CN68" s="127"/>
      <c r="CO68" s="128"/>
      <c r="CP68" s="60" t="e">
        <f t="shared" si="22"/>
        <v>#DIV/0!</v>
      </c>
      <c r="CQ68" s="127"/>
      <c r="CR68" s="127"/>
      <c r="CS68" s="128"/>
      <c r="CT68" s="60" t="e">
        <f t="shared" si="23"/>
        <v>#DIV/0!</v>
      </c>
      <c r="CU68" s="127"/>
      <c r="CV68" s="127"/>
      <c r="CW68" s="128"/>
      <c r="CX68" s="60" t="e">
        <f t="shared" si="24"/>
        <v>#DIV/0!</v>
      </c>
      <c r="CY68" s="127"/>
      <c r="CZ68" s="127"/>
      <c r="DA68" s="128"/>
      <c r="DB68" s="60" t="e">
        <f t="shared" si="29"/>
        <v>#DIV/0!</v>
      </c>
      <c r="DC68" s="127"/>
      <c r="DD68" s="127"/>
      <c r="DE68" s="128"/>
      <c r="DF68" s="150" t="e">
        <f t="shared" si="26"/>
        <v>#DIV/0!</v>
      </c>
    </row>
    <row r="69" spans="1:110" hidden="1">
      <c r="A69" s="91"/>
      <c r="B69" s="166" t="s">
        <v>65</v>
      </c>
      <c r="C69" s="91">
        <f t="shared" ref="C69:I69" si="179">SUM(C62:C68)</f>
        <v>0</v>
      </c>
      <c r="D69" s="76">
        <f t="shared" si="179"/>
        <v>0</v>
      </c>
      <c r="E69" s="147">
        <f t="shared" si="179"/>
        <v>0</v>
      </c>
      <c r="F69" s="76">
        <f t="shared" si="179"/>
        <v>0</v>
      </c>
      <c r="G69" s="76">
        <f t="shared" si="179"/>
        <v>0</v>
      </c>
      <c r="H69" s="76">
        <f t="shared" si="179"/>
        <v>0</v>
      </c>
      <c r="I69" s="76">
        <f t="shared" si="179"/>
        <v>0</v>
      </c>
      <c r="J69" s="77">
        <f>SUM(J62:J68)</f>
        <v>0</v>
      </c>
      <c r="K69" s="78">
        <f>SUM($J$21,$J$29,$J$37,$J$45,$J$53,$J$61,$J$69)/$C$3</f>
        <v>0.42556883750929153</v>
      </c>
      <c r="L69" s="79" t="e">
        <f t="shared" si="1"/>
        <v>#DIV/0!</v>
      </c>
      <c r="M69" s="80" t="e">
        <f t="shared" si="2"/>
        <v>#DIV/0!</v>
      </c>
      <c r="N69" s="357" t="e">
        <f t="shared" si="3"/>
        <v>#DIV/0!</v>
      </c>
      <c r="O69" s="98">
        <f>SUM(O62:O68)</f>
        <v>0</v>
      </c>
      <c r="P69" s="81">
        <f>SUM(P62:P68)</f>
        <v>0</v>
      </c>
      <c r="Q69" s="78" t="e">
        <f t="shared" si="4"/>
        <v>#DIV/0!</v>
      </c>
      <c r="R69" s="82" t="e">
        <f>J69/O69</f>
        <v>#DIV/0!</v>
      </c>
      <c r="S69" s="78" t="e">
        <f t="shared" si="6"/>
        <v>#DIV/0!</v>
      </c>
      <c r="T69" s="83" t="e">
        <f>AVERAGE(T62:T68)</f>
        <v>#DIV/0!</v>
      </c>
      <c r="U69" s="76">
        <f>SUM(U62:U68)</f>
        <v>0</v>
      </c>
      <c r="V69" s="92" t="e">
        <f>AVERAGE(V62:V68)</f>
        <v>#DIV/0!</v>
      </c>
      <c r="W69" s="98">
        <f t="shared" ref="W69:Y69" si="180">SUM(W62:W68)</f>
        <v>0</v>
      </c>
      <c r="X69" s="76">
        <f t="shared" si="180"/>
        <v>0</v>
      </c>
      <c r="Y69" s="77">
        <f t="shared" si="180"/>
        <v>0</v>
      </c>
      <c r="Z69" s="79" t="e">
        <f t="shared" si="7"/>
        <v>#DIV/0!</v>
      </c>
      <c r="AA69" s="76">
        <f t="shared" ref="AA69:AC69" si="181">SUM(AA62:AA68)</f>
        <v>0</v>
      </c>
      <c r="AB69" s="76">
        <f t="shared" si="181"/>
        <v>0</v>
      </c>
      <c r="AC69" s="77">
        <f t="shared" si="181"/>
        <v>0</v>
      </c>
      <c r="AD69" s="79" t="e">
        <f t="shared" si="50"/>
        <v>#DIV/0!</v>
      </c>
      <c r="AE69" s="76">
        <f t="shared" ref="AE69:AG69" si="182">SUM(AE62:AE68)</f>
        <v>0</v>
      </c>
      <c r="AF69" s="76">
        <f t="shared" si="182"/>
        <v>0</v>
      </c>
      <c r="AG69" s="77">
        <f t="shared" si="182"/>
        <v>0</v>
      </c>
      <c r="AH69" s="79" t="e">
        <f t="shared" si="8"/>
        <v>#DIV/0!</v>
      </c>
      <c r="AI69" s="76">
        <f t="shared" ref="AI69:AK69" si="183">SUM(AI62:AI68)</f>
        <v>0</v>
      </c>
      <c r="AJ69" s="76">
        <f t="shared" si="183"/>
        <v>0</v>
      </c>
      <c r="AK69" s="77">
        <f t="shared" si="183"/>
        <v>0</v>
      </c>
      <c r="AL69" s="79" t="e">
        <f t="shared" si="9"/>
        <v>#DIV/0!</v>
      </c>
      <c r="AM69" s="76">
        <f t="shared" ref="AM69:AO69" si="184">SUM(AM62:AM68)</f>
        <v>0</v>
      </c>
      <c r="AN69" s="76">
        <f t="shared" si="184"/>
        <v>0</v>
      </c>
      <c r="AO69" s="77">
        <f t="shared" si="184"/>
        <v>0</v>
      </c>
      <c r="AP69" s="79" t="e">
        <f t="shared" si="10"/>
        <v>#DIV/0!</v>
      </c>
      <c r="AQ69" s="76">
        <f t="shared" ref="AQ69:AS69" si="185">SUM(AQ62:AQ68)</f>
        <v>0</v>
      </c>
      <c r="AR69" s="76">
        <f t="shared" si="185"/>
        <v>0</v>
      </c>
      <c r="AS69" s="77">
        <f t="shared" si="185"/>
        <v>0</v>
      </c>
      <c r="AT69" s="79" t="e">
        <f t="shared" si="51"/>
        <v>#DIV/0!</v>
      </c>
      <c r="AU69" s="76">
        <f t="shared" ref="AU69:AW69" si="186">SUM(AU62:AU68)</f>
        <v>0</v>
      </c>
      <c r="AV69" s="76">
        <f t="shared" si="186"/>
        <v>0</v>
      </c>
      <c r="AW69" s="77">
        <f t="shared" si="186"/>
        <v>0</v>
      </c>
      <c r="AX69" s="79" t="e">
        <f t="shared" si="11"/>
        <v>#DIV/0!</v>
      </c>
      <c r="AY69" s="76">
        <f t="shared" ref="AY69:BA69" si="187">SUM(AY62:AY68)</f>
        <v>0</v>
      </c>
      <c r="AZ69" s="76">
        <f t="shared" si="187"/>
        <v>0</v>
      </c>
      <c r="BA69" s="77">
        <f t="shared" si="187"/>
        <v>0</v>
      </c>
      <c r="BB69" s="79" t="e">
        <f t="shared" si="12"/>
        <v>#DIV/0!</v>
      </c>
      <c r="BC69" s="76">
        <f t="shared" ref="BC69:BE69" si="188">SUM(BC62:BC68)</f>
        <v>0</v>
      </c>
      <c r="BD69" s="76">
        <f t="shared" si="188"/>
        <v>0</v>
      </c>
      <c r="BE69" s="77">
        <f t="shared" si="188"/>
        <v>0</v>
      </c>
      <c r="BF69" s="79" t="e">
        <f t="shared" si="13"/>
        <v>#DIV/0!</v>
      </c>
      <c r="BG69" s="76">
        <f t="shared" ref="BG69:BI69" si="189">SUM(BG62:BG68)</f>
        <v>0</v>
      </c>
      <c r="BH69" s="76">
        <f t="shared" si="189"/>
        <v>0</v>
      </c>
      <c r="BI69" s="77">
        <f t="shared" si="189"/>
        <v>0</v>
      </c>
      <c r="BJ69" s="79" t="e">
        <f t="shared" si="14"/>
        <v>#DIV/0!</v>
      </c>
      <c r="BK69" s="76">
        <f t="shared" ref="BK69:BM69" si="190">SUM(BK62:BK68)</f>
        <v>0</v>
      </c>
      <c r="BL69" s="76">
        <f t="shared" si="190"/>
        <v>0</v>
      </c>
      <c r="BM69" s="77">
        <f t="shared" si="190"/>
        <v>0</v>
      </c>
      <c r="BN69" s="79" t="e">
        <f t="shared" si="15"/>
        <v>#DIV/0!</v>
      </c>
      <c r="BO69" s="76">
        <f t="shared" ref="BO69:BQ69" si="191">SUM(BO62:BO68)</f>
        <v>0</v>
      </c>
      <c r="BP69" s="76">
        <f t="shared" si="191"/>
        <v>0</v>
      </c>
      <c r="BQ69" s="77">
        <f t="shared" si="191"/>
        <v>0</v>
      </c>
      <c r="BR69" s="79" t="e">
        <f t="shared" si="16"/>
        <v>#DIV/0!</v>
      </c>
      <c r="BS69" s="76">
        <f t="shared" ref="BS69:BU69" si="192">SUM(BS62:BS68)</f>
        <v>0</v>
      </c>
      <c r="BT69" s="76">
        <f t="shared" si="192"/>
        <v>0</v>
      </c>
      <c r="BU69" s="77">
        <f t="shared" si="192"/>
        <v>0</v>
      </c>
      <c r="BV69" s="79" t="e">
        <f t="shared" si="17"/>
        <v>#DIV/0!</v>
      </c>
      <c r="BW69" s="76">
        <f t="shared" ref="BW69:BY69" si="193">SUM(BW62:BW68)</f>
        <v>0</v>
      </c>
      <c r="BX69" s="76">
        <f t="shared" si="193"/>
        <v>0</v>
      </c>
      <c r="BY69" s="77">
        <f t="shared" si="193"/>
        <v>0</v>
      </c>
      <c r="BZ69" s="79" t="e">
        <f t="shared" si="18"/>
        <v>#DIV/0!</v>
      </c>
      <c r="CA69" s="76">
        <f t="shared" ref="CA69:CC69" si="194">SUM(CA62:CA68)</f>
        <v>0</v>
      </c>
      <c r="CB69" s="76">
        <f t="shared" si="194"/>
        <v>0</v>
      </c>
      <c r="CC69" s="77">
        <f t="shared" si="194"/>
        <v>0</v>
      </c>
      <c r="CD69" s="79" t="e">
        <f t="shared" si="19"/>
        <v>#DIV/0!</v>
      </c>
      <c r="CE69" s="76">
        <f t="shared" ref="CE69:CG69" si="195">SUM(CE62:CE68)</f>
        <v>0</v>
      </c>
      <c r="CF69" s="76">
        <f t="shared" si="195"/>
        <v>0</v>
      </c>
      <c r="CG69" s="77">
        <f t="shared" si="195"/>
        <v>0</v>
      </c>
      <c r="CH69" s="79" t="e">
        <f t="shared" si="20"/>
        <v>#DIV/0!</v>
      </c>
      <c r="CI69" s="76">
        <f t="shared" ref="CI69:CK69" si="196">SUM(CI62:CI68)</f>
        <v>0</v>
      </c>
      <c r="CJ69" s="76">
        <f t="shared" si="196"/>
        <v>0</v>
      </c>
      <c r="CK69" s="77">
        <f t="shared" si="196"/>
        <v>0</v>
      </c>
      <c r="CL69" s="79" t="e">
        <f t="shared" si="21"/>
        <v>#DIV/0!</v>
      </c>
      <c r="CM69" s="76">
        <f t="shared" ref="CM69:CO69" si="197">SUM(CM62:CM68)</f>
        <v>0</v>
      </c>
      <c r="CN69" s="76">
        <f t="shared" si="197"/>
        <v>0</v>
      </c>
      <c r="CO69" s="77">
        <f t="shared" si="197"/>
        <v>0</v>
      </c>
      <c r="CP69" s="79" t="e">
        <f t="shared" si="22"/>
        <v>#DIV/0!</v>
      </c>
      <c r="CQ69" s="76">
        <f t="shared" ref="CQ69:CS69" si="198">SUM(CQ62:CQ68)</f>
        <v>0</v>
      </c>
      <c r="CR69" s="76">
        <f t="shared" si="198"/>
        <v>0</v>
      </c>
      <c r="CS69" s="77">
        <f t="shared" si="198"/>
        <v>0</v>
      </c>
      <c r="CT69" s="79" t="e">
        <f t="shared" si="23"/>
        <v>#DIV/0!</v>
      </c>
      <c r="CU69" s="76">
        <f t="shared" ref="CU69:CW69" si="199">SUM(CU62:CU68)</f>
        <v>0</v>
      </c>
      <c r="CV69" s="76">
        <f t="shared" si="199"/>
        <v>0</v>
      </c>
      <c r="CW69" s="77">
        <f t="shared" si="199"/>
        <v>0</v>
      </c>
      <c r="CX69" s="79" t="e">
        <f t="shared" si="24"/>
        <v>#DIV/0!</v>
      </c>
      <c r="CY69" s="76">
        <f t="shared" ref="CY69:DA69" si="200">SUM(CY62:CY68)</f>
        <v>0</v>
      </c>
      <c r="CZ69" s="76">
        <f t="shared" si="200"/>
        <v>0</v>
      </c>
      <c r="DA69" s="77">
        <f t="shared" si="200"/>
        <v>0</v>
      </c>
      <c r="DB69" s="79" t="e">
        <f t="shared" si="29"/>
        <v>#DIV/0!</v>
      </c>
      <c r="DC69" s="76">
        <f t="shared" ref="DC69:DE69" si="201">SUM(DC62:DC68)</f>
        <v>0</v>
      </c>
      <c r="DD69" s="76">
        <f t="shared" si="201"/>
        <v>0</v>
      </c>
      <c r="DE69" s="77">
        <f t="shared" si="201"/>
        <v>0</v>
      </c>
      <c r="DF69" s="151" t="e">
        <f t="shared" si="26"/>
        <v>#DIV/0!</v>
      </c>
    </row>
    <row r="70" spans="1:110" hidden="1">
      <c r="A70" s="88"/>
      <c r="B70" s="165"/>
      <c r="C70" s="99">
        <f>SUM(W70,AA70,AE70,AI70,AM70,AQ70,AU70,AY70,BC70,BG70,BK70,BO70,BS70,BW70,CA70,CE70,CI70,CM70,CQ70,CU70,CY70,DC70)</f>
        <v>0</v>
      </c>
      <c r="D70" s="72">
        <f t="shared" ref="D70:D76" si="202">SUM(X70,AB70,AF70,AJ70,AN70,AR70,AV70,AZ70,BD70,BH70,BL70,BP70,BT70,BX70,CB70,CF70,CJ70,CN70,CR70,CV70,CZ70,DD70)</f>
        <v>0</v>
      </c>
      <c r="E70" s="146"/>
      <c r="F70" s="72"/>
      <c r="G70" s="72"/>
      <c r="H70" s="72"/>
      <c r="I70" s="72"/>
      <c r="J70" s="61">
        <f>SUM(Y70,AC70,AG70,AK70,AO70,AS70,AW70,BA70,BE70,BI70,BM70,BQ70,BU70,BY70,CC70,CG70,CK70,CO70,CS70,CW70,DA70,DE70)</f>
        <v>0</v>
      </c>
      <c r="K70" s="59">
        <f>SUM($J$21,$J$29,$J$37,$J$45,$J$53,$J$61,$J$69:J70)/$C$3</f>
        <v>0.42556883750929153</v>
      </c>
      <c r="L70" s="60" t="e">
        <f t="shared" si="1"/>
        <v>#DIV/0!</v>
      </c>
      <c r="M70" s="73" t="e">
        <f t="shared" si="2"/>
        <v>#DIV/0!</v>
      </c>
      <c r="N70" s="356" t="e">
        <f t="shared" si="3"/>
        <v>#DIV/0!</v>
      </c>
      <c r="O70" s="97"/>
      <c r="P70" s="72"/>
      <c r="Q70" s="74" t="e">
        <f t="shared" si="4"/>
        <v>#DIV/0!</v>
      </c>
      <c r="R70" s="75" t="e">
        <f>J70/O70</f>
        <v>#DIV/0!</v>
      </c>
      <c r="S70" s="59" t="e">
        <f t="shared" si="6"/>
        <v>#DIV/0!</v>
      </c>
      <c r="T70" s="72"/>
      <c r="U70" s="72"/>
      <c r="V70" s="89"/>
      <c r="W70" s="169"/>
      <c r="X70" s="127"/>
      <c r="Y70" s="128"/>
      <c r="Z70" s="60" t="e">
        <f t="shared" si="7"/>
        <v>#DIV/0!</v>
      </c>
      <c r="AA70" s="127"/>
      <c r="AB70" s="127"/>
      <c r="AC70" s="128"/>
      <c r="AD70" s="60" t="e">
        <f t="shared" si="50"/>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51"/>
        <v>#DIV/0!</v>
      </c>
      <c r="AU70" s="127"/>
      <c r="AV70" s="127"/>
      <c r="AW70" s="128"/>
      <c r="AX70" s="60" t="e">
        <f t="shared" si="11"/>
        <v>#DIV/0!</v>
      </c>
      <c r="AY70" s="127"/>
      <c r="AZ70" s="127"/>
      <c r="BA70" s="128"/>
      <c r="BB70" s="60" t="e">
        <f t="shared" si="12"/>
        <v>#DIV/0!</v>
      </c>
      <c r="BC70" s="127"/>
      <c r="BD70" s="127"/>
      <c r="BE70" s="128"/>
      <c r="BF70" s="60" t="e">
        <f t="shared" si="13"/>
        <v>#DIV/0!</v>
      </c>
      <c r="BG70" s="127"/>
      <c r="BH70" s="127"/>
      <c r="BI70" s="128"/>
      <c r="BJ70" s="60" t="e">
        <f t="shared" si="14"/>
        <v>#DIV/0!</v>
      </c>
      <c r="BK70" s="127"/>
      <c r="BL70" s="127"/>
      <c r="BM70" s="128"/>
      <c r="BN70" s="60" t="e">
        <f t="shared" si="15"/>
        <v>#DIV/0!</v>
      </c>
      <c r="BO70" s="127"/>
      <c r="BP70" s="127"/>
      <c r="BQ70" s="128"/>
      <c r="BR70" s="60" t="e">
        <f t="shared" si="16"/>
        <v>#DIV/0!</v>
      </c>
      <c r="BS70" s="127"/>
      <c r="BT70" s="127"/>
      <c r="BU70" s="128"/>
      <c r="BV70" s="60" t="e">
        <f t="shared" si="17"/>
        <v>#DIV/0!</v>
      </c>
      <c r="BW70" s="127"/>
      <c r="BX70" s="127"/>
      <c r="BY70" s="128"/>
      <c r="BZ70" s="60" t="e">
        <f t="shared" si="18"/>
        <v>#DIV/0!</v>
      </c>
      <c r="CA70" s="127"/>
      <c r="CB70" s="127"/>
      <c r="CC70" s="128"/>
      <c r="CD70" s="60" t="e">
        <f t="shared" si="19"/>
        <v>#DIV/0!</v>
      </c>
      <c r="CE70" s="127"/>
      <c r="CF70" s="127"/>
      <c r="CG70" s="128"/>
      <c r="CH70" s="60" t="e">
        <f t="shared" si="20"/>
        <v>#DIV/0!</v>
      </c>
      <c r="CI70" s="127"/>
      <c r="CJ70" s="127"/>
      <c r="CK70" s="128"/>
      <c r="CL70" s="60" t="e">
        <f t="shared" si="21"/>
        <v>#DIV/0!</v>
      </c>
      <c r="CM70" s="127"/>
      <c r="CN70" s="127"/>
      <c r="CO70" s="128"/>
      <c r="CP70" s="60" t="e">
        <f t="shared" si="22"/>
        <v>#DIV/0!</v>
      </c>
      <c r="CQ70" s="127"/>
      <c r="CR70" s="127"/>
      <c r="CS70" s="128"/>
      <c r="CT70" s="60" t="e">
        <f t="shared" si="23"/>
        <v>#DIV/0!</v>
      </c>
      <c r="CU70" s="127"/>
      <c r="CV70" s="127"/>
      <c r="CW70" s="128"/>
      <c r="CX70" s="60" t="e">
        <f t="shared" si="24"/>
        <v>#DIV/0!</v>
      </c>
      <c r="CY70" s="127"/>
      <c r="CZ70" s="127"/>
      <c r="DA70" s="128"/>
      <c r="DB70" s="60" t="e">
        <f t="shared" si="29"/>
        <v>#DIV/0!</v>
      </c>
      <c r="DC70" s="127"/>
      <c r="DD70" s="127"/>
      <c r="DE70" s="128"/>
      <c r="DF70" s="150" t="e">
        <f t="shared" si="26"/>
        <v>#DIV/0!</v>
      </c>
    </row>
    <row r="71" spans="1:110" hidden="1">
      <c r="A71" s="88"/>
      <c r="B71" s="165"/>
      <c r="C71" s="99">
        <f t="shared" ref="C71:C76" si="203">SUM(W71,AA71,AE71,AI71,AM71,AQ71,AU71,AY71,BC71,BG71,BK71,BO71,BS71,BW71,CA71,CE71,CI71,CM71,CQ71,CU71,CY71,DC71)</f>
        <v>0</v>
      </c>
      <c r="D71" s="72">
        <f t="shared" si="202"/>
        <v>0</v>
      </c>
      <c r="E71" s="146"/>
      <c r="F71" s="72"/>
      <c r="G71" s="72"/>
      <c r="H71" s="72"/>
      <c r="I71" s="72"/>
      <c r="J71" s="61">
        <f t="shared" ref="J71:J76" si="204">SUM(Y71,AC71,AG71,AK71,AO71,AS71,AW71,BA71,BE71,BI71,BM71,BQ71,BU71,BY71,CC71,CG71,CK71,CO71,CS71,CW71,DA71,DE71)</f>
        <v>0</v>
      </c>
      <c r="K71" s="59">
        <f>SUM($J$21,$J$29,$J$37,$J$45,$J$53,$J$61,$J$69:J71)/$C$3</f>
        <v>0.42556883750929153</v>
      </c>
      <c r="L71" s="60" t="e">
        <f t="shared" si="1"/>
        <v>#DIV/0!</v>
      </c>
      <c r="M71" s="73" t="e">
        <f t="shared" si="2"/>
        <v>#DIV/0!</v>
      </c>
      <c r="N71" s="356" t="e">
        <f t="shared" si="3"/>
        <v>#DIV/0!</v>
      </c>
      <c r="O71" s="97"/>
      <c r="P71" s="72"/>
      <c r="Q71" s="74" t="e">
        <f t="shared" si="4"/>
        <v>#DIV/0!</v>
      </c>
      <c r="R71" s="75" t="e">
        <f t="shared" ref="R71:R76" si="205">J71/O71</f>
        <v>#DIV/0!</v>
      </c>
      <c r="S71" s="59" t="e">
        <f t="shared" si="6"/>
        <v>#DIV/0!</v>
      </c>
      <c r="T71" s="72"/>
      <c r="U71" s="72"/>
      <c r="V71" s="89"/>
      <c r="W71" s="169"/>
      <c r="X71" s="127"/>
      <c r="Y71" s="128"/>
      <c r="Z71" s="60" t="e">
        <f t="shared" si="7"/>
        <v>#DIV/0!</v>
      </c>
      <c r="AA71" s="127"/>
      <c r="AB71" s="127"/>
      <c r="AC71" s="128"/>
      <c r="AD71" s="60" t="e">
        <f t="shared" si="50"/>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51"/>
        <v>#DIV/0!</v>
      </c>
      <c r="AU71" s="127"/>
      <c r="AV71" s="127"/>
      <c r="AW71" s="128"/>
      <c r="AX71" s="60" t="e">
        <f t="shared" si="11"/>
        <v>#DIV/0!</v>
      </c>
      <c r="AY71" s="127"/>
      <c r="AZ71" s="127"/>
      <c r="BA71" s="128"/>
      <c r="BB71" s="60" t="e">
        <f t="shared" si="12"/>
        <v>#DIV/0!</v>
      </c>
      <c r="BC71" s="127"/>
      <c r="BD71" s="127"/>
      <c r="BE71" s="128"/>
      <c r="BF71" s="60" t="e">
        <f t="shared" si="13"/>
        <v>#DIV/0!</v>
      </c>
      <c r="BG71" s="127"/>
      <c r="BH71" s="127"/>
      <c r="BI71" s="128"/>
      <c r="BJ71" s="60" t="e">
        <f t="shared" si="14"/>
        <v>#DIV/0!</v>
      </c>
      <c r="BK71" s="127"/>
      <c r="BL71" s="127"/>
      <c r="BM71" s="128"/>
      <c r="BN71" s="60" t="e">
        <f t="shared" si="15"/>
        <v>#DIV/0!</v>
      </c>
      <c r="BO71" s="127"/>
      <c r="BP71" s="127"/>
      <c r="BQ71" s="128"/>
      <c r="BR71" s="60" t="e">
        <f t="shared" si="16"/>
        <v>#DIV/0!</v>
      </c>
      <c r="BS71" s="127"/>
      <c r="BT71" s="127"/>
      <c r="BU71" s="128"/>
      <c r="BV71" s="60" t="e">
        <f t="shared" si="17"/>
        <v>#DIV/0!</v>
      </c>
      <c r="BW71" s="127"/>
      <c r="BX71" s="127"/>
      <c r="BY71" s="128"/>
      <c r="BZ71" s="60" t="e">
        <f t="shared" si="18"/>
        <v>#DIV/0!</v>
      </c>
      <c r="CA71" s="127"/>
      <c r="CB71" s="127"/>
      <c r="CC71" s="128"/>
      <c r="CD71" s="60" t="e">
        <f t="shared" si="19"/>
        <v>#DIV/0!</v>
      </c>
      <c r="CE71" s="127"/>
      <c r="CF71" s="127"/>
      <c r="CG71" s="128"/>
      <c r="CH71" s="60" t="e">
        <f t="shared" si="20"/>
        <v>#DIV/0!</v>
      </c>
      <c r="CI71" s="127"/>
      <c r="CJ71" s="127"/>
      <c r="CK71" s="128"/>
      <c r="CL71" s="60" t="e">
        <f t="shared" si="21"/>
        <v>#DIV/0!</v>
      </c>
      <c r="CM71" s="127"/>
      <c r="CN71" s="127"/>
      <c r="CO71" s="128"/>
      <c r="CP71" s="60" t="e">
        <f t="shared" si="22"/>
        <v>#DIV/0!</v>
      </c>
      <c r="CQ71" s="127"/>
      <c r="CR71" s="127"/>
      <c r="CS71" s="128"/>
      <c r="CT71" s="60" t="e">
        <f t="shared" si="23"/>
        <v>#DIV/0!</v>
      </c>
      <c r="CU71" s="127"/>
      <c r="CV71" s="127"/>
      <c r="CW71" s="128"/>
      <c r="CX71" s="60" t="e">
        <f t="shared" si="24"/>
        <v>#DIV/0!</v>
      </c>
      <c r="CY71" s="127"/>
      <c r="CZ71" s="127"/>
      <c r="DA71" s="128"/>
      <c r="DB71" s="60" t="e">
        <f t="shared" si="29"/>
        <v>#DIV/0!</v>
      </c>
      <c r="DC71" s="127"/>
      <c r="DD71" s="127"/>
      <c r="DE71" s="128"/>
      <c r="DF71" s="150" t="e">
        <f t="shared" si="26"/>
        <v>#DIV/0!</v>
      </c>
    </row>
    <row r="72" spans="1:110" hidden="1">
      <c r="A72" s="88"/>
      <c r="B72" s="165"/>
      <c r="C72" s="99">
        <f t="shared" si="203"/>
        <v>0</v>
      </c>
      <c r="D72" s="72">
        <f t="shared" si="202"/>
        <v>0</v>
      </c>
      <c r="E72" s="146"/>
      <c r="F72" s="72"/>
      <c r="G72" s="72"/>
      <c r="H72" s="72"/>
      <c r="I72" s="72"/>
      <c r="J72" s="61">
        <f t="shared" si="204"/>
        <v>0</v>
      </c>
      <c r="K72" s="59">
        <f>SUM($J$21,$J$29,$J$37,$J$45,$J$53,$J$61,$J$69:J72)/$C$3</f>
        <v>0.42556883750929153</v>
      </c>
      <c r="L72" s="60" t="e">
        <f t="shared" si="1"/>
        <v>#DIV/0!</v>
      </c>
      <c r="M72" s="73" t="e">
        <f t="shared" si="2"/>
        <v>#DIV/0!</v>
      </c>
      <c r="N72" s="356" t="e">
        <f t="shared" si="3"/>
        <v>#DIV/0!</v>
      </c>
      <c r="O72" s="97"/>
      <c r="P72" s="72"/>
      <c r="Q72" s="74" t="e">
        <f t="shared" si="4"/>
        <v>#DIV/0!</v>
      </c>
      <c r="R72" s="75" t="e">
        <f t="shared" si="205"/>
        <v>#DIV/0!</v>
      </c>
      <c r="S72" s="59" t="e">
        <f t="shared" si="6"/>
        <v>#DIV/0!</v>
      </c>
      <c r="T72" s="72"/>
      <c r="U72" s="72"/>
      <c r="V72" s="89"/>
      <c r="W72" s="169"/>
      <c r="X72" s="127"/>
      <c r="Y72" s="128"/>
      <c r="Z72" s="60" t="e">
        <f t="shared" si="7"/>
        <v>#DIV/0!</v>
      </c>
      <c r="AA72" s="127"/>
      <c r="AB72" s="127"/>
      <c r="AC72" s="128"/>
      <c r="AD72" s="60" t="e">
        <f t="shared" si="50"/>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51"/>
        <v>#DIV/0!</v>
      </c>
      <c r="AU72" s="127"/>
      <c r="AV72" s="127"/>
      <c r="AW72" s="128"/>
      <c r="AX72" s="60" t="e">
        <f t="shared" si="11"/>
        <v>#DIV/0!</v>
      </c>
      <c r="AY72" s="127"/>
      <c r="AZ72" s="127"/>
      <c r="BA72" s="128"/>
      <c r="BB72" s="60" t="e">
        <f t="shared" si="12"/>
        <v>#DIV/0!</v>
      </c>
      <c r="BC72" s="127"/>
      <c r="BD72" s="127"/>
      <c r="BE72" s="128"/>
      <c r="BF72" s="60" t="e">
        <f t="shared" si="13"/>
        <v>#DIV/0!</v>
      </c>
      <c r="BG72" s="127"/>
      <c r="BH72" s="127"/>
      <c r="BI72" s="128"/>
      <c r="BJ72" s="60" t="e">
        <f t="shared" si="14"/>
        <v>#DIV/0!</v>
      </c>
      <c r="BK72" s="127"/>
      <c r="BL72" s="127"/>
      <c r="BM72" s="128"/>
      <c r="BN72" s="60" t="e">
        <f t="shared" si="15"/>
        <v>#DIV/0!</v>
      </c>
      <c r="BO72" s="127"/>
      <c r="BP72" s="127"/>
      <c r="BQ72" s="128"/>
      <c r="BR72" s="60" t="e">
        <f t="shared" si="16"/>
        <v>#DIV/0!</v>
      </c>
      <c r="BS72" s="127"/>
      <c r="BT72" s="127"/>
      <c r="BU72" s="128"/>
      <c r="BV72" s="60" t="e">
        <f t="shared" si="17"/>
        <v>#DIV/0!</v>
      </c>
      <c r="BW72" s="127"/>
      <c r="BX72" s="127"/>
      <c r="BY72" s="128"/>
      <c r="BZ72" s="60" t="e">
        <f t="shared" si="18"/>
        <v>#DIV/0!</v>
      </c>
      <c r="CA72" s="127"/>
      <c r="CB72" s="127"/>
      <c r="CC72" s="128"/>
      <c r="CD72" s="60" t="e">
        <f t="shared" si="19"/>
        <v>#DIV/0!</v>
      </c>
      <c r="CE72" s="127"/>
      <c r="CF72" s="127"/>
      <c r="CG72" s="128"/>
      <c r="CH72" s="60" t="e">
        <f t="shared" si="20"/>
        <v>#DIV/0!</v>
      </c>
      <c r="CI72" s="127"/>
      <c r="CJ72" s="127"/>
      <c r="CK72" s="128"/>
      <c r="CL72" s="60" t="e">
        <f t="shared" si="21"/>
        <v>#DIV/0!</v>
      </c>
      <c r="CM72" s="127"/>
      <c r="CN72" s="127"/>
      <c r="CO72" s="128"/>
      <c r="CP72" s="60" t="e">
        <f t="shared" si="22"/>
        <v>#DIV/0!</v>
      </c>
      <c r="CQ72" s="127"/>
      <c r="CR72" s="127"/>
      <c r="CS72" s="128"/>
      <c r="CT72" s="60" t="e">
        <f t="shared" si="23"/>
        <v>#DIV/0!</v>
      </c>
      <c r="CU72" s="127"/>
      <c r="CV72" s="127"/>
      <c r="CW72" s="128"/>
      <c r="CX72" s="60" t="e">
        <f t="shared" si="24"/>
        <v>#DIV/0!</v>
      </c>
      <c r="CY72" s="127"/>
      <c r="CZ72" s="127"/>
      <c r="DA72" s="128"/>
      <c r="DB72" s="60" t="e">
        <f t="shared" si="29"/>
        <v>#DIV/0!</v>
      </c>
      <c r="DC72" s="127"/>
      <c r="DD72" s="127"/>
      <c r="DE72" s="128"/>
      <c r="DF72" s="150" t="e">
        <f t="shared" si="26"/>
        <v>#DIV/0!</v>
      </c>
    </row>
    <row r="73" spans="1:110" hidden="1">
      <c r="A73" s="88"/>
      <c r="B73" s="165"/>
      <c r="C73" s="99">
        <f t="shared" si="203"/>
        <v>0</v>
      </c>
      <c r="D73" s="72">
        <f t="shared" si="202"/>
        <v>0</v>
      </c>
      <c r="E73" s="146"/>
      <c r="F73" s="72"/>
      <c r="G73" s="72"/>
      <c r="H73" s="72"/>
      <c r="I73" s="72"/>
      <c r="J73" s="61">
        <f t="shared" si="204"/>
        <v>0</v>
      </c>
      <c r="K73" s="59">
        <f>SUM($J$21,$J$29,$J$37,$J$45,$J$53,$J$61,$J$69:J73)/$C$3</f>
        <v>0.42556883750929153</v>
      </c>
      <c r="L73" s="60" t="e">
        <f t="shared" si="1"/>
        <v>#DIV/0!</v>
      </c>
      <c r="M73" s="73" t="e">
        <f t="shared" si="2"/>
        <v>#DIV/0!</v>
      </c>
      <c r="N73" s="356" t="e">
        <f t="shared" si="3"/>
        <v>#DIV/0!</v>
      </c>
      <c r="O73" s="97"/>
      <c r="P73" s="72"/>
      <c r="Q73" s="74" t="e">
        <f t="shared" si="4"/>
        <v>#DIV/0!</v>
      </c>
      <c r="R73" s="75" t="e">
        <f t="shared" si="205"/>
        <v>#DIV/0!</v>
      </c>
      <c r="S73" s="59" t="e">
        <f t="shared" si="6"/>
        <v>#DIV/0!</v>
      </c>
      <c r="T73" s="72"/>
      <c r="U73" s="72"/>
      <c r="V73" s="89"/>
      <c r="W73" s="169"/>
      <c r="X73" s="127"/>
      <c r="Y73" s="128"/>
      <c r="Z73" s="60" t="e">
        <f t="shared" si="7"/>
        <v>#DIV/0!</v>
      </c>
      <c r="AA73" s="127"/>
      <c r="AB73" s="127"/>
      <c r="AC73" s="128"/>
      <c r="AD73" s="60" t="e">
        <f t="shared" si="50"/>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51"/>
        <v>#DIV/0!</v>
      </c>
      <c r="AU73" s="127"/>
      <c r="AV73" s="127"/>
      <c r="AW73" s="128"/>
      <c r="AX73" s="60" t="e">
        <f t="shared" si="11"/>
        <v>#DIV/0!</v>
      </c>
      <c r="AY73" s="127"/>
      <c r="AZ73" s="127"/>
      <c r="BA73" s="128"/>
      <c r="BB73" s="60" t="e">
        <f t="shared" si="12"/>
        <v>#DIV/0!</v>
      </c>
      <c r="BC73" s="127"/>
      <c r="BD73" s="127"/>
      <c r="BE73" s="128"/>
      <c r="BF73" s="60" t="e">
        <f t="shared" si="13"/>
        <v>#DIV/0!</v>
      </c>
      <c r="BG73" s="127"/>
      <c r="BH73" s="127"/>
      <c r="BI73" s="128"/>
      <c r="BJ73" s="60" t="e">
        <f t="shared" si="14"/>
        <v>#DIV/0!</v>
      </c>
      <c r="BK73" s="127"/>
      <c r="BL73" s="127"/>
      <c r="BM73" s="128"/>
      <c r="BN73" s="60" t="e">
        <f t="shared" si="15"/>
        <v>#DIV/0!</v>
      </c>
      <c r="BO73" s="127"/>
      <c r="BP73" s="127"/>
      <c r="BQ73" s="128"/>
      <c r="BR73" s="60" t="e">
        <f t="shared" si="16"/>
        <v>#DIV/0!</v>
      </c>
      <c r="BS73" s="127"/>
      <c r="BT73" s="127"/>
      <c r="BU73" s="128"/>
      <c r="BV73" s="60" t="e">
        <f t="shared" si="17"/>
        <v>#DIV/0!</v>
      </c>
      <c r="BW73" s="127"/>
      <c r="BX73" s="127"/>
      <c r="BY73" s="128"/>
      <c r="BZ73" s="60" t="e">
        <f t="shared" si="18"/>
        <v>#DIV/0!</v>
      </c>
      <c r="CA73" s="127"/>
      <c r="CB73" s="127"/>
      <c r="CC73" s="128"/>
      <c r="CD73" s="60" t="e">
        <f t="shared" si="19"/>
        <v>#DIV/0!</v>
      </c>
      <c r="CE73" s="127"/>
      <c r="CF73" s="127"/>
      <c r="CG73" s="128"/>
      <c r="CH73" s="60" t="e">
        <f t="shared" si="20"/>
        <v>#DIV/0!</v>
      </c>
      <c r="CI73" s="127"/>
      <c r="CJ73" s="127"/>
      <c r="CK73" s="128"/>
      <c r="CL73" s="60" t="e">
        <f t="shared" si="21"/>
        <v>#DIV/0!</v>
      </c>
      <c r="CM73" s="127"/>
      <c r="CN73" s="127"/>
      <c r="CO73" s="128"/>
      <c r="CP73" s="60" t="e">
        <f t="shared" si="22"/>
        <v>#DIV/0!</v>
      </c>
      <c r="CQ73" s="127"/>
      <c r="CR73" s="127"/>
      <c r="CS73" s="128"/>
      <c r="CT73" s="60" t="e">
        <f t="shared" si="23"/>
        <v>#DIV/0!</v>
      </c>
      <c r="CU73" s="127"/>
      <c r="CV73" s="127"/>
      <c r="CW73" s="128"/>
      <c r="CX73" s="60" t="e">
        <f t="shared" si="24"/>
        <v>#DIV/0!</v>
      </c>
      <c r="CY73" s="127"/>
      <c r="CZ73" s="127"/>
      <c r="DA73" s="128"/>
      <c r="DB73" s="60" t="e">
        <f t="shared" si="29"/>
        <v>#DIV/0!</v>
      </c>
      <c r="DC73" s="127"/>
      <c r="DD73" s="127"/>
      <c r="DE73" s="128"/>
      <c r="DF73" s="150" t="e">
        <f t="shared" si="26"/>
        <v>#DIV/0!</v>
      </c>
    </row>
    <row r="74" spans="1:110" hidden="1">
      <c r="A74" s="90"/>
      <c r="B74" s="165"/>
      <c r="C74" s="99">
        <f t="shared" si="203"/>
        <v>0</v>
      </c>
      <c r="D74" s="72">
        <f t="shared" si="202"/>
        <v>0</v>
      </c>
      <c r="E74" s="146"/>
      <c r="F74" s="72"/>
      <c r="G74" s="72"/>
      <c r="H74" s="72"/>
      <c r="I74" s="72"/>
      <c r="J74" s="61">
        <f t="shared" si="204"/>
        <v>0</v>
      </c>
      <c r="K74" s="59">
        <f>SUM($J$21,$J$29,$J$37,$J$45,$J$53,$J$61,$J$69:J74)/$C$3</f>
        <v>0.42556883750929153</v>
      </c>
      <c r="L74" s="60" t="e">
        <f t="shared" si="1"/>
        <v>#DIV/0!</v>
      </c>
      <c r="M74" s="73" t="e">
        <f t="shared" si="2"/>
        <v>#DIV/0!</v>
      </c>
      <c r="N74" s="356" t="e">
        <f t="shared" si="3"/>
        <v>#DIV/0!</v>
      </c>
      <c r="O74" s="97"/>
      <c r="P74" s="72"/>
      <c r="Q74" s="74" t="e">
        <f t="shared" si="4"/>
        <v>#DIV/0!</v>
      </c>
      <c r="R74" s="75" t="e">
        <f t="shared" si="205"/>
        <v>#DIV/0!</v>
      </c>
      <c r="S74" s="59" t="e">
        <f t="shared" si="6"/>
        <v>#DIV/0!</v>
      </c>
      <c r="T74" s="72"/>
      <c r="U74" s="72"/>
      <c r="V74" s="89"/>
      <c r="W74" s="169"/>
      <c r="X74" s="127"/>
      <c r="Y74" s="128"/>
      <c r="Z74" s="60" t="e">
        <f t="shared" si="7"/>
        <v>#DIV/0!</v>
      </c>
      <c r="AA74" s="127"/>
      <c r="AB74" s="127"/>
      <c r="AC74" s="128"/>
      <c r="AD74" s="60" t="e">
        <f t="shared" si="50"/>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51"/>
        <v>#DIV/0!</v>
      </c>
      <c r="AU74" s="127"/>
      <c r="AV74" s="127"/>
      <c r="AW74" s="128"/>
      <c r="AX74" s="60" t="e">
        <f t="shared" si="11"/>
        <v>#DIV/0!</v>
      </c>
      <c r="AY74" s="127"/>
      <c r="AZ74" s="127"/>
      <c r="BA74" s="128"/>
      <c r="BB74" s="60" t="e">
        <f t="shared" si="12"/>
        <v>#DIV/0!</v>
      </c>
      <c r="BC74" s="127"/>
      <c r="BD74" s="127"/>
      <c r="BE74" s="128"/>
      <c r="BF74" s="60" t="e">
        <f t="shared" si="13"/>
        <v>#DIV/0!</v>
      </c>
      <c r="BG74" s="127"/>
      <c r="BH74" s="127"/>
      <c r="BI74" s="128"/>
      <c r="BJ74" s="60" t="e">
        <f t="shared" si="14"/>
        <v>#DIV/0!</v>
      </c>
      <c r="BK74" s="127"/>
      <c r="BL74" s="127"/>
      <c r="BM74" s="128"/>
      <c r="BN74" s="60" t="e">
        <f t="shared" si="15"/>
        <v>#DIV/0!</v>
      </c>
      <c r="BO74" s="127"/>
      <c r="BP74" s="127"/>
      <c r="BQ74" s="128"/>
      <c r="BR74" s="60" t="e">
        <f t="shared" si="16"/>
        <v>#DIV/0!</v>
      </c>
      <c r="BS74" s="127"/>
      <c r="BT74" s="127"/>
      <c r="BU74" s="128"/>
      <c r="BV74" s="60" t="e">
        <f t="shared" si="17"/>
        <v>#DIV/0!</v>
      </c>
      <c r="BW74" s="127"/>
      <c r="BX74" s="127"/>
      <c r="BY74" s="128"/>
      <c r="BZ74" s="60" t="e">
        <f t="shared" si="18"/>
        <v>#DIV/0!</v>
      </c>
      <c r="CA74" s="127"/>
      <c r="CB74" s="127"/>
      <c r="CC74" s="128"/>
      <c r="CD74" s="60" t="e">
        <f t="shared" si="19"/>
        <v>#DIV/0!</v>
      </c>
      <c r="CE74" s="127"/>
      <c r="CF74" s="127"/>
      <c r="CG74" s="128"/>
      <c r="CH74" s="60" t="e">
        <f t="shared" si="20"/>
        <v>#DIV/0!</v>
      </c>
      <c r="CI74" s="127"/>
      <c r="CJ74" s="127"/>
      <c r="CK74" s="128"/>
      <c r="CL74" s="60" t="e">
        <f t="shared" si="21"/>
        <v>#DIV/0!</v>
      </c>
      <c r="CM74" s="127"/>
      <c r="CN74" s="127"/>
      <c r="CO74" s="128"/>
      <c r="CP74" s="60" t="e">
        <f t="shared" si="22"/>
        <v>#DIV/0!</v>
      </c>
      <c r="CQ74" s="127"/>
      <c r="CR74" s="127"/>
      <c r="CS74" s="128"/>
      <c r="CT74" s="60" t="e">
        <f t="shared" si="23"/>
        <v>#DIV/0!</v>
      </c>
      <c r="CU74" s="127"/>
      <c r="CV74" s="127"/>
      <c r="CW74" s="128"/>
      <c r="CX74" s="60" t="e">
        <f t="shared" si="24"/>
        <v>#DIV/0!</v>
      </c>
      <c r="CY74" s="127"/>
      <c r="CZ74" s="127"/>
      <c r="DA74" s="128"/>
      <c r="DB74" s="60" t="e">
        <f t="shared" si="29"/>
        <v>#DIV/0!</v>
      </c>
      <c r="DC74" s="127"/>
      <c r="DD74" s="127"/>
      <c r="DE74" s="128"/>
      <c r="DF74" s="150" t="e">
        <f t="shared" si="26"/>
        <v>#DIV/0!</v>
      </c>
    </row>
    <row r="75" spans="1:110" hidden="1">
      <c r="A75" s="88"/>
      <c r="B75" s="165"/>
      <c r="C75" s="99">
        <f t="shared" si="203"/>
        <v>0</v>
      </c>
      <c r="D75" s="72">
        <f t="shared" si="202"/>
        <v>0</v>
      </c>
      <c r="E75" s="146"/>
      <c r="F75" s="72"/>
      <c r="G75" s="72"/>
      <c r="H75" s="72"/>
      <c r="I75" s="72"/>
      <c r="J75" s="61">
        <f t="shared" si="204"/>
        <v>0</v>
      </c>
      <c r="K75" s="59">
        <f>SUM($J$21,$J$29,$J$37,$J$45,$J$53,$J$61,$J$69:J75)/$C$3</f>
        <v>0.42556883750929153</v>
      </c>
      <c r="L75" s="60" t="e">
        <f t="shared" si="1"/>
        <v>#DIV/0!</v>
      </c>
      <c r="M75" s="73" t="e">
        <f t="shared" si="2"/>
        <v>#DIV/0!</v>
      </c>
      <c r="N75" s="356" t="e">
        <f t="shared" si="3"/>
        <v>#DIV/0!</v>
      </c>
      <c r="O75" s="97"/>
      <c r="P75" s="72"/>
      <c r="Q75" s="74" t="e">
        <f t="shared" si="4"/>
        <v>#DIV/0!</v>
      </c>
      <c r="R75" s="75" t="e">
        <f t="shared" si="205"/>
        <v>#DIV/0!</v>
      </c>
      <c r="S75" s="59" t="e">
        <f t="shared" si="6"/>
        <v>#DIV/0!</v>
      </c>
      <c r="T75" s="72"/>
      <c r="U75" s="72"/>
      <c r="V75" s="89"/>
      <c r="W75" s="169"/>
      <c r="X75" s="127"/>
      <c r="Y75" s="128"/>
      <c r="Z75" s="60" t="e">
        <f t="shared" si="7"/>
        <v>#DIV/0!</v>
      </c>
      <c r="AA75" s="127"/>
      <c r="AB75" s="127"/>
      <c r="AC75" s="128"/>
      <c r="AD75" s="60" t="e">
        <f t="shared" si="50"/>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51"/>
        <v>#DIV/0!</v>
      </c>
      <c r="AU75" s="127"/>
      <c r="AV75" s="127"/>
      <c r="AW75" s="128"/>
      <c r="AX75" s="60" t="e">
        <f t="shared" si="11"/>
        <v>#DIV/0!</v>
      </c>
      <c r="AY75" s="127"/>
      <c r="AZ75" s="127"/>
      <c r="BA75" s="128"/>
      <c r="BB75" s="60" t="e">
        <f t="shared" si="12"/>
        <v>#DIV/0!</v>
      </c>
      <c r="BC75" s="127"/>
      <c r="BD75" s="127"/>
      <c r="BE75" s="128"/>
      <c r="BF75" s="60" t="e">
        <f t="shared" si="13"/>
        <v>#DIV/0!</v>
      </c>
      <c r="BG75" s="127"/>
      <c r="BH75" s="127"/>
      <c r="BI75" s="128"/>
      <c r="BJ75" s="60" t="e">
        <f t="shared" si="14"/>
        <v>#DIV/0!</v>
      </c>
      <c r="BK75" s="127"/>
      <c r="BL75" s="127"/>
      <c r="BM75" s="128"/>
      <c r="BN75" s="60" t="e">
        <f t="shared" si="15"/>
        <v>#DIV/0!</v>
      </c>
      <c r="BO75" s="127"/>
      <c r="BP75" s="127"/>
      <c r="BQ75" s="128"/>
      <c r="BR75" s="60" t="e">
        <f t="shared" si="16"/>
        <v>#DIV/0!</v>
      </c>
      <c r="BS75" s="127"/>
      <c r="BT75" s="127"/>
      <c r="BU75" s="128"/>
      <c r="BV75" s="60" t="e">
        <f t="shared" si="17"/>
        <v>#DIV/0!</v>
      </c>
      <c r="BW75" s="127"/>
      <c r="BX75" s="127"/>
      <c r="BY75" s="128"/>
      <c r="BZ75" s="60" t="e">
        <f t="shared" si="18"/>
        <v>#DIV/0!</v>
      </c>
      <c r="CA75" s="127"/>
      <c r="CB75" s="127"/>
      <c r="CC75" s="128"/>
      <c r="CD75" s="60" t="e">
        <f t="shared" si="19"/>
        <v>#DIV/0!</v>
      </c>
      <c r="CE75" s="127"/>
      <c r="CF75" s="127"/>
      <c r="CG75" s="128"/>
      <c r="CH75" s="60" t="e">
        <f t="shared" si="20"/>
        <v>#DIV/0!</v>
      </c>
      <c r="CI75" s="127"/>
      <c r="CJ75" s="127"/>
      <c r="CK75" s="128"/>
      <c r="CL75" s="60" t="e">
        <f t="shared" si="21"/>
        <v>#DIV/0!</v>
      </c>
      <c r="CM75" s="127"/>
      <c r="CN75" s="127"/>
      <c r="CO75" s="128"/>
      <c r="CP75" s="60" t="e">
        <f t="shared" si="22"/>
        <v>#DIV/0!</v>
      </c>
      <c r="CQ75" s="127"/>
      <c r="CR75" s="127"/>
      <c r="CS75" s="128"/>
      <c r="CT75" s="60" t="e">
        <f t="shared" si="23"/>
        <v>#DIV/0!</v>
      </c>
      <c r="CU75" s="127"/>
      <c r="CV75" s="127"/>
      <c r="CW75" s="128"/>
      <c r="CX75" s="60" t="e">
        <f t="shared" si="24"/>
        <v>#DIV/0!</v>
      </c>
      <c r="CY75" s="127"/>
      <c r="CZ75" s="127"/>
      <c r="DA75" s="128"/>
      <c r="DB75" s="60" t="e">
        <f t="shared" si="29"/>
        <v>#DIV/0!</v>
      </c>
      <c r="DC75" s="127"/>
      <c r="DD75" s="127"/>
      <c r="DE75" s="128"/>
      <c r="DF75" s="150" t="e">
        <f t="shared" si="26"/>
        <v>#DIV/0!</v>
      </c>
    </row>
    <row r="76" spans="1:110" hidden="1">
      <c r="A76" s="88"/>
      <c r="B76" s="165"/>
      <c r="C76" s="99">
        <f t="shared" si="203"/>
        <v>0</v>
      </c>
      <c r="D76" s="72">
        <f t="shared" si="202"/>
        <v>0</v>
      </c>
      <c r="E76" s="146"/>
      <c r="F76" s="72"/>
      <c r="G76" s="72"/>
      <c r="H76" s="72"/>
      <c r="I76" s="72"/>
      <c r="J76" s="61">
        <f t="shared" si="204"/>
        <v>0</v>
      </c>
      <c r="K76" s="59">
        <f>SUM($J$21,$J$29,$J$37,$J$45,$J$53,$J$61,$J$69:J76)/$C$3</f>
        <v>0.42556883750929153</v>
      </c>
      <c r="L76" s="60" t="e">
        <f t="shared" si="1"/>
        <v>#DIV/0!</v>
      </c>
      <c r="M76" s="73" t="e">
        <f t="shared" si="2"/>
        <v>#DIV/0!</v>
      </c>
      <c r="N76" s="356" t="e">
        <f t="shared" si="3"/>
        <v>#DIV/0!</v>
      </c>
      <c r="O76" s="97"/>
      <c r="P76" s="72"/>
      <c r="Q76" s="74" t="e">
        <f t="shared" si="4"/>
        <v>#DIV/0!</v>
      </c>
      <c r="R76" s="75" t="e">
        <f t="shared" si="205"/>
        <v>#DIV/0!</v>
      </c>
      <c r="S76" s="59" t="e">
        <f t="shared" si="6"/>
        <v>#DIV/0!</v>
      </c>
      <c r="T76" s="72"/>
      <c r="U76" s="72"/>
      <c r="V76" s="89"/>
      <c r="W76" s="169"/>
      <c r="X76" s="127"/>
      <c r="Y76" s="128"/>
      <c r="Z76" s="60" t="e">
        <f t="shared" si="7"/>
        <v>#DIV/0!</v>
      </c>
      <c r="AA76" s="127"/>
      <c r="AB76" s="127"/>
      <c r="AC76" s="128"/>
      <c r="AD76" s="60" t="e">
        <f t="shared" si="50"/>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51"/>
        <v>#DIV/0!</v>
      </c>
      <c r="AU76" s="127"/>
      <c r="AV76" s="127"/>
      <c r="AW76" s="128"/>
      <c r="AX76" s="60" t="e">
        <f t="shared" si="11"/>
        <v>#DIV/0!</v>
      </c>
      <c r="AY76" s="127"/>
      <c r="AZ76" s="127"/>
      <c r="BA76" s="128"/>
      <c r="BB76" s="60" t="e">
        <f t="shared" si="12"/>
        <v>#DIV/0!</v>
      </c>
      <c r="BC76" s="127"/>
      <c r="BD76" s="127"/>
      <c r="BE76" s="128"/>
      <c r="BF76" s="60" t="e">
        <f t="shared" si="13"/>
        <v>#DIV/0!</v>
      </c>
      <c r="BG76" s="127"/>
      <c r="BH76" s="127"/>
      <c r="BI76" s="128"/>
      <c r="BJ76" s="60" t="e">
        <f t="shared" si="14"/>
        <v>#DIV/0!</v>
      </c>
      <c r="BK76" s="127"/>
      <c r="BL76" s="127"/>
      <c r="BM76" s="128"/>
      <c r="BN76" s="60" t="e">
        <f t="shared" si="15"/>
        <v>#DIV/0!</v>
      </c>
      <c r="BO76" s="127"/>
      <c r="BP76" s="127"/>
      <c r="BQ76" s="128"/>
      <c r="BR76" s="60" t="e">
        <f t="shared" si="16"/>
        <v>#DIV/0!</v>
      </c>
      <c r="BS76" s="127"/>
      <c r="BT76" s="127"/>
      <c r="BU76" s="128"/>
      <c r="BV76" s="60" t="e">
        <f t="shared" si="17"/>
        <v>#DIV/0!</v>
      </c>
      <c r="BW76" s="127"/>
      <c r="BX76" s="127"/>
      <c r="BY76" s="128"/>
      <c r="BZ76" s="60" t="e">
        <f t="shared" si="18"/>
        <v>#DIV/0!</v>
      </c>
      <c r="CA76" s="127"/>
      <c r="CB76" s="127"/>
      <c r="CC76" s="128"/>
      <c r="CD76" s="60" t="e">
        <f t="shared" si="19"/>
        <v>#DIV/0!</v>
      </c>
      <c r="CE76" s="127"/>
      <c r="CF76" s="127"/>
      <c r="CG76" s="128"/>
      <c r="CH76" s="60" t="e">
        <f t="shared" si="20"/>
        <v>#DIV/0!</v>
      </c>
      <c r="CI76" s="127"/>
      <c r="CJ76" s="127"/>
      <c r="CK76" s="128"/>
      <c r="CL76" s="60" t="e">
        <f t="shared" si="21"/>
        <v>#DIV/0!</v>
      </c>
      <c r="CM76" s="127"/>
      <c r="CN76" s="127"/>
      <c r="CO76" s="128"/>
      <c r="CP76" s="60" t="e">
        <f t="shared" si="22"/>
        <v>#DIV/0!</v>
      </c>
      <c r="CQ76" s="127"/>
      <c r="CR76" s="127"/>
      <c r="CS76" s="128"/>
      <c r="CT76" s="60" t="e">
        <f t="shared" si="23"/>
        <v>#DIV/0!</v>
      </c>
      <c r="CU76" s="127"/>
      <c r="CV76" s="127"/>
      <c r="CW76" s="128"/>
      <c r="CX76" s="60" t="e">
        <f t="shared" si="24"/>
        <v>#DIV/0!</v>
      </c>
      <c r="CY76" s="127"/>
      <c r="CZ76" s="127"/>
      <c r="DA76" s="128"/>
      <c r="DB76" s="60" t="e">
        <f t="shared" si="29"/>
        <v>#DIV/0!</v>
      </c>
      <c r="DC76" s="127"/>
      <c r="DD76" s="127"/>
      <c r="DE76" s="128"/>
      <c r="DF76" s="150" t="e">
        <f t="shared" si="26"/>
        <v>#DIV/0!</v>
      </c>
    </row>
    <row r="77" spans="1:110" hidden="1">
      <c r="A77" s="91"/>
      <c r="B77" s="166" t="s">
        <v>67</v>
      </c>
      <c r="C77" s="91">
        <f t="shared" ref="C77:I85" si="206">SUM(C70:C76)</f>
        <v>0</v>
      </c>
      <c r="D77" s="76">
        <f t="shared" si="206"/>
        <v>0</v>
      </c>
      <c r="E77" s="147">
        <f t="shared" si="206"/>
        <v>0</v>
      </c>
      <c r="F77" s="76">
        <f t="shared" si="206"/>
        <v>0</v>
      </c>
      <c r="G77" s="76">
        <f t="shared" si="206"/>
        <v>0</v>
      </c>
      <c r="H77" s="76">
        <f t="shared" si="206"/>
        <v>0</v>
      </c>
      <c r="I77" s="76">
        <f t="shared" si="206"/>
        <v>0</v>
      </c>
      <c r="J77" s="77">
        <f>SUM(J70:J76)</f>
        <v>0</v>
      </c>
      <c r="K77" s="78">
        <f>SUM($J$21,$J$29,$J$37,$J$45,$J$53,$J$61,$J$69,$J$77)/$C$3</f>
        <v>0.42556883750929153</v>
      </c>
      <c r="L77" s="79" t="e">
        <f t="shared" si="1"/>
        <v>#DIV/0!</v>
      </c>
      <c r="M77" s="80" t="e">
        <f t="shared" si="2"/>
        <v>#DIV/0!</v>
      </c>
      <c r="N77" s="357" t="e">
        <f t="shared" si="3"/>
        <v>#DIV/0!</v>
      </c>
      <c r="O77" s="98">
        <f>SUM(O70:O76)</f>
        <v>0</v>
      </c>
      <c r="P77" s="81">
        <f>SUM(P70:P76)</f>
        <v>0</v>
      </c>
      <c r="Q77" s="78" t="e">
        <f t="shared" si="4"/>
        <v>#DIV/0!</v>
      </c>
      <c r="R77" s="82" t="e">
        <f>J77/O77</f>
        <v>#DIV/0!</v>
      </c>
      <c r="S77" s="78" t="e">
        <f t="shared" si="6"/>
        <v>#DIV/0!</v>
      </c>
      <c r="T77" s="83" t="e">
        <f>AVERAGE(T70:T76)</f>
        <v>#DIV/0!</v>
      </c>
      <c r="U77" s="76">
        <f>SUM(U70:U76)</f>
        <v>0</v>
      </c>
      <c r="V77" s="92" t="e">
        <f>AVERAGE(V70:V76)</f>
        <v>#DIV/0!</v>
      </c>
      <c r="W77" s="98">
        <f t="shared" ref="W77:Y77" si="207">SUM(W70:W76)</f>
        <v>0</v>
      </c>
      <c r="X77" s="76">
        <f t="shared" si="207"/>
        <v>0</v>
      </c>
      <c r="Y77" s="77">
        <f t="shared" si="207"/>
        <v>0</v>
      </c>
      <c r="Z77" s="79" t="e">
        <f t="shared" si="7"/>
        <v>#DIV/0!</v>
      </c>
      <c r="AA77" s="76">
        <f t="shared" ref="AA77:AC77" si="208">SUM(AA70:AA76)</f>
        <v>0</v>
      </c>
      <c r="AB77" s="76">
        <f t="shared" si="208"/>
        <v>0</v>
      </c>
      <c r="AC77" s="77">
        <f t="shared" si="208"/>
        <v>0</v>
      </c>
      <c r="AD77" s="79" t="e">
        <f t="shared" si="50"/>
        <v>#DIV/0!</v>
      </c>
      <c r="AE77" s="76">
        <f t="shared" ref="AE77:AG77" si="209">SUM(AE70:AE76)</f>
        <v>0</v>
      </c>
      <c r="AF77" s="76">
        <f t="shared" si="209"/>
        <v>0</v>
      </c>
      <c r="AG77" s="77">
        <f t="shared" si="209"/>
        <v>0</v>
      </c>
      <c r="AH77" s="79" t="e">
        <f t="shared" si="8"/>
        <v>#DIV/0!</v>
      </c>
      <c r="AI77" s="76">
        <f t="shared" ref="AI77:AK77" si="210">SUM(AI70:AI76)</f>
        <v>0</v>
      </c>
      <c r="AJ77" s="76">
        <f t="shared" si="210"/>
        <v>0</v>
      </c>
      <c r="AK77" s="77">
        <f t="shared" si="210"/>
        <v>0</v>
      </c>
      <c r="AL77" s="79" t="e">
        <f t="shared" si="9"/>
        <v>#DIV/0!</v>
      </c>
      <c r="AM77" s="76">
        <f t="shared" ref="AM77:AO77" si="211">SUM(AM70:AM76)</f>
        <v>0</v>
      </c>
      <c r="AN77" s="76">
        <f t="shared" si="211"/>
        <v>0</v>
      </c>
      <c r="AO77" s="77">
        <f t="shared" si="211"/>
        <v>0</v>
      </c>
      <c r="AP77" s="79" t="e">
        <f t="shared" si="10"/>
        <v>#DIV/0!</v>
      </c>
      <c r="AQ77" s="76">
        <f t="shared" ref="AQ77:AS77" si="212">SUM(AQ70:AQ76)</f>
        <v>0</v>
      </c>
      <c r="AR77" s="76">
        <f t="shared" si="212"/>
        <v>0</v>
      </c>
      <c r="AS77" s="77">
        <f t="shared" si="212"/>
        <v>0</v>
      </c>
      <c r="AT77" s="79" t="e">
        <f t="shared" si="51"/>
        <v>#DIV/0!</v>
      </c>
      <c r="AU77" s="76">
        <f t="shared" ref="AU77:AW77" si="213">SUM(AU70:AU76)</f>
        <v>0</v>
      </c>
      <c r="AV77" s="76">
        <f t="shared" si="213"/>
        <v>0</v>
      </c>
      <c r="AW77" s="77">
        <f t="shared" si="213"/>
        <v>0</v>
      </c>
      <c r="AX77" s="79" t="e">
        <f t="shared" si="11"/>
        <v>#DIV/0!</v>
      </c>
      <c r="AY77" s="76">
        <f t="shared" ref="AY77:BA77" si="214">SUM(AY70:AY76)</f>
        <v>0</v>
      </c>
      <c r="AZ77" s="76">
        <f t="shared" si="214"/>
        <v>0</v>
      </c>
      <c r="BA77" s="77">
        <f t="shared" si="214"/>
        <v>0</v>
      </c>
      <c r="BB77" s="79" t="e">
        <f t="shared" si="12"/>
        <v>#DIV/0!</v>
      </c>
      <c r="BC77" s="76">
        <f t="shared" ref="BC77:BE77" si="215">SUM(BC70:BC76)</f>
        <v>0</v>
      </c>
      <c r="BD77" s="76">
        <f t="shared" si="215"/>
        <v>0</v>
      </c>
      <c r="BE77" s="77">
        <f t="shared" si="215"/>
        <v>0</v>
      </c>
      <c r="BF77" s="79" t="e">
        <f t="shared" si="13"/>
        <v>#DIV/0!</v>
      </c>
      <c r="BG77" s="76">
        <f t="shared" ref="BG77:BI77" si="216">SUM(BG70:BG76)</f>
        <v>0</v>
      </c>
      <c r="BH77" s="76">
        <f t="shared" si="216"/>
        <v>0</v>
      </c>
      <c r="BI77" s="77">
        <f t="shared" si="216"/>
        <v>0</v>
      </c>
      <c r="BJ77" s="79" t="e">
        <f t="shared" si="14"/>
        <v>#DIV/0!</v>
      </c>
      <c r="BK77" s="76">
        <f t="shared" ref="BK77:BM77" si="217">SUM(BK70:BK76)</f>
        <v>0</v>
      </c>
      <c r="BL77" s="76">
        <f t="shared" si="217"/>
        <v>0</v>
      </c>
      <c r="BM77" s="77">
        <f t="shared" si="217"/>
        <v>0</v>
      </c>
      <c r="BN77" s="79" t="e">
        <f t="shared" si="15"/>
        <v>#DIV/0!</v>
      </c>
      <c r="BO77" s="76">
        <f t="shared" ref="BO77:BQ77" si="218">SUM(BO70:BO76)</f>
        <v>0</v>
      </c>
      <c r="BP77" s="76">
        <f t="shared" si="218"/>
        <v>0</v>
      </c>
      <c r="BQ77" s="77">
        <f t="shared" si="218"/>
        <v>0</v>
      </c>
      <c r="BR77" s="79" t="e">
        <f t="shared" si="16"/>
        <v>#DIV/0!</v>
      </c>
      <c r="BS77" s="76">
        <f t="shared" ref="BS77:BU77" si="219">SUM(BS70:BS76)</f>
        <v>0</v>
      </c>
      <c r="BT77" s="76">
        <f t="shared" si="219"/>
        <v>0</v>
      </c>
      <c r="BU77" s="77">
        <f t="shared" si="219"/>
        <v>0</v>
      </c>
      <c r="BV77" s="79" t="e">
        <f t="shared" si="17"/>
        <v>#DIV/0!</v>
      </c>
      <c r="BW77" s="76">
        <f t="shared" ref="BW77:BY77" si="220">SUM(BW70:BW76)</f>
        <v>0</v>
      </c>
      <c r="BX77" s="76">
        <f t="shared" si="220"/>
        <v>0</v>
      </c>
      <c r="BY77" s="77">
        <f t="shared" si="220"/>
        <v>0</v>
      </c>
      <c r="BZ77" s="79" t="e">
        <f t="shared" si="18"/>
        <v>#DIV/0!</v>
      </c>
      <c r="CA77" s="76">
        <f t="shared" ref="CA77:CC77" si="221">SUM(CA70:CA76)</f>
        <v>0</v>
      </c>
      <c r="CB77" s="76">
        <f t="shared" si="221"/>
        <v>0</v>
      </c>
      <c r="CC77" s="77">
        <f t="shared" si="221"/>
        <v>0</v>
      </c>
      <c r="CD77" s="79" t="e">
        <f t="shared" si="19"/>
        <v>#DIV/0!</v>
      </c>
      <c r="CE77" s="76">
        <f t="shared" ref="CE77:CG77" si="222">SUM(CE70:CE76)</f>
        <v>0</v>
      </c>
      <c r="CF77" s="76">
        <f t="shared" si="222"/>
        <v>0</v>
      </c>
      <c r="CG77" s="77">
        <f t="shared" si="222"/>
        <v>0</v>
      </c>
      <c r="CH77" s="79" t="e">
        <f t="shared" si="20"/>
        <v>#DIV/0!</v>
      </c>
      <c r="CI77" s="76">
        <f t="shared" ref="CI77:CK77" si="223">SUM(CI70:CI76)</f>
        <v>0</v>
      </c>
      <c r="CJ77" s="76">
        <f t="shared" si="223"/>
        <v>0</v>
      </c>
      <c r="CK77" s="77">
        <f t="shared" si="223"/>
        <v>0</v>
      </c>
      <c r="CL77" s="79" t="e">
        <f t="shared" si="21"/>
        <v>#DIV/0!</v>
      </c>
      <c r="CM77" s="76">
        <f t="shared" ref="CM77:CO77" si="224">SUM(CM70:CM76)</f>
        <v>0</v>
      </c>
      <c r="CN77" s="76">
        <f t="shared" si="224"/>
        <v>0</v>
      </c>
      <c r="CO77" s="77">
        <f t="shared" si="224"/>
        <v>0</v>
      </c>
      <c r="CP77" s="79" t="e">
        <f t="shared" si="22"/>
        <v>#DIV/0!</v>
      </c>
      <c r="CQ77" s="76">
        <f t="shared" ref="CQ77:CS77" si="225">SUM(CQ70:CQ76)</f>
        <v>0</v>
      </c>
      <c r="CR77" s="76">
        <f t="shared" si="225"/>
        <v>0</v>
      </c>
      <c r="CS77" s="77">
        <f t="shared" si="225"/>
        <v>0</v>
      </c>
      <c r="CT77" s="79" t="e">
        <f t="shared" si="23"/>
        <v>#DIV/0!</v>
      </c>
      <c r="CU77" s="76">
        <f t="shared" ref="CU77:CW77" si="226">SUM(CU70:CU76)</f>
        <v>0</v>
      </c>
      <c r="CV77" s="76">
        <f t="shared" si="226"/>
        <v>0</v>
      </c>
      <c r="CW77" s="77">
        <f t="shared" si="226"/>
        <v>0</v>
      </c>
      <c r="CX77" s="79" t="e">
        <f t="shared" si="24"/>
        <v>#DIV/0!</v>
      </c>
      <c r="CY77" s="76">
        <f t="shared" ref="CY77:DA77" si="227">SUM(CY70:CY76)</f>
        <v>0</v>
      </c>
      <c r="CZ77" s="76">
        <f t="shared" si="227"/>
        <v>0</v>
      </c>
      <c r="DA77" s="77">
        <f t="shared" si="227"/>
        <v>0</v>
      </c>
      <c r="DB77" s="79" t="e">
        <f t="shared" si="29"/>
        <v>#DIV/0!</v>
      </c>
      <c r="DC77" s="76">
        <f t="shared" ref="DC77:DE77" si="228">SUM(DC70:DC76)</f>
        <v>0</v>
      </c>
      <c r="DD77" s="76">
        <f t="shared" si="228"/>
        <v>0</v>
      </c>
      <c r="DE77" s="77">
        <f t="shared" si="228"/>
        <v>0</v>
      </c>
      <c r="DF77" s="151" t="e">
        <f t="shared" si="26"/>
        <v>#DIV/0!</v>
      </c>
    </row>
    <row r="78" spans="1:110" hidden="1">
      <c r="A78" s="88"/>
      <c r="B78" s="165"/>
      <c r="C78" s="99">
        <f>SUM(W78,AA78,AE78,AI78,AM78,AQ78,AU78,AY78,BC78,BG78,BK78,BO78,BS78,BW78,CA78,CE78,CI78,CM78,CQ78,CU78,CY78,DC78)</f>
        <v>0</v>
      </c>
      <c r="D78" s="72">
        <f t="shared" ref="D78:D84" si="229">SUM(X78,AB78,AF78,AJ78,AN78,AR78,AV78,AZ78,BD78,BH78,BL78,BP78,BT78,BX78,CB78,CF78,CJ78,CN78,CR78,CV78,CZ78,DD78)</f>
        <v>0</v>
      </c>
      <c r="E78" s="146"/>
      <c r="F78" s="72"/>
      <c r="G78" s="72"/>
      <c r="H78" s="72"/>
      <c r="I78" s="72"/>
      <c r="J78" s="61">
        <f>SUM(Y78,AC78,AG78,AK78,AO78,AS78,AW78,BA78,BE78,BI78,BM78,BQ78,BU78,BY78,CC78,CG78,CK78,CO78,CS78,CW78,DA78,DE78)</f>
        <v>0</v>
      </c>
      <c r="K78" s="59">
        <f>SUM($J$21,$J$29,$J$37,$J$45,$J$53,$J$61,$J$69,$J$77:J78)/$C$3</f>
        <v>0.42556883750929153</v>
      </c>
      <c r="L78" s="60" t="e">
        <f t="shared" ref="L78:L86" si="230">D78/C78</f>
        <v>#DIV/0!</v>
      </c>
      <c r="M78" s="73" t="e">
        <f t="shared" ref="M78:M86" si="231">J78/D78</f>
        <v>#DIV/0!</v>
      </c>
      <c r="N78" s="356" t="e">
        <f t="shared" si="3"/>
        <v>#DIV/0!</v>
      </c>
      <c r="O78" s="97"/>
      <c r="P78" s="72"/>
      <c r="Q78" s="74" t="e">
        <f t="shared" ref="Q78:Q85" si="232">O78/P78</f>
        <v>#DIV/0!</v>
      </c>
      <c r="R78" s="75" t="e">
        <f>J78/O78</f>
        <v>#DIV/0!</v>
      </c>
      <c r="S78" s="59" t="e">
        <f t="shared" ref="S78:S86" si="233">O78/D78</f>
        <v>#DIV/0!</v>
      </c>
      <c r="T78" s="72"/>
      <c r="U78" s="72"/>
      <c r="V78" s="89"/>
      <c r="W78" s="169"/>
      <c r="X78" s="127"/>
      <c r="Y78" s="128"/>
      <c r="Z78" s="60" t="e">
        <f t="shared" si="7"/>
        <v>#DIV/0!</v>
      </c>
      <c r="AA78" s="127"/>
      <c r="AB78" s="127"/>
      <c r="AC78" s="128"/>
      <c r="AD78" s="60" t="e">
        <f t="shared" si="50"/>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51"/>
        <v>#DIV/0!</v>
      </c>
      <c r="AU78" s="127"/>
      <c r="AV78" s="127"/>
      <c r="AW78" s="128"/>
      <c r="AX78" s="60" t="e">
        <f t="shared" si="11"/>
        <v>#DIV/0!</v>
      </c>
      <c r="AY78" s="127"/>
      <c r="AZ78" s="127"/>
      <c r="BA78" s="128"/>
      <c r="BB78" s="60" t="e">
        <f t="shared" si="12"/>
        <v>#DIV/0!</v>
      </c>
      <c r="BC78" s="127"/>
      <c r="BD78" s="127"/>
      <c r="BE78" s="128"/>
      <c r="BF78" s="60" t="e">
        <f t="shared" si="13"/>
        <v>#DIV/0!</v>
      </c>
      <c r="BG78" s="127"/>
      <c r="BH78" s="127"/>
      <c r="BI78" s="128"/>
      <c r="BJ78" s="60" t="e">
        <f t="shared" si="14"/>
        <v>#DIV/0!</v>
      </c>
      <c r="BK78" s="127"/>
      <c r="BL78" s="127"/>
      <c r="BM78" s="128"/>
      <c r="BN78" s="60" t="e">
        <f t="shared" si="15"/>
        <v>#DIV/0!</v>
      </c>
      <c r="BO78" s="127"/>
      <c r="BP78" s="127"/>
      <c r="BQ78" s="128"/>
      <c r="BR78" s="60" t="e">
        <f t="shared" si="16"/>
        <v>#DIV/0!</v>
      </c>
      <c r="BS78" s="127"/>
      <c r="BT78" s="127"/>
      <c r="BU78" s="128"/>
      <c r="BV78" s="60" t="e">
        <f t="shared" si="17"/>
        <v>#DIV/0!</v>
      </c>
      <c r="BW78" s="127"/>
      <c r="BX78" s="127"/>
      <c r="BY78" s="128"/>
      <c r="BZ78" s="60" t="e">
        <f t="shared" si="18"/>
        <v>#DIV/0!</v>
      </c>
      <c r="CA78" s="127"/>
      <c r="CB78" s="127"/>
      <c r="CC78" s="128"/>
      <c r="CD78" s="60" t="e">
        <f t="shared" si="19"/>
        <v>#DIV/0!</v>
      </c>
      <c r="CE78" s="127"/>
      <c r="CF78" s="127"/>
      <c r="CG78" s="128"/>
      <c r="CH78" s="60" t="e">
        <f t="shared" si="20"/>
        <v>#DIV/0!</v>
      </c>
      <c r="CI78" s="127"/>
      <c r="CJ78" s="127"/>
      <c r="CK78" s="128"/>
      <c r="CL78" s="60" t="e">
        <f t="shared" si="21"/>
        <v>#DIV/0!</v>
      </c>
      <c r="CM78" s="127"/>
      <c r="CN78" s="127"/>
      <c r="CO78" s="128"/>
      <c r="CP78" s="60" t="e">
        <f t="shared" si="22"/>
        <v>#DIV/0!</v>
      </c>
      <c r="CQ78" s="127"/>
      <c r="CR78" s="127"/>
      <c r="CS78" s="128"/>
      <c r="CT78" s="60" t="e">
        <f t="shared" si="23"/>
        <v>#DIV/0!</v>
      </c>
      <c r="CU78" s="127"/>
      <c r="CV78" s="127"/>
      <c r="CW78" s="128"/>
      <c r="CX78" s="60" t="e">
        <f t="shared" si="24"/>
        <v>#DIV/0!</v>
      </c>
      <c r="CY78" s="127"/>
      <c r="CZ78" s="127"/>
      <c r="DA78" s="128"/>
      <c r="DB78" s="60" t="e">
        <f t="shared" si="29"/>
        <v>#DIV/0!</v>
      </c>
      <c r="DC78" s="127"/>
      <c r="DD78" s="127"/>
      <c r="DE78" s="128"/>
      <c r="DF78" s="150" t="e">
        <f t="shared" si="26"/>
        <v>#DIV/0!</v>
      </c>
    </row>
    <row r="79" spans="1:110" hidden="1">
      <c r="A79" s="88"/>
      <c r="B79" s="165"/>
      <c r="C79" s="99">
        <f t="shared" ref="C79:C84" si="234">SUM(W79,AA79,AE79,AI79,AM79,AQ79,AU79,AY79,BC79,BG79,BK79,BO79,BS79,BW79,CA79,CE79,CI79,CM79,CQ79,CU79,CY79,DC79)</f>
        <v>0</v>
      </c>
      <c r="D79" s="72">
        <f t="shared" si="229"/>
        <v>0</v>
      </c>
      <c r="E79" s="146"/>
      <c r="F79" s="72"/>
      <c r="G79" s="72"/>
      <c r="H79" s="72"/>
      <c r="I79" s="72"/>
      <c r="J79" s="61">
        <f t="shared" ref="J79:J84" si="235">SUM(Y79,AC79,AG79,AK79,AO79,AS79,AW79,BA79,BE79,BI79,BM79,BQ79,BU79,BY79,CC79,CG79,CK79,CO79,CS79,CW79,DA79,DE79)</f>
        <v>0</v>
      </c>
      <c r="K79" s="59">
        <f>SUM($J$21,$J$29,$J$37,$J$45,$J$53,$J$61,$J$69,$J$77:J79)/$C$3</f>
        <v>0.42556883750929153</v>
      </c>
      <c r="L79" s="60" t="e">
        <f t="shared" si="230"/>
        <v>#DIV/0!</v>
      </c>
      <c r="M79" s="73" t="e">
        <f t="shared" si="231"/>
        <v>#DIV/0!</v>
      </c>
      <c r="N79" s="356" t="e">
        <f t="shared" ref="N79:N86" si="236">J79/E79</f>
        <v>#DIV/0!</v>
      </c>
      <c r="O79" s="97"/>
      <c r="P79" s="72"/>
      <c r="Q79" s="74" t="e">
        <f t="shared" si="232"/>
        <v>#DIV/0!</v>
      </c>
      <c r="R79" s="75" t="e">
        <f t="shared" ref="R79:R84" si="237">J79/O79</f>
        <v>#DIV/0!</v>
      </c>
      <c r="S79" s="59" t="e">
        <f t="shared" si="233"/>
        <v>#DIV/0!</v>
      </c>
      <c r="T79" s="72"/>
      <c r="U79" s="72"/>
      <c r="V79" s="89"/>
      <c r="W79" s="169"/>
      <c r="X79" s="127"/>
      <c r="Y79" s="128"/>
      <c r="Z79" s="60" t="e">
        <f t="shared" si="7"/>
        <v>#DIV/0!</v>
      </c>
      <c r="AA79" s="127"/>
      <c r="AB79" s="127"/>
      <c r="AC79" s="128"/>
      <c r="AD79" s="60" t="e">
        <f t="shared" si="50"/>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51"/>
        <v>#DIV/0!</v>
      </c>
      <c r="AU79" s="127"/>
      <c r="AV79" s="127"/>
      <c r="AW79" s="128"/>
      <c r="AX79" s="60" t="e">
        <f t="shared" si="11"/>
        <v>#DIV/0!</v>
      </c>
      <c r="AY79" s="127"/>
      <c r="AZ79" s="127"/>
      <c r="BA79" s="128"/>
      <c r="BB79" s="60" t="e">
        <f t="shared" si="12"/>
        <v>#DIV/0!</v>
      </c>
      <c r="BC79" s="127"/>
      <c r="BD79" s="127"/>
      <c r="BE79" s="128"/>
      <c r="BF79" s="60" t="e">
        <f t="shared" si="13"/>
        <v>#DIV/0!</v>
      </c>
      <c r="BG79" s="127"/>
      <c r="BH79" s="127"/>
      <c r="BI79" s="128"/>
      <c r="BJ79" s="60" t="e">
        <f t="shared" si="14"/>
        <v>#DIV/0!</v>
      </c>
      <c r="BK79" s="127"/>
      <c r="BL79" s="127"/>
      <c r="BM79" s="128"/>
      <c r="BN79" s="60" t="e">
        <f t="shared" si="15"/>
        <v>#DIV/0!</v>
      </c>
      <c r="BO79" s="127"/>
      <c r="BP79" s="127"/>
      <c r="BQ79" s="128"/>
      <c r="BR79" s="60" t="e">
        <f t="shared" si="16"/>
        <v>#DIV/0!</v>
      </c>
      <c r="BS79" s="127"/>
      <c r="BT79" s="127"/>
      <c r="BU79" s="128"/>
      <c r="BV79" s="60" t="e">
        <f t="shared" si="17"/>
        <v>#DIV/0!</v>
      </c>
      <c r="BW79" s="127"/>
      <c r="BX79" s="127"/>
      <c r="BY79" s="128"/>
      <c r="BZ79" s="60" t="e">
        <f t="shared" si="18"/>
        <v>#DIV/0!</v>
      </c>
      <c r="CA79" s="127"/>
      <c r="CB79" s="127"/>
      <c r="CC79" s="128"/>
      <c r="CD79" s="60" t="e">
        <f t="shared" si="19"/>
        <v>#DIV/0!</v>
      </c>
      <c r="CE79" s="127"/>
      <c r="CF79" s="127"/>
      <c r="CG79" s="128"/>
      <c r="CH79" s="60" t="e">
        <f t="shared" si="20"/>
        <v>#DIV/0!</v>
      </c>
      <c r="CI79" s="127"/>
      <c r="CJ79" s="127"/>
      <c r="CK79" s="128"/>
      <c r="CL79" s="60" t="e">
        <f t="shared" si="21"/>
        <v>#DIV/0!</v>
      </c>
      <c r="CM79" s="127"/>
      <c r="CN79" s="127"/>
      <c r="CO79" s="128"/>
      <c r="CP79" s="60" t="e">
        <f t="shared" si="22"/>
        <v>#DIV/0!</v>
      </c>
      <c r="CQ79" s="127"/>
      <c r="CR79" s="127"/>
      <c r="CS79" s="128"/>
      <c r="CT79" s="60" t="e">
        <f t="shared" si="23"/>
        <v>#DIV/0!</v>
      </c>
      <c r="CU79" s="127"/>
      <c r="CV79" s="127"/>
      <c r="CW79" s="128"/>
      <c r="CX79" s="60" t="e">
        <f t="shared" si="24"/>
        <v>#DIV/0!</v>
      </c>
      <c r="CY79" s="127"/>
      <c r="CZ79" s="127"/>
      <c r="DA79" s="128"/>
      <c r="DB79" s="60" t="e">
        <f t="shared" si="29"/>
        <v>#DIV/0!</v>
      </c>
      <c r="DC79" s="127"/>
      <c r="DD79" s="127"/>
      <c r="DE79" s="128"/>
      <c r="DF79" s="150" t="e">
        <f t="shared" si="26"/>
        <v>#DIV/0!</v>
      </c>
    </row>
    <row r="80" spans="1:110" hidden="1">
      <c r="A80" s="88"/>
      <c r="B80" s="165"/>
      <c r="C80" s="99">
        <f t="shared" si="234"/>
        <v>0</v>
      </c>
      <c r="D80" s="72">
        <f t="shared" si="229"/>
        <v>0</v>
      </c>
      <c r="E80" s="146"/>
      <c r="F80" s="72"/>
      <c r="G80" s="72"/>
      <c r="H80" s="72"/>
      <c r="I80" s="72"/>
      <c r="J80" s="61">
        <f t="shared" si="235"/>
        <v>0</v>
      </c>
      <c r="K80" s="59">
        <f>SUM($J$21,$J$29,$J$37,$J$45,$J$53,$J$61,$J$69,$J$77:J80)/$C$3</f>
        <v>0.42556883750929153</v>
      </c>
      <c r="L80" s="60" t="e">
        <f t="shared" si="230"/>
        <v>#DIV/0!</v>
      </c>
      <c r="M80" s="73" t="e">
        <f t="shared" si="231"/>
        <v>#DIV/0!</v>
      </c>
      <c r="N80" s="356" t="e">
        <f t="shared" si="236"/>
        <v>#DIV/0!</v>
      </c>
      <c r="O80" s="97"/>
      <c r="P80" s="72"/>
      <c r="Q80" s="74" t="e">
        <f t="shared" si="232"/>
        <v>#DIV/0!</v>
      </c>
      <c r="R80" s="75" t="e">
        <f t="shared" si="237"/>
        <v>#DIV/0!</v>
      </c>
      <c r="S80" s="59" t="e">
        <f t="shared" si="233"/>
        <v>#DIV/0!</v>
      </c>
      <c r="T80" s="72"/>
      <c r="U80" s="72"/>
      <c r="V80" s="89"/>
      <c r="W80" s="169"/>
      <c r="X80" s="127"/>
      <c r="Y80" s="128"/>
      <c r="Z80" s="60" t="e">
        <f t="shared" si="7"/>
        <v>#DIV/0!</v>
      </c>
      <c r="AA80" s="127"/>
      <c r="AB80" s="127"/>
      <c r="AC80" s="128"/>
      <c r="AD80" s="60" t="e">
        <f t="shared" si="50"/>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51"/>
        <v>#DIV/0!</v>
      </c>
      <c r="AU80" s="127"/>
      <c r="AV80" s="127"/>
      <c r="AW80" s="128"/>
      <c r="AX80" s="60" t="e">
        <f t="shared" si="11"/>
        <v>#DIV/0!</v>
      </c>
      <c r="AY80" s="127"/>
      <c r="AZ80" s="127"/>
      <c r="BA80" s="128"/>
      <c r="BB80" s="60" t="e">
        <f t="shared" si="12"/>
        <v>#DIV/0!</v>
      </c>
      <c r="BC80" s="127"/>
      <c r="BD80" s="127"/>
      <c r="BE80" s="128"/>
      <c r="BF80" s="60" t="e">
        <f t="shared" si="13"/>
        <v>#DIV/0!</v>
      </c>
      <c r="BG80" s="127"/>
      <c r="BH80" s="127"/>
      <c r="BI80" s="128"/>
      <c r="BJ80" s="60" t="e">
        <f t="shared" si="14"/>
        <v>#DIV/0!</v>
      </c>
      <c r="BK80" s="127"/>
      <c r="BL80" s="127"/>
      <c r="BM80" s="128"/>
      <c r="BN80" s="60" t="e">
        <f t="shared" si="15"/>
        <v>#DIV/0!</v>
      </c>
      <c r="BO80" s="127"/>
      <c r="BP80" s="127"/>
      <c r="BQ80" s="128"/>
      <c r="BR80" s="60" t="e">
        <f t="shared" si="16"/>
        <v>#DIV/0!</v>
      </c>
      <c r="BS80" s="127"/>
      <c r="BT80" s="127"/>
      <c r="BU80" s="128"/>
      <c r="BV80" s="60" t="e">
        <f t="shared" si="17"/>
        <v>#DIV/0!</v>
      </c>
      <c r="BW80" s="127"/>
      <c r="BX80" s="127"/>
      <c r="BY80" s="128"/>
      <c r="BZ80" s="60" t="e">
        <f t="shared" si="18"/>
        <v>#DIV/0!</v>
      </c>
      <c r="CA80" s="127"/>
      <c r="CB80" s="127"/>
      <c r="CC80" s="128"/>
      <c r="CD80" s="60" t="e">
        <f t="shared" si="19"/>
        <v>#DIV/0!</v>
      </c>
      <c r="CE80" s="127"/>
      <c r="CF80" s="127"/>
      <c r="CG80" s="128"/>
      <c r="CH80" s="60" t="e">
        <f t="shared" si="20"/>
        <v>#DIV/0!</v>
      </c>
      <c r="CI80" s="127"/>
      <c r="CJ80" s="127"/>
      <c r="CK80" s="128"/>
      <c r="CL80" s="60" t="e">
        <f t="shared" si="21"/>
        <v>#DIV/0!</v>
      </c>
      <c r="CM80" s="127"/>
      <c r="CN80" s="127"/>
      <c r="CO80" s="128"/>
      <c r="CP80" s="60" t="e">
        <f t="shared" si="22"/>
        <v>#DIV/0!</v>
      </c>
      <c r="CQ80" s="127"/>
      <c r="CR80" s="127"/>
      <c r="CS80" s="128"/>
      <c r="CT80" s="60" t="e">
        <f t="shared" si="23"/>
        <v>#DIV/0!</v>
      </c>
      <c r="CU80" s="127"/>
      <c r="CV80" s="127"/>
      <c r="CW80" s="128"/>
      <c r="CX80" s="60" t="e">
        <f t="shared" si="24"/>
        <v>#DIV/0!</v>
      </c>
      <c r="CY80" s="127"/>
      <c r="CZ80" s="127"/>
      <c r="DA80" s="128"/>
      <c r="DB80" s="60" t="e">
        <f t="shared" si="29"/>
        <v>#DIV/0!</v>
      </c>
      <c r="DC80" s="127"/>
      <c r="DD80" s="127"/>
      <c r="DE80" s="128"/>
      <c r="DF80" s="150" t="e">
        <f t="shared" si="26"/>
        <v>#DIV/0!</v>
      </c>
    </row>
    <row r="81" spans="1:110" hidden="1">
      <c r="A81" s="88"/>
      <c r="B81" s="165"/>
      <c r="C81" s="99">
        <f t="shared" si="234"/>
        <v>0</v>
      </c>
      <c r="D81" s="72">
        <f t="shared" si="229"/>
        <v>0</v>
      </c>
      <c r="E81" s="146"/>
      <c r="F81" s="72"/>
      <c r="G81" s="72"/>
      <c r="H81" s="72"/>
      <c r="I81" s="72"/>
      <c r="J81" s="61">
        <f t="shared" si="235"/>
        <v>0</v>
      </c>
      <c r="K81" s="59">
        <f>SUM($J$21,$J$29,$J$37,$J$45,$J$53,$J$61,$J$69,$J$77:J81)/$C$3</f>
        <v>0.42556883750929153</v>
      </c>
      <c r="L81" s="60" t="e">
        <f t="shared" si="230"/>
        <v>#DIV/0!</v>
      </c>
      <c r="M81" s="73" t="e">
        <f t="shared" si="231"/>
        <v>#DIV/0!</v>
      </c>
      <c r="N81" s="356" t="e">
        <f t="shared" si="236"/>
        <v>#DIV/0!</v>
      </c>
      <c r="O81" s="97"/>
      <c r="P81" s="72"/>
      <c r="Q81" s="74" t="e">
        <f t="shared" si="232"/>
        <v>#DIV/0!</v>
      </c>
      <c r="R81" s="75" t="e">
        <f t="shared" si="237"/>
        <v>#DIV/0!</v>
      </c>
      <c r="S81" s="59" t="e">
        <f t="shared" si="233"/>
        <v>#DIV/0!</v>
      </c>
      <c r="T81" s="72"/>
      <c r="U81" s="72"/>
      <c r="V81" s="89"/>
      <c r="W81" s="169"/>
      <c r="X81" s="127"/>
      <c r="Y81" s="128"/>
      <c r="Z81" s="60" t="e">
        <f t="shared" si="7"/>
        <v>#DIV/0!</v>
      </c>
      <c r="AA81" s="127"/>
      <c r="AB81" s="127"/>
      <c r="AC81" s="128"/>
      <c r="AD81" s="60" t="e">
        <f t="shared" si="50"/>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51"/>
        <v>#DIV/0!</v>
      </c>
      <c r="AU81" s="127"/>
      <c r="AV81" s="127"/>
      <c r="AW81" s="128"/>
      <c r="AX81" s="60" t="e">
        <f t="shared" si="11"/>
        <v>#DIV/0!</v>
      </c>
      <c r="AY81" s="127"/>
      <c r="AZ81" s="127"/>
      <c r="BA81" s="128"/>
      <c r="BB81" s="60" t="e">
        <f t="shared" si="12"/>
        <v>#DIV/0!</v>
      </c>
      <c r="BC81" s="127"/>
      <c r="BD81" s="127"/>
      <c r="BE81" s="128"/>
      <c r="BF81" s="60" t="e">
        <f t="shared" si="13"/>
        <v>#DIV/0!</v>
      </c>
      <c r="BG81" s="127"/>
      <c r="BH81" s="127"/>
      <c r="BI81" s="128"/>
      <c r="BJ81" s="60" t="e">
        <f t="shared" si="14"/>
        <v>#DIV/0!</v>
      </c>
      <c r="BK81" s="127"/>
      <c r="BL81" s="127"/>
      <c r="BM81" s="128"/>
      <c r="BN81" s="60" t="e">
        <f t="shared" si="15"/>
        <v>#DIV/0!</v>
      </c>
      <c r="BO81" s="127"/>
      <c r="BP81" s="127"/>
      <c r="BQ81" s="128"/>
      <c r="BR81" s="60" t="e">
        <f t="shared" si="16"/>
        <v>#DIV/0!</v>
      </c>
      <c r="BS81" s="127"/>
      <c r="BT81" s="127"/>
      <c r="BU81" s="128"/>
      <c r="BV81" s="60" t="e">
        <f t="shared" si="17"/>
        <v>#DIV/0!</v>
      </c>
      <c r="BW81" s="127"/>
      <c r="BX81" s="127"/>
      <c r="BY81" s="128"/>
      <c r="BZ81" s="60" t="e">
        <f t="shared" si="18"/>
        <v>#DIV/0!</v>
      </c>
      <c r="CA81" s="127"/>
      <c r="CB81" s="127"/>
      <c r="CC81" s="128"/>
      <c r="CD81" s="60" t="e">
        <f t="shared" si="19"/>
        <v>#DIV/0!</v>
      </c>
      <c r="CE81" s="127"/>
      <c r="CF81" s="127"/>
      <c r="CG81" s="128"/>
      <c r="CH81" s="60" t="e">
        <f t="shared" si="20"/>
        <v>#DIV/0!</v>
      </c>
      <c r="CI81" s="127"/>
      <c r="CJ81" s="127"/>
      <c r="CK81" s="128"/>
      <c r="CL81" s="60" t="e">
        <f t="shared" si="21"/>
        <v>#DIV/0!</v>
      </c>
      <c r="CM81" s="127"/>
      <c r="CN81" s="127"/>
      <c r="CO81" s="128"/>
      <c r="CP81" s="60" t="e">
        <f t="shared" si="22"/>
        <v>#DIV/0!</v>
      </c>
      <c r="CQ81" s="127"/>
      <c r="CR81" s="127"/>
      <c r="CS81" s="128"/>
      <c r="CT81" s="60" t="e">
        <f t="shared" si="23"/>
        <v>#DIV/0!</v>
      </c>
      <c r="CU81" s="127"/>
      <c r="CV81" s="127"/>
      <c r="CW81" s="128"/>
      <c r="CX81" s="60" t="e">
        <f t="shared" si="24"/>
        <v>#DIV/0!</v>
      </c>
      <c r="CY81" s="127"/>
      <c r="CZ81" s="127"/>
      <c r="DA81" s="128"/>
      <c r="DB81" s="60" t="e">
        <f t="shared" si="29"/>
        <v>#DIV/0!</v>
      </c>
      <c r="DC81" s="127"/>
      <c r="DD81" s="127"/>
      <c r="DE81" s="128"/>
      <c r="DF81" s="150" t="e">
        <f t="shared" si="26"/>
        <v>#DIV/0!</v>
      </c>
    </row>
    <row r="82" spans="1:110" hidden="1">
      <c r="A82" s="90"/>
      <c r="B82" s="165"/>
      <c r="C82" s="99">
        <f t="shared" si="234"/>
        <v>0</v>
      </c>
      <c r="D82" s="72">
        <f t="shared" si="229"/>
        <v>0</v>
      </c>
      <c r="E82" s="146"/>
      <c r="F82" s="72"/>
      <c r="G82" s="72"/>
      <c r="H82" s="72"/>
      <c r="I82" s="72"/>
      <c r="J82" s="61">
        <f t="shared" si="235"/>
        <v>0</v>
      </c>
      <c r="K82" s="59">
        <f>SUM($J$21,$J$29,$J$37,$J$45,$J$53,$J$61,$J$69,$J$77:J82)/$C$3</f>
        <v>0.42556883750929153</v>
      </c>
      <c r="L82" s="60" t="e">
        <f t="shared" si="230"/>
        <v>#DIV/0!</v>
      </c>
      <c r="M82" s="73" t="e">
        <f t="shared" si="231"/>
        <v>#DIV/0!</v>
      </c>
      <c r="N82" s="356" t="e">
        <f t="shared" si="236"/>
        <v>#DIV/0!</v>
      </c>
      <c r="O82" s="97"/>
      <c r="P82" s="72"/>
      <c r="Q82" s="74" t="e">
        <f t="shared" si="232"/>
        <v>#DIV/0!</v>
      </c>
      <c r="R82" s="75" t="e">
        <f t="shared" si="237"/>
        <v>#DIV/0!</v>
      </c>
      <c r="S82" s="59" t="e">
        <f t="shared" si="233"/>
        <v>#DIV/0!</v>
      </c>
      <c r="T82" s="72"/>
      <c r="U82" s="72"/>
      <c r="V82" s="89"/>
      <c r="W82" s="169"/>
      <c r="X82" s="127"/>
      <c r="Y82" s="128"/>
      <c r="Z82" s="60" t="e">
        <f t="shared" si="7"/>
        <v>#DIV/0!</v>
      </c>
      <c r="AA82" s="127"/>
      <c r="AB82" s="127"/>
      <c r="AC82" s="128"/>
      <c r="AD82" s="60" t="e">
        <f t="shared" si="50"/>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51"/>
        <v>#DIV/0!</v>
      </c>
      <c r="AU82" s="127"/>
      <c r="AV82" s="127"/>
      <c r="AW82" s="128"/>
      <c r="AX82" s="60" t="e">
        <f t="shared" si="11"/>
        <v>#DIV/0!</v>
      </c>
      <c r="AY82" s="127"/>
      <c r="AZ82" s="127"/>
      <c r="BA82" s="128"/>
      <c r="BB82" s="60" t="e">
        <f t="shared" si="12"/>
        <v>#DIV/0!</v>
      </c>
      <c r="BC82" s="127"/>
      <c r="BD82" s="127"/>
      <c r="BE82" s="128"/>
      <c r="BF82" s="60" t="e">
        <f t="shared" si="13"/>
        <v>#DIV/0!</v>
      </c>
      <c r="BG82" s="127"/>
      <c r="BH82" s="127"/>
      <c r="BI82" s="128"/>
      <c r="BJ82" s="60" t="e">
        <f t="shared" si="14"/>
        <v>#DIV/0!</v>
      </c>
      <c r="BK82" s="127"/>
      <c r="BL82" s="127"/>
      <c r="BM82" s="128"/>
      <c r="BN82" s="60" t="e">
        <f t="shared" si="15"/>
        <v>#DIV/0!</v>
      </c>
      <c r="BO82" s="127"/>
      <c r="BP82" s="127"/>
      <c r="BQ82" s="128"/>
      <c r="BR82" s="60" t="e">
        <f t="shared" si="16"/>
        <v>#DIV/0!</v>
      </c>
      <c r="BS82" s="127"/>
      <c r="BT82" s="127"/>
      <c r="BU82" s="128"/>
      <c r="BV82" s="60" t="e">
        <f t="shared" si="17"/>
        <v>#DIV/0!</v>
      </c>
      <c r="BW82" s="127"/>
      <c r="BX82" s="127"/>
      <c r="BY82" s="128"/>
      <c r="BZ82" s="60" t="e">
        <f t="shared" si="18"/>
        <v>#DIV/0!</v>
      </c>
      <c r="CA82" s="127"/>
      <c r="CB82" s="127"/>
      <c r="CC82" s="128"/>
      <c r="CD82" s="60" t="e">
        <f t="shared" si="19"/>
        <v>#DIV/0!</v>
      </c>
      <c r="CE82" s="127"/>
      <c r="CF82" s="127"/>
      <c r="CG82" s="128"/>
      <c r="CH82" s="60" t="e">
        <f t="shared" si="20"/>
        <v>#DIV/0!</v>
      </c>
      <c r="CI82" s="127"/>
      <c r="CJ82" s="127"/>
      <c r="CK82" s="128"/>
      <c r="CL82" s="60" t="e">
        <f t="shared" si="21"/>
        <v>#DIV/0!</v>
      </c>
      <c r="CM82" s="127"/>
      <c r="CN82" s="127"/>
      <c r="CO82" s="128"/>
      <c r="CP82" s="60" t="e">
        <f t="shared" si="22"/>
        <v>#DIV/0!</v>
      </c>
      <c r="CQ82" s="127"/>
      <c r="CR82" s="127"/>
      <c r="CS82" s="128"/>
      <c r="CT82" s="60" t="e">
        <f t="shared" si="23"/>
        <v>#DIV/0!</v>
      </c>
      <c r="CU82" s="127"/>
      <c r="CV82" s="127"/>
      <c r="CW82" s="128"/>
      <c r="CX82" s="60" t="e">
        <f t="shared" si="24"/>
        <v>#DIV/0!</v>
      </c>
      <c r="CY82" s="127"/>
      <c r="CZ82" s="127"/>
      <c r="DA82" s="128"/>
      <c r="DB82" s="60" t="e">
        <f t="shared" si="29"/>
        <v>#DIV/0!</v>
      </c>
      <c r="DC82" s="127"/>
      <c r="DD82" s="127"/>
      <c r="DE82" s="128"/>
      <c r="DF82" s="150" t="e">
        <f t="shared" si="26"/>
        <v>#DIV/0!</v>
      </c>
    </row>
    <row r="83" spans="1:110" hidden="1">
      <c r="A83" s="88"/>
      <c r="B83" s="165"/>
      <c r="C83" s="99">
        <f t="shared" si="234"/>
        <v>0</v>
      </c>
      <c r="D83" s="72">
        <f t="shared" si="229"/>
        <v>0</v>
      </c>
      <c r="E83" s="146"/>
      <c r="F83" s="72"/>
      <c r="G83" s="72"/>
      <c r="H83" s="72"/>
      <c r="I83" s="72"/>
      <c r="J83" s="61">
        <f t="shared" si="235"/>
        <v>0</v>
      </c>
      <c r="K83" s="59">
        <f>SUM($J$21,$J$29,$J$37,$J$45,$J$53,$J$61,$J$69,$J$77:J83)/$C$3</f>
        <v>0.42556883750929153</v>
      </c>
      <c r="L83" s="60" t="e">
        <f t="shared" si="230"/>
        <v>#DIV/0!</v>
      </c>
      <c r="M83" s="73" t="e">
        <f t="shared" si="231"/>
        <v>#DIV/0!</v>
      </c>
      <c r="N83" s="356" t="e">
        <f t="shared" si="236"/>
        <v>#DIV/0!</v>
      </c>
      <c r="O83" s="97"/>
      <c r="P83" s="72"/>
      <c r="Q83" s="74" t="e">
        <f t="shared" si="232"/>
        <v>#DIV/0!</v>
      </c>
      <c r="R83" s="75" t="e">
        <f t="shared" si="237"/>
        <v>#DIV/0!</v>
      </c>
      <c r="S83" s="59" t="e">
        <f t="shared" si="233"/>
        <v>#DIV/0!</v>
      </c>
      <c r="T83" s="72"/>
      <c r="U83" s="72"/>
      <c r="V83" s="89"/>
      <c r="W83" s="169"/>
      <c r="X83" s="127"/>
      <c r="Y83" s="128"/>
      <c r="Z83" s="60" t="e">
        <f t="shared" si="7"/>
        <v>#DIV/0!</v>
      </c>
      <c r="AA83" s="127"/>
      <c r="AB83" s="127"/>
      <c r="AC83" s="128"/>
      <c r="AD83" s="60" t="e">
        <f t="shared" si="50"/>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51"/>
        <v>#DIV/0!</v>
      </c>
      <c r="AU83" s="127"/>
      <c r="AV83" s="127"/>
      <c r="AW83" s="128"/>
      <c r="AX83" s="60" t="e">
        <f t="shared" si="11"/>
        <v>#DIV/0!</v>
      </c>
      <c r="AY83" s="127"/>
      <c r="AZ83" s="127"/>
      <c r="BA83" s="128"/>
      <c r="BB83" s="60" t="e">
        <f t="shared" si="12"/>
        <v>#DIV/0!</v>
      </c>
      <c r="BC83" s="127"/>
      <c r="BD83" s="127"/>
      <c r="BE83" s="128"/>
      <c r="BF83" s="60" t="e">
        <f t="shared" si="13"/>
        <v>#DIV/0!</v>
      </c>
      <c r="BG83" s="127"/>
      <c r="BH83" s="127"/>
      <c r="BI83" s="128"/>
      <c r="BJ83" s="60" t="e">
        <f t="shared" si="14"/>
        <v>#DIV/0!</v>
      </c>
      <c r="BK83" s="127"/>
      <c r="BL83" s="127"/>
      <c r="BM83" s="128"/>
      <c r="BN83" s="60" t="e">
        <f t="shared" si="15"/>
        <v>#DIV/0!</v>
      </c>
      <c r="BO83" s="127"/>
      <c r="BP83" s="127"/>
      <c r="BQ83" s="128"/>
      <c r="BR83" s="60" t="e">
        <f t="shared" si="16"/>
        <v>#DIV/0!</v>
      </c>
      <c r="BS83" s="127"/>
      <c r="BT83" s="127"/>
      <c r="BU83" s="128"/>
      <c r="BV83" s="60" t="e">
        <f t="shared" si="17"/>
        <v>#DIV/0!</v>
      </c>
      <c r="BW83" s="127"/>
      <c r="BX83" s="127"/>
      <c r="BY83" s="128"/>
      <c r="BZ83" s="60" t="e">
        <f t="shared" si="18"/>
        <v>#DIV/0!</v>
      </c>
      <c r="CA83" s="127"/>
      <c r="CB83" s="127"/>
      <c r="CC83" s="128"/>
      <c r="CD83" s="60" t="e">
        <f t="shared" si="19"/>
        <v>#DIV/0!</v>
      </c>
      <c r="CE83" s="127"/>
      <c r="CF83" s="127"/>
      <c r="CG83" s="128"/>
      <c r="CH83" s="60" t="e">
        <f t="shared" si="20"/>
        <v>#DIV/0!</v>
      </c>
      <c r="CI83" s="127"/>
      <c r="CJ83" s="127"/>
      <c r="CK83" s="128"/>
      <c r="CL83" s="60" t="e">
        <f t="shared" si="21"/>
        <v>#DIV/0!</v>
      </c>
      <c r="CM83" s="127"/>
      <c r="CN83" s="127"/>
      <c r="CO83" s="128"/>
      <c r="CP83" s="60" t="e">
        <f t="shared" si="22"/>
        <v>#DIV/0!</v>
      </c>
      <c r="CQ83" s="127"/>
      <c r="CR83" s="127"/>
      <c r="CS83" s="128"/>
      <c r="CT83" s="60" t="e">
        <f t="shared" si="23"/>
        <v>#DIV/0!</v>
      </c>
      <c r="CU83" s="127"/>
      <c r="CV83" s="127"/>
      <c r="CW83" s="128"/>
      <c r="CX83" s="60" t="e">
        <f t="shared" si="24"/>
        <v>#DIV/0!</v>
      </c>
      <c r="CY83" s="127"/>
      <c r="CZ83" s="127"/>
      <c r="DA83" s="128"/>
      <c r="DB83" s="60" t="e">
        <f t="shared" si="29"/>
        <v>#DIV/0!</v>
      </c>
      <c r="DC83" s="127"/>
      <c r="DD83" s="127"/>
      <c r="DE83" s="128"/>
      <c r="DF83" s="150" t="e">
        <f t="shared" si="26"/>
        <v>#DIV/0!</v>
      </c>
    </row>
    <row r="84" spans="1:110" hidden="1">
      <c r="A84" s="88"/>
      <c r="B84" s="165"/>
      <c r="C84" s="99">
        <f t="shared" si="234"/>
        <v>0</v>
      </c>
      <c r="D84" s="72">
        <f t="shared" si="229"/>
        <v>0</v>
      </c>
      <c r="E84" s="146"/>
      <c r="F84" s="72"/>
      <c r="G84" s="72"/>
      <c r="H84" s="72"/>
      <c r="I84" s="72"/>
      <c r="J84" s="61">
        <f t="shared" si="235"/>
        <v>0</v>
      </c>
      <c r="K84" s="59">
        <f>SUM($J$21,$J$29,$J$37,$J$45,$J$53,$J$61,$J$69,$J$77:J84)/$C$3</f>
        <v>0.42556883750929153</v>
      </c>
      <c r="L84" s="60" t="e">
        <f t="shared" si="230"/>
        <v>#DIV/0!</v>
      </c>
      <c r="M84" s="73" t="e">
        <f t="shared" si="231"/>
        <v>#DIV/0!</v>
      </c>
      <c r="N84" s="356" t="e">
        <f t="shared" si="236"/>
        <v>#DIV/0!</v>
      </c>
      <c r="O84" s="97"/>
      <c r="P84" s="72"/>
      <c r="Q84" s="74" t="e">
        <f t="shared" si="232"/>
        <v>#DIV/0!</v>
      </c>
      <c r="R84" s="75" t="e">
        <f t="shared" si="237"/>
        <v>#DIV/0!</v>
      </c>
      <c r="S84" s="59" t="e">
        <f t="shared" si="233"/>
        <v>#DIV/0!</v>
      </c>
      <c r="T84" s="72"/>
      <c r="U84" s="72"/>
      <c r="V84" s="89"/>
      <c r="W84" s="169"/>
      <c r="X84" s="127"/>
      <c r="Y84" s="128"/>
      <c r="Z84" s="60" t="e">
        <f t="shared" si="7"/>
        <v>#DIV/0!</v>
      </c>
      <c r="AA84" s="127"/>
      <c r="AB84" s="127"/>
      <c r="AC84" s="128"/>
      <c r="AD84" s="60" t="e">
        <f t="shared" si="50"/>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51"/>
        <v>#DIV/0!</v>
      </c>
      <c r="AU84" s="127"/>
      <c r="AV84" s="127"/>
      <c r="AW84" s="128"/>
      <c r="AX84" s="60" t="e">
        <f t="shared" si="11"/>
        <v>#DIV/0!</v>
      </c>
      <c r="AY84" s="127"/>
      <c r="AZ84" s="127"/>
      <c r="BA84" s="128"/>
      <c r="BB84" s="60" t="e">
        <f t="shared" si="12"/>
        <v>#DIV/0!</v>
      </c>
      <c r="BC84" s="127"/>
      <c r="BD84" s="127"/>
      <c r="BE84" s="128"/>
      <c r="BF84" s="60" t="e">
        <f t="shared" si="13"/>
        <v>#DIV/0!</v>
      </c>
      <c r="BG84" s="127"/>
      <c r="BH84" s="127"/>
      <c r="BI84" s="128"/>
      <c r="BJ84" s="60" t="e">
        <f t="shared" si="14"/>
        <v>#DIV/0!</v>
      </c>
      <c r="BK84" s="127"/>
      <c r="BL84" s="127"/>
      <c r="BM84" s="128"/>
      <c r="BN84" s="60" t="e">
        <f t="shared" si="15"/>
        <v>#DIV/0!</v>
      </c>
      <c r="BO84" s="127"/>
      <c r="BP84" s="127"/>
      <c r="BQ84" s="128"/>
      <c r="BR84" s="60" t="e">
        <f t="shared" si="16"/>
        <v>#DIV/0!</v>
      </c>
      <c r="BS84" s="127"/>
      <c r="BT84" s="127"/>
      <c r="BU84" s="128"/>
      <c r="BV84" s="60" t="e">
        <f t="shared" si="17"/>
        <v>#DIV/0!</v>
      </c>
      <c r="BW84" s="127"/>
      <c r="BX84" s="127"/>
      <c r="BY84" s="128"/>
      <c r="BZ84" s="60" t="e">
        <f t="shared" si="18"/>
        <v>#DIV/0!</v>
      </c>
      <c r="CA84" s="127"/>
      <c r="CB84" s="127"/>
      <c r="CC84" s="128"/>
      <c r="CD84" s="60" t="e">
        <f t="shared" si="19"/>
        <v>#DIV/0!</v>
      </c>
      <c r="CE84" s="127"/>
      <c r="CF84" s="127"/>
      <c r="CG84" s="128"/>
      <c r="CH84" s="60" t="e">
        <f t="shared" si="20"/>
        <v>#DIV/0!</v>
      </c>
      <c r="CI84" s="127"/>
      <c r="CJ84" s="127"/>
      <c r="CK84" s="128"/>
      <c r="CL84" s="60" t="e">
        <f t="shared" si="21"/>
        <v>#DIV/0!</v>
      </c>
      <c r="CM84" s="127"/>
      <c r="CN84" s="127"/>
      <c r="CO84" s="128"/>
      <c r="CP84" s="60" t="e">
        <f t="shared" si="22"/>
        <v>#DIV/0!</v>
      </c>
      <c r="CQ84" s="127"/>
      <c r="CR84" s="127"/>
      <c r="CS84" s="128"/>
      <c r="CT84" s="60" t="e">
        <f t="shared" si="23"/>
        <v>#DIV/0!</v>
      </c>
      <c r="CU84" s="127"/>
      <c r="CV84" s="127"/>
      <c r="CW84" s="128"/>
      <c r="CX84" s="60" t="e">
        <f t="shared" si="24"/>
        <v>#DIV/0!</v>
      </c>
      <c r="CY84" s="127"/>
      <c r="CZ84" s="127"/>
      <c r="DA84" s="128"/>
      <c r="DB84" s="60" t="e">
        <f t="shared" si="29"/>
        <v>#DIV/0!</v>
      </c>
      <c r="DC84" s="127"/>
      <c r="DD84" s="127"/>
      <c r="DE84" s="128"/>
      <c r="DF84" s="150" t="e">
        <f t="shared" si="26"/>
        <v>#DIV/0!</v>
      </c>
    </row>
    <row r="85" spans="1:110" ht="16.5" hidden="1" thickBot="1">
      <c r="A85" s="170"/>
      <c r="B85" s="191" t="s">
        <v>66</v>
      </c>
      <c r="C85" s="170">
        <f t="shared" ref="C85" si="238">SUM(C78:C84)</f>
        <v>0</v>
      </c>
      <c r="D85" s="172">
        <f t="shared" si="206"/>
        <v>0</v>
      </c>
      <c r="E85" s="192">
        <f t="shared" si="206"/>
        <v>0</v>
      </c>
      <c r="F85" s="172">
        <f t="shared" si="206"/>
        <v>0</v>
      </c>
      <c r="G85" s="172">
        <f t="shared" si="206"/>
        <v>0</v>
      </c>
      <c r="H85" s="172">
        <f t="shared" si="206"/>
        <v>0</v>
      </c>
      <c r="I85" s="172">
        <f t="shared" si="206"/>
        <v>0</v>
      </c>
      <c r="J85" s="173">
        <f>SUM(J78:J84)</f>
        <v>0</v>
      </c>
      <c r="K85" s="174">
        <f>SUM($J$21,$J$29,$J$37,$J$45,$J$53,$J$61,$J$69,$J$77,$J$85)/$C$3</f>
        <v>0.42556883750929153</v>
      </c>
      <c r="L85" s="175" t="e">
        <f t="shared" si="230"/>
        <v>#DIV/0!</v>
      </c>
      <c r="M85" s="176" t="e">
        <f t="shared" si="231"/>
        <v>#DIV/0!</v>
      </c>
      <c r="N85" s="358" t="e">
        <f t="shared" si="236"/>
        <v>#DIV/0!</v>
      </c>
      <c r="O85" s="178">
        <f>SUM(O78:O84)</f>
        <v>0</v>
      </c>
      <c r="P85" s="179">
        <f>SUM(P78:P84)</f>
        <v>0</v>
      </c>
      <c r="Q85" s="174" t="e">
        <f t="shared" si="232"/>
        <v>#DIV/0!</v>
      </c>
      <c r="R85" s="180" t="e">
        <f>J85/O85</f>
        <v>#DIV/0!</v>
      </c>
      <c r="S85" s="174" t="e">
        <f t="shared" si="233"/>
        <v>#DIV/0!</v>
      </c>
      <c r="T85" s="181" t="e">
        <f>AVERAGE(T78:T84)</f>
        <v>#DIV/0!</v>
      </c>
      <c r="U85" s="172">
        <f>SUM(U78:U84)</f>
        <v>0</v>
      </c>
      <c r="V85" s="92" t="e">
        <f>AVERAGE(V78:V84)</f>
        <v>#DIV/0!</v>
      </c>
      <c r="W85" s="178">
        <f t="shared" ref="W85:Y85" si="239">SUM(W78:W84)</f>
        <v>0</v>
      </c>
      <c r="X85" s="172">
        <f t="shared" si="239"/>
        <v>0</v>
      </c>
      <c r="Y85" s="173">
        <f t="shared" si="239"/>
        <v>0</v>
      </c>
      <c r="Z85" s="175" t="e">
        <f t="shared" si="7"/>
        <v>#DIV/0!</v>
      </c>
      <c r="AA85" s="172">
        <f t="shared" ref="AA85:AC85" si="240">SUM(AA78:AA84)</f>
        <v>0</v>
      </c>
      <c r="AB85" s="172">
        <f t="shared" si="240"/>
        <v>0</v>
      </c>
      <c r="AC85" s="173">
        <f t="shared" si="240"/>
        <v>0</v>
      </c>
      <c r="AD85" s="175" t="e">
        <f t="shared" si="50"/>
        <v>#DIV/0!</v>
      </c>
      <c r="AE85" s="172">
        <f t="shared" ref="AE85:AG85" si="241">SUM(AE78:AE84)</f>
        <v>0</v>
      </c>
      <c r="AF85" s="172">
        <f t="shared" si="241"/>
        <v>0</v>
      </c>
      <c r="AG85" s="173">
        <f t="shared" si="241"/>
        <v>0</v>
      </c>
      <c r="AH85" s="175" t="e">
        <f t="shared" si="8"/>
        <v>#DIV/0!</v>
      </c>
      <c r="AI85" s="172">
        <f t="shared" ref="AI85:AK85" si="242">SUM(AI78:AI84)</f>
        <v>0</v>
      </c>
      <c r="AJ85" s="172">
        <f t="shared" si="242"/>
        <v>0</v>
      </c>
      <c r="AK85" s="173">
        <f t="shared" si="242"/>
        <v>0</v>
      </c>
      <c r="AL85" s="175" t="e">
        <f t="shared" si="9"/>
        <v>#DIV/0!</v>
      </c>
      <c r="AM85" s="172">
        <f t="shared" ref="AM85:AO85" si="243">SUM(AM78:AM84)</f>
        <v>0</v>
      </c>
      <c r="AN85" s="172">
        <f t="shared" si="243"/>
        <v>0</v>
      </c>
      <c r="AO85" s="173">
        <f t="shared" si="243"/>
        <v>0</v>
      </c>
      <c r="AP85" s="175" t="e">
        <f t="shared" si="10"/>
        <v>#DIV/0!</v>
      </c>
      <c r="AQ85" s="172">
        <f t="shared" ref="AQ85:AS85" si="244">SUM(AQ78:AQ84)</f>
        <v>0</v>
      </c>
      <c r="AR85" s="172">
        <f t="shared" si="244"/>
        <v>0</v>
      </c>
      <c r="AS85" s="173">
        <f t="shared" si="244"/>
        <v>0</v>
      </c>
      <c r="AT85" s="175" t="e">
        <f t="shared" si="51"/>
        <v>#DIV/0!</v>
      </c>
      <c r="AU85" s="172">
        <f t="shared" ref="AU85:AW85" si="245">SUM(AU78:AU84)</f>
        <v>0</v>
      </c>
      <c r="AV85" s="172">
        <f t="shared" si="245"/>
        <v>0</v>
      </c>
      <c r="AW85" s="173">
        <f t="shared" si="245"/>
        <v>0</v>
      </c>
      <c r="AX85" s="175" t="e">
        <f t="shared" si="11"/>
        <v>#DIV/0!</v>
      </c>
      <c r="AY85" s="172">
        <f t="shared" ref="AY85:BA85" si="246">SUM(AY78:AY84)</f>
        <v>0</v>
      </c>
      <c r="AZ85" s="172">
        <f t="shared" si="246"/>
        <v>0</v>
      </c>
      <c r="BA85" s="173">
        <f t="shared" si="246"/>
        <v>0</v>
      </c>
      <c r="BB85" s="175" t="e">
        <f t="shared" si="12"/>
        <v>#DIV/0!</v>
      </c>
      <c r="BC85" s="172">
        <f t="shared" ref="BC85:BE85" si="247">SUM(BC78:BC84)</f>
        <v>0</v>
      </c>
      <c r="BD85" s="172">
        <f t="shared" si="247"/>
        <v>0</v>
      </c>
      <c r="BE85" s="173">
        <f t="shared" si="247"/>
        <v>0</v>
      </c>
      <c r="BF85" s="175" t="e">
        <f t="shared" si="13"/>
        <v>#DIV/0!</v>
      </c>
      <c r="BG85" s="172">
        <f t="shared" ref="BG85:BI85" si="248">SUM(BG78:BG84)</f>
        <v>0</v>
      </c>
      <c r="BH85" s="172">
        <f t="shared" si="248"/>
        <v>0</v>
      </c>
      <c r="BI85" s="173">
        <f t="shared" si="248"/>
        <v>0</v>
      </c>
      <c r="BJ85" s="175" t="e">
        <f t="shared" si="14"/>
        <v>#DIV/0!</v>
      </c>
      <c r="BK85" s="172">
        <f t="shared" ref="BK85:BM85" si="249">SUM(BK78:BK84)</f>
        <v>0</v>
      </c>
      <c r="BL85" s="172">
        <f t="shared" si="249"/>
        <v>0</v>
      </c>
      <c r="BM85" s="173">
        <f t="shared" si="249"/>
        <v>0</v>
      </c>
      <c r="BN85" s="175" t="e">
        <f t="shared" si="15"/>
        <v>#DIV/0!</v>
      </c>
      <c r="BO85" s="172">
        <f t="shared" ref="BO85:BQ85" si="250">SUM(BO78:BO84)</f>
        <v>0</v>
      </c>
      <c r="BP85" s="172">
        <f t="shared" si="250"/>
        <v>0</v>
      </c>
      <c r="BQ85" s="173">
        <f t="shared" si="250"/>
        <v>0</v>
      </c>
      <c r="BR85" s="175" t="e">
        <f t="shared" si="16"/>
        <v>#DIV/0!</v>
      </c>
      <c r="BS85" s="172">
        <f t="shared" ref="BS85:BU85" si="251">SUM(BS78:BS84)</f>
        <v>0</v>
      </c>
      <c r="BT85" s="172">
        <f t="shared" si="251"/>
        <v>0</v>
      </c>
      <c r="BU85" s="173">
        <f t="shared" si="251"/>
        <v>0</v>
      </c>
      <c r="BV85" s="175" t="e">
        <f t="shared" si="17"/>
        <v>#DIV/0!</v>
      </c>
      <c r="BW85" s="172">
        <f t="shared" ref="BW85:BY85" si="252">SUM(BW78:BW84)</f>
        <v>0</v>
      </c>
      <c r="BX85" s="172">
        <f t="shared" si="252"/>
        <v>0</v>
      </c>
      <c r="BY85" s="173">
        <f t="shared" si="252"/>
        <v>0</v>
      </c>
      <c r="BZ85" s="175" t="e">
        <f t="shared" si="18"/>
        <v>#DIV/0!</v>
      </c>
      <c r="CA85" s="172">
        <f t="shared" ref="CA85:CC85" si="253">SUM(CA78:CA84)</f>
        <v>0</v>
      </c>
      <c r="CB85" s="172">
        <f t="shared" si="253"/>
        <v>0</v>
      </c>
      <c r="CC85" s="173">
        <f t="shared" si="253"/>
        <v>0</v>
      </c>
      <c r="CD85" s="175" t="e">
        <f t="shared" si="19"/>
        <v>#DIV/0!</v>
      </c>
      <c r="CE85" s="172">
        <f t="shared" ref="CE85:CG85" si="254">SUM(CE78:CE84)</f>
        <v>0</v>
      </c>
      <c r="CF85" s="172">
        <f t="shared" si="254"/>
        <v>0</v>
      </c>
      <c r="CG85" s="173">
        <f t="shared" si="254"/>
        <v>0</v>
      </c>
      <c r="CH85" s="175" t="e">
        <f t="shared" si="20"/>
        <v>#DIV/0!</v>
      </c>
      <c r="CI85" s="172">
        <f t="shared" ref="CI85:CK85" si="255">SUM(CI78:CI84)</f>
        <v>0</v>
      </c>
      <c r="CJ85" s="172">
        <f t="shared" si="255"/>
        <v>0</v>
      </c>
      <c r="CK85" s="173">
        <f t="shared" si="255"/>
        <v>0</v>
      </c>
      <c r="CL85" s="175" t="e">
        <f t="shared" si="21"/>
        <v>#DIV/0!</v>
      </c>
      <c r="CM85" s="172">
        <f t="shared" ref="CM85:CO85" si="256">SUM(CM78:CM84)</f>
        <v>0</v>
      </c>
      <c r="CN85" s="172">
        <f t="shared" si="256"/>
        <v>0</v>
      </c>
      <c r="CO85" s="173">
        <f t="shared" si="256"/>
        <v>0</v>
      </c>
      <c r="CP85" s="175" t="e">
        <f t="shared" si="22"/>
        <v>#DIV/0!</v>
      </c>
      <c r="CQ85" s="172">
        <f t="shared" ref="CQ85:CS85" si="257">SUM(CQ78:CQ84)</f>
        <v>0</v>
      </c>
      <c r="CR85" s="172">
        <f t="shared" si="257"/>
        <v>0</v>
      </c>
      <c r="CS85" s="173">
        <f t="shared" si="257"/>
        <v>0</v>
      </c>
      <c r="CT85" s="175" t="e">
        <f t="shared" si="23"/>
        <v>#DIV/0!</v>
      </c>
      <c r="CU85" s="172">
        <f t="shared" ref="CU85:CW85" si="258">SUM(CU78:CU84)</f>
        <v>0</v>
      </c>
      <c r="CV85" s="172">
        <f t="shared" si="258"/>
        <v>0</v>
      </c>
      <c r="CW85" s="173">
        <f t="shared" si="258"/>
        <v>0</v>
      </c>
      <c r="CX85" s="175" t="e">
        <f t="shared" si="24"/>
        <v>#DIV/0!</v>
      </c>
      <c r="CY85" s="172">
        <f t="shared" ref="CY85:DA85" si="259">SUM(CY78:CY84)</f>
        <v>0</v>
      </c>
      <c r="CZ85" s="172">
        <f t="shared" si="259"/>
        <v>0</v>
      </c>
      <c r="DA85" s="173">
        <f t="shared" si="259"/>
        <v>0</v>
      </c>
      <c r="DB85" s="175" t="e">
        <f t="shared" si="29"/>
        <v>#DIV/0!</v>
      </c>
      <c r="DC85" s="172">
        <f t="shared" ref="DC85:DE85" si="260">SUM(DC78:DC84)</f>
        <v>0</v>
      </c>
      <c r="DD85" s="172">
        <f t="shared" si="260"/>
        <v>0</v>
      </c>
      <c r="DE85" s="173">
        <f t="shared" si="260"/>
        <v>0</v>
      </c>
      <c r="DF85" s="194" t="e">
        <f t="shared" si="26"/>
        <v>#DIV/0!</v>
      </c>
    </row>
    <row r="86" spans="1:110" ht="16.5" thickBot="1">
      <c r="A86" s="709" t="s">
        <v>43</v>
      </c>
      <c r="B86" s="710"/>
      <c r="C86" s="182">
        <f>SUM(C21,C29,C37,C45,C53,C61,C69,C77,C85)</f>
        <v>534525</v>
      </c>
      <c r="D86" s="183">
        <f>SUM(D21,D29,D37,D45,D53,D61,D69,D77,D85)</f>
        <v>15765</v>
      </c>
      <c r="E86" s="195">
        <f>SUM(E21,E29,E37,E45,E53,E61,E69,E77,E85)</f>
        <v>29752</v>
      </c>
      <c r="F86" s="183">
        <f>SUM(F21,F29,F37,F45,F53,F61,F69,F77,F85)</f>
        <v>30916.789799999995</v>
      </c>
      <c r="G86" s="183">
        <f t="shared" ref="G86:I86" si="261">SUM(G21,G29,G37,G45,G53,G61,G69,G77,G85)</f>
        <v>10034.783500000001</v>
      </c>
      <c r="H86" s="183">
        <f t="shared" si="261"/>
        <v>7011.874600000001</v>
      </c>
      <c r="I86" s="183">
        <f t="shared" si="261"/>
        <v>5046.6924999999992</v>
      </c>
      <c r="J86" s="184">
        <f>SUM(J21,J29,J37,J45,J53,J61,J69,J77,J85)</f>
        <v>4414.2000000000007</v>
      </c>
      <c r="K86" s="185">
        <f>J86/$C$3</f>
        <v>0.42556883750929153</v>
      </c>
      <c r="L86" s="186">
        <f t="shared" si="230"/>
        <v>2.949347551564473E-2</v>
      </c>
      <c r="M86" s="187">
        <f t="shared" si="231"/>
        <v>0.28000000000000003</v>
      </c>
      <c r="N86" s="359">
        <f t="shared" si="236"/>
        <v>0.14836649636999197</v>
      </c>
      <c r="O86" s="189">
        <f>SUM(O21,O29,O37,O45,O53,O61,O69,O77,O85)</f>
        <v>149</v>
      </c>
      <c r="P86" s="183">
        <f>SUM(P21,P29,P37,P45,P53,P61,P69,P77,P85)</f>
        <v>132980.3846153846</v>
      </c>
      <c r="Q86" s="185">
        <f>O86/P86</f>
        <v>1.1204660027939344E-3</v>
      </c>
      <c r="R86" s="187">
        <f>J86/O86</f>
        <v>29.625503355704701</v>
      </c>
      <c r="S86" s="185">
        <f t="shared" si="233"/>
        <v>9.4513162067871876E-3</v>
      </c>
      <c r="T86" s="427">
        <v>125</v>
      </c>
      <c r="U86" s="427">
        <f t="shared" ref="U86" si="262">SUM(U21,U29,U37,U45,U53,U61,U69,U77,U85)</f>
        <v>2</v>
      </c>
      <c r="V86" s="428">
        <v>0.53</v>
      </c>
      <c r="W86" s="189">
        <f>SUM(W29,W21,W37,W45,W53,,W61,W69,W77,W85)</f>
        <v>0</v>
      </c>
      <c r="X86" s="183">
        <f>SUM(X29,X21,X37,X45,X53,X61,X69,X77,X85)</f>
        <v>0</v>
      </c>
      <c r="Y86" s="184">
        <f>SUM(Y29,Y21,Y37,Y45,Y53,Y61,Y69,Y77,Y85)</f>
        <v>0</v>
      </c>
      <c r="Z86" s="186" t="e">
        <f t="shared" si="7"/>
        <v>#DIV/0!</v>
      </c>
      <c r="AA86" s="183">
        <f t="shared" ref="AA86" si="263">SUM(AA29,AA21,AA37,AA45,AA53,,AA61,AA69,AA77,AA85)</f>
        <v>76076</v>
      </c>
      <c r="AB86" s="183">
        <f t="shared" ref="AB86:AC86" si="264">SUM(AB29,AB21,AB37,AB45,AB53,AB61,AB69,AB77,AB85)</f>
        <v>2761</v>
      </c>
      <c r="AC86" s="184">
        <f t="shared" si="264"/>
        <v>773.08000000000015</v>
      </c>
      <c r="AD86" s="186">
        <f t="shared" si="50"/>
        <v>3.6292654713707344E-2</v>
      </c>
      <c r="AE86" s="183">
        <f t="shared" ref="AE86" si="265">SUM(AE29,AE21,AE37,AE45,AE53,,AE61,AE69,AE77,AE85)</f>
        <v>61768</v>
      </c>
      <c r="AF86" s="183">
        <f t="shared" ref="AF86:AG86" si="266">SUM(AF29,AF21,AF37,AF45,AF53,AF61,AF69,AF77,AF85)</f>
        <v>1861</v>
      </c>
      <c r="AG86" s="184">
        <f t="shared" si="266"/>
        <v>521.08000000000004</v>
      </c>
      <c r="AH86" s="186">
        <f t="shared" si="8"/>
        <v>3.0128869317445926E-2</v>
      </c>
      <c r="AI86" s="183">
        <f t="shared" ref="AI86" si="267">SUM(AI29,AI21,AI37,AI45,AI53,,AI61,AI69,AI77,AI85)</f>
        <v>107807</v>
      </c>
      <c r="AJ86" s="183">
        <f t="shared" ref="AJ86:AK86" si="268">SUM(AJ29,AJ21,AJ37,AJ45,AJ53,AJ61,AJ69,AJ77,AJ85)</f>
        <v>3784</v>
      </c>
      <c r="AK86" s="184">
        <f t="shared" si="268"/>
        <v>1059.52</v>
      </c>
      <c r="AL86" s="186">
        <f t="shared" si="9"/>
        <v>3.5099761611027111E-2</v>
      </c>
      <c r="AM86" s="183">
        <f t="shared" ref="AM86" si="269">SUM(AM29,AM21,AM37,AM45,AM53,,AM61,AM69,AM77,AM85)</f>
        <v>5835</v>
      </c>
      <c r="AN86" s="183">
        <f t="shared" ref="AN86:AO86" si="270">SUM(AN29,AN21,AN37,AN45,AN53,AN61,AN69,AN77,AN85)</f>
        <v>77</v>
      </c>
      <c r="AO86" s="184">
        <f t="shared" si="270"/>
        <v>21.560000000000002</v>
      </c>
      <c r="AP86" s="186">
        <f t="shared" si="10"/>
        <v>1.3196229648671808E-2</v>
      </c>
      <c r="AQ86" s="183">
        <f t="shared" ref="AQ86" si="271">SUM(AQ29,AQ21,AQ37,AQ45,AQ53,,AQ61,AQ69,AQ77,AQ85)</f>
        <v>15500</v>
      </c>
      <c r="AR86" s="183">
        <f t="shared" ref="AR86:AS86" si="272">SUM(AR29,AR21,AR37,AR45,AR53,AR61,AR69,AR77,AR85)</f>
        <v>372</v>
      </c>
      <c r="AS86" s="184">
        <f t="shared" si="272"/>
        <v>104.16000000000001</v>
      </c>
      <c r="AT86" s="186">
        <f t="shared" si="51"/>
        <v>2.4E-2</v>
      </c>
      <c r="AU86" s="183">
        <f t="shared" ref="AU86" si="273">SUM(AU29,AU21,AU37,AU45,AU53,,AU61,AU69,AU77,AU85)</f>
        <v>45451</v>
      </c>
      <c r="AV86" s="183">
        <f t="shared" ref="AV86:AW86" si="274">SUM(AV29,AV21,AV37,AV45,AV53,AV61,AV69,AV77,AV85)</f>
        <v>1268</v>
      </c>
      <c r="AW86" s="184">
        <f t="shared" si="274"/>
        <v>355.03999999999996</v>
      </c>
      <c r="AX86" s="186">
        <f t="shared" si="11"/>
        <v>2.7898176057732503E-2</v>
      </c>
      <c r="AY86" s="183">
        <f t="shared" ref="AY86" si="275">SUM(AY29,AY21,AY37,AY45,AY53,,AY61,AY69,AY77,AY85)</f>
        <v>33224</v>
      </c>
      <c r="AZ86" s="183">
        <f t="shared" ref="AZ86:BA86" si="276">SUM(AZ29,AZ21,AZ37,AZ45,AZ53,AZ61,AZ69,AZ77,AZ85)</f>
        <v>712</v>
      </c>
      <c r="BA86" s="184">
        <f t="shared" si="276"/>
        <v>199.36</v>
      </c>
      <c r="BB86" s="186">
        <f t="shared" si="12"/>
        <v>2.143029135564652E-2</v>
      </c>
      <c r="BC86" s="183">
        <f t="shared" ref="BC86" si="277">SUM(BC29,BC21,BC37,BC45,BC53,,BC61,BC69,BC77,BC85)</f>
        <v>6454</v>
      </c>
      <c r="BD86" s="183">
        <f t="shared" ref="BD86:BE86" si="278">SUM(BD29,BD21,BD37,BD45,BD53,BD61,BD69,BD77,BD85)</f>
        <v>140</v>
      </c>
      <c r="BE86" s="184">
        <f t="shared" si="278"/>
        <v>39.200000000000003</v>
      </c>
      <c r="BF86" s="186">
        <f t="shared" si="13"/>
        <v>2.1691973969631236E-2</v>
      </c>
      <c r="BG86" s="183">
        <f t="shared" ref="BG86" si="279">SUM(BG29,BG21,BG37,BG45,BG53,,BG61,BG69,BG77,BG85)</f>
        <v>11805</v>
      </c>
      <c r="BH86" s="183">
        <f t="shared" ref="BH86:BI86" si="280">SUM(BH29,BH21,BH37,BH45,BH53,BH61,BH69,BH77,BH85)</f>
        <v>269</v>
      </c>
      <c r="BI86" s="184">
        <f t="shared" si="280"/>
        <v>75.320000000000007</v>
      </c>
      <c r="BJ86" s="186">
        <f t="shared" si="14"/>
        <v>2.2786954680220246E-2</v>
      </c>
      <c r="BK86" s="183">
        <f t="shared" ref="BK86" si="281">SUM(BK29,BK21,BK37,BK45,BK53,,BK61,BK69,BK77,BK85)</f>
        <v>33116</v>
      </c>
      <c r="BL86" s="183">
        <f t="shared" ref="BL86:BM86" si="282">SUM(BL29,BL21,BL37,BL45,BL53,BL61,BL69,BL77,BL85)</f>
        <v>1113</v>
      </c>
      <c r="BM86" s="184">
        <f t="shared" si="282"/>
        <v>311.64000000000004</v>
      </c>
      <c r="BN86" s="186">
        <f t="shared" si="15"/>
        <v>3.360913153762532E-2</v>
      </c>
      <c r="BO86" s="183">
        <f>SUM(BO29,BO21,BO37,BO45,BO53,,BO61,BO69,BO77,BO85)</f>
        <v>1829</v>
      </c>
      <c r="BP86" s="183">
        <f>SUM(BP29,BP21,BP37,BP45,BP53,BP61,BP69,BP77,BP85)</f>
        <v>39</v>
      </c>
      <c r="BQ86" s="184">
        <f>SUM(BQ29,BQ21,BQ37,BQ45,BQ53,BQ61,BQ69,BQ77,BQ85)</f>
        <v>10.920000000000002</v>
      </c>
      <c r="BR86" s="186">
        <f t="shared" si="16"/>
        <v>2.1323127392017496E-2</v>
      </c>
      <c r="BS86" s="183">
        <f t="shared" ref="BS86" si="283">SUM(BS29,BS21,BS37,BS45,BS53,,BS61,BS69,BS77,BS85)</f>
        <v>12580</v>
      </c>
      <c r="BT86" s="183">
        <f t="shared" ref="BT86:BU86" si="284">SUM(BT29,BT21,BT37,BT45,BT53,BT61,BT69,BT77,BT85)</f>
        <v>334</v>
      </c>
      <c r="BU86" s="184">
        <f t="shared" si="284"/>
        <v>93.52000000000001</v>
      </c>
      <c r="BV86" s="186">
        <f t="shared" si="17"/>
        <v>2.655007949125596E-2</v>
      </c>
      <c r="BW86" s="183">
        <f t="shared" ref="BW86" si="285">SUM(BW29,BW21,BW37,BW45,BW53,,BW61,BW69,BW77,BW85)</f>
        <v>18857</v>
      </c>
      <c r="BX86" s="183">
        <f t="shared" ref="BX86:BY86" si="286">SUM(BX29,BX21,BX37,BX45,BX53,BX61,BX69,BX77,BX85)</f>
        <v>539</v>
      </c>
      <c r="BY86" s="184">
        <f t="shared" si="286"/>
        <v>150.92000000000002</v>
      </c>
      <c r="BZ86" s="186">
        <f t="shared" si="18"/>
        <v>2.8583549875377843E-2</v>
      </c>
      <c r="CA86" s="183">
        <f t="shared" ref="CA86" si="287">SUM(CA29,CA21,CA37,CA45,CA53,,CA61,CA69,CA77,CA85)</f>
        <v>22567</v>
      </c>
      <c r="CB86" s="183">
        <f t="shared" ref="CB86:CC86" si="288">SUM(CB29,CB21,CB37,CB45,CB53,CB61,CB69,CB77,CB85)</f>
        <v>647</v>
      </c>
      <c r="CC86" s="184">
        <f t="shared" si="288"/>
        <v>181.16000000000003</v>
      </c>
      <c r="CD86" s="186">
        <f t="shared" si="19"/>
        <v>2.8670182124340853E-2</v>
      </c>
      <c r="CE86" s="183">
        <f t="shared" ref="CE86" si="289">SUM(CE29,CE21,CE37,CE45,CE53,,CE61,CE69,CE77,CE85)</f>
        <v>6289</v>
      </c>
      <c r="CF86" s="183">
        <f t="shared" ref="CF86:CG86" si="290">SUM(CF29,CF21,CF37,CF45,CF53,CF61,CF69,CF77,CF85)</f>
        <v>171</v>
      </c>
      <c r="CG86" s="184">
        <f t="shared" si="290"/>
        <v>47.88</v>
      </c>
      <c r="CH86" s="186">
        <f t="shared" si="20"/>
        <v>2.7190332326283987E-2</v>
      </c>
      <c r="CI86" s="183">
        <f t="shared" ref="CI86" si="291">SUM(CI29,CI21,CI37,CI45,CI53,,CI61,CI69,CI77,CI85)</f>
        <v>15138</v>
      </c>
      <c r="CJ86" s="183">
        <f t="shared" ref="CJ86:CK86" si="292">SUM(CJ29,CJ21,CJ37,CJ45,CJ53,CJ61,CJ69,CJ77,CJ85)</f>
        <v>357</v>
      </c>
      <c r="CK86" s="184">
        <f t="shared" si="292"/>
        <v>99.960000000000008</v>
      </c>
      <c r="CL86" s="186">
        <f t="shared" si="21"/>
        <v>2.3583036068172809E-2</v>
      </c>
      <c r="CM86" s="183">
        <f t="shared" ref="CM86" si="293">SUM(CM29,CM21,CM37,CM45,CM53,,CM61,CM69,CM77,CM85)</f>
        <v>35231</v>
      </c>
      <c r="CN86" s="183">
        <f t="shared" ref="CN86:CO86" si="294">SUM(CN29,CN21,CN37,CN45,CN53,CN61,CN69,CN77,CN85)</f>
        <v>650</v>
      </c>
      <c r="CO86" s="184">
        <f t="shared" si="294"/>
        <v>182</v>
      </c>
      <c r="CP86" s="186">
        <f t="shared" si="22"/>
        <v>1.8449660810082029E-2</v>
      </c>
      <c r="CQ86" s="183">
        <f t="shared" ref="CQ86" si="295">SUM(CQ29,CQ21,CQ37,CQ45,CQ53,,CQ61,CQ69,CQ77,CQ85)</f>
        <v>8703</v>
      </c>
      <c r="CR86" s="183">
        <f t="shared" ref="CR86:CS86" si="296">SUM(CR29,CR21,CR37,CR45,CR53,CR61,CR69,CR77,CR85)</f>
        <v>205</v>
      </c>
      <c r="CS86" s="184">
        <f t="shared" si="296"/>
        <v>57.400000000000006</v>
      </c>
      <c r="CT86" s="186">
        <f t="shared" si="23"/>
        <v>2.3555095943927382E-2</v>
      </c>
      <c r="CU86" s="183">
        <f t="shared" ref="CU86" si="297">SUM(CU29,CU21,CU37,CU45,CU53,,CU61,CU69,CU77,CU85)</f>
        <v>10608</v>
      </c>
      <c r="CV86" s="183">
        <f t="shared" ref="CV86:CW86" si="298">SUM(CV29,CV21,CV37,CV45,CV53,CV61,CV69,CV77,CV85)</f>
        <v>286</v>
      </c>
      <c r="CW86" s="184">
        <f t="shared" si="298"/>
        <v>80.080000000000013</v>
      </c>
      <c r="CX86" s="186">
        <f t="shared" si="24"/>
        <v>2.6960784313725492E-2</v>
      </c>
      <c r="CY86" s="183">
        <f t="shared" ref="CY86" si="299">SUM(CY29,CY21,CY37,CY45,CY53,,CY61,CY69,CY77,CY85)</f>
        <v>5687</v>
      </c>
      <c r="CZ86" s="183">
        <f t="shared" ref="CZ86:DA86" si="300">SUM(CZ29,CZ21,CZ37,CZ45,CZ53,CZ61,CZ69,CZ77,CZ85)</f>
        <v>180</v>
      </c>
      <c r="DA86" s="184">
        <f t="shared" si="300"/>
        <v>50.400000000000006</v>
      </c>
      <c r="DB86" s="186">
        <f t="shared" si="29"/>
        <v>3.1651134165640936E-2</v>
      </c>
      <c r="DC86" s="183">
        <f t="shared" ref="DC86" si="301">SUM(DC29,DC21,DC37,DC45,DC53,,DC61,DC69,DC77,DC85)</f>
        <v>0</v>
      </c>
      <c r="DD86" s="183">
        <f t="shared" ref="DD86:DE86" si="302">SUM(DD29,DD21,DD37,DD45,DD53,DD61,DD69,DD77,DD85)</f>
        <v>0</v>
      </c>
      <c r="DE86" s="184">
        <f t="shared" si="302"/>
        <v>0</v>
      </c>
      <c r="DF86" s="196" t="e">
        <f t="shared" si="26"/>
        <v>#DIV/0!</v>
      </c>
    </row>
    <row r="87" spans="1:110">
      <c r="A87" s="20"/>
    </row>
    <row r="88" spans="1:110">
      <c r="A88" s="20"/>
      <c r="F88" s="604"/>
      <c r="G88" s="604"/>
      <c r="H88" s="604"/>
      <c r="I88" s="604"/>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cfRule type="aboveAverage" dxfId="145" priority="15"/>
    <cfRule type="aboveAverage" dxfId="144" priority="16"/>
  </conditionalFormatting>
  <conditionalFormatting sqref="Z29 Z37 Z45 Z53 Z61 Z69 Z77 Z85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143" priority="13"/>
    <cfRule type="aboveAverage" dxfId="142" priority="14"/>
  </conditionalFormatting>
  <conditionalFormatting sqref="BN37 BN45 BN53 BN61 BN69 BN77 BN85">
    <cfRule type="aboveAverage" dxfId="141" priority="9"/>
    <cfRule type="aboveAverage" dxfId="140" priority="10"/>
  </conditionalFormatting>
  <conditionalFormatting sqref="BR21 BV21 BZ21 CD21 CH21 CL21 CP21 CT21 CX21 DB21">
    <cfRule type="aboveAverage" dxfId="139" priority="7"/>
    <cfRule type="aboveAverage" dxfId="138"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137" priority="5"/>
    <cfRule type="aboveAverage" dxfId="136" priority="6"/>
  </conditionalFormatting>
  <conditionalFormatting sqref="DF21">
    <cfRule type="aboveAverage" dxfId="135" priority="3"/>
    <cfRule type="aboveAverage" dxfId="134" priority="4"/>
  </conditionalFormatting>
  <conditionalFormatting sqref="DF29 DF37 DF45 DF53 DF61 DF69 DF77 DF85">
    <cfRule type="aboveAverage" dxfId="133" priority="1"/>
    <cfRule type="aboveAverage" dxfId="132" priority="2"/>
  </conditionalFormatting>
  <pageMargins left="0.75" right="0.75" top="1" bottom="1" header="0.5" footer="0.5"/>
  <pageSetup paperSize="9" scale="48"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A2C09-2ECE-4237-84C2-625B04F995F4}">
  <sheetPr>
    <tabColor theme="0"/>
    <pageSetUpPr autoPageBreaks="0"/>
  </sheetPr>
  <dimension ref="A1:GI89"/>
  <sheetViews>
    <sheetView showGridLines="0" zoomScale="80" zoomScaleNormal="80" workbookViewId="0">
      <selection activeCell="DC87" sqref="DC87:GE93"/>
    </sheetView>
  </sheetViews>
  <sheetFormatPr defaultColWidth="8.9140625" defaultRowHeight="16"/>
  <cols>
    <col min="1" max="1" width="37.1640625" style="2" customWidth="1"/>
    <col min="2" max="2" width="17.1640625" style="2" customWidth="1"/>
    <col min="3" max="4" width="13.6640625" style="2" customWidth="1"/>
    <col min="5" max="5" width="13.6640625" style="148" customWidth="1"/>
    <col min="6" max="9" width="13.6640625" style="2" customWidth="1"/>
    <col min="10" max="10" width="13.6640625" style="137" customWidth="1"/>
    <col min="11" max="11" width="13.6640625" style="7" customWidth="1"/>
    <col min="12" max="12" width="14.9140625" style="2" customWidth="1"/>
    <col min="13" max="14" width="13.6640625" style="48" customWidth="1"/>
    <col min="15" max="15" width="14.08203125" style="2" customWidth="1"/>
    <col min="16" max="20" width="13.6640625" style="2" customWidth="1"/>
    <col min="21" max="21" width="13.6640625" style="2" hidden="1" customWidth="1"/>
    <col min="22" max="22" width="13.6640625" style="2" customWidth="1"/>
    <col min="23" max="23" width="11.08203125" style="2" hidden="1" customWidth="1"/>
    <col min="24" max="24" width="9.9140625" style="2" hidden="1" customWidth="1"/>
    <col min="25" max="25" width="13.1640625" style="2" hidden="1" customWidth="1"/>
    <col min="26" max="26" width="10.6640625" style="2" hidden="1" customWidth="1"/>
    <col min="27" max="27" width="8.9140625" style="2" customWidth="1"/>
    <col min="28" max="28" width="9.9140625" style="2" customWidth="1"/>
    <col min="29" max="29" width="13.1640625" style="2" customWidth="1"/>
    <col min="30" max="30" width="10.6640625" style="2" customWidth="1"/>
    <col min="31" max="31" width="8.9140625" style="2" customWidth="1"/>
    <col min="32" max="32" width="9.9140625" style="2" customWidth="1"/>
    <col min="33" max="33" width="13.1640625" style="2" customWidth="1"/>
    <col min="34" max="34" width="10.6640625" style="2" customWidth="1"/>
    <col min="35" max="35" width="8.9140625" style="2" customWidth="1"/>
    <col min="36" max="36" width="9.9140625" style="2" customWidth="1"/>
    <col min="37" max="37" width="13.1640625" style="2" customWidth="1"/>
    <col min="38" max="38" width="10.6640625" style="2" customWidth="1"/>
    <col min="39" max="39" width="8.9140625" style="2" customWidth="1"/>
    <col min="40" max="40" width="9.9140625" style="2" customWidth="1"/>
    <col min="41" max="41" width="13.1640625" style="2" customWidth="1"/>
    <col min="42" max="42" width="10.6640625" style="2" customWidth="1"/>
    <col min="43" max="43" width="8.9140625" style="2" customWidth="1"/>
    <col min="44" max="44" width="9.9140625" style="2" customWidth="1"/>
    <col min="45" max="45" width="13.1640625" style="2" customWidth="1"/>
    <col min="46" max="46" width="10.6640625" style="2" customWidth="1"/>
    <col min="47" max="47" width="8.9140625" style="2" customWidth="1"/>
    <col min="48" max="48" width="9.9140625" style="2" customWidth="1"/>
    <col min="49" max="49" width="13.1640625" style="2" customWidth="1"/>
    <col min="50" max="50" width="10.6640625" style="2" customWidth="1"/>
    <col min="51" max="51" width="8.9140625" style="2" customWidth="1"/>
    <col min="52" max="52" width="9.9140625" style="2" customWidth="1"/>
    <col min="53" max="53" width="13.1640625" style="2" customWidth="1"/>
    <col min="54" max="54" width="10.6640625" style="2" customWidth="1"/>
    <col min="55" max="55" width="8.9140625" style="2" customWidth="1"/>
    <col min="56" max="56" width="9.9140625" style="2" customWidth="1"/>
    <col min="57" max="57" width="13.1640625" style="2" customWidth="1"/>
    <col min="58" max="58" width="10.6640625" style="2" customWidth="1"/>
    <col min="59" max="59" width="8.9140625" style="2" customWidth="1"/>
    <col min="60" max="60" width="9.9140625" style="2" customWidth="1"/>
    <col min="61" max="61" width="13.1640625" style="2" customWidth="1"/>
    <col min="62" max="62" width="10.6640625" style="2" customWidth="1"/>
    <col min="63" max="63" width="8.9140625" style="2" customWidth="1"/>
    <col min="64" max="64" width="9.9140625" style="2" customWidth="1"/>
    <col min="65" max="65" width="13.1640625" style="2" customWidth="1"/>
    <col min="66" max="66" width="10.6640625" style="2" customWidth="1"/>
    <col min="67" max="67" width="8.9140625" style="2" customWidth="1"/>
    <col min="68" max="68" width="9.9140625" style="2" customWidth="1"/>
    <col min="69" max="69" width="13.1640625" style="2" customWidth="1"/>
    <col min="70" max="70" width="10.6640625" style="2" customWidth="1"/>
    <col min="71" max="71" width="8.9140625" style="2" customWidth="1"/>
    <col min="72" max="72" width="9.9140625" style="2" customWidth="1"/>
    <col min="73" max="73" width="13.1640625" style="2" customWidth="1"/>
    <col min="74" max="74" width="10.6640625" style="2" customWidth="1"/>
    <col min="75" max="75" width="8.9140625" style="2" customWidth="1"/>
    <col min="76" max="76" width="9.9140625" style="2" customWidth="1"/>
    <col min="77" max="77" width="13.1640625" style="2" customWidth="1"/>
    <col min="78" max="78" width="10.6640625" style="2" customWidth="1"/>
    <col min="79" max="79" width="8.9140625" style="2" customWidth="1"/>
    <col min="80" max="80" width="9.9140625" style="2" customWidth="1"/>
    <col min="81" max="81" width="13.1640625" style="2" customWidth="1"/>
    <col min="82" max="82" width="10.6640625" style="2" customWidth="1"/>
    <col min="83" max="83" width="8.9140625" style="2" customWidth="1"/>
    <col min="84" max="84" width="9.9140625" style="2" customWidth="1"/>
    <col min="85" max="85" width="13.1640625" style="2" customWidth="1"/>
    <col min="86" max="86" width="10.6640625" style="2" customWidth="1"/>
    <col min="87" max="87" width="8.9140625" style="2" customWidth="1"/>
    <col min="88" max="88" width="9.9140625" style="2" customWidth="1"/>
    <col min="89" max="89" width="13.1640625" style="2" customWidth="1"/>
    <col min="90" max="90" width="10.6640625" style="2" customWidth="1"/>
    <col min="91" max="91" width="8.9140625" style="2" customWidth="1"/>
    <col min="92" max="92" width="9.9140625" style="2" customWidth="1"/>
    <col min="93" max="93" width="13.1640625" style="2" customWidth="1"/>
    <col min="94" max="94" width="10.6640625" style="2" customWidth="1"/>
    <col min="95" max="95" width="8.9140625" style="2" customWidth="1"/>
    <col min="96" max="96" width="9.9140625" style="2" customWidth="1"/>
    <col min="97" max="97" width="13.1640625" style="2" customWidth="1"/>
    <col min="98" max="98" width="10.6640625" style="2" customWidth="1"/>
    <col min="99" max="99" width="8.9140625" style="2" customWidth="1"/>
    <col min="100" max="100" width="9.9140625" style="2" customWidth="1"/>
    <col min="101" max="101" width="13.1640625" style="2" customWidth="1"/>
    <col min="102" max="102" width="10.6640625" style="2" customWidth="1"/>
    <col min="103" max="103" width="8.9140625" style="2" customWidth="1"/>
    <col min="104" max="104" width="9.9140625" style="2" customWidth="1"/>
    <col min="105" max="105" width="13.1640625" style="2" customWidth="1"/>
    <col min="106" max="106" width="10.6640625" style="2" customWidth="1"/>
    <col min="107" max="107" width="8.9140625" style="2" customWidth="1"/>
    <col min="108" max="108" width="9.9140625" style="2" customWidth="1"/>
    <col min="109" max="109" width="13.1640625" style="2" customWidth="1"/>
    <col min="110" max="110" width="10.6640625" style="2" customWidth="1"/>
    <col min="111" max="111" width="8.9140625" style="2" customWidth="1"/>
    <col min="112" max="112" width="9.9140625" style="2" customWidth="1"/>
    <col min="113" max="113" width="13.1640625" style="2" customWidth="1"/>
    <col min="114" max="114" width="10.6640625" style="2" customWidth="1"/>
    <col min="115" max="115" width="8.9140625" style="2" customWidth="1"/>
    <col min="116" max="116" width="9.9140625" style="2" customWidth="1"/>
    <col min="117" max="117" width="13.1640625" style="2" customWidth="1"/>
    <col min="118" max="118" width="10.6640625" style="2" customWidth="1"/>
    <col min="119" max="119" width="8.9140625" style="2" customWidth="1"/>
    <col min="120" max="120" width="9.9140625" style="2" customWidth="1"/>
    <col min="121" max="121" width="13.1640625" style="2" customWidth="1"/>
    <col min="122" max="122" width="10.6640625" style="2" customWidth="1"/>
    <col min="123" max="123" width="8.9140625" style="2" customWidth="1"/>
    <col min="124" max="124" width="9.9140625" style="2" customWidth="1"/>
    <col min="125" max="125" width="13.1640625" style="2" customWidth="1"/>
    <col min="126" max="126" width="10.6640625" style="2" customWidth="1"/>
    <col min="127" max="127" width="8.9140625" style="2" customWidth="1"/>
    <col min="128" max="128" width="9.9140625" style="2" customWidth="1"/>
    <col min="129" max="129" width="13.1640625" style="2" customWidth="1"/>
    <col min="130" max="130" width="10.6640625" style="2" customWidth="1"/>
    <col min="131" max="131" width="8.9140625" style="2" customWidth="1"/>
    <col min="132" max="132" width="9.9140625" style="2" customWidth="1"/>
    <col min="133" max="133" width="13.1640625" style="2" customWidth="1"/>
    <col min="134" max="134" width="10.6640625" style="2" customWidth="1"/>
    <col min="135" max="135" width="8.9140625" style="2" customWidth="1"/>
    <col min="136" max="136" width="9.9140625" style="2" customWidth="1"/>
    <col min="137" max="137" width="13.1640625" style="2" customWidth="1"/>
    <col min="138" max="138" width="10.6640625" style="2" customWidth="1"/>
    <col min="139" max="139" width="8.9140625" style="2" customWidth="1"/>
    <col min="140" max="140" width="9.9140625" style="2" customWidth="1"/>
    <col min="141" max="141" width="13.1640625" style="2" customWidth="1"/>
    <col min="142" max="142" width="10.6640625" style="2" customWidth="1"/>
    <col min="143" max="143" width="8.9140625" style="2" customWidth="1"/>
    <col min="144" max="144" width="9.9140625" style="2" customWidth="1"/>
    <col min="145" max="145" width="13.1640625" style="2" customWidth="1"/>
    <col min="146" max="146" width="10.6640625" style="2" customWidth="1"/>
    <col min="147" max="147" width="8.9140625" style="2" hidden="1" customWidth="1"/>
    <col min="148" max="148" width="9.9140625" style="2" hidden="1" customWidth="1"/>
    <col min="149" max="149" width="13.1640625" style="2" hidden="1" customWidth="1"/>
    <col min="150" max="150" width="10.6640625" style="2" hidden="1" customWidth="1"/>
    <col min="151" max="151" width="8.9140625" style="2" customWidth="1"/>
    <col min="152" max="152" width="9.9140625" style="2" customWidth="1"/>
    <col min="153" max="153" width="13.1640625" style="2" customWidth="1"/>
    <col min="154" max="154" width="10.6640625" style="2" customWidth="1"/>
    <col min="155" max="155" width="8.9140625" style="2" customWidth="1"/>
    <col min="156" max="156" width="9.9140625" style="2" customWidth="1"/>
    <col min="157" max="157" width="13.1640625" style="2" customWidth="1"/>
    <col min="158" max="158" width="10.6640625" style="2" customWidth="1"/>
    <col min="159" max="159" width="8.9140625" style="2" customWidth="1"/>
    <col min="160" max="160" width="9.9140625" style="2" customWidth="1"/>
    <col min="161" max="161" width="13.1640625" style="2" customWidth="1"/>
    <col min="162" max="162" width="10.6640625" style="2" customWidth="1"/>
    <col min="163" max="163" width="8.9140625" style="2" customWidth="1"/>
    <col min="164" max="164" width="9.9140625" style="2" customWidth="1"/>
    <col min="165" max="165" width="13.1640625" style="2" customWidth="1"/>
    <col min="166" max="166" width="10.6640625" style="2" customWidth="1"/>
    <col min="167" max="167" width="8.9140625" style="2" customWidth="1"/>
    <col min="168" max="168" width="9.9140625" style="2" customWidth="1"/>
    <col min="169" max="169" width="13.1640625" style="2" customWidth="1"/>
    <col min="170" max="170" width="10.6640625" style="2" customWidth="1"/>
    <col min="171" max="171" width="8.9140625" style="2" customWidth="1"/>
    <col min="172" max="172" width="9.9140625" style="2" customWidth="1"/>
    <col min="173" max="173" width="13.1640625" style="2" customWidth="1"/>
    <col min="174" max="174" width="10.6640625" style="2" customWidth="1"/>
    <col min="175" max="175" width="8.9140625" style="2" customWidth="1"/>
    <col min="176" max="176" width="9.9140625" style="2" customWidth="1"/>
    <col min="177" max="177" width="13.1640625" style="2" customWidth="1"/>
    <col min="178" max="178" width="10.6640625" style="2" customWidth="1"/>
    <col min="179" max="179" width="8.9140625" style="2" customWidth="1"/>
    <col min="180" max="180" width="9.9140625" style="2" customWidth="1"/>
    <col min="181" max="181" width="13.1640625" style="2" customWidth="1"/>
    <col min="182" max="182" width="10.6640625" style="2" customWidth="1"/>
    <col min="183" max="183" width="8.9140625" style="2" customWidth="1"/>
    <col min="184" max="184" width="9.9140625" style="2" customWidth="1"/>
    <col min="185" max="185" width="13.1640625" style="2" customWidth="1"/>
    <col min="186" max="186" width="10.6640625" style="2" customWidth="1"/>
    <col min="187" max="187" width="8.9140625" style="2" customWidth="1"/>
    <col min="188" max="188" width="9.9140625" style="2" customWidth="1"/>
    <col min="189" max="189" width="13.1640625" style="2" customWidth="1"/>
    <col min="190" max="190" width="10.6640625" style="2" customWidth="1"/>
    <col min="191" max="191" width="8.9140625" style="2" hidden="1" customWidth="1"/>
    <col min="192" max="16384" width="8.9140625" style="2"/>
  </cols>
  <sheetData>
    <row r="1" spans="1:191" s="1" customFormat="1" ht="16.5" thickBot="1">
      <c r="B1" s="5"/>
      <c r="C1" s="5"/>
      <c r="D1" s="5"/>
      <c r="E1" s="138"/>
      <c r="F1" s="3"/>
      <c r="G1" s="3"/>
      <c r="H1" s="3"/>
      <c r="I1" s="3"/>
      <c r="J1" s="129"/>
      <c r="K1" s="6"/>
      <c r="M1" s="47"/>
      <c r="N1" s="47"/>
    </row>
    <row r="2" spans="1:191" s="1" customFormat="1">
      <c r="B2" s="693" t="s">
        <v>126</v>
      </c>
      <c r="C2" s="694"/>
      <c r="D2" s="695"/>
      <c r="E2" s="139"/>
      <c r="F2" s="125"/>
      <c r="G2" s="125"/>
      <c r="H2" s="125"/>
      <c r="I2" s="125"/>
      <c r="J2" s="129"/>
      <c r="K2" s="6"/>
      <c r="M2" s="47"/>
      <c r="N2" s="47"/>
    </row>
    <row r="3" spans="1:191" s="1" customFormat="1" ht="16.5" thickBot="1">
      <c r="B3" s="87" t="s">
        <v>25</v>
      </c>
      <c r="C3" s="696">
        <v>6705.95</v>
      </c>
      <c r="D3" s="697"/>
      <c r="E3" s="140"/>
      <c r="F3" s="18"/>
      <c r="G3" s="18"/>
      <c r="H3" s="18"/>
      <c r="I3" s="18"/>
      <c r="J3" s="129"/>
      <c r="K3" s="6"/>
      <c r="M3" s="47"/>
      <c r="N3" s="47"/>
    </row>
    <row r="4" spans="1:191" s="1" customFormat="1" ht="16.5" thickBot="1">
      <c r="B4" s="5"/>
      <c r="C4" s="5"/>
      <c r="D4" s="5"/>
      <c r="E4" s="138"/>
      <c r="F4" s="3"/>
      <c r="G4" s="3"/>
      <c r="H4" s="3"/>
      <c r="I4" s="3"/>
      <c r="J4" s="129"/>
      <c r="K4" s="6"/>
      <c r="M4" s="47"/>
      <c r="N4" s="47"/>
    </row>
    <row r="5" spans="1:191" s="1" customFormat="1">
      <c r="B5" s="693" t="s">
        <v>64</v>
      </c>
      <c r="C5" s="694"/>
      <c r="D5" s="695"/>
      <c r="E5" s="139"/>
      <c r="F5" s="125"/>
      <c r="G5" s="125"/>
      <c r="H5" s="125"/>
      <c r="I5" s="125"/>
      <c r="J5" s="129"/>
      <c r="K5" s="6"/>
      <c r="M5" s="47"/>
      <c r="N5" s="47"/>
    </row>
    <row r="6" spans="1:191" s="1" customFormat="1" ht="29.5" customHeight="1">
      <c r="B6" s="84" t="s">
        <v>12</v>
      </c>
      <c r="C6" s="85" t="s">
        <v>44</v>
      </c>
      <c r="D6" s="86" t="s">
        <v>35</v>
      </c>
      <c r="E6" s="141"/>
      <c r="F6" s="126"/>
      <c r="G6" s="126"/>
      <c r="H6" s="126"/>
      <c r="I6" s="126"/>
      <c r="J6" s="129"/>
      <c r="K6" s="6"/>
      <c r="M6" s="47"/>
      <c r="N6" s="47"/>
    </row>
    <row r="7" spans="1:191" s="1" customFormat="1" ht="23.5" customHeight="1" thickBot="1">
      <c r="B7" s="52">
        <f>O86</f>
        <v>8967</v>
      </c>
      <c r="C7" s="489">
        <f>'Summary P2'!K12</f>
        <v>85973.717948717953</v>
      </c>
      <c r="D7" s="490">
        <f>B7/C7</f>
        <v>0.10429931627882701</v>
      </c>
      <c r="E7" s="142"/>
      <c r="F7" s="267"/>
      <c r="G7" s="19"/>
      <c r="H7" s="19"/>
      <c r="I7" s="19"/>
      <c r="J7" s="129"/>
      <c r="K7" s="6"/>
      <c r="M7" s="47"/>
      <c r="N7" s="47"/>
    </row>
    <row r="8" spans="1:191" s="1" customFormat="1" ht="20.399999999999999" customHeight="1">
      <c r="B8" s="9"/>
      <c r="C8" s="9"/>
      <c r="D8" s="9"/>
      <c r="E8" s="143"/>
      <c r="F8" s="9"/>
      <c r="G8" s="9"/>
      <c r="H8" s="9"/>
      <c r="I8" s="9"/>
      <c r="J8" s="149"/>
      <c r="K8" s="6"/>
      <c r="M8" s="47"/>
      <c r="N8" s="47"/>
    </row>
    <row r="9" spans="1:191" customFormat="1">
      <c r="B9" s="10"/>
      <c r="C9" s="11"/>
      <c r="D9" s="11"/>
      <c r="E9" s="144"/>
      <c r="F9" s="11"/>
      <c r="G9" s="11"/>
      <c r="H9" s="11"/>
      <c r="I9" s="11"/>
      <c r="J9" s="135"/>
      <c r="K9" s="13"/>
      <c r="L9" s="8"/>
      <c r="M9" s="49"/>
      <c r="N9" s="49"/>
      <c r="O9" s="11"/>
      <c r="P9" s="11"/>
      <c r="Q9" s="14"/>
      <c r="R9" s="15"/>
      <c r="S9" s="16"/>
      <c r="T9" s="17"/>
      <c r="U9" s="17"/>
      <c r="V9" s="14"/>
      <c r="W9" s="3"/>
      <c r="DC9" s="3"/>
      <c r="EU9" s="3"/>
    </row>
    <row r="10" spans="1:191"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DC10" s="70"/>
      <c r="DD10" s="64"/>
      <c r="EU10" s="70"/>
      <c r="EV10" s="64"/>
    </row>
    <row r="11" spans="1:191"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573"/>
      <c r="BP11" s="573"/>
      <c r="BQ11" s="573"/>
      <c r="BR11" s="573"/>
      <c r="BS11" s="573"/>
      <c r="BT11" s="573"/>
      <c r="BU11" s="573"/>
      <c r="BV11" s="573"/>
      <c r="BW11" s="573"/>
      <c r="BX11" s="573"/>
      <c r="BY11" s="573"/>
      <c r="BZ11" s="573"/>
      <c r="CA11" s="573"/>
      <c r="CB11" s="573"/>
      <c r="CC11" s="573"/>
      <c r="CD11" s="573"/>
      <c r="CE11" s="573"/>
      <c r="CF11" s="573"/>
      <c r="CG11" s="573"/>
      <c r="CH11" s="573"/>
      <c r="CI11" s="573"/>
      <c r="CJ11" s="573"/>
      <c r="CK11" s="573"/>
      <c r="CL11" s="573"/>
      <c r="CM11" s="573"/>
      <c r="CN11" s="573"/>
      <c r="CO11" s="573"/>
      <c r="CP11" s="573"/>
      <c r="CQ11" s="573"/>
      <c r="CR11" s="573"/>
      <c r="CS11" s="573"/>
      <c r="CT11" s="573"/>
      <c r="CU11" s="573"/>
      <c r="CV11" s="573"/>
      <c r="CW11" s="573"/>
      <c r="CX11" s="573"/>
      <c r="CY11" s="573"/>
      <c r="CZ11" s="573"/>
      <c r="DA11" s="573"/>
      <c r="DB11" s="573"/>
      <c r="DC11" s="723" t="s">
        <v>85</v>
      </c>
      <c r="DD11" s="721"/>
      <c r="DE11" s="721"/>
      <c r="DF11" s="721"/>
      <c r="DG11" s="721"/>
      <c r="DH11" s="721"/>
      <c r="DI11" s="721"/>
      <c r="DJ11" s="721"/>
      <c r="DK11" s="721"/>
      <c r="DL11" s="721"/>
      <c r="DM11" s="721"/>
      <c r="DN11" s="721"/>
      <c r="DO11" s="721"/>
      <c r="DP11" s="721"/>
      <c r="DQ11" s="721"/>
      <c r="DR11" s="721"/>
      <c r="DS11" s="721"/>
      <c r="DT11" s="721"/>
      <c r="DU11" s="721"/>
      <c r="DV11" s="721"/>
      <c r="DW11" s="721"/>
      <c r="DX11" s="721"/>
      <c r="DY11" s="721"/>
      <c r="DZ11" s="721"/>
      <c r="EA11" s="721"/>
      <c r="EB11" s="721"/>
      <c r="EC11" s="721"/>
      <c r="ED11" s="721"/>
      <c r="EE11" s="721"/>
      <c r="EF11" s="721"/>
      <c r="EG11" s="721"/>
      <c r="EH11" s="721"/>
      <c r="EI11" s="721"/>
      <c r="EJ11" s="721"/>
      <c r="EK11" s="721"/>
      <c r="EL11" s="721"/>
      <c r="EM11" s="721"/>
      <c r="EN11" s="721"/>
      <c r="EO11" s="721"/>
      <c r="EP11" s="721"/>
      <c r="EQ11" s="721"/>
      <c r="ER11" s="721"/>
      <c r="ES11" s="721"/>
      <c r="ET11" s="724"/>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row>
    <row r="12" spans="1:191"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128</v>
      </c>
      <c r="X12" s="707"/>
      <c r="Y12" s="707"/>
      <c r="Z12" s="707"/>
      <c r="AA12" s="708" t="s">
        <v>180</v>
      </c>
      <c r="AB12" s="708"/>
      <c r="AC12" s="708"/>
      <c r="AD12" s="708"/>
      <c r="AE12" s="707" t="s">
        <v>181</v>
      </c>
      <c r="AF12" s="707"/>
      <c r="AG12" s="707"/>
      <c r="AH12" s="707"/>
      <c r="AI12" s="708" t="s">
        <v>182</v>
      </c>
      <c r="AJ12" s="708"/>
      <c r="AK12" s="708"/>
      <c r="AL12" s="708"/>
      <c r="AM12" s="707" t="s">
        <v>183</v>
      </c>
      <c r="AN12" s="707"/>
      <c r="AO12" s="707"/>
      <c r="AP12" s="707"/>
      <c r="AQ12" s="708" t="s">
        <v>184</v>
      </c>
      <c r="AR12" s="708"/>
      <c r="AS12" s="708"/>
      <c r="AT12" s="708"/>
      <c r="AU12" s="707" t="s">
        <v>185</v>
      </c>
      <c r="AV12" s="707"/>
      <c r="AW12" s="707"/>
      <c r="AX12" s="707"/>
      <c r="AY12" s="708" t="s">
        <v>186</v>
      </c>
      <c r="AZ12" s="708"/>
      <c r="BA12" s="708"/>
      <c r="BB12" s="708"/>
      <c r="BC12" s="707" t="s">
        <v>187</v>
      </c>
      <c r="BD12" s="707"/>
      <c r="BE12" s="707"/>
      <c r="BF12" s="707"/>
      <c r="BG12" s="708" t="s">
        <v>188</v>
      </c>
      <c r="BH12" s="708"/>
      <c r="BI12" s="708"/>
      <c r="BJ12" s="708"/>
      <c r="BK12" s="707" t="s">
        <v>189</v>
      </c>
      <c r="BL12" s="707"/>
      <c r="BM12" s="707"/>
      <c r="BN12" s="707"/>
      <c r="BO12" s="708" t="s">
        <v>190</v>
      </c>
      <c r="BP12" s="708"/>
      <c r="BQ12" s="708"/>
      <c r="BR12" s="708"/>
      <c r="BS12" s="707" t="s">
        <v>191</v>
      </c>
      <c r="BT12" s="707"/>
      <c r="BU12" s="707"/>
      <c r="BV12" s="707"/>
      <c r="BW12" s="708" t="s">
        <v>192</v>
      </c>
      <c r="BX12" s="708"/>
      <c r="BY12" s="708"/>
      <c r="BZ12" s="708"/>
      <c r="CA12" s="707" t="s">
        <v>193</v>
      </c>
      <c r="CB12" s="707"/>
      <c r="CC12" s="707"/>
      <c r="CD12" s="707"/>
      <c r="CE12" s="708" t="s">
        <v>194</v>
      </c>
      <c r="CF12" s="708"/>
      <c r="CG12" s="708"/>
      <c r="CH12" s="708"/>
      <c r="CI12" s="707" t="s">
        <v>195</v>
      </c>
      <c r="CJ12" s="707"/>
      <c r="CK12" s="707"/>
      <c r="CL12" s="707"/>
      <c r="CM12" s="708" t="s">
        <v>196</v>
      </c>
      <c r="CN12" s="708"/>
      <c r="CO12" s="708"/>
      <c r="CP12" s="708"/>
      <c r="CQ12" s="707" t="s">
        <v>197</v>
      </c>
      <c r="CR12" s="707"/>
      <c r="CS12" s="707"/>
      <c r="CT12" s="707"/>
      <c r="CU12" s="708" t="s">
        <v>198</v>
      </c>
      <c r="CV12" s="708"/>
      <c r="CW12" s="708"/>
      <c r="CX12" s="708"/>
      <c r="CY12" s="707" t="s">
        <v>199</v>
      </c>
      <c r="CZ12" s="707"/>
      <c r="DA12" s="707"/>
      <c r="DB12" s="707"/>
      <c r="DC12" s="708" t="s">
        <v>210</v>
      </c>
      <c r="DD12" s="708"/>
      <c r="DE12" s="708"/>
      <c r="DF12" s="708"/>
      <c r="DG12" s="707" t="s">
        <v>211</v>
      </c>
      <c r="DH12" s="707"/>
      <c r="DI12" s="707"/>
      <c r="DJ12" s="707"/>
      <c r="DK12" s="708" t="s">
        <v>212</v>
      </c>
      <c r="DL12" s="708"/>
      <c r="DM12" s="708"/>
      <c r="DN12" s="708"/>
      <c r="DO12" s="707" t="s">
        <v>213</v>
      </c>
      <c r="DP12" s="707"/>
      <c r="DQ12" s="707"/>
      <c r="DR12" s="707"/>
      <c r="DS12" s="708" t="s">
        <v>214</v>
      </c>
      <c r="DT12" s="708"/>
      <c r="DU12" s="708"/>
      <c r="DV12" s="708"/>
      <c r="DW12" s="707" t="s">
        <v>215</v>
      </c>
      <c r="DX12" s="707"/>
      <c r="DY12" s="707"/>
      <c r="DZ12" s="707"/>
      <c r="EA12" s="708" t="s">
        <v>216</v>
      </c>
      <c r="EB12" s="708"/>
      <c r="EC12" s="708"/>
      <c r="ED12" s="708"/>
      <c r="EE12" s="707" t="s">
        <v>217</v>
      </c>
      <c r="EF12" s="707"/>
      <c r="EG12" s="707"/>
      <c r="EH12" s="707"/>
      <c r="EI12" s="708" t="s">
        <v>218</v>
      </c>
      <c r="EJ12" s="708"/>
      <c r="EK12" s="708"/>
      <c r="EL12" s="708"/>
      <c r="EM12" s="707" t="s">
        <v>219</v>
      </c>
      <c r="EN12" s="707"/>
      <c r="EO12" s="707"/>
      <c r="EP12" s="707"/>
      <c r="EQ12" s="708" t="s">
        <v>94</v>
      </c>
      <c r="ER12" s="708"/>
      <c r="ES12" s="708"/>
      <c r="ET12" s="726"/>
      <c r="EU12" s="708" t="s">
        <v>200</v>
      </c>
      <c r="EV12" s="708"/>
      <c r="EW12" s="708"/>
      <c r="EX12" s="708"/>
      <c r="EY12" s="707" t="s">
        <v>201</v>
      </c>
      <c r="EZ12" s="707"/>
      <c r="FA12" s="707"/>
      <c r="FB12" s="707"/>
      <c r="FC12" s="708" t="s">
        <v>202</v>
      </c>
      <c r="FD12" s="708"/>
      <c r="FE12" s="708"/>
      <c r="FF12" s="708"/>
      <c r="FG12" s="707" t="s">
        <v>203</v>
      </c>
      <c r="FH12" s="707"/>
      <c r="FI12" s="707"/>
      <c r="FJ12" s="707"/>
      <c r="FK12" s="708" t="s">
        <v>204</v>
      </c>
      <c r="FL12" s="708"/>
      <c r="FM12" s="708"/>
      <c r="FN12" s="708"/>
      <c r="FO12" s="707" t="s">
        <v>205</v>
      </c>
      <c r="FP12" s="707"/>
      <c r="FQ12" s="707"/>
      <c r="FR12" s="707"/>
      <c r="FS12" s="708" t="s">
        <v>206</v>
      </c>
      <c r="FT12" s="708"/>
      <c r="FU12" s="708"/>
      <c r="FV12" s="708"/>
      <c r="FW12" s="707" t="s">
        <v>207</v>
      </c>
      <c r="FX12" s="707"/>
      <c r="FY12" s="707"/>
      <c r="FZ12" s="707"/>
      <c r="GA12" s="708" t="s">
        <v>208</v>
      </c>
      <c r="GB12" s="708"/>
      <c r="GC12" s="708"/>
      <c r="GD12" s="708"/>
      <c r="GE12" s="707" t="s">
        <v>209</v>
      </c>
      <c r="GF12" s="707"/>
      <c r="GG12" s="707"/>
      <c r="GH12" s="707"/>
      <c r="GI12" s="576"/>
    </row>
    <row r="13" spans="1:191"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59" t="s">
        <v>32</v>
      </c>
      <c r="DG13" s="157" t="s">
        <v>28</v>
      </c>
      <c r="DH13" s="157" t="s">
        <v>29</v>
      </c>
      <c r="DI13" s="158" t="s">
        <v>30</v>
      </c>
      <c r="DJ13" s="157" t="s">
        <v>32</v>
      </c>
      <c r="DK13" s="159" t="s">
        <v>28</v>
      </c>
      <c r="DL13" s="159" t="s">
        <v>29</v>
      </c>
      <c r="DM13" s="160" t="s">
        <v>30</v>
      </c>
      <c r="DN13" s="159" t="s">
        <v>32</v>
      </c>
      <c r="DO13" s="157" t="s">
        <v>28</v>
      </c>
      <c r="DP13" s="157" t="s">
        <v>29</v>
      </c>
      <c r="DQ13" s="158" t="s">
        <v>30</v>
      </c>
      <c r="DR13" s="157" t="s">
        <v>32</v>
      </c>
      <c r="DS13" s="159" t="s">
        <v>28</v>
      </c>
      <c r="DT13" s="159" t="s">
        <v>29</v>
      </c>
      <c r="DU13" s="160" t="s">
        <v>30</v>
      </c>
      <c r="DV13" s="159" t="s">
        <v>32</v>
      </c>
      <c r="DW13" s="157" t="s">
        <v>28</v>
      </c>
      <c r="DX13" s="157" t="s">
        <v>29</v>
      </c>
      <c r="DY13" s="158" t="s">
        <v>30</v>
      </c>
      <c r="DZ13" s="157" t="s">
        <v>32</v>
      </c>
      <c r="EA13" s="159" t="s">
        <v>28</v>
      </c>
      <c r="EB13" s="159" t="s">
        <v>29</v>
      </c>
      <c r="EC13" s="160" t="s">
        <v>30</v>
      </c>
      <c r="ED13" s="159" t="s">
        <v>32</v>
      </c>
      <c r="EE13" s="157" t="s">
        <v>28</v>
      </c>
      <c r="EF13" s="157" t="s">
        <v>29</v>
      </c>
      <c r="EG13" s="158" t="s">
        <v>30</v>
      </c>
      <c r="EH13" s="157" t="s">
        <v>32</v>
      </c>
      <c r="EI13" s="159" t="s">
        <v>28</v>
      </c>
      <c r="EJ13" s="159" t="s">
        <v>29</v>
      </c>
      <c r="EK13" s="160" t="s">
        <v>30</v>
      </c>
      <c r="EL13" s="159" t="s">
        <v>32</v>
      </c>
      <c r="EM13" s="157" t="s">
        <v>28</v>
      </c>
      <c r="EN13" s="157" t="s">
        <v>29</v>
      </c>
      <c r="EO13" s="158" t="s">
        <v>30</v>
      </c>
      <c r="EP13" s="157" t="s">
        <v>32</v>
      </c>
      <c r="EQ13" s="159" t="s">
        <v>28</v>
      </c>
      <c r="ER13" s="159" t="s">
        <v>29</v>
      </c>
      <c r="ES13" s="160" t="s">
        <v>30</v>
      </c>
      <c r="ET13" s="161" t="s">
        <v>32</v>
      </c>
      <c r="EU13" s="159" t="s">
        <v>28</v>
      </c>
      <c r="EV13" s="159" t="s">
        <v>29</v>
      </c>
      <c r="EW13" s="160" t="s">
        <v>30</v>
      </c>
      <c r="EX13" s="159" t="s">
        <v>32</v>
      </c>
      <c r="EY13" s="157" t="s">
        <v>28</v>
      </c>
      <c r="EZ13" s="157" t="s">
        <v>29</v>
      </c>
      <c r="FA13" s="158" t="s">
        <v>30</v>
      </c>
      <c r="FB13" s="157" t="s">
        <v>32</v>
      </c>
      <c r="FC13" s="159" t="s">
        <v>28</v>
      </c>
      <c r="FD13" s="159" t="s">
        <v>29</v>
      </c>
      <c r="FE13" s="160" t="s">
        <v>30</v>
      </c>
      <c r="FF13" s="159" t="s">
        <v>32</v>
      </c>
      <c r="FG13" s="157" t="s">
        <v>28</v>
      </c>
      <c r="FH13" s="157" t="s">
        <v>29</v>
      </c>
      <c r="FI13" s="158" t="s">
        <v>30</v>
      </c>
      <c r="FJ13" s="157" t="s">
        <v>32</v>
      </c>
      <c r="FK13" s="159" t="s">
        <v>28</v>
      </c>
      <c r="FL13" s="159" t="s">
        <v>29</v>
      </c>
      <c r="FM13" s="160" t="s">
        <v>30</v>
      </c>
      <c r="FN13" s="159" t="s">
        <v>32</v>
      </c>
      <c r="FO13" s="157" t="s">
        <v>28</v>
      </c>
      <c r="FP13" s="157" t="s">
        <v>29</v>
      </c>
      <c r="FQ13" s="158" t="s">
        <v>30</v>
      </c>
      <c r="FR13" s="157" t="s">
        <v>32</v>
      </c>
      <c r="FS13" s="159" t="s">
        <v>28</v>
      </c>
      <c r="FT13" s="159" t="s">
        <v>29</v>
      </c>
      <c r="FU13" s="160" t="s">
        <v>30</v>
      </c>
      <c r="FV13" s="159" t="s">
        <v>32</v>
      </c>
      <c r="FW13" s="157" t="s">
        <v>28</v>
      </c>
      <c r="FX13" s="157" t="s">
        <v>29</v>
      </c>
      <c r="FY13" s="158" t="s">
        <v>30</v>
      </c>
      <c r="FZ13" s="157" t="s">
        <v>32</v>
      </c>
      <c r="GA13" s="159" t="s">
        <v>28</v>
      </c>
      <c r="GB13" s="159" t="s">
        <v>29</v>
      </c>
      <c r="GC13" s="160" t="s">
        <v>30</v>
      </c>
      <c r="GD13" s="159" t="s">
        <v>32</v>
      </c>
      <c r="GE13" s="157" t="s">
        <v>28</v>
      </c>
      <c r="GF13" s="157" t="s">
        <v>29</v>
      </c>
      <c r="GG13" s="158" t="s">
        <v>30</v>
      </c>
      <c r="GH13" s="157" t="s">
        <v>32</v>
      </c>
      <c r="GI13" s="159" t="s">
        <v>28</v>
      </c>
    </row>
    <row r="14" spans="1:191" s="4" customFormat="1" ht="16.25" customHeight="1">
      <c r="A14" s="454"/>
      <c r="B14" s="455">
        <f>'Daily_Total  P2'!B14</f>
        <v>45186</v>
      </c>
      <c r="C14" s="456"/>
      <c r="D14" s="457"/>
      <c r="E14" s="480"/>
      <c r="F14" s="481"/>
      <c r="G14" s="481"/>
      <c r="H14" s="481"/>
      <c r="I14" s="481"/>
      <c r="J14" s="459"/>
      <c r="K14" s="106"/>
      <c r="L14" s="107"/>
      <c r="M14" s="108"/>
      <c r="N14" s="109"/>
      <c r="O14" s="460"/>
      <c r="P14" s="457"/>
      <c r="Q14" s="106"/>
      <c r="R14" s="461"/>
      <c r="S14" s="106"/>
      <c r="T14" s="457"/>
      <c r="U14" s="457"/>
      <c r="V14" s="462"/>
      <c r="W14" s="168"/>
      <c r="X14" s="153"/>
      <c r="Y14" s="154"/>
      <c r="Z14" s="107"/>
      <c r="AA14" s="153"/>
      <c r="AB14" s="153"/>
      <c r="AC14" s="154"/>
      <c r="AD14" s="107"/>
      <c r="AE14" s="153"/>
      <c r="AF14" s="153"/>
      <c r="AG14" s="154"/>
      <c r="AH14" s="107"/>
      <c r="AI14" s="153"/>
      <c r="AJ14" s="153"/>
      <c r="AK14" s="154"/>
      <c r="AL14" s="107"/>
      <c r="AM14" s="153"/>
      <c r="AN14" s="153"/>
      <c r="AO14" s="154"/>
      <c r="AP14" s="107"/>
      <c r="AQ14" s="153"/>
      <c r="AR14" s="153"/>
      <c r="AS14" s="154"/>
      <c r="AT14" s="107"/>
      <c r="AU14" s="153"/>
      <c r="AV14" s="153"/>
      <c r="AW14" s="154"/>
      <c r="AX14" s="107"/>
      <c r="AY14" s="153"/>
      <c r="AZ14" s="153"/>
      <c r="BA14" s="154"/>
      <c r="BB14" s="107"/>
      <c r="BC14" s="153"/>
      <c r="BD14" s="153"/>
      <c r="BE14" s="154"/>
      <c r="BF14" s="107"/>
      <c r="BG14" s="153"/>
      <c r="BH14" s="153"/>
      <c r="BI14" s="154"/>
      <c r="BJ14" s="107"/>
      <c r="BK14" s="153"/>
      <c r="BL14" s="153"/>
      <c r="BM14" s="154"/>
      <c r="BN14" s="107"/>
      <c r="BO14" s="153"/>
      <c r="BP14" s="153"/>
      <c r="BQ14" s="154"/>
      <c r="BR14" s="107"/>
      <c r="BS14" s="153"/>
      <c r="BT14" s="153"/>
      <c r="BU14" s="154"/>
      <c r="BV14" s="107"/>
      <c r="BW14" s="153"/>
      <c r="BX14" s="153"/>
      <c r="BY14" s="154"/>
      <c r="BZ14" s="107"/>
      <c r="CA14" s="153"/>
      <c r="CB14" s="153"/>
      <c r="CC14" s="154"/>
      <c r="CD14" s="107"/>
      <c r="CE14" s="153"/>
      <c r="CF14" s="153"/>
      <c r="CG14" s="154"/>
      <c r="CH14" s="107"/>
      <c r="CI14" s="153"/>
      <c r="CJ14" s="153"/>
      <c r="CK14" s="154"/>
      <c r="CL14" s="107"/>
      <c r="CM14" s="153"/>
      <c r="CN14" s="153"/>
      <c r="CO14" s="154"/>
      <c r="CP14" s="107"/>
      <c r="CQ14" s="153"/>
      <c r="CR14" s="153"/>
      <c r="CS14" s="154"/>
      <c r="CT14" s="107"/>
      <c r="CU14" s="153"/>
      <c r="CV14" s="153"/>
      <c r="CW14" s="154"/>
      <c r="CX14" s="107"/>
      <c r="CY14" s="153"/>
      <c r="CZ14" s="153"/>
      <c r="DA14" s="154"/>
      <c r="DB14" s="107"/>
      <c r="DC14" s="153"/>
      <c r="DD14" s="153"/>
      <c r="DE14" s="154"/>
      <c r="DF14" s="107"/>
      <c r="DG14" s="153"/>
      <c r="DH14" s="153"/>
      <c r="DI14" s="154"/>
      <c r="DJ14" s="107"/>
      <c r="DK14" s="153"/>
      <c r="DL14" s="153"/>
      <c r="DM14" s="154"/>
      <c r="DN14" s="107"/>
      <c r="DO14" s="153"/>
      <c r="DP14" s="153"/>
      <c r="DQ14" s="154"/>
      <c r="DR14" s="107"/>
      <c r="DS14" s="153"/>
      <c r="DT14" s="153"/>
      <c r="DU14" s="154"/>
      <c r="DV14" s="107"/>
      <c r="DW14" s="153"/>
      <c r="DX14" s="153"/>
      <c r="DY14" s="154"/>
      <c r="DZ14" s="107"/>
      <c r="EA14" s="153"/>
      <c r="EB14" s="153"/>
      <c r="EC14" s="154"/>
      <c r="ED14" s="107"/>
      <c r="EE14" s="153"/>
      <c r="EF14" s="153"/>
      <c r="EG14" s="154"/>
      <c r="EH14" s="107"/>
      <c r="EI14" s="153"/>
      <c r="EJ14" s="153"/>
      <c r="EK14" s="154"/>
      <c r="EL14" s="107"/>
      <c r="EM14" s="153"/>
      <c r="EN14" s="153"/>
      <c r="EO14" s="154"/>
      <c r="EP14" s="107"/>
      <c r="EQ14" s="153"/>
      <c r="ER14" s="153"/>
      <c r="ES14" s="154"/>
      <c r="ET14" s="155"/>
      <c r="EU14" s="153"/>
      <c r="EV14" s="153"/>
      <c r="EW14" s="154"/>
      <c r="EX14" s="107"/>
      <c r="EY14" s="153"/>
      <c r="EZ14" s="153"/>
      <c r="FA14" s="154"/>
      <c r="FB14" s="107"/>
      <c r="FC14" s="153"/>
      <c r="FD14" s="153"/>
      <c r="FE14" s="154"/>
      <c r="FF14" s="107"/>
      <c r="FG14" s="153"/>
      <c r="FH14" s="153"/>
      <c r="FI14" s="154"/>
      <c r="FJ14" s="107"/>
      <c r="FK14" s="153"/>
      <c r="FL14" s="153"/>
      <c r="FM14" s="154"/>
      <c r="FN14" s="107"/>
      <c r="FO14" s="153"/>
      <c r="FP14" s="153"/>
      <c r="FQ14" s="154"/>
      <c r="FR14" s="107"/>
      <c r="FS14" s="153"/>
      <c r="FT14" s="153"/>
      <c r="FU14" s="154"/>
      <c r="FV14" s="107"/>
      <c r="FW14" s="153"/>
      <c r="FX14" s="153"/>
      <c r="FY14" s="154"/>
      <c r="FZ14" s="107"/>
      <c r="GA14" s="153"/>
      <c r="GB14" s="153"/>
      <c r="GC14" s="154"/>
      <c r="GD14" s="107"/>
      <c r="GE14" s="153"/>
      <c r="GF14" s="153"/>
      <c r="GG14" s="154"/>
      <c r="GH14" s="107"/>
      <c r="GI14" s="153"/>
    </row>
    <row r="15" spans="1:191" s="4" customFormat="1" ht="16.25" customHeight="1">
      <c r="A15" s="454"/>
      <c r="B15" s="455">
        <f>'Daily_Total  P2'!B15</f>
        <v>45187</v>
      </c>
      <c r="C15" s="456"/>
      <c r="D15" s="457"/>
      <c r="E15" s="480"/>
      <c r="F15" s="481"/>
      <c r="G15" s="481"/>
      <c r="H15" s="481"/>
      <c r="I15" s="481"/>
      <c r="J15" s="459"/>
      <c r="K15" s="106"/>
      <c r="L15" s="107"/>
      <c r="M15" s="108"/>
      <c r="N15" s="109"/>
      <c r="O15" s="460"/>
      <c r="P15" s="457"/>
      <c r="Q15" s="106"/>
      <c r="R15" s="461"/>
      <c r="S15" s="106"/>
      <c r="T15" s="457"/>
      <c r="U15" s="457"/>
      <c r="V15" s="462"/>
      <c r="W15" s="168"/>
      <c r="X15" s="153"/>
      <c r="Y15" s="154"/>
      <c r="Z15" s="107"/>
      <c r="AA15" s="153"/>
      <c r="AB15" s="153"/>
      <c r="AC15" s="154"/>
      <c r="AD15" s="107"/>
      <c r="AE15" s="153"/>
      <c r="AF15" s="153"/>
      <c r="AG15" s="154"/>
      <c r="AH15" s="107"/>
      <c r="AI15" s="153"/>
      <c r="AJ15" s="153"/>
      <c r="AK15" s="154"/>
      <c r="AL15" s="107"/>
      <c r="AM15" s="153"/>
      <c r="AN15" s="153"/>
      <c r="AO15" s="154"/>
      <c r="AP15" s="107"/>
      <c r="AQ15" s="153"/>
      <c r="AR15" s="153"/>
      <c r="AS15" s="154"/>
      <c r="AT15" s="107"/>
      <c r="AU15" s="153"/>
      <c r="AV15" s="153"/>
      <c r="AW15" s="154"/>
      <c r="AX15" s="107"/>
      <c r="AY15" s="153"/>
      <c r="AZ15" s="153"/>
      <c r="BA15" s="154"/>
      <c r="BB15" s="107"/>
      <c r="BC15" s="153"/>
      <c r="BD15" s="153"/>
      <c r="BE15" s="154"/>
      <c r="BF15" s="107"/>
      <c r="BG15" s="153"/>
      <c r="BH15" s="153"/>
      <c r="BI15" s="154"/>
      <c r="BJ15" s="107"/>
      <c r="BK15" s="153"/>
      <c r="BL15" s="153"/>
      <c r="BM15" s="154"/>
      <c r="BN15" s="107"/>
      <c r="BO15" s="153"/>
      <c r="BP15" s="153"/>
      <c r="BQ15" s="154"/>
      <c r="BR15" s="107"/>
      <c r="BS15" s="153"/>
      <c r="BT15" s="153"/>
      <c r="BU15" s="154"/>
      <c r="BV15" s="107"/>
      <c r="BW15" s="153"/>
      <c r="BX15" s="153"/>
      <c r="BY15" s="154"/>
      <c r="BZ15" s="107"/>
      <c r="CA15" s="153"/>
      <c r="CB15" s="153"/>
      <c r="CC15" s="154"/>
      <c r="CD15" s="107"/>
      <c r="CE15" s="153"/>
      <c r="CF15" s="153"/>
      <c r="CG15" s="154"/>
      <c r="CH15" s="107"/>
      <c r="CI15" s="153"/>
      <c r="CJ15" s="153"/>
      <c r="CK15" s="154"/>
      <c r="CL15" s="107"/>
      <c r="CM15" s="153"/>
      <c r="CN15" s="153"/>
      <c r="CO15" s="154"/>
      <c r="CP15" s="107"/>
      <c r="CQ15" s="153"/>
      <c r="CR15" s="153"/>
      <c r="CS15" s="154"/>
      <c r="CT15" s="107"/>
      <c r="CU15" s="153"/>
      <c r="CV15" s="153"/>
      <c r="CW15" s="154"/>
      <c r="CX15" s="107"/>
      <c r="CY15" s="153"/>
      <c r="CZ15" s="153"/>
      <c r="DA15" s="154"/>
      <c r="DB15" s="107"/>
      <c r="DC15" s="153"/>
      <c r="DD15" s="153"/>
      <c r="DE15" s="154"/>
      <c r="DF15" s="107"/>
      <c r="DG15" s="153"/>
      <c r="DH15" s="153"/>
      <c r="DI15" s="154"/>
      <c r="DJ15" s="107"/>
      <c r="DK15" s="153"/>
      <c r="DL15" s="153"/>
      <c r="DM15" s="154"/>
      <c r="DN15" s="107"/>
      <c r="DO15" s="153"/>
      <c r="DP15" s="153"/>
      <c r="DQ15" s="154"/>
      <c r="DR15" s="107"/>
      <c r="DS15" s="153"/>
      <c r="DT15" s="153"/>
      <c r="DU15" s="154"/>
      <c r="DV15" s="107"/>
      <c r="DW15" s="153"/>
      <c r="DX15" s="153"/>
      <c r="DY15" s="154"/>
      <c r="DZ15" s="107"/>
      <c r="EA15" s="153"/>
      <c r="EB15" s="153"/>
      <c r="EC15" s="154"/>
      <c r="ED15" s="107"/>
      <c r="EE15" s="153"/>
      <c r="EF15" s="153"/>
      <c r="EG15" s="154"/>
      <c r="EH15" s="107"/>
      <c r="EI15" s="153"/>
      <c r="EJ15" s="153"/>
      <c r="EK15" s="154"/>
      <c r="EL15" s="107"/>
      <c r="EM15" s="153"/>
      <c r="EN15" s="153"/>
      <c r="EO15" s="154"/>
      <c r="EP15" s="107"/>
      <c r="EQ15" s="153"/>
      <c r="ER15" s="153"/>
      <c r="ES15" s="154"/>
      <c r="ET15" s="155"/>
      <c r="EU15" s="153"/>
      <c r="EV15" s="153"/>
      <c r="EW15" s="154"/>
      <c r="EX15" s="107"/>
      <c r="EY15" s="153"/>
      <c r="EZ15" s="153"/>
      <c r="FA15" s="154"/>
      <c r="FB15" s="107"/>
      <c r="FC15" s="153"/>
      <c r="FD15" s="153"/>
      <c r="FE15" s="154"/>
      <c r="FF15" s="107"/>
      <c r="FG15" s="153"/>
      <c r="FH15" s="153"/>
      <c r="FI15" s="154"/>
      <c r="FJ15" s="107"/>
      <c r="FK15" s="153"/>
      <c r="FL15" s="153"/>
      <c r="FM15" s="154"/>
      <c r="FN15" s="107"/>
      <c r="FO15" s="153"/>
      <c r="FP15" s="153"/>
      <c r="FQ15" s="154"/>
      <c r="FR15" s="107"/>
      <c r="FS15" s="153"/>
      <c r="FT15" s="153"/>
      <c r="FU15" s="154"/>
      <c r="FV15" s="107"/>
      <c r="FW15" s="153"/>
      <c r="FX15" s="153"/>
      <c r="FY15" s="154"/>
      <c r="FZ15" s="107"/>
      <c r="GA15" s="153"/>
      <c r="GB15" s="153"/>
      <c r="GC15" s="154"/>
      <c r="GD15" s="107"/>
      <c r="GE15" s="153"/>
      <c r="GF15" s="153"/>
      <c r="GG15" s="154"/>
      <c r="GH15" s="107"/>
      <c r="GI15" s="153"/>
    </row>
    <row r="16" spans="1:191" s="4" customFormat="1" ht="15.65" customHeight="1">
      <c r="A16" s="454"/>
      <c r="B16" s="455">
        <f>'Daily_Total  P2'!B16</f>
        <v>45188</v>
      </c>
      <c r="C16" s="456"/>
      <c r="D16" s="457"/>
      <c r="E16" s="480"/>
      <c r="F16" s="481"/>
      <c r="G16" s="481"/>
      <c r="H16" s="481"/>
      <c r="I16" s="481"/>
      <c r="J16" s="459"/>
      <c r="K16" s="106"/>
      <c r="L16" s="107"/>
      <c r="M16" s="108"/>
      <c r="N16" s="109"/>
      <c r="O16" s="460"/>
      <c r="P16" s="457"/>
      <c r="Q16" s="106"/>
      <c r="R16" s="461"/>
      <c r="S16" s="106"/>
      <c r="T16" s="457"/>
      <c r="U16" s="457"/>
      <c r="V16" s="462"/>
      <c r="W16" s="168"/>
      <c r="X16" s="153"/>
      <c r="Y16" s="154"/>
      <c r="Z16" s="107"/>
      <c r="AA16" s="153"/>
      <c r="AB16" s="153"/>
      <c r="AC16" s="154"/>
      <c r="AD16" s="107"/>
      <c r="AE16" s="153"/>
      <c r="AF16" s="153"/>
      <c r="AG16" s="154"/>
      <c r="AH16" s="107"/>
      <c r="AI16" s="153"/>
      <c r="AJ16" s="153"/>
      <c r="AK16" s="154"/>
      <c r="AL16" s="107"/>
      <c r="AM16" s="153"/>
      <c r="AN16" s="153"/>
      <c r="AO16" s="154"/>
      <c r="AP16" s="107"/>
      <c r="AQ16" s="153"/>
      <c r="AR16" s="153"/>
      <c r="AS16" s="154"/>
      <c r="AT16" s="107"/>
      <c r="AU16" s="153"/>
      <c r="AV16" s="153"/>
      <c r="AW16" s="154"/>
      <c r="AX16" s="107"/>
      <c r="AY16" s="153"/>
      <c r="AZ16" s="153"/>
      <c r="BA16" s="154"/>
      <c r="BB16" s="107"/>
      <c r="BC16" s="153"/>
      <c r="BD16" s="153"/>
      <c r="BE16" s="154"/>
      <c r="BF16" s="107"/>
      <c r="BG16" s="153"/>
      <c r="BH16" s="153"/>
      <c r="BI16" s="154"/>
      <c r="BJ16" s="107"/>
      <c r="BK16" s="153"/>
      <c r="BL16" s="153"/>
      <c r="BM16" s="154"/>
      <c r="BN16" s="107"/>
      <c r="BO16" s="153"/>
      <c r="BP16" s="153"/>
      <c r="BQ16" s="154"/>
      <c r="BR16" s="107"/>
      <c r="BS16" s="153"/>
      <c r="BT16" s="153"/>
      <c r="BU16" s="154"/>
      <c r="BV16" s="107"/>
      <c r="BW16" s="153"/>
      <c r="BX16" s="153"/>
      <c r="BY16" s="154"/>
      <c r="BZ16" s="107"/>
      <c r="CA16" s="153"/>
      <c r="CB16" s="153"/>
      <c r="CC16" s="154"/>
      <c r="CD16" s="107"/>
      <c r="CE16" s="153"/>
      <c r="CF16" s="153"/>
      <c r="CG16" s="154"/>
      <c r="CH16" s="107"/>
      <c r="CI16" s="153"/>
      <c r="CJ16" s="153"/>
      <c r="CK16" s="154"/>
      <c r="CL16" s="107"/>
      <c r="CM16" s="153"/>
      <c r="CN16" s="153"/>
      <c r="CO16" s="154"/>
      <c r="CP16" s="107"/>
      <c r="CQ16" s="153"/>
      <c r="CR16" s="153"/>
      <c r="CS16" s="154"/>
      <c r="CT16" s="107"/>
      <c r="CU16" s="153"/>
      <c r="CV16" s="153"/>
      <c r="CW16" s="154"/>
      <c r="CX16" s="107"/>
      <c r="CY16" s="153"/>
      <c r="CZ16" s="153"/>
      <c r="DA16" s="154"/>
      <c r="DB16" s="107"/>
      <c r="DC16" s="153"/>
      <c r="DD16" s="153"/>
      <c r="DE16" s="154"/>
      <c r="DF16" s="107"/>
      <c r="DG16" s="153"/>
      <c r="DH16" s="153"/>
      <c r="DI16" s="154"/>
      <c r="DJ16" s="107"/>
      <c r="DK16" s="153"/>
      <c r="DL16" s="153"/>
      <c r="DM16" s="154"/>
      <c r="DN16" s="107"/>
      <c r="DO16" s="153"/>
      <c r="DP16" s="153"/>
      <c r="DQ16" s="154"/>
      <c r="DR16" s="107"/>
      <c r="DS16" s="153"/>
      <c r="DT16" s="153"/>
      <c r="DU16" s="154"/>
      <c r="DV16" s="107"/>
      <c r="DW16" s="153"/>
      <c r="DX16" s="153"/>
      <c r="DY16" s="154"/>
      <c r="DZ16" s="107"/>
      <c r="EA16" s="153"/>
      <c r="EB16" s="153"/>
      <c r="EC16" s="154"/>
      <c r="ED16" s="107"/>
      <c r="EE16" s="153"/>
      <c r="EF16" s="153"/>
      <c r="EG16" s="154"/>
      <c r="EH16" s="107"/>
      <c r="EI16" s="153"/>
      <c r="EJ16" s="153"/>
      <c r="EK16" s="154"/>
      <c r="EL16" s="107"/>
      <c r="EM16" s="153"/>
      <c r="EN16" s="153"/>
      <c r="EO16" s="154"/>
      <c r="EP16" s="107"/>
      <c r="EQ16" s="153"/>
      <c r="ER16" s="153"/>
      <c r="ES16" s="154"/>
      <c r="ET16" s="155"/>
      <c r="EU16" s="153"/>
      <c r="EV16" s="153"/>
      <c r="EW16" s="154"/>
      <c r="EX16" s="107"/>
      <c r="EY16" s="153"/>
      <c r="EZ16" s="153"/>
      <c r="FA16" s="154"/>
      <c r="FB16" s="107"/>
      <c r="FC16" s="153"/>
      <c r="FD16" s="153"/>
      <c r="FE16" s="154"/>
      <c r="FF16" s="107"/>
      <c r="FG16" s="153"/>
      <c r="FH16" s="153"/>
      <c r="FI16" s="154"/>
      <c r="FJ16" s="107"/>
      <c r="FK16" s="153"/>
      <c r="FL16" s="153"/>
      <c r="FM16" s="154"/>
      <c r="FN16" s="107"/>
      <c r="FO16" s="153"/>
      <c r="FP16" s="153"/>
      <c r="FQ16" s="154"/>
      <c r="FR16" s="107"/>
      <c r="FS16" s="153"/>
      <c r="FT16" s="153"/>
      <c r="FU16" s="154"/>
      <c r="FV16" s="107"/>
      <c r="FW16" s="153"/>
      <c r="FX16" s="153"/>
      <c r="FY16" s="154"/>
      <c r="FZ16" s="107"/>
      <c r="GA16" s="153"/>
      <c r="GB16" s="153"/>
      <c r="GC16" s="154"/>
      <c r="GD16" s="107"/>
      <c r="GE16" s="153"/>
      <c r="GF16" s="153"/>
      <c r="GG16" s="154"/>
      <c r="GH16" s="107"/>
      <c r="GI16" s="153"/>
    </row>
    <row r="17" spans="1:191" s="4" customFormat="1" ht="16.25" customHeight="1">
      <c r="A17" s="454"/>
      <c r="B17" s="455">
        <f>'Daily_Total  P2'!B17</f>
        <v>45189</v>
      </c>
      <c r="C17" s="456">
        <f>SUM(W17,AA17,AE17,AI17,AM17,AQ17,AU17,AY17,BC17,BG17,BO17,BS17,BW17,CA17,CE17,CI17,CM17,CQ17,CU17,CY17,BK17,DC17,DG17,DK17,DO17,DS17,DW17,EA17,EE17,EI17,EM17,EQ17,EU17,EY17,FC17,FG17,FK17,FO17,FS17,FW17,GA17,GE17)</f>
        <v>119110</v>
      </c>
      <c r="D17" s="457">
        <f>SUM(X17,AB17,AF17,AJ17,AN17,AR17,AV17,AZ17,BD17,BH17,BL17,BP17,BT17,BX17,CB17,CF17,CJ17,CN17,CR17,CV17,CZ17,DD17,DH17,DL17,DP17,DT17,DX17,EB17,EF17,EJ17,EN17,ER17,EV17,EZ17,FD17,FH17,FL17,FP17,FT17,FX17,GB17,GF17)</f>
        <v>2220</v>
      </c>
      <c r="E17" s="480"/>
      <c r="F17" s="481"/>
      <c r="G17" s="481"/>
      <c r="H17" s="481"/>
      <c r="I17" s="481"/>
      <c r="J17" s="459">
        <f>SUM(Y17,AC17,AG17,AK17,AO17,AS17,AW17,BA17,BE17,BI17,BM17,BQ17,BU17,BY17,CC17,CG17,CK17,CO17,CS17,CW17,DA17,DE17,DI17,DM17,DQ17,DU17,DY17,EC17,EG17,EK17,EO17,ES17,EW17,FA17,FE17,FI17,FM17,FQ17,FU17,FY17,GC17,GG17)</f>
        <v>39.22</v>
      </c>
      <c r="K17" s="106">
        <f>SUM($J$14:J17)/$C$3</f>
        <v>5.8485374928235372E-3</v>
      </c>
      <c r="L17" s="107">
        <f t="shared" ref="L17" si="0">D17/C17</f>
        <v>1.8638233565611621E-2</v>
      </c>
      <c r="M17" s="108">
        <f t="shared" ref="M17" si="1">J17/D17</f>
        <v>1.7666666666666667E-2</v>
      </c>
      <c r="N17" s="109" t="e">
        <f>J17/E17</f>
        <v>#DIV/0!</v>
      </c>
      <c r="O17" s="460">
        <v>550</v>
      </c>
      <c r="P17" s="457">
        <f>$C$7/15</f>
        <v>5731.5811965811972</v>
      </c>
      <c r="Q17" s="106">
        <f t="shared" ref="Q17" si="2">O17/P17</f>
        <v>9.5959558302701323E-2</v>
      </c>
      <c r="R17" s="461">
        <f t="shared" ref="R17" si="3">J17/O17</f>
        <v>7.1309090909090905E-2</v>
      </c>
      <c r="S17" s="106">
        <f t="shared" ref="S17" si="4">O17/D17</f>
        <v>0.24774774774774774</v>
      </c>
      <c r="T17" s="457">
        <v>85.781678120532547</v>
      </c>
      <c r="U17" s="457"/>
      <c r="V17" s="462">
        <v>0.67150545838444775</v>
      </c>
      <c r="W17" s="168"/>
      <c r="X17" s="153"/>
      <c r="Y17" s="154"/>
      <c r="Z17" s="107" t="e">
        <f t="shared" ref="Z17" si="5">X17/W17</f>
        <v>#DIV/0!</v>
      </c>
      <c r="AA17" s="153">
        <v>3053</v>
      </c>
      <c r="AB17" s="153">
        <v>84</v>
      </c>
      <c r="AC17" s="154">
        <v>1.6800000000000002</v>
      </c>
      <c r="AD17" s="107">
        <f>AB17/AA17</f>
        <v>2.7513920733704553E-2</v>
      </c>
      <c r="AE17" s="153">
        <v>2412</v>
      </c>
      <c r="AF17" s="153">
        <v>106</v>
      </c>
      <c r="AG17" s="154">
        <v>1.8800000000000001</v>
      </c>
      <c r="AH17" s="107">
        <f t="shared" ref="AH17" si="6">AF17/AE17</f>
        <v>4.39469320066335E-2</v>
      </c>
      <c r="AI17" s="153">
        <v>1546</v>
      </c>
      <c r="AJ17" s="153">
        <v>15</v>
      </c>
      <c r="AK17" s="154">
        <v>0.23</v>
      </c>
      <c r="AL17" s="107">
        <f t="shared" ref="AL17" si="7">AJ17/AI17</f>
        <v>9.7024579560155231E-3</v>
      </c>
      <c r="AM17" s="153">
        <v>13756</v>
      </c>
      <c r="AN17" s="153">
        <v>253</v>
      </c>
      <c r="AO17" s="154">
        <v>4.59</v>
      </c>
      <c r="AP17" s="107">
        <f t="shared" ref="AP17" si="8">AN17/AM17</f>
        <v>1.8391974411166037E-2</v>
      </c>
      <c r="AQ17" s="153">
        <v>556</v>
      </c>
      <c r="AR17" s="153">
        <v>19</v>
      </c>
      <c r="AS17" s="154">
        <v>0.39</v>
      </c>
      <c r="AT17" s="107">
        <f t="shared" ref="AT17" si="9">AR17/AQ17</f>
        <v>3.41726618705036E-2</v>
      </c>
      <c r="AU17" s="153">
        <v>1935</v>
      </c>
      <c r="AV17" s="153">
        <v>82</v>
      </c>
      <c r="AW17" s="154">
        <v>1.4900000000000002</v>
      </c>
      <c r="AX17" s="107">
        <f t="shared" ref="AX17" si="10">AV17/AU17</f>
        <v>4.2377260981912142E-2</v>
      </c>
      <c r="AY17" s="153">
        <v>1834</v>
      </c>
      <c r="AZ17" s="153">
        <v>27</v>
      </c>
      <c r="BA17" s="154">
        <v>0.5</v>
      </c>
      <c r="BB17" s="107">
        <f t="shared" ref="BB17" si="11">AZ17/AY17</f>
        <v>1.4721919302071973E-2</v>
      </c>
      <c r="BC17" s="153">
        <v>2662</v>
      </c>
      <c r="BD17" s="153">
        <v>73</v>
      </c>
      <c r="BE17" s="154">
        <v>1.23</v>
      </c>
      <c r="BF17" s="107">
        <f t="shared" ref="BF17" si="12">BD17/BC17</f>
        <v>2.7422990232907587E-2</v>
      </c>
      <c r="BG17" s="153">
        <v>3149</v>
      </c>
      <c r="BH17" s="153">
        <v>94</v>
      </c>
      <c r="BI17" s="154">
        <v>1.77</v>
      </c>
      <c r="BJ17" s="107">
        <f t="shared" ref="BJ17" si="13">BH17/BG17</f>
        <v>2.9850746268656716E-2</v>
      </c>
      <c r="BK17" s="153">
        <v>3976</v>
      </c>
      <c r="BL17" s="153">
        <v>125</v>
      </c>
      <c r="BM17" s="154">
        <v>2.52</v>
      </c>
      <c r="BN17" s="107">
        <f t="shared" ref="BN17" si="14">BL17/BK17</f>
        <v>3.1438631790744465E-2</v>
      </c>
      <c r="BO17" s="153">
        <v>466</v>
      </c>
      <c r="BP17" s="153">
        <v>10</v>
      </c>
      <c r="BQ17" s="154">
        <v>0.3</v>
      </c>
      <c r="BR17" s="107">
        <f>BP17/BO17</f>
        <v>2.1459227467811159E-2</v>
      </c>
      <c r="BS17" s="153">
        <v>404</v>
      </c>
      <c r="BT17" s="153">
        <v>9</v>
      </c>
      <c r="BU17" s="154">
        <v>0.22</v>
      </c>
      <c r="BV17" s="107">
        <f t="shared" ref="BV17" si="15">BT17/BS17</f>
        <v>2.2277227722772276E-2</v>
      </c>
      <c r="BW17" s="153">
        <v>411</v>
      </c>
      <c r="BX17" s="153">
        <v>11</v>
      </c>
      <c r="BY17" s="154">
        <v>0.19</v>
      </c>
      <c r="BZ17" s="107">
        <f t="shared" ref="BZ17:BZ20" si="16">BX17/BW17</f>
        <v>2.6763990267639901E-2</v>
      </c>
      <c r="CA17" s="153">
        <v>317</v>
      </c>
      <c r="CB17" s="153">
        <v>10</v>
      </c>
      <c r="CC17" s="154">
        <v>0.22999999999999998</v>
      </c>
      <c r="CD17" s="107">
        <f t="shared" ref="CD17:CD20" si="17">CB17/CA17</f>
        <v>3.1545741324921134E-2</v>
      </c>
      <c r="CE17" s="153">
        <v>364</v>
      </c>
      <c r="CF17" s="153">
        <v>9</v>
      </c>
      <c r="CG17" s="154">
        <v>0.22</v>
      </c>
      <c r="CH17" s="107">
        <f t="shared" ref="CH17:CH20" si="18">CF17/CE17</f>
        <v>2.4725274725274724E-2</v>
      </c>
      <c r="CI17" s="153">
        <v>423</v>
      </c>
      <c r="CJ17" s="153">
        <v>1</v>
      </c>
      <c r="CK17" s="154">
        <v>0.01</v>
      </c>
      <c r="CL17" s="107">
        <f>CJ17/CI17</f>
        <v>2.3640661938534278E-3</v>
      </c>
      <c r="CM17" s="153"/>
      <c r="CN17" s="153"/>
      <c r="CO17" s="154"/>
      <c r="CP17" s="107" t="e">
        <f t="shared" ref="CP17:CP20" si="19">CN17/CM17</f>
        <v>#DIV/0!</v>
      </c>
      <c r="CQ17" s="153">
        <v>1422</v>
      </c>
      <c r="CR17" s="153">
        <v>14</v>
      </c>
      <c r="CS17" s="154">
        <v>0.35</v>
      </c>
      <c r="CT17" s="107">
        <f t="shared" ref="CT17:CT20" si="20">CR17/CQ17</f>
        <v>9.8452883263009851E-3</v>
      </c>
      <c r="CU17" s="153">
        <v>1557</v>
      </c>
      <c r="CV17" s="153">
        <v>19</v>
      </c>
      <c r="CW17" s="154">
        <v>0.38</v>
      </c>
      <c r="CX17" s="107">
        <f t="shared" ref="CX17:CX19" si="21">CV17/CU17</f>
        <v>1.2202954399486191E-2</v>
      </c>
      <c r="CY17" s="153">
        <v>450</v>
      </c>
      <c r="CZ17" s="153">
        <v>16</v>
      </c>
      <c r="DA17" s="154">
        <v>0.4</v>
      </c>
      <c r="DB17" s="107">
        <f t="shared" ref="DB17:DB20" si="22">CZ17/CY17</f>
        <v>3.5555555555555556E-2</v>
      </c>
      <c r="DC17" s="153">
        <v>17077</v>
      </c>
      <c r="DD17" s="153">
        <v>234</v>
      </c>
      <c r="DE17" s="154">
        <v>3.92</v>
      </c>
      <c r="DF17" s="60">
        <f t="shared" ref="DF17:DF86" si="23">DD17/DC17</f>
        <v>1.3702640979094689E-2</v>
      </c>
      <c r="DG17" s="153">
        <v>13472</v>
      </c>
      <c r="DH17" s="153">
        <v>238</v>
      </c>
      <c r="DI17" s="154">
        <v>3.9800000000000004</v>
      </c>
      <c r="DJ17" s="60">
        <f t="shared" ref="DJ17:DJ86" si="24">DH17/DG17</f>
        <v>1.7666270783847981E-2</v>
      </c>
      <c r="DK17" s="153">
        <v>2110</v>
      </c>
      <c r="DL17" s="153">
        <v>33</v>
      </c>
      <c r="DM17" s="154">
        <v>0.48</v>
      </c>
      <c r="DN17" s="60">
        <f t="shared" ref="DN17:DN86" si="25">DL17/DK17</f>
        <v>1.5639810426540283E-2</v>
      </c>
      <c r="DO17" s="153">
        <v>15187</v>
      </c>
      <c r="DP17" s="153">
        <v>237</v>
      </c>
      <c r="DQ17" s="154">
        <v>3.87</v>
      </c>
      <c r="DR17" s="60">
        <f t="shared" ref="DR17:DR86" si="26">DP17/DO17</f>
        <v>1.5605452031342596E-2</v>
      </c>
      <c r="DS17" s="153">
        <v>13035</v>
      </c>
      <c r="DT17" s="153">
        <v>172</v>
      </c>
      <c r="DU17" s="154">
        <v>2.4399999999999995</v>
      </c>
      <c r="DV17" s="60">
        <f t="shared" ref="DV17:DV86" si="27">DT17/DS17</f>
        <v>1.319524357499041E-2</v>
      </c>
      <c r="DW17" s="153">
        <v>2094</v>
      </c>
      <c r="DX17" s="153">
        <v>28</v>
      </c>
      <c r="DY17" s="154">
        <v>0.42000000000000004</v>
      </c>
      <c r="DZ17" s="60">
        <f t="shared" ref="DZ17:DZ86" si="28">DX17/DW17</f>
        <v>1.3371537726838587E-2</v>
      </c>
      <c r="EA17" s="153">
        <v>1814</v>
      </c>
      <c r="EB17" s="153">
        <v>33</v>
      </c>
      <c r="EC17" s="154">
        <v>0.53</v>
      </c>
      <c r="ED17" s="60">
        <f t="shared" ref="ED17:ED86" si="29">EB17/EA17</f>
        <v>1.8191841234840134E-2</v>
      </c>
      <c r="EE17" s="153">
        <v>1877</v>
      </c>
      <c r="EF17" s="153">
        <v>24</v>
      </c>
      <c r="EG17" s="154">
        <v>0.41000000000000003</v>
      </c>
      <c r="EH17" s="60">
        <f t="shared" ref="EH17:EH86" si="30">EF17/EE17</f>
        <v>1.2786361214704315E-2</v>
      </c>
      <c r="EI17" s="153">
        <v>2684</v>
      </c>
      <c r="EJ17" s="153">
        <v>71</v>
      </c>
      <c r="EK17" s="154">
        <v>1.23</v>
      </c>
      <c r="EL17" s="60">
        <f t="shared" ref="EL17:EL86" si="31">EJ17/EI17</f>
        <v>2.645305514157973E-2</v>
      </c>
      <c r="EM17" s="153">
        <v>485</v>
      </c>
      <c r="EN17" s="153">
        <v>11</v>
      </c>
      <c r="EO17" s="154">
        <v>0.23</v>
      </c>
      <c r="EP17" s="60">
        <f t="shared" ref="EP17:EP19" si="32">EN17/EM17</f>
        <v>2.268041237113402E-2</v>
      </c>
      <c r="EQ17" s="153"/>
      <c r="ER17" s="153"/>
      <c r="ES17" s="154"/>
      <c r="ET17" s="155"/>
      <c r="EU17" s="153">
        <v>1610</v>
      </c>
      <c r="EV17" s="153">
        <v>36</v>
      </c>
      <c r="EW17" s="154">
        <v>0.64</v>
      </c>
      <c r="EX17" s="60">
        <f t="shared" ref="EX17:EX86" si="33">EV17/EU17</f>
        <v>2.236024844720497E-2</v>
      </c>
      <c r="EY17" s="153">
        <v>358</v>
      </c>
      <c r="EZ17" s="153">
        <v>8</v>
      </c>
      <c r="FA17" s="154">
        <v>0.13</v>
      </c>
      <c r="FB17" s="60">
        <f t="shared" ref="FB17:FB86" si="34">EZ17/EY17</f>
        <v>2.23463687150838E-2</v>
      </c>
      <c r="FC17" s="153">
        <v>423</v>
      </c>
      <c r="FD17" s="153">
        <v>6</v>
      </c>
      <c r="FE17" s="154">
        <v>0.12</v>
      </c>
      <c r="FF17" s="60">
        <f t="shared" ref="FF17:FF86" si="35">FD17/FC17</f>
        <v>1.4184397163120567E-2</v>
      </c>
      <c r="FG17" s="153">
        <v>365</v>
      </c>
      <c r="FH17" s="153">
        <v>8</v>
      </c>
      <c r="FI17" s="154">
        <v>0.13</v>
      </c>
      <c r="FJ17" s="60">
        <f t="shared" ref="FJ17:FJ86" si="36">FH17/FG17</f>
        <v>2.1917808219178082E-2</v>
      </c>
      <c r="FK17" s="153">
        <v>1304</v>
      </c>
      <c r="FL17" s="153">
        <v>22</v>
      </c>
      <c r="FM17" s="154">
        <v>0.46</v>
      </c>
      <c r="FN17" s="60">
        <f t="shared" ref="FN17:FN86" si="37">FL17/FK17</f>
        <v>1.6871165644171779E-2</v>
      </c>
      <c r="FO17" s="153">
        <v>384</v>
      </c>
      <c r="FP17" s="153">
        <v>9</v>
      </c>
      <c r="FQ17" s="154">
        <v>0.24000000000000002</v>
      </c>
      <c r="FR17" s="60">
        <f t="shared" ref="FR17:FR86" si="38">FP17/FO17</f>
        <v>2.34375E-2</v>
      </c>
      <c r="FS17" s="153">
        <v>1556</v>
      </c>
      <c r="FT17" s="153">
        <v>18</v>
      </c>
      <c r="FU17" s="154">
        <v>0.36999999999999994</v>
      </c>
      <c r="FV17" s="60">
        <f t="shared" ref="FV17:FV86" si="39">FT17/FS17</f>
        <v>1.1568123393316195E-2</v>
      </c>
      <c r="FW17" s="153">
        <v>1796</v>
      </c>
      <c r="FX17" s="153">
        <v>35</v>
      </c>
      <c r="FY17" s="154">
        <v>0.63000000000000012</v>
      </c>
      <c r="FZ17" s="60">
        <f t="shared" ref="FZ17:FZ86" si="40">FX17/FW17</f>
        <v>1.9487750556792874E-2</v>
      </c>
      <c r="GA17" s="153">
        <v>408</v>
      </c>
      <c r="GB17" s="153">
        <v>11</v>
      </c>
      <c r="GC17" s="154">
        <v>0.22000000000000003</v>
      </c>
      <c r="GD17" s="60">
        <f t="shared" ref="GD17:GD86" si="41">GB17/GA17</f>
        <v>2.6960784313725492E-2</v>
      </c>
      <c r="GE17" s="153">
        <v>378</v>
      </c>
      <c r="GF17" s="153">
        <v>9</v>
      </c>
      <c r="GG17" s="154">
        <v>0.19</v>
      </c>
      <c r="GH17" s="60">
        <f t="shared" ref="GH17:GH19" si="42">GF17/GE17</f>
        <v>2.3809523809523808E-2</v>
      </c>
      <c r="GI17" s="153"/>
    </row>
    <row r="18" spans="1:191">
      <c r="A18" s="463"/>
      <c r="B18" s="455">
        <f>'Daily_Total  P2'!B18</f>
        <v>45190</v>
      </c>
      <c r="C18" s="456">
        <f t="shared" ref="C18:C81" si="43">SUM(W18,AA18,AE18,AI18,AM18,AQ18,AU18,AY18,BC18,BG18,BO18,BS18,BW18,CA18,CE18,CI18,CM18,CQ18,CU18,CY18,BK18,DC18,DG18,DK18,DO18,DS18,DW18,EA18,EE18,EI18,EM18,EQ18,EU18,EY18,FC18,FG18,FK18,FO18,FS18,FW18,GA18,GE18)</f>
        <v>169999</v>
      </c>
      <c r="D18" s="457">
        <f t="shared" ref="D18:D36" si="44">SUM(X18,AB18,AF18,AJ18,AN18,AR18,AV18,AZ18,BD18,BH18,BL18,BP18,BT18,BX18,CB18,CF18,CJ18,CN18,CR18,CV18,CZ18,DD18,DH18,DL18,DP18,DT18,DX18,EB18,EF18,EJ18,EN18,ER18,EV18,EZ18,FD18,FH18,FL18,FP18,FT18,FX18,GB18,GF18)</f>
        <v>2418</v>
      </c>
      <c r="E18" s="482"/>
      <c r="F18" s="483"/>
      <c r="G18" s="483"/>
      <c r="H18" s="483"/>
      <c r="I18" s="483"/>
      <c r="J18" s="459">
        <f t="shared" ref="J18:J81" si="45">SUM(Y18,AC18,AG18,AK18,AO18,AS18,AW18,BA18,BE18,BI18,BM18,BQ18,BU18,BY18,CC18,CG18,CK18,CO18,CS18,CW18,DA18,DE18,DI18,DM18,DQ18,DU18,DY18,EC18,EG18,EK18,EO18,ES18,EW18,FA18,FE18,FI18,FM18,FQ18,FU18,FY18,GC18,GG18)</f>
        <v>46.11</v>
      </c>
      <c r="K18" s="59">
        <f>SUM($J$14:J18)/$C$3</f>
        <v>1.2724520761413371E-2</v>
      </c>
      <c r="L18" s="60">
        <f t="shared" ref="L18:L77" si="46">D18/C18</f>
        <v>1.4223613080076941E-2</v>
      </c>
      <c r="M18" s="73">
        <f t="shared" ref="M18:M77" si="47">J18/D18</f>
        <v>1.9069478908188584E-2</v>
      </c>
      <c r="N18" s="100" t="e">
        <f t="shared" ref="N18:N78" si="48">J18/E18</f>
        <v>#DIV/0!</v>
      </c>
      <c r="O18" s="468">
        <v>384</v>
      </c>
      <c r="P18" s="457">
        <f t="shared" ref="P18:P33" si="49">$C$7/15</f>
        <v>5731.5811965811972</v>
      </c>
      <c r="Q18" s="59">
        <f t="shared" ref="Q18:Q77" si="50">O18/P18</f>
        <v>6.6997218887704199E-2</v>
      </c>
      <c r="R18" s="469">
        <f t="shared" ref="R18:R60" si="51">J18/O18</f>
        <v>0.12007812499999999</v>
      </c>
      <c r="S18" s="59">
        <f t="shared" ref="S18:S77" si="52">O18/D18</f>
        <v>0.15880893300248139</v>
      </c>
      <c r="T18" s="465">
        <v>49.364349306900614</v>
      </c>
      <c r="U18" s="465"/>
      <c r="V18" s="470">
        <v>0.80579270456319629</v>
      </c>
      <c r="W18" s="169"/>
      <c r="X18" s="127"/>
      <c r="Y18" s="128"/>
      <c r="Z18" s="60" t="e">
        <f t="shared" ref="Z18:Z86" si="53">X18/W18</f>
        <v>#DIV/0!</v>
      </c>
      <c r="AA18" s="127">
        <v>2350</v>
      </c>
      <c r="AB18" s="127">
        <v>53</v>
      </c>
      <c r="AC18" s="128">
        <v>0.99</v>
      </c>
      <c r="AD18" s="60">
        <f t="shared" ref="AD18:AD86" si="54">AB18/AA18</f>
        <v>2.2553191489361701E-2</v>
      </c>
      <c r="AE18" s="127">
        <v>2033</v>
      </c>
      <c r="AF18" s="127">
        <v>51</v>
      </c>
      <c r="AG18" s="128">
        <v>0.97</v>
      </c>
      <c r="AH18" s="60">
        <f>AF18/AE18</f>
        <v>2.5086079685194294E-2</v>
      </c>
      <c r="AI18" s="127">
        <v>1709</v>
      </c>
      <c r="AJ18" s="127">
        <v>29</v>
      </c>
      <c r="AK18" s="128">
        <v>0.43</v>
      </c>
      <c r="AL18" s="60">
        <f t="shared" ref="AL18:AL86" si="55">AJ18/AI18</f>
        <v>1.6968987712112346E-2</v>
      </c>
      <c r="AM18" s="127">
        <v>16117</v>
      </c>
      <c r="AN18" s="127">
        <v>226</v>
      </c>
      <c r="AO18" s="128">
        <v>3.89</v>
      </c>
      <c r="AP18" s="60">
        <f t="shared" ref="AP18:AP86" si="56">AN18/AM18</f>
        <v>1.4022460755723771E-2</v>
      </c>
      <c r="AQ18" s="127">
        <v>1253</v>
      </c>
      <c r="AR18" s="127">
        <v>24</v>
      </c>
      <c r="AS18" s="128">
        <v>0.39</v>
      </c>
      <c r="AT18" s="60">
        <f t="shared" ref="AT18:AT86" si="57">AR18/AQ18</f>
        <v>1.9154030327214685E-2</v>
      </c>
      <c r="AU18" s="127">
        <v>1729</v>
      </c>
      <c r="AV18" s="127">
        <v>62</v>
      </c>
      <c r="AW18" s="128">
        <v>1.3599999999999999</v>
      </c>
      <c r="AX18" s="60">
        <f t="shared" ref="AX18:AX86" si="58">AV18/AU18</f>
        <v>3.5858877964141125E-2</v>
      </c>
      <c r="AY18" s="127">
        <v>1756</v>
      </c>
      <c r="AZ18" s="127">
        <v>53</v>
      </c>
      <c r="BA18" s="128">
        <v>0.87000000000000011</v>
      </c>
      <c r="BB18" s="60">
        <f t="shared" ref="BB18:BB86" si="59">AZ18/AY18</f>
        <v>3.0182232346241459E-2</v>
      </c>
      <c r="BC18" s="127">
        <v>2108</v>
      </c>
      <c r="BD18" s="127">
        <v>39</v>
      </c>
      <c r="BE18" s="128">
        <v>0.6</v>
      </c>
      <c r="BF18" s="60">
        <f t="shared" ref="BF18:BF86" si="60">BD18/BC18</f>
        <v>1.8500948766603416E-2</v>
      </c>
      <c r="BG18" s="127">
        <v>2559</v>
      </c>
      <c r="BH18" s="127">
        <v>69</v>
      </c>
      <c r="BI18" s="128">
        <v>1.37</v>
      </c>
      <c r="BJ18" s="60">
        <f t="shared" ref="BJ18:BJ86" si="61">BH18/BG18</f>
        <v>2.6963657678780773E-2</v>
      </c>
      <c r="BK18" s="127">
        <v>2857</v>
      </c>
      <c r="BL18" s="127">
        <v>82</v>
      </c>
      <c r="BM18" s="128">
        <v>1.58</v>
      </c>
      <c r="BN18" s="60">
        <f t="shared" ref="BN18:BN86" si="62">BL18/BK18</f>
        <v>2.8701435071753587E-2</v>
      </c>
      <c r="BO18" s="127">
        <v>1301</v>
      </c>
      <c r="BP18" s="127">
        <v>30</v>
      </c>
      <c r="BQ18" s="128">
        <v>0.66</v>
      </c>
      <c r="BR18" s="60">
        <f t="shared" ref="BR18:BR20" si="63">BP18/BO18</f>
        <v>2.3059185242121444E-2</v>
      </c>
      <c r="BS18" s="127">
        <v>1206</v>
      </c>
      <c r="BT18" s="127">
        <v>18</v>
      </c>
      <c r="BU18" s="128">
        <v>0.55000000000000004</v>
      </c>
      <c r="BV18" s="60">
        <f>BT18/BS18</f>
        <v>1.4925373134328358E-2</v>
      </c>
      <c r="BW18" s="127">
        <v>1195</v>
      </c>
      <c r="BX18" s="127">
        <v>22</v>
      </c>
      <c r="BY18" s="128">
        <v>0.46</v>
      </c>
      <c r="BZ18" s="60">
        <f t="shared" si="16"/>
        <v>1.8410041841004185E-2</v>
      </c>
      <c r="CA18" s="127">
        <v>1005</v>
      </c>
      <c r="CB18" s="127">
        <v>19</v>
      </c>
      <c r="CC18" s="128">
        <v>0.46</v>
      </c>
      <c r="CD18" s="60">
        <f t="shared" si="17"/>
        <v>1.8905472636815919E-2</v>
      </c>
      <c r="CE18" s="127">
        <v>1182</v>
      </c>
      <c r="CF18" s="127">
        <v>24</v>
      </c>
      <c r="CG18" s="128">
        <v>0.82</v>
      </c>
      <c r="CH18" s="60">
        <f t="shared" si="18"/>
        <v>2.030456852791878E-2</v>
      </c>
      <c r="CI18" s="127">
        <v>1091</v>
      </c>
      <c r="CJ18" s="127">
        <v>19</v>
      </c>
      <c r="CK18" s="128">
        <v>0.55000000000000004</v>
      </c>
      <c r="CL18" s="60">
        <f t="shared" ref="CL18:CL20" si="64">CJ18/CI18</f>
        <v>1.7415215398716773E-2</v>
      </c>
      <c r="CM18" s="127"/>
      <c r="CN18" s="127"/>
      <c r="CO18" s="128"/>
      <c r="CP18" s="60" t="e">
        <f t="shared" si="19"/>
        <v>#DIV/0!</v>
      </c>
      <c r="CQ18" s="127">
        <v>4614</v>
      </c>
      <c r="CR18" s="127">
        <v>50</v>
      </c>
      <c r="CS18" s="128">
        <v>0.99</v>
      </c>
      <c r="CT18" s="60">
        <f t="shared" si="20"/>
        <v>1.0836584308625921E-2</v>
      </c>
      <c r="CU18" s="127">
        <v>5483</v>
      </c>
      <c r="CV18" s="127">
        <v>42</v>
      </c>
      <c r="CW18" s="128">
        <v>0.84</v>
      </c>
      <c r="CX18" s="60">
        <f t="shared" si="21"/>
        <v>7.6600401240196972E-3</v>
      </c>
      <c r="CY18" s="127">
        <v>1277</v>
      </c>
      <c r="CZ18" s="127">
        <v>21</v>
      </c>
      <c r="DA18" s="128">
        <v>0.59000000000000008</v>
      </c>
      <c r="DB18" s="60">
        <f t="shared" si="22"/>
        <v>1.644479248238058E-2</v>
      </c>
      <c r="DC18" s="127">
        <v>20624</v>
      </c>
      <c r="DD18" s="127">
        <v>254</v>
      </c>
      <c r="DE18" s="128">
        <v>4.13</v>
      </c>
      <c r="DF18" s="60">
        <f t="shared" si="23"/>
        <v>1.2315748642358418E-2</v>
      </c>
      <c r="DG18" s="127">
        <v>16143</v>
      </c>
      <c r="DH18" s="127">
        <v>213</v>
      </c>
      <c r="DI18" s="128">
        <v>3.8499999999999996</v>
      </c>
      <c r="DJ18" s="60">
        <f t="shared" si="24"/>
        <v>1.3194573499349563E-2</v>
      </c>
      <c r="DK18" s="127">
        <v>7590</v>
      </c>
      <c r="DL18" s="127">
        <v>107</v>
      </c>
      <c r="DM18" s="128">
        <v>1.54</v>
      </c>
      <c r="DN18" s="60">
        <f t="shared" si="25"/>
        <v>1.4097496706192359E-2</v>
      </c>
      <c r="DO18" s="127">
        <v>19051</v>
      </c>
      <c r="DP18" s="127">
        <v>213</v>
      </c>
      <c r="DQ18" s="128">
        <v>3.4899999999999998</v>
      </c>
      <c r="DR18" s="60">
        <f t="shared" si="26"/>
        <v>1.1180515458506115E-2</v>
      </c>
      <c r="DS18" s="127">
        <v>16351</v>
      </c>
      <c r="DT18" s="127">
        <v>188</v>
      </c>
      <c r="DU18" s="128">
        <v>2.9899999999999998</v>
      </c>
      <c r="DV18" s="60">
        <f t="shared" si="27"/>
        <v>1.1497767720628708E-2</v>
      </c>
      <c r="DW18" s="127">
        <v>1927</v>
      </c>
      <c r="DX18" s="127">
        <v>27</v>
      </c>
      <c r="DY18" s="128">
        <v>0.49</v>
      </c>
      <c r="DZ18" s="60">
        <f t="shared" si="28"/>
        <v>1.4011416709911779E-2</v>
      </c>
      <c r="EA18" s="127">
        <v>2021</v>
      </c>
      <c r="EB18" s="127">
        <v>36</v>
      </c>
      <c r="EC18" s="128">
        <v>0.61</v>
      </c>
      <c r="ED18" s="60">
        <f t="shared" si="29"/>
        <v>1.7812963879267688E-2</v>
      </c>
      <c r="EE18" s="127">
        <v>1674</v>
      </c>
      <c r="EF18" s="127">
        <v>17</v>
      </c>
      <c r="EG18" s="128">
        <v>0.28000000000000003</v>
      </c>
      <c r="EH18" s="60">
        <f t="shared" si="30"/>
        <v>1.0155316606929509E-2</v>
      </c>
      <c r="EI18" s="127">
        <v>1941</v>
      </c>
      <c r="EJ18" s="127">
        <v>35</v>
      </c>
      <c r="EK18" s="128">
        <v>0.56000000000000005</v>
      </c>
      <c r="EL18" s="60">
        <f t="shared" si="31"/>
        <v>1.8031942297784646E-2</v>
      </c>
      <c r="EM18" s="127">
        <v>1185</v>
      </c>
      <c r="EN18" s="127">
        <v>22</v>
      </c>
      <c r="EO18" s="128">
        <v>0.45000000000000007</v>
      </c>
      <c r="EP18" s="60">
        <f t="shared" si="32"/>
        <v>1.8565400843881856E-2</v>
      </c>
      <c r="EQ18" s="127"/>
      <c r="ER18" s="127"/>
      <c r="ES18" s="128"/>
      <c r="ET18" s="150" t="e">
        <f t="shared" ref="ET18:ET86" si="65">ER18/EQ18</f>
        <v>#DIV/0!</v>
      </c>
      <c r="EU18" s="127">
        <v>4818</v>
      </c>
      <c r="EV18" s="127">
        <v>49</v>
      </c>
      <c r="EW18" s="128">
        <v>1.29</v>
      </c>
      <c r="EX18" s="60">
        <f t="shared" si="33"/>
        <v>1.0170195101701951E-2</v>
      </c>
      <c r="EY18" s="127">
        <v>1374</v>
      </c>
      <c r="EZ18" s="127">
        <v>18</v>
      </c>
      <c r="FA18" s="128">
        <v>0.47</v>
      </c>
      <c r="FB18" s="60">
        <f t="shared" si="34"/>
        <v>1.3100436681222707E-2</v>
      </c>
      <c r="FC18" s="127">
        <v>1259</v>
      </c>
      <c r="FD18" s="127">
        <v>21</v>
      </c>
      <c r="FE18" s="128">
        <v>0.57999999999999996</v>
      </c>
      <c r="FF18" s="60">
        <f t="shared" si="35"/>
        <v>1.6679904686258934E-2</v>
      </c>
      <c r="FG18" s="127">
        <v>1328</v>
      </c>
      <c r="FH18" s="127">
        <v>30</v>
      </c>
      <c r="FI18" s="128">
        <v>0.59000000000000008</v>
      </c>
      <c r="FJ18" s="60">
        <f t="shared" si="36"/>
        <v>2.2590361445783132E-2</v>
      </c>
      <c r="FK18" s="127">
        <v>5512</v>
      </c>
      <c r="FL18" s="127">
        <v>55</v>
      </c>
      <c r="FM18" s="128">
        <v>1.1399999999999999</v>
      </c>
      <c r="FN18" s="60">
        <f t="shared" si="37"/>
        <v>9.9782293178519599E-3</v>
      </c>
      <c r="FO18" s="127">
        <v>1138</v>
      </c>
      <c r="FP18" s="127">
        <v>20</v>
      </c>
      <c r="FQ18" s="128">
        <v>0.49</v>
      </c>
      <c r="FR18" s="60">
        <f t="shared" si="38"/>
        <v>1.7574692442882251E-2</v>
      </c>
      <c r="FS18" s="127">
        <v>4818</v>
      </c>
      <c r="FT18" s="127">
        <v>53</v>
      </c>
      <c r="FU18" s="128">
        <v>1.44</v>
      </c>
      <c r="FV18" s="60">
        <f t="shared" si="39"/>
        <v>1.1000415110004151E-2</v>
      </c>
      <c r="FW18" s="127">
        <v>5886</v>
      </c>
      <c r="FX18" s="127">
        <v>68</v>
      </c>
      <c r="FY18" s="128">
        <v>1.6500000000000001</v>
      </c>
      <c r="FZ18" s="60">
        <f t="shared" si="40"/>
        <v>1.1552837240910635E-2</v>
      </c>
      <c r="GA18" s="127">
        <v>1251</v>
      </c>
      <c r="GB18" s="127">
        <v>19</v>
      </c>
      <c r="GC18" s="128">
        <v>0.51</v>
      </c>
      <c r="GD18" s="60">
        <f t="shared" si="41"/>
        <v>1.5187849720223821E-2</v>
      </c>
      <c r="GE18" s="127">
        <v>1283</v>
      </c>
      <c r="GF18" s="127">
        <v>40</v>
      </c>
      <c r="GG18" s="128">
        <v>1.19</v>
      </c>
      <c r="GH18" s="60">
        <f t="shared" si="42"/>
        <v>3.117692907248636E-2</v>
      </c>
      <c r="GI18" s="127"/>
    </row>
    <row r="19" spans="1:191">
      <c r="A19" s="463"/>
      <c r="B19" s="455">
        <f>'Daily_Total  P2'!B19</f>
        <v>45191</v>
      </c>
      <c r="C19" s="456">
        <f t="shared" si="43"/>
        <v>100052</v>
      </c>
      <c r="D19" s="457">
        <f t="shared" si="44"/>
        <v>2340</v>
      </c>
      <c r="E19" s="482"/>
      <c r="F19" s="483"/>
      <c r="G19" s="483"/>
      <c r="H19" s="483"/>
      <c r="I19" s="483"/>
      <c r="J19" s="459">
        <f t="shared" si="45"/>
        <v>40.209999999999994</v>
      </c>
      <c r="K19" s="59">
        <f>SUM($J$14:J19)/$C$3</f>
        <v>1.8720688343933371E-2</v>
      </c>
      <c r="L19" s="60">
        <f t="shared" si="46"/>
        <v>2.3387838324071483E-2</v>
      </c>
      <c r="M19" s="73">
        <f t="shared" si="47"/>
        <v>1.7183760683760683E-2</v>
      </c>
      <c r="N19" s="100" t="e">
        <f t="shared" si="48"/>
        <v>#DIV/0!</v>
      </c>
      <c r="O19" s="468">
        <v>545</v>
      </c>
      <c r="P19" s="457">
        <f t="shared" si="49"/>
        <v>5731.5811965811972</v>
      </c>
      <c r="Q19" s="59">
        <f t="shared" si="50"/>
        <v>9.5087198681767668E-2</v>
      </c>
      <c r="R19" s="469">
        <f t="shared" si="51"/>
        <v>7.3779816513761462E-2</v>
      </c>
      <c r="S19" s="59">
        <f t="shared" si="52"/>
        <v>0.23290598290598291</v>
      </c>
      <c r="T19" s="465">
        <v>61.932467999275602</v>
      </c>
      <c r="U19" s="465"/>
      <c r="V19" s="470">
        <v>0.79068752190732849</v>
      </c>
      <c r="W19" s="169"/>
      <c r="X19" s="127"/>
      <c r="Y19" s="128"/>
      <c r="Z19" s="60" t="e">
        <f t="shared" si="53"/>
        <v>#DIV/0!</v>
      </c>
      <c r="AA19" s="127">
        <v>6644</v>
      </c>
      <c r="AB19" s="127">
        <v>332</v>
      </c>
      <c r="AC19" s="128">
        <v>6.5399999999999991</v>
      </c>
      <c r="AD19" s="60">
        <f t="shared" si="54"/>
        <v>4.9969897652016856E-2</v>
      </c>
      <c r="AE19" s="127">
        <v>753</v>
      </c>
      <c r="AF19" s="127">
        <v>30</v>
      </c>
      <c r="AG19" s="128">
        <v>0.43999999999999995</v>
      </c>
      <c r="AH19" s="60">
        <f t="shared" ref="AH19:AH86" si="66">AF19/AE19</f>
        <v>3.9840637450199202E-2</v>
      </c>
      <c r="AI19" s="127">
        <v>542</v>
      </c>
      <c r="AJ19" s="127">
        <v>4</v>
      </c>
      <c r="AK19" s="128">
        <v>0.05</v>
      </c>
      <c r="AL19" s="60">
        <f t="shared" si="55"/>
        <v>7.3800738007380072E-3</v>
      </c>
      <c r="AM19" s="127">
        <v>8150</v>
      </c>
      <c r="AN19" s="127">
        <v>132</v>
      </c>
      <c r="AO19" s="128">
        <v>2.14</v>
      </c>
      <c r="AP19" s="60">
        <f t="shared" si="56"/>
        <v>1.6196319018404907E-2</v>
      </c>
      <c r="AQ19" s="127">
        <v>859</v>
      </c>
      <c r="AR19" s="127">
        <v>33</v>
      </c>
      <c r="AS19" s="128">
        <v>0.39</v>
      </c>
      <c r="AT19" s="60">
        <f t="shared" si="57"/>
        <v>3.8416763678696161E-2</v>
      </c>
      <c r="AU19" s="127">
        <v>2986</v>
      </c>
      <c r="AV19" s="127">
        <v>149</v>
      </c>
      <c r="AW19" s="128">
        <v>2.1199999999999997</v>
      </c>
      <c r="AX19" s="60">
        <f t="shared" si="58"/>
        <v>4.9899531145344941E-2</v>
      </c>
      <c r="AY19" s="127">
        <v>2341</v>
      </c>
      <c r="AZ19" s="127">
        <v>93</v>
      </c>
      <c r="BA19" s="128">
        <v>1.77</v>
      </c>
      <c r="BB19" s="60">
        <f t="shared" si="59"/>
        <v>3.972661255873558E-2</v>
      </c>
      <c r="BC19" s="127">
        <v>3982</v>
      </c>
      <c r="BD19" s="127">
        <v>154</v>
      </c>
      <c r="BE19" s="128">
        <v>2.9499999999999997</v>
      </c>
      <c r="BF19" s="60">
        <f t="shared" si="60"/>
        <v>3.8674033149171269E-2</v>
      </c>
      <c r="BG19" s="127">
        <v>1099</v>
      </c>
      <c r="BH19" s="127">
        <v>20</v>
      </c>
      <c r="BI19" s="128">
        <v>0.45</v>
      </c>
      <c r="BJ19" s="60">
        <f t="shared" si="61"/>
        <v>1.8198362147406732E-2</v>
      </c>
      <c r="BK19" s="127">
        <v>1566</v>
      </c>
      <c r="BL19" s="127">
        <v>44</v>
      </c>
      <c r="BM19" s="128">
        <v>0.63</v>
      </c>
      <c r="BN19" s="60">
        <f t="shared" si="62"/>
        <v>2.8097062579821201E-2</v>
      </c>
      <c r="BO19" s="127">
        <v>2342</v>
      </c>
      <c r="BP19" s="127">
        <v>116</v>
      </c>
      <c r="BQ19" s="128">
        <v>2.63</v>
      </c>
      <c r="BR19" s="60">
        <f t="shared" si="63"/>
        <v>4.9530315969257048E-2</v>
      </c>
      <c r="BS19" s="127">
        <v>359</v>
      </c>
      <c r="BT19" s="127">
        <v>12</v>
      </c>
      <c r="BU19" s="128">
        <v>0.2</v>
      </c>
      <c r="BV19" s="60">
        <f t="shared" ref="BV19:BV20" si="67">BT19/BS19</f>
        <v>3.3426183844011144E-2</v>
      </c>
      <c r="BW19" s="127">
        <v>668</v>
      </c>
      <c r="BX19" s="127">
        <v>19</v>
      </c>
      <c r="BY19" s="128">
        <v>0.31999999999999995</v>
      </c>
      <c r="BZ19" s="60">
        <f t="shared" si="16"/>
        <v>2.8443113772455089E-2</v>
      </c>
      <c r="CA19" s="127">
        <v>494</v>
      </c>
      <c r="CB19" s="127">
        <v>13</v>
      </c>
      <c r="CC19" s="128">
        <v>0.41000000000000003</v>
      </c>
      <c r="CD19" s="60">
        <f t="shared" si="17"/>
        <v>2.6315789473684209E-2</v>
      </c>
      <c r="CE19" s="127">
        <v>654</v>
      </c>
      <c r="CF19" s="127">
        <v>12</v>
      </c>
      <c r="CG19" s="128">
        <v>0.18</v>
      </c>
      <c r="CH19" s="60">
        <f t="shared" si="18"/>
        <v>1.834862385321101E-2</v>
      </c>
      <c r="CI19" s="127">
        <v>457</v>
      </c>
      <c r="CJ19" s="127">
        <v>13</v>
      </c>
      <c r="CK19" s="128">
        <v>0.16999999999999998</v>
      </c>
      <c r="CL19" s="60">
        <f t="shared" si="64"/>
        <v>2.8446389496717725E-2</v>
      </c>
      <c r="CM19" s="127"/>
      <c r="CN19" s="127"/>
      <c r="CO19" s="128"/>
      <c r="CP19" s="60" t="e">
        <f t="shared" si="19"/>
        <v>#DIV/0!</v>
      </c>
      <c r="CQ19" s="127">
        <v>2264</v>
      </c>
      <c r="CR19" s="127">
        <v>13</v>
      </c>
      <c r="CS19" s="128">
        <v>0.33999999999999997</v>
      </c>
      <c r="CT19" s="60">
        <f t="shared" si="20"/>
        <v>5.7420494699646643E-3</v>
      </c>
      <c r="CU19" s="127">
        <v>3685</v>
      </c>
      <c r="CV19" s="127">
        <v>44</v>
      </c>
      <c r="CW19" s="128">
        <v>0.76</v>
      </c>
      <c r="CX19" s="60">
        <f t="shared" si="21"/>
        <v>1.1940298507462687E-2</v>
      </c>
      <c r="CY19" s="127">
        <v>489</v>
      </c>
      <c r="CZ19" s="127">
        <v>11</v>
      </c>
      <c r="DA19" s="128">
        <v>0.38</v>
      </c>
      <c r="DB19" s="60">
        <f t="shared" si="22"/>
        <v>2.2494887525562373E-2</v>
      </c>
      <c r="DC19" s="127">
        <v>13974</v>
      </c>
      <c r="DD19" s="127">
        <v>189</v>
      </c>
      <c r="DE19" s="128">
        <v>2.63</v>
      </c>
      <c r="DF19" s="60">
        <f t="shared" si="23"/>
        <v>1.3525118076427652E-2</v>
      </c>
      <c r="DG19" s="127">
        <v>5012</v>
      </c>
      <c r="DH19" s="127">
        <v>117</v>
      </c>
      <c r="DI19" s="128">
        <v>2.21</v>
      </c>
      <c r="DJ19" s="60">
        <f t="shared" si="24"/>
        <v>2.3343974461292896E-2</v>
      </c>
      <c r="DK19" s="127">
        <v>4666</v>
      </c>
      <c r="DL19" s="127">
        <v>87</v>
      </c>
      <c r="DM19" s="128">
        <v>1.1400000000000001</v>
      </c>
      <c r="DN19" s="60">
        <f t="shared" si="25"/>
        <v>1.8645520788684099E-2</v>
      </c>
      <c r="DO19" s="127">
        <v>8357</v>
      </c>
      <c r="DP19" s="127">
        <v>218</v>
      </c>
      <c r="DQ19" s="128">
        <v>3.17</v>
      </c>
      <c r="DR19" s="60">
        <f t="shared" si="26"/>
        <v>2.6085915998564076E-2</v>
      </c>
      <c r="DS19" s="127">
        <v>10819</v>
      </c>
      <c r="DT19" s="127">
        <v>163</v>
      </c>
      <c r="DU19" s="128">
        <v>2.31</v>
      </c>
      <c r="DV19" s="60">
        <f t="shared" si="27"/>
        <v>1.5066087438765136E-2</v>
      </c>
      <c r="DW19" s="127">
        <v>1142</v>
      </c>
      <c r="DX19" s="127">
        <v>16</v>
      </c>
      <c r="DY19" s="128">
        <v>0.22</v>
      </c>
      <c r="DZ19" s="60">
        <f t="shared" si="28"/>
        <v>1.4010507880910683E-2</v>
      </c>
      <c r="EA19" s="127">
        <v>666</v>
      </c>
      <c r="EB19" s="127">
        <v>14</v>
      </c>
      <c r="EC19" s="128">
        <v>0.18</v>
      </c>
      <c r="ED19" s="60">
        <f t="shared" si="29"/>
        <v>2.1021021021021023E-2</v>
      </c>
      <c r="EE19" s="127">
        <v>776</v>
      </c>
      <c r="EF19" s="127">
        <v>12</v>
      </c>
      <c r="EG19" s="128">
        <v>0.14000000000000001</v>
      </c>
      <c r="EH19" s="60">
        <f t="shared" si="30"/>
        <v>1.5463917525773196E-2</v>
      </c>
      <c r="EI19" s="127">
        <v>550</v>
      </c>
      <c r="EJ19" s="127">
        <v>13</v>
      </c>
      <c r="EK19" s="128">
        <v>0.21000000000000002</v>
      </c>
      <c r="EL19" s="60">
        <f t="shared" si="31"/>
        <v>2.3636363636363636E-2</v>
      </c>
      <c r="EM19" s="127">
        <v>1353</v>
      </c>
      <c r="EN19" s="127">
        <v>22</v>
      </c>
      <c r="EO19" s="128">
        <v>0.33999999999999997</v>
      </c>
      <c r="EP19" s="60">
        <f t="shared" si="32"/>
        <v>1.6260162601626018E-2</v>
      </c>
      <c r="EQ19" s="127"/>
      <c r="ER19" s="127"/>
      <c r="ES19" s="128"/>
      <c r="ET19" s="150" t="e">
        <f t="shared" si="65"/>
        <v>#DIV/0!</v>
      </c>
      <c r="EU19" s="127">
        <v>1977</v>
      </c>
      <c r="EV19" s="127">
        <v>15</v>
      </c>
      <c r="EW19" s="128">
        <v>0.24000000000000002</v>
      </c>
      <c r="EX19" s="60">
        <f t="shared" si="33"/>
        <v>7.5872534142640367E-3</v>
      </c>
      <c r="EY19" s="127">
        <v>210</v>
      </c>
      <c r="EZ19" s="127">
        <v>0</v>
      </c>
      <c r="FA19" s="128">
        <v>0</v>
      </c>
      <c r="FB19" s="60">
        <f t="shared" si="34"/>
        <v>0</v>
      </c>
      <c r="FC19" s="127">
        <v>1139</v>
      </c>
      <c r="FD19" s="127">
        <v>37</v>
      </c>
      <c r="FE19" s="128">
        <v>0.61</v>
      </c>
      <c r="FF19" s="60">
        <f t="shared" si="35"/>
        <v>3.2484635645302899E-2</v>
      </c>
      <c r="FG19" s="127">
        <v>1078</v>
      </c>
      <c r="FH19" s="127">
        <v>36</v>
      </c>
      <c r="FI19" s="128">
        <v>0.69</v>
      </c>
      <c r="FJ19" s="60">
        <f t="shared" si="36"/>
        <v>3.3395176252319109E-2</v>
      </c>
      <c r="FK19" s="127">
        <v>873</v>
      </c>
      <c r="FL19" s="127">
        <v>18</v>
      </c>
      <c r="FM19" s="128">
        <v>0.26</v>
      </c>
      <c r="FN19" s="60">
        <f t="shared" si="37"/>
        <v>2.0618556701030927E-2</v>
      </c>
      <c r="FO19" s="127">
        <v>678</v>
      </c>
      <c r="FP19" s="127">
        <v>25</v>
      </c>
      <c r="FQ19" s="128">
        <v>0.51</v>
      </c>
      <c r="FR19" s="60">
        <f t="shared" si="38"/>
        <v>3.687315634218289E-2</v>
      </c>
      <c r="FS19" s="127">
        <v>1847</v>
      </c>
      <c r="FT19" s="127">
        <v>32</v>
      </c>
      <c r="FU19" s="128">
        <v>0.8600000000000001</v>
      </c>
      <c r="FV19" s="60">
        <f t="shared" si="39"/>
        <v>1.7325392528424473E-2</v>
      </c>
      <c r="FW19" s="127">
        <v>3425</v>
      </c>
      <c r="FX19" s="127">
        <v>37</v>
      </c>
      <c r="FY19" s="128">
        <v>0.82</v>
      </c>
      <c r="FZ19" s="60">
        <f t="shared" si="40"/>
        <v>1.0802919708029197E-2</v>
      </c>
      <c r="GA19" s="127">
        <v>251</v>
      </c>
      <c r="GB19" s="127">
        <v>6</v>
      </c>
      <c r="GC19" s="128">
        <v>0.25</v>
      </c>
      <c r="GD19" s="60">
        <f t="shared" si="41"/>
        <v>2.3904382470119521E-2</v>
      </c>
      <c r="GE19" s="127">
        <v>925</v>
      </c>
      <c r="GF19" s="127">
        <v>39</v>
      </c>
      <c r="GG19" s="128">
        <v>0.54999999999999993</v>
      </c>
      <c r="GH19" s="60">
        <f t="shared" si="42"/>
        <v>4.2162162162162162E-2</v>
      </c>
      <c r="GI19" s="127"/>
    </row>
    <row r="20" spans="1:191" s="479" customFormat="1">
      <c r="A20" s="88"/>
      <c r="B20" s="455">
        <f>'Daily_Total  P2'!B20</f>
        <v>45192</v>
      </c>
      <c r="C20" s="456">
        <f t="shared" si="43"/>
        <v>82773</v>
      </c>
      <c r="D20" s="457">
        <f t="shared" si="44"/>
        <v>1917</v>
      </c>
      <c r="E20" s="482"/>
      <c r="F20" s="483"/>
      <c r="G20" s="483"/>
      <c r="H20" s="483"/>
      <c r="I20" s="483"/>
      <c r="J20" s="459">
        <f t="shared" si="45"/>
        <v>39.83</v>
      </c>
      <c r="K20" s="59">
        <f>SUM($J$14:J20)/$C$3</f>
        <v>2.4660189831418367E-2</v>
      </c>
      <c r="L20" s="60">
        <f t="shared" si="46"/>
        <v>2.3159725997607915E-2</v>
      </c>
      <c r="M20" s="73">
        <f t="shared" si="47"/>
        <v>2.0777256129368805E-2</v>
      </c>
      <c r="N20" s="356" t="e">
        <f t="shared" si="48"/>
        <v>#DIV/0!</v>
      </c>
      <c r="O20" s="97">
        <v>162</v>
      </c>
      <c r="P20" s="457">
        <f t="shared" si="49"/>
        <v>5731.5811965811972</v>
      </c>
      <c r="Q20" s="74">
        <f t="shared" si="50"/>
        <v>2.8264451718250209E-2</v>
      </c>
      <c r="R20" s="75">
        <f t="shared" si="51"/>
        <v>0.24586419753086419</v>
      </c>
      <c r="S20" s="59">
        <f t="shared" si="52"/>
        <v>8.4507042253521125E-2</v>
      </c>
      <c r="T20" s="72">
        <v>62.47233190942621</v>
      </c>
      <c r="U20" s="72"/>
      <c r="V20" s="89">
        <v>0.77183381549341035</v>
      </c>
      <c r="W20" s="169"/>
      <c r="X20" s="127"/>
      <c r="Y20" s="128"/>
      <c r="Z20" s="60" t="e">
        <f t="shared" si="53"/>
        <v>#DIV/0!</v>
      </c>
      <c r="AA20" s="127">
        <v>719</v>
      </c>
      <c r="AB20" s="127">
        <v>39</v>
      </c>
      <c r="AC20" s="128">
        <v>0.68</v>
      </c>
      <c r="AD20" s="60">
        <f t="shared" si="54"/>
        <v>5.4242002781641166E-2</v>
      </c>
      <c r="AE20" s="127">
        <v>61</v>
      </c>
      <c r="AF20" s="127">
        <v>2</v>
      </c>
      <c r="AG20" s="128">
        <v>0.03</v>
      </c>
      <c r="AH20" s="60">
        <f t="shared" si="66"/>
        <v>3.2786885245901641E-2</v>
      </c>
      <c r="AI20" s="127">
        <v>34</v>
      </c>
      <c r="AJ20" s="127">
        <v>2</v>
      </c>
      <c r="AK20" s="128">
        <v>0.02</v>
      </c>
      <c r="AL20" s="60">
        <f t="shared" si="55"/>
        <v>5.8823529411764705E-2</v>
      </c>
      <c r="AM20" s="127">
        <v>2655</v>
      </c>
      <c r="AN20" s="127">
        <v>105</v>
      </c>
      <c r="AO20" s="128">
        <v>1.9100000000000001</v>
      </c>
      <c r="AP20" s="60">
        <f t="shared" si="56"/>
        <v>3.954802259887006E-2</v>
      </c>
      <c r="AQ20" s="127">
        <v>39</v>
      </c>
      <c r="AR20" s="127">
        <v>0</v>
      </c>
      <c r="AS20" s="128">
        <v>0</v>
      </c>
      <c r="AT20" s="60">
        <f t="shared" si="57"/>
        <v>0</v>
      </c>
      <c r="AU20" s="127">
        <v>307</v>
      </c>
      <c r="AV20" s="127">
        <v>9</v>
      </c>
      <c r="AW20" s="128">
        <v>0.2</v>
      </c>
      <c r="AX20" s="60">
        <f t="shared" si="58"/>
        <v>2.9315960912052116E-2</v>
      </c>
      <c r="AY20" s="127">
        <v>162</v>
      </c>
      <c r="AZ20" s="127">
        <v>14</v>
      </c>
      <c r="BA20" s="128">
        <v>0.27</v>
      </c>
      <c r="BB20" s="60">
        <f t="shared" si="59"/>
        <v>8.6419753086419748E-2</v>
      </c>
      <c r="BC20" s="127">
        <v>2904</v>
      </c>
      <c r="BD20" s="127">
        <v>91</v>
      </c>
      <c r="BE20" s="128">
        <v>2.2199999999999998</v>
      </c>
      <c r="BF20" s="60">
        <f t="shared" si="60"/>
        <v>3.133608815426997E-2</v>
      </c>
      <c r="BG20" s="127">
        <v>470</v>
      </c>
      <c r="BH20" s="127">
        <v>9</v>
      </c>
      <c r="BI20" s="128">
        <v>0.16</v>
      </c>
      <c r="BJ20" s="60">
        <f>BH20/BG20</f>
        <v>1.9148936170212766E-2</v>
      </c>
      <c r="BK20" s="127">
        <v>86</v>
      </c>
      <c r="BL20" s="127">
        <v>3</v>
      </c>
      <c r="BM20" s="128">
        <v>0.04</v>
      </c>
      <c r="BN20" s="60">
        <f t="shared" si="62"/>
        <v>3.4883720930232558E-2</v>
      </c>
      <c r="BO20" s="127">
        <v>310</v>
      </c>
      <c r="BP20" s="127">
        <v>12</v>
      </c>
      <c r="BQ20" s="128">
        <v>0.37000000000000005</v>
      </c>
      <c r="BR20" s="60">
        <f t="shared" si="63"/>
        <v>3.870967741935484E-2</v>
      </c>
      <c r="BS20" s="127">
        <v>23</v>
      </c>
      <c r="BT20" s="127">
        <v>1</v>
      </c>
      <c r="BU20" s="128">
        <v>0.09</v>
      </c>
      <c r="BV20" s="60">
        <f t="shared" si="67"/>
        <v>4.3478260869565216E-2</v>
      </c>
      <c r="BW20" s="127">
        <v>618</v>
      </c>
      <c r="BX20" s="127">
        <v>8</v>
      </c>
      <c r="BY20" s="128">
        <v>0.13</v>
      </c>
      <c r="BZ20" s="60">
        <f t="shared" si="16"/>
        <v>1.2944983818770227E-2</v>
      </c>
      <c r="CA20" s="127">
        <v>2065</v>
      </c>
      <c r="CB20" s="127">
        <v>101</v>
      </c>
      <c r="CC20" s="128">
        <v>2.54</v>
      </c>
      <c r="CD20" s="60">
        <f t="shared" si="17"/>
        <v>4.891041162227603E-2</v>
      </c>
      <c r="CE20" s="127">
        <v>128</v>
      </c>
      <c r="CF20" s="127">
        <v>3</v>
      </c>
      <c r="CG20" s="128">
        <v>0.14000000000000001</v>
      </c>
      <c r="CH20" s="60">
        <f t="shared" si="18"/>
        <v>2.34375E-2</v>
      </c>
      <c r="CI20" s="127">
        <v>72</v>
      </c>
      <c r="CJ20" s="127">
        <v>0</v>
      </c>
      <c r="CK20" s="128">
        <v>0</v>
      </c>
      <c r="CL20" s="60">
        <f t="shared" si="64"/>
        <v>0</v>
      </c>
      <c r="CM20" s="127"/>
      <c r="CN20" s="127"/>
      <c r="CO20" s="128"/>
      <c r="CP20" s="60" t="e">
        <f t="shared" si="19"/>
        <v>#DIV/0!</v>
      </c>
      <c r="CQ20" s="127">
        <v>407</v>
      </c>
      <c r="CR20" s="127">
        <v>23</v>
      </c>
      <c r="CS20" s="128">
        <v>0.31000000000000005</v>
      </c>
      <c r="CT20" s="60">
        <f t="shared" si="20"/>
        <v>5.6511056511056514E-2</v>
      </c>
      <c r="CU20" s="127">
        <v>651</v>
      </c>
      <c r="CV20" s="127">
        <v>5</v>
      </c>
      <c r="CW20" s="128">
        <v>0.1</v>
      </c>
      <c r="CX20" s="60">
        <f>CV20/CU20</f>
        <v>7.6804915514592934E-3</v>
      </c>
      <c r="CY20" s="127">
        <v>1185</v>
      </c>
      <c r="CZ20" s="127">
        <v>26</v>
      </c>
      <c r="DA20" s="128">
        <v>0.58000000000000007</v>
      </c>
      <c r="DB20" s="60">
        <f t="shared" si="22"/>
        <v>2.1940928270042195E-2</v>
      </c>
      <c r="DC20" s="127">
        <v>21374</v>
      </c>
      <c r="DD20" s="127">
        <v>283</v>
      </c>
      <c r="DE20" s="128">
        <v>5.19</v>
      </c>
      <c r="DF20" s="60">
        <f t="shared" si="23"/>
        <v>1.3240385515111818E-2</v>
      </c>
      <c r="DG20" s="127">
        <v>2099</v>
      </c>
      <c r="DH20" s="127">
        <v>78</v>
      </c>
      <c r="DI20" s="128">
        <v>1.8099999999999998</v>
      </c>
      <c r="DJ20" s="60">
        <f t="shared" si="24"/>
        <v>3.7160552644116246E-2</v>
      </c>
      <c r="DK20" s="127">
        <v>262</v>
      </c>
      <c r="DL20" s="127">
        <v>9</v>
      </c>
      <c r="DM20" s="128">
        <v>0.15000000000000002</v>
      </c>
      <c r="DN20" s="60">
        <f t="shared" si="25"/>
        <v>3.4351145038167941E-2</v>
      </c>
      <c r="DO20" s="127">
        <v>18918</v>
      </c>
      <c r="DP20" s="127">
        <v>637</v>
      </c>
      <c r="DQ20" s="128">
        <v>13.309999999999999</v>
      </c>
      <c r="DR20" s="60">
        <f t="shared" si="26"/>
        <v>3.3671635479437571E-2</v>
      </c>
      <c r="DS20" s="127">
        <v>356</v>
      </c>
      <c r="DT20" s="127">
        <v>12</v>
      </c>
      <c r="DU20" s="128">
        <v>0.33</v>
      </c>
      <c r="DV20" s="60">
        <f t="shared" si="27"/>
        <v>3.3707865168539325E-2</v>
      </c>
      <c r="DW20" s="127">
        <v>4213</v>
      </c>
      <c r="DX20" s="127">
        <v>48</v>
      </c>
      <c r="DY20" s="128">
        <v>0.89</v>
      </c>
      <c r="DZ20" s="60">
        <f t="shared" si="28"/>
        <v>1.1393306432470923E-2</v>
      </c>
      <c r="EA20" s="127">
        <v>2007</v>
      </c>
      <c r="EB20" s="127">
        <v>56</v>
      </c>
      <c r="EC20" s="128">
        <v>1.1600000000000001</v>
      </c>
      <c r="ED20" s="60">
        <f t="shared" si="29"/>
        <v>2.7902341803687097E-2</v>
      </c>
      <c r="EE20" s="127">
        <v>3751</v>
      </c>
      <c r="EF20" s="127">
        <v>48</v>
      </c>
      <c r="EG20" s="128">
        <v>1.02</v>
      </c>
      <c r="EH20" s="60">
        <f t="shared" si="30"/>
        <v>1.2796587576646227E-2</v>
      </c>
      <c r="EI20" s="127">
        <v>199</v>
      </c>
      <c r="EJ20" s="127">
        <v>16</v>
      </c>
      <c r="EK20" s="128">
        <v>0.17</v>
      </c>
      <c r="EL20" s="60">
        <f t="shared" si="31"/>
        <v>8.0402010050251257E-2</v>
      </c>
      <c r="EM20" s="127">
        <v>63</v>
      </c>
      <c r="EN20" s="127">
        <v>2</v>
      </c>
      <c r="EO20" s="128">
        <v>0.03</v>
      </c>
      <c r="EP20" s="60">
        <f>EN20/EM20</f>
        <v>3.1746031746031744E-2</v>
      </c>
      <c r="EQ20" s="127"/>
      <c r="ER20" s="127"/>
      <c r="ES20" s="128"/>
      <c r="ET20" s="150" t="e">
        <f t="shared" si="65"/>
        <v>#DIV/0!</v>
      </c>
      <c r="EU20" s="127">
        <v>242</v>
      </c>
      <c r="EV20" s="127">
        <v>0</v>
      </c>
      <c r="EW20" s="128">
        <v>0</v>
      </c>
      <c r="EX20" s="60">
        <f t="shared" si="33"/>
        <v>0</v>
      </c>
      <c r="EY20" s="127">
        <v>19</v>
      </c>
      <c r="EZ20" s="127">
        <v>1</v>
      </c>
      <c r="FA20" s="128">
        <v>0.1</v>
      </c>
      <c r="FB20" s="60">
        <f t="shared" si="34"/>
        <v>5.2631578947368418E-2</v>
      </c>
      <c r="FC20" s="127">
        <v>3844</v>
      </c>
      <c r="FD20" s="127">
        <v>132</v>
      </c>
      <c r="FE20" s="128">
        <v>2.94</v>
      </c>
      <c r="FF20" s="60">
        <f t="shared" si="35"/>
        <v>3.4339229968782518E-2</v>
      </c>
      <c r="FG20" s="127">
        <v>123</v>
      </c>
      <c r="FH20" s="127">
        <v>3</v>
      </c>
      <c r="FI20" s="128">
        <v>0.05</v>
      </c>
      <c r="FJ20" s="60">
        <f t="shared" si="36"/>
        <v>2.4390243902439025E-2</v>
      </c>
      <c r="FK20" s="127">
        <v>252</v>
      </c>
      <c r="FL20" s="127">
        <v>8</v>
      </c>
      <c r="FM20" s="128">
        <v>0.14000000000000001</v>
      </c>
      <c r="FN20" s="60">
        <f t="shared" si="37"/>
        <v>3.1746031746031744E-2</v>
      </c>
      <c r="FO20" s="127">
        <v>65</v>
      </c>
      <c r="FP20" s="127">
        <v>3</v>
      </c>
      <c r="FQ20" s="128">
        <v>0.08</v>
      </c>
      <c r="FR20" s="60">
        <f t="shared" si="38"/>
        <v>4.6153846153846156E-2</v>
      </c>
      <c r="FS20" s="127">
        <v>2710</v>
      </c>
      <c r="FT20" s="127">
        <v>33</v>
      </c>
      <c r="FU20" s="128">
        <v>0.74</v>
      </c>
      <c r="FV20" s="60">
        <f t="shared" si="39"/>
        <v>1.2177121771217712E-2</v>
      </c>
      <c r="FW20" s="127">
        <v>7675</v>
      </c>
      <c r="FX20" s="127">
        <v>77</v>
      </c>
      <c r="FY20" s="128">
        <v>1.55</v>
      </c>
      <c r="FZ20" s="60">
        <f t="shared" si="40"/>
        <v>1.003257328990228E-2</v>
      </c>
      <c r="GA20" s="127">
        <v>7</v>
      </c>
      <c r="GB20" s="127">
        <v>0</v>
      </c>
      <c r="GC20" s="128">
        <v>0</v>
      </c>
      <c r="GD20" s="60">
        <f t="shared" si="41"/>
        <v>0</v>
      </c>
      <c r="GE20" s="127">
        <v>1698</v>
      </c>
      <c r="GF20" s="127">
        <v>18</v>
      </c>
      <c r="GG20" s="128">
        <v>0.38</v>
      </c>
      <c r="GH20" s="60">
        <f>GF20/GE20</f>
        <v>1.0600706713780919E-2</v>
      </c>
      <c r="GI20" s="127"/>
    </row>
    <row r="21" spans="1:191">
      <c r="A21" s="91"/>
      <c r="B21" s="166" t="s">
        <v>49</v>
      </c>
      <c r="C21" s="91">
        <f t="shared" ref="C21:I21" si="68">SUM(C14:C20)</f>
        <v>471934</v>
      </c>
      <c r="D21" s="76">
        <f>SUM(D14:D20)</f>
        <v>8895</v>
      </c>
      <c r="E21" s="147">
        <f t="shared" si="68"/>
        <v>0</v>
      </c>
      <c r="F21" s="76">
        <f t="shared" si="68"/>
        <v>0</v>
      </c>
      <c r="G21" s="76">
        <f t="shared" si="68"/>
        <v>0</v>
      </c>
      <c r="H21" s="76">
        <f t="shared" si="68"/>
        <v>0</v>
      </c>
      <c r="I21" s="76">
        <f t="shared" si="68"/>
        <v>0</v>
      </c>
      <c r="J21" s="77">
        <f>SUM(J14:J20)</f>
        <v>165.37</v>
      </c>
      <c r="K21" s="78">
        <f>SUM($J$21:J21)/$C$3</f>
        <v>2.4660189831418367E-2</v>
      </c>
      <c r="L21" s="79">
        <f t="shared" si="46"/>
        <v>1.8847974504909586E-2</v>
      </c>
      <c r="M21" s="80">
        <f t="shared" si="47"/>
        <v>1.8591343451377178E-2</v>
      </c>
      <c r="N21" s="357" t="e">
        <f t="shared" si="48"/>
        <v>#DIV/0!</v>
      </c>
      <c r="O21" s="98">
        <f>SUM(O14:O20)</f>
        <v>1641</v>
      </c>
      <c r="P21" s="81">
        <f>SUM(P14:P20)</f>
        <v>22926.324786324789</v>
      </c>
      <c r="Q21" s="78">
        <f t="shared" si="50"/>
        <v>7.1577106897605852E-2</v>
      </c>
      <c r="R21" s="82">
        <f t="shared" si="51"/>
        <v>0.10077391834247411</v>
      </c>
      <c r="S21" s="78">
        <f t="shared" si="52"/>
        <v>0.18448566610455311</v>
      </c>
      <c r="T21" s="83">
        <f>AVERAGE(T14:T20)</f>
        <v>64.887706834033736</v>
      </c>
      <c r="U21" s="76">
        <f>SUM(U14:U20)</f>
        <v>0</v>
      </c>
      <c r="V21" s="92">
        <f>AVERAGE(V17:V20)</f>
        <v>0.75995487508709569</v>
      </c>
      <c r="W21" s="98">
        <f>SUM(W14:W20)</f>
        <v>0</v>
      </c>
      <c r="X21" s="76">
        <f>SUM(X14:X20)</f>
        <v>0</v>
      </c>
      <c r="Y21" s="77">
        <f>SUM(Y14:Y20)</f>
        <v>0</v>
      </c>
      <c r="Z21" s="79" t="e">
        <f t="shared" si="53"/>
        <v>#DIV/0!</v>
      </c>
      <c r="AA21" s="98">
        <f>SUM(AA14:AA20)</f>
        <v>12766</v>
      </c>
      <c r="AB21" s="98">
        <f>SUM(AB14:AB20)</f>
        <v>508</v>
      </c>
      <c r="AC21" s="494">
        <f>SUM(AC14:AC20)</f>
        <v>9.8899999999999988</v>
      </c>
      <c r="AD21" s="495">
        <f>AB21/AA21</f>
        <v>3.9793200689331037E-2</v>
      </c>
      <c r="AE21" s="98">
        <f>SUM(AE14:AE20)</f>
        <v>5259</v>
      </c>
      <c r="AF21" s="98">
        <f>SUM(AF14:AF20)</f>
        <v>189</v>
      </c>
      <c r="AG21" s="494">
        <f>SUM(AG14:AG20)</f>
        <v>3.32</v>
      </c>
      <c r="AH21" s="495">
        <f>AF21/AE21</f>
        <v>3.5938391329150027E-2</v>
      </c>
      <c r="AI21" s="98">
        <f>SUM(AI14:AI20)</f>
        <v>3831</v>
      </c>
      <c r="AJ21" s="98">
        <f>SUM(AJ14:AJ20)</f>
        <v>50</v>
      </c>
      <c r="AK21" s="494">
        <f>SUM(AK14:AK20)</f>
        <v>0.73000000000000009</v>
      </c>
      <c r="AL21" s="495">
        <f>AJ21/AI21</f>
        <v>1.3051422605063952E-2</v>
      </c>
      <c r="AM21" s="98">
        <f>SUM(AM14:AM20)</f>
        <v>40678</v>
      </c>
      <c r="AN21" s="98">
        <f>SUM(AN14:AN20)</f>
        <v>716</v>
      </c>
      <c r="AO21" s="494">
        <f>SUM(AO14:AO20)</f>
        <v>12.530000000000001</v>
      </c>
      <c r="AP21" s="495">
        <f>AN21/AM21</f>
        <v>1.7601651998623336E-2</v>
      </c>
      <c r="AQ21" s="98">
        <f>SUM(AQ14:AQ20)</f>
        <v>2707</v>
      </c>
      <c r="AR21" s="98">
        <f>SUM(AR14:AR20)</f>
        <v>76</v>
      </c>
      <c r="AS21" s="494">
        <f>SUM(AS14:AS20)</f>
        <v>1.17</v>
      </c>
      <c r="AT21" s="495">
        <f>AR21/AQ21</f>
        <v>2.8075360177318064E-2</v>
      </c>
      <c r="AU21" s="98">
        <f>SUM(AU14:AU20)</f>
        <v>6957</v>
      </c>
      <c r="AV21" s="98">
        <f>SUM(AV14:AV20)</f>
        <v>302</v>
      </c>
      <c r="AW21" s="494">
        <f>SUM(AW14:AW20)</f>
        <v>5.17</v>
      </c>
      <c r="AX21" s="495">
        <f>AV21/AU21</f>
        <v>4.3409515595802792E-2</v>
      </c>
      <c r="AY21" s="98">
        <f>SUM(AY14:AY20)</f>
        <v>6093</v>
      </c>
      <c r="AZ21" s="98">
        <f>SUM(AZ14:AZ20)</f>
        <v>187</v>
      </c>
      <c r="BA21" s="494">
        <f>SUM(BA14:BA20)</f>
        <v>3.41</v>
      </c>
      <c r="BB21" s="495">
        <f>AZ21/AY21</f>
        <v>3.0690956835713112E-2</v>
      </c>
      <c r="BC21" s="98">
        <f>SUM(BC14:BC20)</f>
        <v>11656</v>
      </c>
      <c r="BD21" s="98">
        <f>SUM(BD14:BD20)</f>
        <v>357</v>
      </c>
      <c r="BE21" s="494">
        <f>SUM(BE14:BE20)</f>
        <v>6.9999999999999991</v>
      </c>
      <c r="BF21" s="495">
        <f>BD21/BC21</f>
        <v>3.0628002745367193E-2</v>
      </c>
      <c r="BG21" s="98">
        <f>SUM(BG14:BG20)</f>
        <v>7277</v>
      </c>
      <c r="BH21" s="98">
        <f>SUM(BH14:BH20)</f>
        <v>192</v>
      </c>
      <c r="BI21" s="494">
        <f>SUM(BI14:BI20)</f>
        <v>3.7500000000000004</v>
      </c>
      <c r="BJ21" s="495">
        <f>BH21/BG21</f>
        <v>2.6384499106774768E-2</v>
      </c>
      <c r="BK21" s="98">
        <f>SUM(BK14:BK20)</f>
        <v>8485</v>
      </c>
      <c r="BL21" s="98">
        <f>SUM(BL14:BL20)</f>
        <v>254</v>
      </c>
      <c r="BM21" s="494">
        <f>SUM(BM14:BM20)</f>
        <v>4.7699999999999996</v>
      </c>
      <c r="BN21" s="495">
        <f>BL21/BK21</f>
        <v>2.9935179728933413E-2</v>
      </c>
      <c r="BO21" s="98">
        <f>SUM(BO14:BO20)</f>
        <v>4419</v>
      </c>
      <c r="BP21" s="98">
        <f>SUM(BP14:BP20)</f>
        <v>168</v>
      </c>
      <c r="BQ21" s="494">
        <f>SUM(BQ14:BQ20)</f>
        <v>3.96</v>
      </c>
      <c r="BR21" s="495">
        <f>BP21/BO21</f>
        <v>3.8017651052274268E-2</v>
      </c>
      <c r="BS21" s="98">
        <f>SUM(BS14:BS20)</f>
        <v>1992</v>
      </c>
      <c r="BT21" s="98">
        <f>SUM(BT14:BT20)</f>
        <v>40</v>
      </c>
      <c r="BU21" s="494">
        <f>SUM(BU14:BU20)</f>
        <v>1.06</v>
      </c>
      <c r="BV21" s="495">
        <f>BT21/BS21</f>
        <v>2.0080321285140562E-2</v>
      </c>
      <c r="BW21" s="98">
        <f>SUM(BW14:BW20)</f>
        <v>2892</v>
      </c>
      <c r="BX21" s="98">
        <f>SUM(BX14:BX20)</f>
        <v>60</v>
      </c>
      <c r="BY21" s="494">
        <f>SUM(BY14:BY20)</f>
        <v>1.1000000000000001</v>
      </c>
      <c r="BZ21" s="495">
        <f>BX21/BW21</f>
        <v>2.0746887966804978E-2</v>
      </c>
      <c r="CA21" s="98">
        <f>SUM(CA14:CA20)</f>
        <v>3881</v>
      </c>
      <c r="CB21" s="98">
        <f>SUM(CB14:CB20)</f>
        <v>143</v>
      </c>
      <c r="CC21" s="494">
        <f>SUM(CC14:CC20)</f>
        <v>3.64</v>
      </c>
      <c r="CD21" s="495">
        <f>CB21/CA21</f>
        <v>3.684617366658078E-2</v>
      </c>
      <c r="CE21" s="98">
        <f>SUM(CE14:CE20)</f>
        <v>2328</v>
      </c>
      <c r="CF21" s="98">
        <f>SUM(CF14:CF20)</f>
        <v>48</v>
      </c>
      <c r="CG21" s="494">
        <f>SUM(CG14:CG20)</f>
        <v>1.3599999999999999</v>
      </c>
      <c r="CH21" s="495">
        <f>CF21/CE21</f>
        <v>2.0618556701030927E-2</v>
      </c>
      <c r="CI21" s="98">
        <f>SUM(CI14:CI20)</f>
        <v>2043</v>
      </c>
      <c r="CJ21" s="98">
        <f>SUM(CJ14:CJ20)</f>
        <v>33</v>
      </c>
      <c r="CK21" s="494">
        <f>SUM(CK14:CK20)</f>
        <v>0.73</v>
      </c>
      <c r="CL21" s="495">
        <f>CJ21/CI21</f>
        <v>1.6152716593245228E-2</v>
      </c>
      <c r="CM21" s="98">
        <f>SUM(CM14:CM20)</f>
        <v>0</v>
      </c>
      <c r="CN21" s="98">
        <f>SUM(CN14:CN20)</f>
        <v>0</v>
      </c>
      <c r="CO21" s="494">
        <f>SUM(CO14:CO20)</f>
        <v>0</v>
      </c>
      <c r="CP21" s="495" t="e">
        <f>CN21/CM21</f>
        <v>#DIV/0!</v>
      </c>
      <c r="CQ21" s="98">
        <f>SUM(CQ14:CQ20)</f>
        <v>8707</v>
      </c>
      <c r="CR21" s="98">
        <f>SUM(CR14:CR20)</f>
        <v>100</v>
      </c>
      <c r="CS21" s="494">
        <f>SUM(CS14:CS20)</f>
        <v>1.9899999999999998</v>
      </c>
      <c r="CT21" s="495">
        <f>CR21/CQ21</f>
        <v>1.1485012059262662E-2</v>
      </c>
      <c r="CU21" s="98">
        <f>SUM(CU14:CU20)</f>
        <v>11376</v>
      </c>
      <c r="CV21" s="98">
        <f>SUM(CV14:CV20)</f>
        <v>110</v>
      </c>
      <c r="CW21" s="494">
        <f>SUM(CW14:CW20)</f>
        <v>2.08</v>
      </c>
      <c r="CX21" s="495">
        <f>CV21/CU21</f>
        <v>9.6694796061884674E-3</v>
      </c>
      <c r="CY21" s="98">
        <f>SUM(CY14:CY20)</f>
        <v>3401</v>
      </c>
      <c r="CZ21" s="98">
        <f>SUM(CZ14:CZ20)</f>
        <v>74</v>
      </c>
      <c r="DA21" s="494">
        <f>SUM(DA14:DA20)</f>
        <v>1.9500000000000002</v>
      </c>
      <c r="DB21" s="495">
        <f>CZ21/CY21</f>
        <v>2.1758306380476329E-2</v>
      </c>
      <c r="DC21" s="76">
        <f>SUM(DC14:DC20)</f>
        <v>73049</v>
      </c>
      <c r="DD21" s="76">
        <f>SUM(DD14:DD20)</f>
        <v>960</v>
      </c>
      <c r="DE21" s="77">
        <f>SUM(DE14:DE20)</f>
        <v>15.870000000000001</v>
      </c>
      <c r="DF21" s="79">
        <f t="shared" si="23"/>
        <v>1.3141863680543197E-2</v>
      </c>
      <c r="DG21" s="76">
        <f>SUM(DG14:DG20)</f>
        <v>36726</v>
      </c>
      <c r="DH21" s="76">
        <f>SUM(DH14:DH20)</f>
        <v>646</v>
      </c>
      <c r="DI21" s="77">
        <f>SUM(DI14:DI20)</f>
        <v>11.85</v>
      </c>
      <c r="DJ21" s="79">
        <f t="shared" si="24"/>
        <v>1.7589718455590046E-2</v>
      </c>
      <c r="DK21" s="76">
        <f>SUM(DK14:DK20)</f>
        <v>14628</v>
      </c>
      <c r="DL21" s="76">
        <f>SUM(DL14:DL20)</f>
        <v>236</v>
      </c>
      <c r="DM21" s="77">
        <f>SUM(DM14:DM20)</f>
        <v>3.31</v>
      </c>
      <c r="DN21" s="79">
        <f t="shared" si="25"/>
        <v>1.6133442712605962E-2</v>
      </c>
      <c r="DO21" s="76">
        <f>SUM(DO14:DO20)</f>
        <v>61513</v>
      </c>
      <c r="DP21" s="76">
        <f>SUM(DP14:DP20)</f>
        <v>1305</v>
      </c>
      <c r="DQ21" s="77">
        <f>SUM(DQ14:DQ20)</f>
        <v>23.839999999999996</v>
      </c>
      <c r="DR21" s="79">
        <f t="shared" si="26"/>
        <v>2.1215027717718205E-2</v>
      </c>
      <c r="DS21" s="76">
        <f>SUM(DS14:DS20)</f>
        <v>40561</v>
      </c>
      <c r="DT21" s="76">
        <f>SUM(DT14:DT20)</f>
        <v>535</v>
      </c>
      <c r="DU21" s="77">
        <f>SUM(DU14:DU20)</f>
        <v>8.07</v>
      </c>
      <c r="DV21" s="79">
        <f t="shared" si="27"/>
        <v>1.3190010108232045E-2</v>
      </c>
      <c r="DW21" s="76">
        <f>SUM(DW14:DW20)</f>
        <v>9376</v>
      </c>
      <c r="DX21" s="76">
        <f>SUM(DX14:DX20)</f>
        <v>119</v>
      </c>
      <c r="DY21" s="77">
        <f>SUM(DY14:DY20)</f>
        <v>2.02</v>
      </c>
      <c r="DZ21" s="79">
        <f t="shared" si="28"/>
        <v>1.26919795221843E-2</v>
      </c>
      <c r="EA21" s="76">
        <f>SUM(EA14:EA20)</f>
        <v>6508</v>
      </c>
      <c r="EB21" s="76">
        <f>SUM(EB14:EB20)</f>
        <v>139</v>
      </c>
      <c r="EC21" s="77">
        <f>SUM(EC14:EC20)</f>
        <v>2.4800000000000004</v>
      </c>
      <c r="ED21" s="79">
        <f t="shared" si="29"/>
        <v>2.1358328211432083E-2</v>
      </c>
      <c r="EE21" s="76">
        <f>SUM(EE14:EE20)</f>
        <v>8078</v>
      </c>
      <c r="EF21" s="76">
        <f>SUM(EF14:EF20)</f>
        <v>101</v>
      </c>
      <c r="EG21" s="77">
        <f>SUM(EG14:EG20)</f>
        <v>1.85</v>
      </c>
      <c r="EH21" s="79">
        <f t="shared" si="30"/>
        <v>1.2503094825451845E-2</v>
      </c>
      <c r="EI21" s="76">
        <f>SUM(EI14:EI20)</f>
        <v>5374</v>
      </c>
      <c r="EJ21" s="76">
        <f>SUM(EJ14:EJ20)</f>
        <v>135</v>
      </c>
      <c r="EK21" s="77">
        <f>SUM(EK14:EK20)</f>
        <v>2.17</v>
      </c>
      <c r="EL21" s="79">
        <f t="shared" si="31"/>
        <v>2.5120952735392631E-2</v>
      </c>
      <c r="EM21" s="76">
        <f>SUM(EM14:EM20)</f>
        <v>3086</v>
      </c>
      <c r="EN21" s="76">
        <f>SUM(EN14:EN20)</f>
        <v>57</v>
      </c>
      <c r="EO21" s="77">
        <f>SUM(EO14:EO20)</f>
        <v>1.05</v>
      </c>
      <c r="EP21" s="79">
        <f t="shared" ref="EP21:EP86" si="69">EN21/EM21</f>
        <v>1.8470511989630591E-2</v>
      </c>
      <c r="EQ21" s="76">
        <f>SUM(EQ14:EQ20)</f>
        <v>0</v>
      </c>
      <c r="ER21" s="76">
        <f>SUM(ER14:ER20)</f>
        <v>0</v>
      </c>
      <c r="ES21" s="77">
        <f>SUM(ES14:ES20)</f>
        <v>0</v>
      </c>
      <c r="ET21" s="151" t="e">
        <f t="shared" si="65"/>
        <v>#DIV/0!</v>
      </c>
      <c r="EU21" s="76">
        <f>SUM(EU14:EU20)</f>
        <v>8647</v>
      </c>
      <c r="EV21" s="76">
        <f>SUM(EV14:EV20)</f>
        <v>100</v>
      </c>
      <c r="EW21" s="77">
        <f>SUM(EW14:EW20)</f>
        <v>2.1700000000000004</v>
      </c>
      <c r="EX21" s="79">
        <f t="shared" si="33"/>
        <v>1.1564704521799469E-2</v>
      </c>
      <c r="EY21" s="76">
        <f>SUM(EY14:EY20)</f>
        <v>1961</v>
      </c>
      <c r="EZ21" s="76">
        <f>SUM(EZ14:EZ20)</f>
        <v>27</v>
      </c>
      <c r="FA21" s="77">
        <f>SUM(FA14:FA20)</f>
        <v>0.7</v>
      </c>
      <c r="FB21" s="79">
        <f t="shared" si="34"/>
        <v>1.3768485466598673E-2</v>
      </c>
      <c r="FC21" s="76">
        <f>SUM(FC14:FC20)</f>
        <v>6665</v>
      </c>
      <c r="FD21" s="76">
        <f>SUM(FD14:FD20)</f>
        <v>196</v>
      </c>
      <c r="FE21" s="77">
        <f>SUM(FE14:FE20)</f>
        <v>4.25</v>
      </c>
      <c r="FF21" s="79">
        <f t="shared" si="35"/>
        <v>2.9407351837959488E-2</v>
      </c>
      <c r="FG21" s="76">
        <f>SUM(FG14:FG20)</f>
        <v>2894</v>
      </c>
      <c r="FH21" s="76">
        <f>SUM(FH14:FH20)</f>
        <v>77</v>
      </c>
      <c r="FI21" s="77">
        <f>SUM(FI14:FI20)</f>
        <v>1.4600000000000002</v>
      </c>
      <c r="FJ21" s="79">
        <f t="shared" si="36"/>
        <v>2.6606772633033862E-2</v>
      </c>
      <c r="FK21" s="76">
        <f>SUM(FK14:FK20)</f>
        <v>7941</v>
      </c>
      <c r="FL21" s="76">
        <f>SUM(FL14:FL20)</f>
        <v>103</v>
      </c>
      <c r="FM21" s="77">
        <f>SUM(FM14:FM20)</f>
        <v>2</v>
      </c>
      <c r="FN21" s="79">
        <f t="shared" si="37"/>
        <v>1.2970658607228309E-2</v>
      </c>
      <c r="FO21" s="76">
        <f>SUM(FO14:FO20)</f>
        <v>2265</v>
      </c>
      <c r="FP21" s="76">
        <f>SUM(FP14:FP20)</f>
        <v>57</v>
      </c>
      <c r="FQ21" s="77">
        <f>SUM(FQ14:FQ20)</f>
        <v>1.32</v>
      </c>
      <c r="FR21" s="79">
        <f t="shared" si="38"/>
        <v>2.5165562913907286E-2</v>
      </c>
      <c r="FS21" s="76">
        <f>SUM(FS14:FS20)</f>
        <v>10931</v>
      </c>
      <c r="FT21" s="76">
        <f>SUM(FT14:FT20)</f>
        <v>136</v>
      </c>
      <c r="FU21" s="77">
        <f>SUM(FU14:FU20)</f>
        <v>3.41</v>
      </c>
      <c r="FV21" s="79">
        <f t="shared" si="39"/>
        <v>1.2441679626749611E-2</v>
      </c>
      <c r="FW21" s="76">
        <f>SUM(FW14:FW20)</f>
        <v>18782</v>
      </c>
      <c r="FX21" s="76">
        <f>SUM(FX14:FX20)</f>
        <v>217</v>
      </c>
      <c r="FY21" s="77">
        <f>SUM(FY14:FY20)</f>
        <v>4.6500000000000004</v>
      </c>
      <c r="FZ21" s="79">
        <f t="shared" si="40"/>
        <v>1.1553615163454371E-2</v>
      </c>
      <c r="GA21" s="76">
        <f>SUM(GA14:GA20)</f>
        <v>1917</v>
      </c>
      <c r="GB21" s="76">
        <f>SUM(GB14:GB20)</f>
        <v>36</v>
      </c>
      <c r="GC21" s="77">
        <f>SUM(GC14:GC20)</f>
        <v>0.98</v>
      </c>
      <c r="GD21" s="79">
        <f t="shared" si="41"/>
        <v>1.8779342723004695E-2</v>
      </c>
      <c r="GE21" s="76">
        <f>SUM(GE14:GE20)</f>
        <v>4284</v>
      </c>
      <c r="GF21" s="76">
        <f>SUM(GF14:GF20)</f>
        <v>106</v>
      </c>
      <c r="GG21" s="77">
        <f>SUM(GG14:GG20)</f>
        <v>2.3099999999999996</v>
      </c>
      <c r="GH21" s="79">
        <f t="shared" ref="GH21:GH86" si="70">GF21/GE21</f>
        <v>2.4743230625583566E-2</v>
      </c>
      <c r="GI21" s="76">
        <f>SUM(GI14:GI20)</f>
        <v>0</v>
      </c>
    </row>
    <row r="22" spans="1:191">
      <c r="A22" s="88"/>
      <c r="B22" s="165">
        <f>'Daily_Total  P2'!B22</f>
        <v>45193</v>
      </c>
      <c r="C22" s="456">
        <f t="shared" si="43"/>
        <v>49161</v>
      </c>
      <c r="D22" s="457">
        <f t="shared" si="44"/>
        <v>1056</v>
      </c>
      <c r="E22" s="482"/>
      <c r="F22" s="483"/>
      <c r="G22" s="483"/>
      <c r="H22" s="483"/>
      <c r="I22" s="483"/>
      <c r="J22" s="459">
        <f t="shared" si="45"/>
        <v>41.209999999999994</v>
      </c>
      <c r="K22" s="59">
        <f>SUM($J$14:J22)/$C$3</f>
        <v>5.5465668548080438E-2</v>
      </c>
      <c r="L22" s="60">
        <f t="shared" ref="L22" si="71">D22/C22</f>
        <v>2.1480441813632758E-2</v>
      </c>
      <c r="M22" s="73">
        <f t="shared" ref="M22" si="72">J22/D22</f>
        <v>3.9024621212121205E-2</v>
      </c>
      <c r="N22" s="356" t="e">
        <f t="shared" ref="N22" si="73">J22/E22</f>
        <v>#DIV/0!</v>
      </c>
      <c r="O22" s="97">
        <v>145</v>
      </c>
      <c r="P22" s="457">
        <f t="shared" si="49"/>
        <v>5731.5811965811972</v>
      </c>
      <c r="Q22" s="74">
        <f t="shared" ref="Q22" si="74">O22/P22</f>
        <v>2.5298429007075802E-2</v>
      </c>
      <c r="R22" s="75">
        <f t="shared" ref="R22" si="75">J22/O22</f>
        <v>0.2842068965517241</v>
      </c>
      <c r="S22" s="59">
        <f t="shared" ref="S22" si="76">O22/D22</f>
        <v>0.13731060606060605</v>
      </c>
      <c r="T22" s="72">
        <v>33.316084695789222</v>
      </c>
      <c r="U22" s="72"/>
      <c r="V22" s="89">
        <v>0.80399029982363301</v>
      </c>
      <c r="W22" s="169"/>
      <c r="X22" s="127"/>
      <c r="Y22" s="128"/>
      <c r="Z22" s="60" t="e">
        <f t="shared" ref="Z22" si="77">X22/W22</f>
        <v>#DIV/0!</v>
      </c>
      <c r="AA22" s="127">
        <v>553</v>
      </c>
      <c r="AB22" s="127">
        <v>15</v>
      </c>
      <c r="AC22" s="128">
        <v>0.65</v>
      </c>
      <c r="AD22" s="60">
        <f t="shared" ref="AD22" si="78">AB22/AA22</f>
        <v>2.7124773960216998E-2</v>
      </c>
      <c r="AE22" s="127">
        <v>21</v>
      </c>
      <c r="AF22" s="127">
        <v>1</v>
      </c>
      <c r="AG22" s="128">
        <v>0.05</v>
      </c>
      <c r="AH22" s="60">
        <f t="shared" ref="AH22" si="79">AF22/AE22</f>
        <v>4.7619047619047616E-2</v>
      </c>
      <c r="AI22" s="127">
        <v>34</v>
      </c>
      <c r="AJ22" s="127">
        <v>0</v>
      </c>
      <c r="AK22" s="128">
        <v>0</v>
      </c>
      <c r="AL22" s="60">
        <f t="shared" ref="AL22" si="80">AJ22/AI22</f>
        <v>0</v>
      </c>
      <c r="AM22" s="127">
        <v>839</v>
      </c>
      <c r="AN22" s="127">
        <v>7</v>
      </c>
      <c r="AO22" s="128">
        <v>0.14000000000000001</v>
      </c>
      <c r="AP22" s="60">
        <f t="shared" ref="AP22" si="81">AN22/AM22</f>
        <v>8.3432657926102508E-3</v>
      </c>
      <c r="AQ22" s="127">
        <v>25</v>
      </c>
      <c r="AR22" s="127">
        <v>1</v>
      </c>
      <c r="AS22" s="128">
        <v>0.01</v>
      </c>
      <c r="AT22" s="60">
        <f t="shared" ref="AT22" si="82">AR22/AQ22</f>
        <v>0.04</v>
      </c>
      <c r="AU22" s="127">
        <v>1171</v>
      </c>
      <c r="AV22" s="127">
        <v>35</v>
      </c>
      <c r="AW22" s="128">
        <v>1.67</v>
      </c>
      <c r="AX22" s="60">
        <f t="shared" ref="AX22" si="83">AV22/AU22</f>
        <v>2.9888983774551667E-2</v>
      </c>
      <c r="AY22" s="127">
        <v>187</v>
      </c>
      <c r="AZ22" s="127">
        <v>9</v>
      </c>
      <c r="BA22" s="128">
        <v>0.31</v>
      </c>
      <c r="BB22" s="60">
        <f t="shared" ref="BB22" si="84">AZ22/AY22</f>
        <v>4.8128342245989303E-2</v>
      </c>
      <c r="BC22" s="127">
        <v>537</v>
      </c>
      <c r="BD22" s="127">
        <v>17</v>
      </c>
      <c r="BE22" s="128">
        <v>0.91</v>
      </c>
      <c r="BF22" s="60">
        <f t="shared" ref="BF22" si="85">BD22/BC22</f>
        <v>3.165735567970205E-2</v>
      </c>
      <c r="BG22" s="127">
        <v>203</v>
      </c>
      <c r="BH22" s="127">
        <v>3</v>
      </c>
      <c r="BI22" s="128">
        <v>0.11</v>
      </c>
      <c r="BJ22" s="60">
        <f t="shared" ref="BJ22" si="86">BH22/BG22</f>
        <v>1.4778325123152709E-2</v>
      </c>
      <c r="BK22" s="127">
        <v>28</v>
      </c>
      <c r="BL22" s="127">
        <v>0</v>
      </c>
      <c r="BM22" s="128">
        <v>0</v>
      </c>
      <c r="BN22" s="60">
        <f t="shared" ref="BN22" si="87">BL22/BK22</f>
        <v>0</v>
      </c>
      <c r="BO22" s="127">
        <v>2895</v>
      </c>
      <c r="BP22" s="127">
        <v>106</v>
      </c>
      <c r="BQ22" s="128">
        <v>4.93</v>
      </c>
      <c r="BR22" s="60">
        <f t="shared" ref="BR22:BR28" si="88">BP22/BO22</f>
        <v>3.6614853195164075E-2</v>
      </c>
      <c r="BS22" s="127">
        <v>10</v>
      </c>
      <c r="BT22" s="127">
        <v>0</v>
      </c>
      <c r="BU22" s="128">
        <v>0</v>
      </c>
      <c r="BV22" s="60">
        <f t="shared" ref="BV22:BV28" si="89">BT22/BS22</f>
        <v>0</v>
      </c>
      <c r="BW22" s="127">
        <v>101</v>
      </c>
      <c r="BX22" s="127">
        <v>0</v>
      </c>
      <c r="BY22" s="128">
        <v>0</v>
      </c>
      <c r="BZ22" s="60">
        <f t="shared" ref="BZ22:BZ28" si="90">BX22/BW22</f>
        <v>0</v>
      </c>
      <c r="CA22" s="127">
        <v>34</v>
      </c>
      <c r="CB22" s="127">
        <v>0</v>
      </c>
      <c r="CC22" s="128">
        <v>0</v>
      </c>
      <c r="CD22" s="60">
        <f t="shared" ref="CD22:CD28" si="91">CB22/CA22</f>
        <v>0</v>
      </c>
      <c r="CE22" s="127">
        <v>51</v>
      </c>
      <c r="CF22" s="127">
        <v>1</v>
      </c>
      <c r="CG22" s="128">
        <v>0.04</v>
      </c>
      <c r="CH22" s="60">
        <f t="shared" ref="CH22:CH28" si="92">CF22/CE22</f>
        <v>1.9607843137254902E-2</v>
      </c>
      <c r="CI22" s="127">
        <v>51</v>
      </c>
      <c r="CJ22" s="127">
        <v>0</v>
      </c>
      <c r="CK22" s="128">
        <v>0</v>
      </c>
      <c r="CL22" s="60">
        <f t="shared" ref="CL22:CL28" si="93">CJ22/CI22</f>
        <v>0</v>
      </c>
      <c r="CM22" s="127"/>
      <c r="CN22" s="127"/>
      <c r="CO22" s="128"/>
      <c r="CP22" s="60" t="e">
        <f t="shared" ref="CP22:CP28" si="94">CN22/CM22</f>
        <v>#DIV/0!</v>
      </c>
      <c r="CQ22" s="127">
        <v>200</v>
      </c>
      <c r="CR22" s="127">
        <v>5</v>
      </c>
      <c r="CS22" s="128">
        <v>0.09</v>
      </c>
      <c r="CT22" s="60">
        <f t="shared" ref="CT22:CT28" si="95">CR22/CQ22</f>
        <v>2.5000000000000001E-2</v>
      </c>
      <c r="CU22" s="127">
        <v>4655</v>
      </c>
      <c r="CV22" s="127">
        <v>47</v>
      </c>
      <c r="CW22" s="128">
        <v>1.55</v>
      </c>
      <c r="CX22" s="60">
        <f t="shared" ref="CX22:CX28" si="96">CV22/CU22</f>
        <v>1.0096670247046188E-2</v>
      </c>
      <c r="CY22" s="127">
        <v>284</v>
      </c>
      <c r="CZ22" s="127">
        <v>6</v>
      </c>
      <c r="DA22" s="128">
        <v>0.19</v>
      </c>
      <c r="DB22" s="60">
        <f t="shared" ref="DB22:DB28" si="97">CZ22/CY22</f>
        <v>2.1126760563380281E-2</v>
      </c>
      <c r="DC22" s="127">
        <v>7500</v>
      </c>
      <c r="DD22" s="127">
        <v>71</v>
      </c>
      <c r="DE22" s="128">
        <v>2.48</v>
      </c>
      <c r="DF22" s="60">
        <f t="shared" si="23"/>
        <v>9.4666666666666666E-3</v>
      </c>
      <c r="DG22" s="127">
        <v>644</v>
      </c>
      <c r="DH22" s="127">
        <v>20</v>
      </c>
      <c r="DI22" s="128">
        <v>0.54</v>
      </c>
      <c r="DJ22" s="60">
        <f t="shared" si="24"/>
        <v>3.1055900621118012E-2</v>
      </c>
      <c r="DK22" s="127">
        <v>280</v>
      </c>
      <c r="DL22" s="127">
        <v>3</v>
      </c>
      <c r="DM22" s="128">
        <v>0.13</v>
      </c>
      <c r="DN22" s="60">
        <f t="shared" si="25"/>
        <v>1.0714285714285714E-2</v>
      </c>
      <c r="DO22" s="127">
        <v>18521</v>
      </c>
      <c r="DP22" s="127">
        <v>552</v>
      </c>
      <c r="DQ22" s="128">
        <v>20.830000000000002</v>
      </c>
      <c r="DR22" s="60">
        <f t="shared" si="26"/>
        <v>2.9804006263160737E-2</v>
      </c>
      <c r="DS22" s="127">
        <v>307</v>
      </c>
      <c r="DT22" s="127">
        <v>1</v>
      </c>
      <c r="DU22" s="128">
        <v>0.03</v>
      </c>
      <c r="DV22" s="60">
        <f t="shared" si="27"/>
        <v>3.2573289902280132E-3</v>
      </c>
      <c r="DW22" s="127">
        <v>2160</v>
      </c>
      <c r="DX22" s="127">
        <v>25</v>
      </c>
      <c r="DY22" s="128">
        <v>0.89</v>
      </c>
      <c r="DZ22" s="60">
        <f t="shared" si="28"/>
        <v>1.1574074074074073E-2</v>
      </c>
      <c r="EA22" s="127">
        <v>130</v>
      </c>
      <c r="EB22" s="127">
        <v>6</v>
      </c>
      <c r="EC22" s="128">
        <v>0.62</v>
      </c>
      <c r="ED22" s="60">
        <f t="shared" si="29"/>
        <v>4.6153846153846156E-2</v>
      </c>
      <c r="EE22" s="127">
        <v>1835</v>
      </c>
      <c r="EF22" s="127">
        <v>23</v>
      </c>
      <c r="EG22" s="128">
        <v>1.37</v>
      </c>
      <c r="EH22" s="60">
        <f t="shared" si="30"/>
        <v>1.2534059945504087E-2</v>
      </c>
      <c r="EI22" s="127">
        <v>42</v>
      </c>
      <c r="EJ22" s="127">
        <v>2</v>
      </c>
      <c r="EK22" s="128">
        <v>0.03</v>
      </c>
      <c r="EL22" s="60">
        <f t="shared" si="31"/>
        <v>4.7619047619047616E-2</v>
      </c>
      <c r="EM22" s="127">
        <v>39</v>
      </c>
      <c r="EN22" s="127">
        <v>0</v>
      </c>
      <c r="EO22" s="128">
        <v>0</v>
      </c>
      <c r="EP22" s="60">
        <f t="shared" si="69"/>
        <v>0</v>
      </c>
      <c r="EQ22" s="127"/>
      <c r="ER22" s="127"/>
      <c r="ES22" s="128"/>
      <c r="ET22" s="150" t="e">
        <f t="shared" si="65"/>
        <v>#DIV/0!</v>
      </c>
      <c r="EU22" s="127">
        <v>64</v>
      </c>
      <c r="EV22" s="127">
        <v>1</v>
      </c>
      <c r="EW22" s="128">
        <v>0.01</v>
      </c>
      <c r="EX22" s="60">
        <f t="shared" si="33"/>
        <v>1.5625E-2</v>
      </c>
      <c r="EY22" s="127">
        <v>9</v>
      </c>
      <c r="EZ22" s="127">
        <v>0</v>
      </c>
      <c r="FA22" s="128">
        <v>0</v>
      </c>
      <c r="FB22" s="60">
        <f t="shared" si="34"/>
        <v>0</v>
      </c>
      <c r="FC22" s="127">
        <v>2123</v>
      </c>
      <c r="FD22" s="127">
        <v>72</v>
      </c>
      <c r="FE22" s="128">
        <v>2.83</v>
      </c>
      <c r="FF22" s="60">
        <f t="shared" si="35"/>
        <v>3.3914272256241169E-2</v>
      </c>
      <c r="FG22" s="127">
        <v>701</v>
      </c>
      <c r="FH22" s="127">
        <v>6</v>
      </c>
      <c r="FI22" s="128">
        <v>0.18</v>
      </c>
      <c r="FJ22" s="60">
        <f t="shared" si="36"/>
        <v>8.5592011412268191E-3</v>
      </c>
      <c r="FK22" s="127">
        <v>216</v>
      </c>
      <c r="FL22" s="127">
        <v>3</v>
      </c>
      <c r="FM22" s="128">
        <v>0.05</v>
      </c>
      <c r="FN22" s="60">
        <f t="shared" si="37"/>
        <v>1.3888888888888888E-2</v>
      </c>
      <c r="FO22" s="127">
        <v>32</v>
      </c>
      <c r="FP22" s="127">
        <v>0</v>
      </c>
      <c r="FQ22" s="128">
        <v>0</v>
      </c>
      <c r="FR22" s="60">
        <f t="shared" si="38"/>
        <v>0</v>
      </c>
      <c r="FS22" s="127">
        <v>158</v>
      </c>
      <c r="FT22" s="127">
        <v>3</v>
      </c>
      <c r="FU22" s="128">
        <v>0.08</v>
      </c>
      <c r="FV22" s="60">
        <f t="shared" si="39"/>
        <v>1.8987341772151899E-2</v>
      </c>
      <c r="FW22" s="127">
        <v>1786</v>
      </c>
      <c r="FX22" s="127">
        <v>12</v>
      </c>
      <c r="FY22" s="128">
        <v>0.43</v>
      </c>
      <c r="FZ22" s="60">
        <f t="shared" si="40"/>
        <v>6.7189249720044789E-3</v>
      </c>
      <c r="GA22" s="127">
        <v>12</v>
      </c>
      <c r="GB22" s="127">
        <v>0</v>
      </c>
      <c r="GC22" s="128">
        <v>0</v>
      </c>
      <c r="GD22" s="60">
        <f t="shared" si="41"/>
        <v>0</v>
      </c>
      <c r="GE22" s="127">
        <v>723</v>
      </c>
      <c r="GF22" s="127">
        <v>3</v>
      </c>
      <c r="GG22" s="128">
        <v>0.06</v>
      </c>
      <c r="GH22" s="60">
        <f t="shared" si="70"/>
        <v>4.1493775933609959E-3</v>
      </c>
      <c r="GI22" s="127"/>
    </row>
    <row r="23" spans="1:191">
      <c r="A23" s="88"/>
      <c r="B23" s="165">
        <f>'Daily_Total  P2'!B23</f>
        <v>45194</v>
      </c>
      <c r="C23" s="456">
        <f t="shared" si="43"/>
        <v>138660</v>
      </c>
      <c r="D23" s="457">
        <f t="shared" si="44"/>
        <v>3276</v>
      </c>
      <c r="E23" s="482"/>
      <c r="F23" s="483"/>
      <c r="G23" s="483"/>
      <c r="H23" s="483"/>
      <c r="I23" s="483"/>
      <c r="J23" s="459">
        <f t="shared" si="45"/>
        <v>39.760000000000005</v>
      </c>
      <c r="K23" s="59">
        <f>SUM($J$21:J23)/$C$3</f>
        <v>3.6734541712956405E-2</v>
      </c>
      <c r="L23" s="60">
        <f t="shared" si="46"/>
        <v>2.362613587191692E-2</v>
      </c>
      <c r="M23" s="73">
        <f t="shared" si="47"/>
        <v>1.2136752136752138E-2</v>
      </c>
      <c r="N23" s="356" t="e">
        <f t="shared" si="48"/>
        <v>#DIV/0!</v>
      </c>
      <c r="O23" s="97">
        <v>233</v>
      </c>
      <c r="P23" s="457">
        <f t="shared" si="49"/>
        <v>5731.5811965811972</v>
      </c>
      <c r="Q23" s="74">
        <f t="shared" si="50"/>
        <v>4.0651958335508012E-2</v>
      </c>
      <c r="R23" s="75">
        <f t="shared" si="51"/>
        <v>0.17064377682403437</v>
      </c>
      <c r="S23" s="59">
        <f t="shared" si="52"/>
        <v>7.112332112332112E-2</v>
      </c>
      <c r="T23" s="72">
        <v>24.003640009726571</v>
      </c>
      <c r="U23" s="72">
        <v>0.92668228992299895</v>
      </c>
      <c r="V23" s="89">
        <v>0.77418370747297216</v>
      </c>
      <c r="W23" s="169"/>
      <c r="X23" s="127"/>
      <c r="Y23" s="128"/>
      <c r="Z23" s="60" t="e">
        <f t="shared" si="53"/>
        <v>#DIV/0!</v>
      </c>
      <c r="AA23" s="127">
        <v>1315</v>
      </c>
      <c r="AB23" s="127">
        <v>66</v>
      </c>
      <c r="AC23" s="128">
        <v>0.75</v>
      </c>
      <c r="AD23" s="60">
        <f t="shared" si="54"/>
        <v>5.0190114068441066E-2</v>
      </c>
      <c r="AE23" s="127">
        <v>83</v>
      </c>
      <c r="AF23" s="127">
        <v>1</v>
      </c>
      <c r="AG23" s="128">
        <v>0.01</v>
      </c>
      <c r="AH23" s="60">
        <f t="shared" si="66"/>
        <v>1.2048192771084338E-2</v>
      </c>
      <c r="AI23" s="127">
        <v>35</v>
      </c>
      <c r="AJ23" s="127">
        <v>1</v>
      </c>
      <c r="AK23" s="128">
        <v>0.01</v>
      </c>
      <c r="AL23" s="60">
        <f t="shared" si="55"/>
        <v>2.8571428571428571E-2</v>
      </c>
      <c r="AM23" s="127">
        <v>2914</v>
      </c>
      <c r="AN23" s="127">
        <v>67</v>
      </c>
      <c r="AO23" s="128">
        <v>0.77999999999999992</v>
      </c>
      <c r="AP23" s="60">
        <f t="shared" si="56"/>
        <v>2.299245024021963E-2</v>
      </c>
      <c r="AQ23" s="127">
        <v>83</v>
      </c>
      <c r="AR23" s="127">
        <v>5</v>
      </c>
      <c r="AS23" s="128">
        <v>7.0000000000000007E-2</v>
      </c>
      <c r="AT23" s="60">
        <f t="shared" si="57"/>
        <v>6.0240963855421686E-2</v>
      </c>
      <c r="AU23" s="127">
        <v>3153</v>
      </c>
      <c r="AV23" s="127">
        <v>141</v>
      </c>
      <c r="AW23" s="128">
        <v>1.76</v>
      </c>
      <c r="AX23" s="60">
        <f t="shared" si="58"/>
        <v>4.4719314938154141E-2</v>
      </c>
      <c r="AY23" s="127">
        <v>175</v>
      </c>
      <c r="AZ23" s="127">
        <v>5</v>
      </c>
      <c r="BA23" s="128">
        <v>6.0000000000000005E-2</v>
      </c>
      <c r="BB23" s="60">
        <f t="shared" si="59"/>
        <v>2.8571428571428571E-2</v>
      </c>
      <c r="BC23" s="127">
        <v>807</v>
      </c>
      <c r="BD23" s="127">
        <v>45</v>
      </c>
      <c r="BE23" s="128">
        <v>0.53</v>
      </c>
      <c r="BF23" s="60">
        <f t="shared" si="60"/>
        <v>5.5762081784386616E-2</v>
      </c>
      <c r="BG23" s="127">
        <v>641</v>
      </c>
      <c r="BH23" s="127">
        <v>14</v>
      </c>
      <c r="BI23" s="128">
        <v>0.16</v>
      </c>
      <c r="BJ23" s="60">
        <f t="shared" si="61"/>
        <v>2.1840873634945399E-2</v>
      </c>
      <c r="BK23" s="127">
        <v>383</v>
      </c>
      <c r="BL23" s="127">
        <v>10</v>
      </c>
      <c r="BM23" s="128">
        <v>0.11</v>
      </c>
      <c r="BN23" s="60">
        <f t="shared" si="62"/>
        <v>2.6109660574412531E-2</v>
      </c>
      <c r="BO23" s="127">
        <v>6003</v>
      </c>
      <c r="BP23" s="127">
        <v>333</v>
      </c>
      <c r="BQ23" s="128">
        <v>4.7799999999999994</v>
      </c>
      <c r="BR23" s="60">
        <f t="shared" si="88"/>
        <v>5.5472263868065967E-2</v>
      </c>
      <c r="BS23" s="127">
        <v>44</v>
      </c>
      <c r="BT23" s="127">
        <v>1</v>
      </c>
      <c r="BU23" s="128">
        <v>0.01</v>
      </c>
      <c r="BV23" s="60">
        <f t="shared" si="89"/>
        <v>2.2727272727272728E-2</v>
      </c>
      <c r="BW23" s="127">
        <v>52</v>
      </c>
      <c r="BX23" s="127">
        <v>0</v>
      </c>
      <c r="BY23" s="128">
        <v>0</v>
      </c>
      <c r="BZ23" s="60">
        <f t="shared" si="90"/>
        <v>0</v>
      </c>
      <c r="CA23" s="127">
        <v>158</v>
      </c>
      <c r="CB23" s="127">
        <v>11</v>
      </c>
      <c r="CC23" s="128">
        <v>0.13</v>
      </c>
      <c r="CD23" s="60">
        <f t="shared" si="91"/>
        <v>6.9620253164556958E-2</v>
      </c>
      <c r="CE23" s="127">
        <v>160</v>
      </c>
      <c r="CF23" s="127">
        <v>6</v>
      </c>
      <c r="CG23" s="128">
        <v>6.9999999999999993E-2</v>
      </c>
      <c r="CH23" s="60">
        <f t="shared" si="92"/>
        <v>3.7499999999999999E-2</v>
      </c>
      <c r="CI23" s="127">
        <v>175</v>
      </c>
      <c r="CJ23" s="127">
        <v>3</v>
      </c>
      <c r="CK23" s="128">
        <v>0.04</v>
      </c>
      <c r="CL23" s="60">
        <f t="shared" si="93"/>
        <v>1.7142857142857144E-2</v>
      </c>
      <c r="CM23" s="127"/>
      <c r="CN23" s="127"/>
      <c r="CO23" s="128"/>
      <c r="CP23" s="60" t="e">
        <f t="shared" si="94"/>
        <v>#DIV/0!</v>
      </c>
      <c r="CQ23" s="127">
        <v>559</v>
      </c>
      <c r="CR23" s="127">
        <v>25</v>
      </c>
      <c r="CS23" s="128">
        <v>0.33</v>
      </c>
      <c r="CT23" s="60">
        <f t="shared" si="95"/>
        <v>4.4722719141323794E-2</v>
      </c>
      <c r="CU23" s="127">
        <v>6793</v>
      </c>
      <c r="CV23" s="127">
        <v>79</v>
      </c>
      <c r="CW23" s="128">
        <v>1.07</v>
      </c>
      <c r="CX23" s="60">
        <f t="shared" si="96"/>
        <v>1.1629618725158251E-2</v>
      </c>
      <c r="CY23" s="127">
        <v>2067</v>
      </c>
      <c r="CZ23" s="127">
        <v>29</v>
      </c>
      <c r="DA23" s="128">
        <v>0.4</v>
      </c>
      <c r="DB23" s="60">
        <f t="shared" si="97"/>
        <v>1.4029995162070633E-2</v>
      </c>
      <c r="DC23" s="127">
        <v>29867</v>
      </c>
      <c r="DD23" s="127">
        <v>352</v>
      </c>
      <c r="DE23" s="128">
        <v>4.1100000000000003</v>
      </c>
      <c r="DF23" s="60">
        <f t="shared" si="23"/>
        <v>1.178558275019252E-2</v>
      </c>
      <c r="DG23" s="127">
        <v>6403</v>
      </c>
      <c r="DH23" s="127">
        <v>118</v>
      </c>
      <c r="DI23" s="128">
        <v>1.3499999999999999</v>
      </c>
      <c r="DJ23" s="60">
        <f t="shared" si="24"/>
        <v>1.842886147118538E-2</v>
      </c>
      <c r="DK23" s="127">
        <v>343</v>
      </c>
      <c r="DL23" s="127">
        <v>6</v>
      </c>
      <c r="DM23" s="128">
        <v>7.0000000000000007E-2</v>
      </c>
      <c r="DN23" s="60">
        <f t="shared" si="25"/>
        <v>1.7492711370262391E-2</v>
      </c>
      <c r="DO23" s="127">
        <v>19737</v>
      </c>
      <c r="DP23" s="127">
        <v>1146</v>
      </c>
      <c r="DQ23" s="128">
        <v>13.3</v>
      </c>
      <c r="DR23" s="60">
        <f t="shared" si="26"/>
        <v>5.8063535491716063E-2</v>
      </c>
      <c r="DS23" s="127">
        <v>21552</v>
      </c>
      <c r="DT23" s="127">
        <v>299</v>
      </c>
      <c r="DU23" s="128">
        <v>3.4299999999999997</v>
      </c>
      <c r="DV23" s="60">
        <f t="shared" si="27"/>
        <v>1.3873422420193021E-2</v>
      </c>
      <c r="DW23" s="127">
        <v>9067</v>
      </c>
      <c r="DX23" s="127">
        <v>137</v>
      </c>
      <c r="DY23" s="128">
        <v>1.6</v>
      </c>
      <c r="DZ23" s="60">
        <f t="shared" si="28"/>
        <v>1.5109738612551009E-2</v>
      </c>
      <c r="EA23" s="127">
        <v>179</v>
      </c>
      <c r="EB23" s="127">
        <v>0</v>
      </c>
      <c r="EC23" s="128">
        <v>0</v>
      </c>
      <c r="ED23" s="60">
        <f t="shared" si="29"/>
        <v>0</v>
      </c>
      <c r="EE23" s="127">
        <v>4291</v>
      </c>
      <c r="EF23" s="127">
        <v>59</v>
      </c>
      <c r="EG23" s="128">
        <v>0.68</v>
      </c>
      <c r="EH23" s="60">
        <f t="shared" si="30"/>
        <v>1.3749708692612444E-2</v>
      </c>
      <c r="EI23" s="127">
        <v>214</v>
      </c>
      <c r="EJ23" s="127">
        <v>10</v>
      </c>
      <c r="EK23" s="128">
        <v>0.1</v>
      </c>
      <c r="EL23" s="60">
        <f t="shared" si="31"/>
        <v>4.6728971962616821E-2</v>
      </c>
      <c r="EM23" s="127">
        <v>155</v>
      </c>
      <c r="EN23" s="127">
        <v>3</v>
      </c>
      <c r="EO23" s="128">
        <v>0.03</v>
      </c>
      <c r="EP23" s="60">
        <f t="shared" si="69"/>
        <v>1.935483870967742E-2</v>
      </c>
      <c r="EQ23" s="127"/>
      <c r="ER23" s="127"/>
      <c r="ES23" s="128"/>
      <c r="ET23" s="150" t="e">
        <f t="shared" si="65"/>
        <v>#DIV/0!</v>
      </c>
      <c r="EU23" s="127">
        <v>539</v>
      </c>
      <c r="EV23" s="127">
        <v>7</v>
      </c>
      <c r="EW23" s="128">
        <v>0.12000000000000001</v>
      </c>
      <c r="EX23" s="60">
        <f t="shared" si="33"/>
        <v>1.2987012987012988E-2</v>
      </c>
      <c r="EY23" s="127">
        <v>32</v>
      </c>
      <c r="EZ23" s="127">
        <v>0</v>
      </c>
      <c r="FA23" s="128">
        <v>0</v>
      </c>
      <c r="FB23" s="60">
        <f t="shared" si="34"/>
        <v>0</v>
      </c>
      <c r="FC23" s="127">
        <v>2676</v>
      </c>
      <c r="FD23" s="127">
        <v>108</v>
      </c>
      <c r="FE23" s="128">
        <v>1.3800000000000001</v>
      </c>
      <c r="FF23" s="60">
        <f t="shared" si="35"/>
        <v>4.0358744394618833E-2</v>
      </c>
      <c r="FG23" s="127">
        <v>2112</v>
      </c>
      <c r="FH23" s="127">
        <v>26</v>
      </c>
      <c r="FI23" s="128">
        <v>0.28999999999999998</v>
      </c>
      <c r="FJ23" s="60">
        <f t="shared" si="36"/>
        <v>1.231060606060606E-2</v>
      </c>
      <c r="FK23" s="127">
        <v>885</v>
      </c>
      <c r="FL23" s="127">
        <v>13</v>
      </c>
      <c r="FM23" s="128">
        <v>0.16999999999999998</v>
      </c>
      <c r="FN23" s="60">
        <f t="shared" si="37"/>
        <v>1.4689265536723164E-2</v>
      </c>
      <c r="FO23" s="127">
        <v>94</v>
      </c>
      <c r="FP23" s="127">
        <v>1</v>
      </c>
      <c r="FQ23" s="128">
        <v>0.01</v>
      </c>
      <c r="FR23" s="60">
        <f t="shared" si="38"/>
        <v>1.0638297872340425E-2</v>
      </c>
      <c r="FS23" s="127">
        <v>1460</v>
      </c>
      <c r="FT23" s="127">
        <v>14</v>
      </c>
      <c r="FU23" s="128">
        <v>0.19</v>
      </c>
      <c r="FV23" s="60">
        <f t="shared" si="39"/>
        <v>9.5890410958904115E-3</v>
      </c>
      <c r="FW23" s="127">
        <v>8078</v>
      </c>
      <c r="FX23" s="127">
        <v>85</v>
      </c>
      <c r="FY23" s="128">
        <v>1.1700000000000002</v>
      </c>
      <c r="FZ23" s="60">
        <f t="shared" si="40"/>
        <v>1.0522406536271353E-2</v>
      </c>
      <c r="GA23" s="127">
        <v>24</v>
      </c>
      <c r="GB23" s="127">
        <v>1</v>
      </c>
      <c r="GC23" s="128">
        <v>0.02</v>
      </c>
      <c r="GD23" s="60">
        <f t="shared" si="41"/>
        <v>4.1666666666666664E-2</v>
      </c>
      <c r="GE23" s="127">
        <v>5352</v>
      </c>
      <c r="GF23" s="127">
        <v>49</v>
      </c>
      <c r="GG23" s="128">
        <v>0.67</v>
      </c>
      <c r="GH23" s="60">
        <f t="shared" si="70"/>
        <v>9.1554559043348274E-3</v>
      </c>
      <c r="GI23" s="127"/>
    </row>
    <row r="24" spans="1:191">
      <c r="A24" s="88"/>
      <c r="B24" s="165">
        <f>'Daily_Total  P2'!B24</f>
        <v>45195</v>
      </c>
      <c r="C24" s="456">
        <f t="shared" si="43"/>
        <v>143351</v>
      </c>
      <c r="D24" s="457">
        <f t="shared" si="44"/>
        <v>3933</v>
      </c>
      <c r="E24" s="482"/>
      <c r="F24" s="483"/>
      <c r="G24" s="483"/>
      <c r="H24" s="483"/>
      <c r="I24" s="483"/>
      <c r="J24" s="459">
        <f t="shared" si="45"/>
        <v>39.72999999999999</v>
      </c>
      <c r="K24" s="59">
        <f>SUM($J$21:J24)/$C$3</f>
        <v>4.2659131070169019E-2</v>
      </c>
      <c r="L24" s="60">
        <f t="shared" si="46"/>
        <v>2.7436153218324252E-2</v>
      </c>
      <c r="M24" s="73">
        <f t="shared" si="47"/>
        <v>1.0101703534197811E-2</v>
      </c>
      <c r="N24" s="356" t="e">
        <f t="shared" si="48"/>
        <v>#DIV/0!</v>
      </c>
      <c r="O24" s="97">
        <v>206</v>
      </c>
      <c r="P24" s="457">
        <f t="shared" si="49"/>
        <v>5731.5811965811972</v>
      </c>
      <c r="Q24" s="74">
        <f t="shared" si="50"/>
        <v>3.5941216382466314E-2</v>
      </c>
      <c r="R24" s="75">
        <f t="shared" si="51"/>
        <v>0.19286407766990285</v>
      </c>
      <c r="S24" s="59">
        <f t="shared" si="52"/>
        <v>5.237732011187389E-2</v>
      </c>
      <c r="T24" s="72">
        <v>59.363667417064988</v>
      </c>
      <c r="U24" s="72">
        <v>0.92491056686846407</v>
      </c>
      <c r="V24" s="89">
        <v>0.71696069741989676</v>
      </c>
      <c r="W24" s="169"/>
      <c r="X24" s="127"/>
      <c r="Y24" s="128"/>
      <c r="Z24" s="60" t="e">
        <f t="shared" si="53"/>
        <v>#DIV/0!</v>
      </c>
      <c r="AA24" s="127">
        <v>1464</v>
      </c>
      <c r="AB24" s="127">
        <v>74</v>
      </c>
      <c r="AC24" s="128">
        <v>0.74</v>
      </c>
      <c r="AD24" s="60">
        <f t="shared" si="54"/>
        <v>5.0546448087431695E-2</v>
      </c>
      <c r="AE24" s="127">
        <v>92</v>
      </c>
      <c r="AF24" s="127">
        <v>3</v>
      </c>
      <c r="AG24" s="128">
        <v>0.03</v>
      </c>
      <c r="AH24" s="60">
        <f t="shared" si="66"/>
        <v>3.2608695652173912E-2</v>
      </c>
      <c r="AI24" s="127">
        <v>41</v>
      </c>
      <c r="AJ24" s="127">
        <v>0</v>
      </c>
      <c r="AK24" s="128">
        <v>0</v>
      </c>
      <c r="AL24" s="60">
        <f t="shared" si="55"/>
        <v>0</v>
      </c>
      <c r="AM24" s="127">
        <v>2955</v>
      </c>
      <c r="AN24" s="127">
        <v>104</v>
      </c>
      <c r="AO24" s="128">
        <v>1.04</v>
      </c>
      <c r="AP24" s="60">
        <f t="shared" si="56"/>
        <v>3.5194585448392553E-2</v>
      </c>
      <c r="AQ24" s="127">
        <v>93</v>
      </c>
      <c r="AR24" s="127">
        <v>6</v>
      </c>
      <c r="AS24" s="128">
        <v>0.06</v>
      </c>
      <c r="AT24" s="60">
        <f t="shared" si="57"/>
        <v>6.4516129032258063E-2</v>
      </c>
      <c r="AU24" s="127">
        <v>2135</v>
      </c>
      <c r="AV24" s="127">
        <v>46</v>
      </c>
      <c r="AW24" s="128">
        <v>0.45999999999999996</v>
      </c>
      <c r="AX24" s="60">
        <f t="shared" si="58"/>
        <v>2.1545667447306793E-2</v>
      </c>
      <c r="AY24" s="127">
        <v>146</v>
      </c>
      <c r="AZ24" s="127">
        <v>9</v>
      </c>
      <c r="BA24" s="128">
        <v>0.09</v>
      </c>
      <c r="BB24" s="60">
        <f t="shared" si="59"/>
        <v>6.1643835616438353E-2</v>
      </c>
      <c r="BC24" s="127">
        <v>310</v>
      </c>
      <c r="BD24" s="127">
        <v>17</v>
      </c>
      <c r="BE24" s="128">
        <v>0.16999999999999998</v>
      </c>
      <c r="BF24" s="60">
        <f t="shared" si="60"/>
        <v>5.4838709677419356E-2</v>
      </c>
      <c r="BG24" s="127">
        <v>632</v>
      </c>
      <c r="BH24" s="127">
        <v>18</v>
      </c>
      <c r="BI24" s="128">
        <v>0.18</v>
      </c>
      <c r="BJ24" s="60">
        <f t="shared" si="61"/>
        <v>2.8481012658227847E-2</v>
      </c>
      <c r="BK24" s="127">
        <v>302</v>
      </c>
      <c r="BL24" s="127">
        <v>15</v>
      </c>
      <c r="BM24" s="128">
        <v>0.15</v>
      </c>
      <c r="BN24" s="60">
        <f t="shared" si="62"/>
        <v>4.9668874172185427E-2</v>
      </c>
      <c r="BO24" s="127">
        <v>6624</v>
      </c>
      <c r="BP24" s="127">
        <v>435</v>
      </c>
      <c r="BQ24" s="128">
        <v>4.4800000000000004</v>
      </c>
      <c r="BR24" s="60">
        <f t="shared" si="88"/>
        <v>6.5670289855072464E-2</v>
      </c>
      <c r="BS24" s="127">
        <v>54</v>
      </c>
      <c r="BT24" s="127">
        <v>0</v>
      </c>
      <c r="BU24" s="128">
        <v>0</v>
      </c>
      <c r="BV24" s="60">
        <f t="shared" si="89"/>
        <v>0</v>
      </c>
      <c r="BW24" s="127">
        <v>29</v>
      </c>
      <c r="BX24" s="127">
        <v>1</v>
      </c>
      <c r="BY24" s="128">
        <v>0.01</v>
      </c>
      <c r="BZ24" s="60">
        <f t="shared" si="90"/>
        <v>3.4482758620689655E-2</v>
      </c>
      <c r="CA24" s="127">
        <v>153</v>
      </c>
      <c r="CB24" s="127">
        <v>6</v>
      </c>
      <c r="CC24" s="128">
        <v>0.06</v>
      </c>
      <c r="CD24" s="60">
        <f t="shared" si="91"/>
        <v>3.9215686274509803E-2</v>
      </c>
      <c r="CE24" s="127">
        <v>115</v>
      </c>
      <c r="CF24" s="127">
        <v>6</v>
      </c>
      <c r="CG24" s="128">
        <v>6.0000000000000005E-2</v>
      </c>
      <c r="CH24" s="60">
        <f t="shared" si="92"/>
        <v>5.2173913043478258E-2</v>
      </c>
      <c r="CI24" s="127">
        <v>2368</v>
      </c>
      <c r="CJ24" s="127">
        <v>35</v>
      </c>
      <c r="CK24" s="128">
        <v>0.35</v>
      </c>
      <c r="CL24" s="60">
        <f t="shared" si="93"/>
        <v>1.4780405405405405E-2</v>
      </c>
      <c r="CM24" s="127"/>
      <c r="CN24" s="127"/>
      <c r="CO24" s="128"/>
      <c r="CP24" s="60" t="e">
        <f t="shared" si="94"/>
        <v>#DIV/0!</v>
      </c>
      <c r="CQ24" s="127">
        <v>680</v>
      </c>
      <c r="CR24" s="127">
        <v>44</v>
      </c>
      <c r="CS24" s="128">
        <v>0.44</v>
      </c>
      <c r="CT24" s="60">
        <f t="shared" si="95"/>
        <v>6.4705882352941183E-2</v>
      </c>
      <c r="CU24" s="127">
        <v>8068</v>
      </c>
      <c r="CV24" s="127">
        <v>92</v>
      </c>
      <c r="CW24" s="128">
        <v>0.94</v>
      </c>
      <c r="CX24" s="60">
        <f t="shared" si="96"/>
        <v>1.1403073872087258E-2</v>
      </c>
      <c r="CY24" s="127">
        <v>1660</v>
      </c>
      <c r="CZ24" s="127">
        <v>28</v>
      </c>
      <c r="DA24" s="128">
        <v>0.29000000000000004</v>
      </c>
      <c r="DB24" s="60">
        <f t="shared" si="97"/>
        <v>1.6867469879518072E-2</v>
      </c>
      <c r="DC24" s="127">
        <v>34088</v>
      </c>
      <c r="DD24" s="127">
        <v>477</v>
      </c>
      <c r="DE24" s="128">
        <v>4.79</v>
      </c>
      <c r="DF24" s="60">
        <f t="shared" si="23"/>
        <v>1.399319408589533E-2</v>
      </c>
      <c r="DG24" s="127">
        <v>6218</v>
      </c>
      <c r="DH24" s="127">
        <v>166</v>
      </c>
      <c r="DI24" s="128">
        <v>1.66</v>
      </c>
      <c r="DJ24" s="60">
        <f t="shared" si="24"/>
        <v>2.6696687037632678E-2</v>
      </c>
      <c r="DK24" s="127">
        <v>348</v>
      </c>
      <c r="DL24" s="127">
        <v>8</v>
      </c>
      <c r="DM24" s="128">
        <v>0.08</v>
      </c>
      <c r="DN24" s="60">
        <f t="shared" si="25"/>
        <v>2.2988505747126436E-2</v>
      </c>
      <c r="DO24" s="127">
        <v>21876</v>
      </c>
      <c r="DP24" s="127">
        <v>1369</v>
      </c>
      <c r="DQ24" s="128">
        <v>13.75</v>
      </c>
      <c r="DR24" s="60">
        <f t="shared" si="26"/>
        <v>6.2579996343024316E-2</v>
      </c>
      <c r="DS24" s="127">
        <v>24549</v>
      </c>
      <c r="DT24" s="127">
        <v>365</v>
      </c>
      <c r="DU24" s="128">
        <v>3.6599999999999997</v>
      </c>
      <c r="DV24" s="60">
        <f t="shared" si="27"/>
        <v>1.4868222738197075E-2</v>
      </c>
      <c r="DW24" s="127">
        <v>7429</v>
      </c>
      <c r="DX24" s="127">
        <v>150</v>
      </c>
      <c r="DY24" s="128">
        <v>1.5</v>
      </c>
      <c r="DZ24" s="60">
        <f t="shared" si="28"/>
        <v>2.0191142818683536E-2</v>
      </c>
      <c r="EA24" s="127">
        <v>51</v>
      </c>
      <c r="EB24" s="127">
        <v>0</v>
      </c>
      <c r="EC24" s="128">
        <v>0</v>
      </c>
      <c r="ED24" s="60">
        <f t="shared" si="29"/>
        <v>0</v>
      </c>
      <c r="EE24" s="127">
        <v>4180</v>
      </c>
      <c r="EF24" s="127">
        <v>87</v>
      </c>
      <c r="EG24" s="128">
        <v>0.87</v>
      </c>
      <c r="EH24" s="60">
        <f t="shared" si="30"/>
        <v>2.0813397129186603E-2</v>
      </c>
      <c r="EI24" s="127">
        <v>259</v>
      </c>
      <c r="EJ24" s="127">
        <v>13</v>
      </c>
      <c r="EK24" s="128">
        <v>0.13</v>
      </c>
      <c r="EL24" s="60">
        <f t="shared" si="31"/>
        <v>5.019305019305019E-2</v>
      </c>
      <c r="EM24" s="127">
        <v>123</v>
      </c>
      <c r="EN24" s="127">
        <v>5</v>
      </c>
      <c r="EO24" s="128">
        <v>0.05</v>
      </c>
      <c r="EP24" s="60">
        <f t="shared" si="69"/>
        <v>4.065040650406504E-2</v>
      </c>
      <c r="EQ24" s="127"/>
      <c r="ER24" s="127"/>
      <c r="ES24" s="128"/>
      <c r="ET24" s="150" t="e">
        <f t="shared" si="65"/>
        <v>#DIV/0!</v>
      </c>
      <c r="EU24" s="127">
        <v>113</v>
      </c>
      <c r="EV24" s="127">
        <v>2</v>
      </c>
      <c r="EW24" s="128">
        <v>0.02</v>
      </c>
      <c r="EX24" s="60">
        <f t="shared" si="33"/>
        <v>1.7699115044247787E-2</v>
      </c>
      <c r="EY24" s="127">
        <v>21</v>
      </c>
      <c r="EZ24" s="127">
        <v>1</v>
      </c>
      <c r="FA24" s="128">
        <v>0.01</v>
      </c>
      <c r="FB24" s="60">
        <f t="shared" si="34"/>
        <v>4.7619047619047616E-2</v>
      </c>
      <c r="FC24" s="127">
        <v>2743</v>
      </c>
      <c r="FD24" s="127">
        <v>141</v>
      </c>
      <c r="FE24" s="128">
        <v>1.4900000000000002</v>
      </c>
      <c r="FF24" s="60">
        <f t="shared" si="35"/>
        <v>5.1403572730586947E-2</v>
      </c>
      <c r="FG24" s="127">
        <v>138</v>
      </c>
      <c r="FH24" s="127">
        <v>4</v>
      </c>
      <c r="FI24" s="128">
        <v>0.04</v>
      </c>
      <c r="FJ24" s="60">
        <f t="shared" si="36"/>
        <v>2.8985507246376812E-2</v>
      </c>
      <c r="FK24" s="127">
        <v>698</v>
      </c>
      <c r="FL24" s="127">
        <v>12</v>
      </c>
      <c r="FM24" s="128">
        <v>0.12</v>
      </c>
      <c r="FN24" s="60">
        <f t="shared" si="37"/>
        <v>1.7191977077363897E-2</v>
      </c>
      <c r="FO24" s="127">
        <v>71</v>
      </c>
      <c r="FP24" s="127">
        <v>3</v>
      </c>
      <c r="FQ24" s="128">
        <v>0.03</v>
      </c>
      <c r="FR24" s="60">
        <f t="shared" si="38"/>
        <v>4.2253521126760563E-2</v>
      </c>
      <c r="FS24" s="127">
        <v>666</v>
      </c>
      <c r="FT24" s="127">
        <v>8</v>
      </c>
      <c r="FU24" s="128">
        <v>0.09</v>
      </c>
      <c r="FV24" s="60">
        <f t="shared" si="39"/>
        <v>1.2012012012012012E-2</v>
      </c>
      <c r="FW24" s="127">
        <v>7921</v>
      </c>
      <c r="FX24" s="127">
        <v>115</v>
      </c>
      <c r="FY24" s="128">
        <v>1.19</v>
      </c>
      <c r="FZ24" s="60">
        <f t="shared" si="40"/>
        <v>1.4518368892816564E-2</v>
      </c>
      <c r="GA24" s="127">
        <v>17</v>
      </c>
      <c r="GB24" s="127">
        <v>1</v>
      </c>
      <c r="GC24" s="128">
        <v>0.01</v>
      </c>
      <c r="GD24" s="60">
        <f t="shared" si="41"/>
        <v>5.8823529411764705E-2</v>
      </c>
      <c r="GE24" s="127">
        <v>3921</v>
      </c>
      <c r="GF24" s="127">
        <v>67</v>
      </c>
      <c r="GG24" s="128">
        <v>0.69</v>
      </c>
      <c r="GH24" s="60">
        <f t="shared" si="70"/>
        <v>1.7087477684264218E-2</v>
      </c>
      <c r="GI24" s="127"/>
    </row>
    <row r="25" spans="1:191">
      <c r="A25" s="88"/>
      <c r="B25" s="165">
        <f>'Daily_Total  P2'!B25</f>
        <v>45196</v>
      </c>
      <c r="C25" s="456">
        <f t="shared" si="43"/>
        <v>159545</v>
      </c>
      <c r="D25" s="457">
        <f t="shared" si="44"/>
        <v>4480</v>
      </c>
      <c r="E25" s="482"/>
      <c r="F25" s="483"/>
      <c r="G25" s="483"/>
      <c r="H25" s="483"/>
      <c r="I25" s="483"/>
      <c r="J25" s="459">
        <f t="shared" si="45"/>
        <v>44.79999999999999</v>
      </c>
      <c r="K25" s="59">
        <f>SUM($J$21:J25)/$C$3</f>
        <v>4.9339765432190812E-2</v>
      </c>
      <c r="L25" s="60">
        <f t="shared" si="46"/>
        <v>2.8079852079350653E-2</v>
      </c>
      <c r="M25" s="73">
        <f t="shared" si="47"/>
        <v>9.9999999999999985E-3</v>
      </c>
      <c r="N25" s="356" t="e">
        <f t="shared" si="48"/>
        <v>#DIV/0!</v>
      </c>
      <c r="O25" s="97">
        <v>305</v>
      </c>
      <c r="P25" s="457">
        <f t="shared" si="49"/>
        <v>5731.5811965811972</v>
      </c>
      <c r="Q25" s="74">
        <f t="shared" si="50"/>
        <v>5.3213936876952549E-2</v>
      </c>
      <c r="R25" s="75">
        <f t="shared" si="51"/>
        <v>0.14688524590163932</v>
      </c>
      <c r="S25" s="59">
        <f t="shared" si="52"/>
        <v>6.8080357142857137E-2</v>
      </c>
      <c r="T25" s="72">
        <v>64.02151724510054</v>
      </c>
      <c r="U25" s="72">
        <v>0.91389001524070457</v>
      </c>
      <c r="V25" s="89">
        <v>0.68957506469534258</v>
      </c>
      <c r="W25" s="169"/>
      <c r="X25" s="127"/>
      <c r="Y25" s="128"/>
      <c r="Z25" s="60" t="e">
        <f t="shared" si="53"/>
        <v>#DIV/0!</v>
      </c>
      <c r="AA25" s="127">
        <v>2058</v>
      </c>
      <c r="AB25" s="127">
        <v>80</v>
      </c>
      <c r="AC25" s="128">
        <v>0.8</v>
      </c>
      <c r="AD25" s="60">
        <f t="shared" si="54"/>
        <v>3.8872691933916424E-2</v>
      </c>
      <c r="AE25" s="127">
        <v>62</v>
      </c>
      <c r="AF25" s="127">
        <v>6</v>
      </c>
      <c r="AG25" s="128">
        <v>0.06</v>
      </c>
      <c r="AH25" s="60">
        <f t="shared" si="66"/>
        <v>9.6774193548387094E-2</v>
      </c>
      <c r="AI25" s="127">
        <v>47</v>
      </c>
      <c r="AJ25" s="127">
        <v>2</v>
      </c>
      <c r="AK25" s="128">
        <v>0.02</v>
      </c>
      <c r="AL25" s="60">
        <f t="shared" si="55"/>
        <v>4.2553191489361701E-2</v>
      </c>
      <c r="AM25" s="127">
        <v>3062</v>
      </c>
      <c r="AN25" s="127">
        <v>109</v>
      </c>
      <c r="AO25" s="128">
        <v>1.0900000000000001</v>
      </c>
      <c r="AP25" s="60">
        <f t="shared" si="56"/>
        <v>3.5597648595689091E-2</v>
      </c>
      <c r="AQ25" s="127">
        <v>61</v>
      </c>
      <c r="AR25" s="127">
        <v>2</v>
      </c>
      <c r="AS25" s="128">
        <v>0.02</v>
      </c>
      <c r="AT25" s="60">
        <f t="shared" si="57"/>
        <v>3.2786885245901641E-2</v>
      </c>
      <c r="AU25" s="127">
        <v>1776</v>
      </c>
      <c r="AV25" s="127">
        <v>46</v>
      </c>
      <c r="AW25" s="128">
        <v>0.45999999999999996</v>
      </c>
      <c r="AX25" s="60">
        <f t="shared" si="58"/>
        <v>2.59009009009009E-2</v>
      </c>
      <c r="AY25" s="127">
        <v>171</v>
      </c>
      <c r="AZ25" s="127">
        <v>7</v>
      </c>
      <c r="BA25" s="128">
        <v>6.9999999999999993E-2</v>
      </c>
      <c r="BB25" s="60">
        <f t="shared" si="59"/>
        <v>4.0935672514619881E-2</v>
      </c>
      <c r="BC25" s="127">
        <v>205</v>
      </c>
      <c r="BD25" s="127">
        <v>12</v>
      </c>
      <c r="BE25" s="128">
        <v>0.12</v>
      </c>
      <c r="BF25" s="60">
        <f t="shared" si="60"/>
        <v>5.8536585365853662E-2</v>
      </c>
      <c r="BG25" s="127">
        <v>835</v>
      </c>
      <c r="BH25" s="127">
        <v>32</v>
      </c>
      <c r="BI25" s="128">
        <v>0.32</v>
      </c>
      <c r="BJ25" s="60">
        <f t="shared" si="61"/>
        <v>3.8323353293413173E-2</v>
      </c>
      <c r="BK25" s="127">
        <v>917</v>
      </c>
      <c r="BL25" s="127">
        <v>41</v>
      </c>
      <c r="BM25" s="128">
        <v>0.41000000000000003</v>
      </c>
      <c r="BN25" s="60">
        <f t="shared" si="62"/>
        <v>4.4711014176663032E-2</v>
      </c>
      <c r="BO25" s="127">
        <v>8583</v>
      </c>
      <c r="BP25" s="127">
        <v>517</v>
      </c>
      <c r="BQ25" s="128">
        <v>5.17</v>
      </c>
      <c r="BR25" s="60">
        <f t="shared" si="88"/>
        <v>6.0235348945590121E-2</v>
      </c>
      <c r="BS25" s="127">
        <v>42</v>
      </c>
      <c r="BT25" s="127">
        <v>3</v>
      </c>
      <c r="BU25" s="128">
        <v>0.03</v>
      </c>
      <c r="BV25" s="60">
        <f t="shared" si="89"/>
        <v>7.1428571428571425E-2</v>
      </c>
      <c r="BW25" s="127">
        <v>87</v>
      </c>
      <c r="BX25" s="127">
        <v>7</v>
      </c>
      <c r="BY25" s="128">
        <v>7.0000000000000007E-2</v>
      </c>
      <c r="BZ25" s="60">
        <f t="shared" si="90"/>
        <v>8.0459770114942528E-2</v>
      </c>
      <c r="CA25" s="127">
        <v>138</v>
      </c>
      <c r="CB25" s="127">
        <v>5</v>
      </c>
      <c r="CC25" s="128">
        <v>0.05</v>
      </c>
      <c r="CD25" s="60">
        <f t="shared" si="91"/>
        <v>3.6231884057971016E-2</v>
      </c>
      <c r="CE25" s="127">
        <v>149</v>
      </c>
      <c r="CF25" s="127">
        <v>6</v>
      </c>
      <c r="CG25" s="128">
        <v>6.0000000000000005E-2</v>
      </c>
      <c r="CH25" s="60">
        <f t="shared" si="92"/>
        <v>4.0268456375838924E-2</v>
      </c>
      <c r="CI25" s="127">
        <v>750</v>
      </c>
      <c r="CJ25" s="127">
        <v>17</v>
      </c>
      <c r="CK25" s="128">
        <v>0.17</v>
      </c>
      <c r="CL25" s="60">
        <f t="shared" si="93"/>
        <v>2.2666666666666668E-2</v>
      </c>
      <c r="CM25" s="127"/>
      <c r="CN25" s="127"/>
      <c r="CO25" s="128"/>
      <c r="CP25" s="60" t="e">
        <f t="shared" si="94"/>
        <v>#DIV/0!</v>
      </c>
      <c r="CQ25" s="127">
        <v>966</v>
      </c>
      <c r="CR25" s="127">
        <v>68</v>
      </c>
      <c r="CS25" s="128">
        <v>0.68</v>
      </c>
      <c r="CT25" s="60">
        <f t="shared" si="95"/>
        <v>7.0393374741200831E-2</v>
      </c>
      <c r="CU25" s="127">
        <v>10876</v>
      </c>
      <c r="CV25" s="127">
        <v>167</v>
      </c>
      <c r="CW25" s="128">
        <v>1.6700000000000002</v>
      </c>
      <c r="CX25" s="60">
        <f t="shared" si="96"/>
        <v>1.5354909893343141E-2</v>
      </c>
      <c r="CY25" s="127">
        <v>3975</v>
      </c>
      <c r="CZ25" s="127">
        <v>184</v>
      </c>
      <c r="DA25" s="128">
        <v>1.84</v>
      </c>
      <c r="DB25" s="60">
        <f t="shared" si="97"/>
        <v>4.6289308176100628E-2</v>
      </c>
      <c r="DC25" s="127">
        <v>36538</v>
      </c>
      <c r="DD25" s="127">
        <v>522</v>
      </c>
      <c r="DE25" s="128">
        <v>5.22</v>
      </c>
      <c r="DF25" s="60">
        <f t="shared" si="23"/>
        <v>1.4286496250478953E-2</v>
      </c>
      <c r="DG25" s="127">
        <v>6042</v>
      </c>
      <c r="DH25" s="127">
        <v>156</v>
      </c>
      <c r="DI25" s="128">
        <v>1.56</v>
      </c>
      <c r="DJ25" s="60">
        <f t="shared" si="24"/>
        <v>2.5819265143992055E-2</v>
      </c>
      <c r="DK25" s="127">
        <v>979</v>
      </c>
      <c r="DL25" s="127">
        <v>36</v>
      </c>
      <c r="DM25" s="128">
        <v>0.36</v>
      </c>
      <c r="DN25" s="60">
        <f t="shared" si="25"/>
        <v>3.6772216547497447E-2</v>
      </c>
      <c r="DO25" s="127">
        <v>41830</v>
      </c>
      <c r="DP25" s="127">
        <v>1554</v>
      </c>
      <c r="DQ25" s="128">
        <v>15.540000000000001</v>
      </c>
      <c r="DR25" s="60">
        <f t="shared" si="26"/>
        <v>3.715037054745398E-2</v>
      </c>
      <c r="DS25" s="127">
        <v>3580</v>
      </c>
      <c r="DT25" s="127">
        <v>67</v>
      </c>
      <c r="DU25" s="128">
        <v>0.66999999999999993</v>
      </c>
      <c r="DV25" s="60">
        <f t="shared" si="27"/>
        <v>1.8715083798882683E-2</v>
      </c>
      <c r="DW25" s="127">
        <v>6739</v>
      </c>
      <c r="DX25" s="127">
        <v>165</v>
      </c>
      <c r="DY25" s="128">
        <v>1.65</v>
      </c>
      <c r="DZ25" s="60">
        <f t="shared" si="28"/>
        <v>2.4484344858287578E-2</v>
      </c>
      <c r="EA25" s="127">
        <v>110</v>
      </c>
      <c r="EB25" s="127">
        <v>4</v>
      </c>
      <c r="EC25" s="128">
        <v>0.04</v>
      </c>
      <c r="ED25" s="60">
        <f t="shared" si="29"/>
        <v>3.6363636363636362E-2</v>
      </c>
      <c r="EE25" s="127">
        <v>5580</v>
      </c>
      <c r="EF25" s="127">
        <v>101</v>
      </c>
      <c r="EG25" s="128">
        <v>1.01</v>
      </c>
      <c r="EH25" s="60">
        <f t="shared" si="30"/>
        <v>1.810035842293907E-2</v>
      </c>
      <c r="EI25" s="127">
        <v>42</v>
      </c>
      <c r="EJ25" s="127">
        <v>0</v>
      </c>
      <c r="EK25" s="128">
        <v>0</v>
      </c>
      <c r="EL25" s="60">
        <f t="shared" si="31"/>
        <v>0</v>
      </c>
      <c r="EM25" s="127">
        <v>718</v>
      </c>
      <c r="EN25" s="127">
        <v>43</v>
      </c>
      <c r="EO25" s="128">
        <v>0.43</v>
      </c>
      <c r="EP25" s="60">
        <f t="shared" si="69"/>
        <v>5.9888579387186627E-2</v>
      </c>
      <c r="EQ25" s="127"/>
      <c r="ER25" s="127"/>
      <c r="ES25" s="128"/>
      <c r="ET25" s="150" t="e">
        <f t="shared" si="65"/>
        <v>#DIV/0!</v>
      </c>
      <c r="EU25" s="127">
        <v>1042</v>
      </c>
      <c r="EV25" s="127">
        <v>38</v>
      </c>
      <c r="EW25" s="128">
        <v>0.38</v>
      </c>
      <c r="EX25" s="60">
        <f t="shared" si="33"/>
        <v>3.6468330134357005E-2</v>
      </c>
      <c r="EY25" s="127">
        <v>28</v>
      </c>
      <c r="EZ25" s="127">
        <v>0</v>
      </c>
      <c r="FA25" s="128">
        <v>0</v>
      </c>
      <c r="FB25" s="60">
        <f t="shared" si="34"/>
        <v>0</v>
      </c>
      <c r="FC25" s="127">
        <v>1116</v>
      </c>
      <c r="FD25" s="127">
        <v>66</v>
      </c>
      <c r="FE25" s="128">
        <v>0.66</v>
      </c>
      <c r="FF25" s="60">
        <f t="shared" si="35"/>
        <v>5.9139784946236562E-2</v>
      </c>
      <c r="FG25" s="127">
        <v>179</v>
      </c>
      <c r="FH25" s="127">
        <v>12</v>
      </c>
      <c r="FI25" s="128">
        <v>0.12000000000000001</v>
      </c>
      <c r="FJ25" s="60">
        <f t="shared" si="36"/>
        <v>6.7039106145251395E-2</v>
      </c>
      <c r="FK25" s="127">
        <v>3340</v>
      </c>
      <c r="FL25" s="127">
        <v>71</v>
      </c>
      <c r="FM25" s="128">
        <v>0.71</v>
      </c>
      <c r="FN25" s="60">
        <f t="shared" si="37"/>
        <v>2.1257485029940119E-2</v>
      </c>
      <c r="FO25" s="127">
        <v>135</v>
      </c>
      <c r="FP25" s="127">
        <v>4</v>
      </c>
      <c r="FQ25" s="128">
        <v>0.04</v>
      </c>
      <c r="FR25" s="60">
        <f t="shared" si="38"/>
        <v>2.9629629629629631E-2</v>
      </c>
      <c r="FS25" s="127">
        <v>1139</v>
      </c>
      <c r="FT25" s="127">
        <v>22</v>
      </c>
      <c r="FU25" s="128">
        <v>0.22000000000000003</v>
      </c>
      <c r="FV25" s="60">
        <f t="shared" si="39"/>
        <v>1.9315188762071993E-2</v>
      </c>
      <c r="FW25" s="127">
        <v>11174</v>
      </c>
      <c r="FX25" s="127">
        <v>192</v>
      </c>
      <c r="FY25" s="128">
        <v>1.92</v>
      </c>
      <c r="FZ25" s="60">
        <f t="shared" si="40"/>
        <v>1.7182745659566852E-2</v>
      </c>
      <c r="GA25" s="127">
        <v>26</v>
      </c>
      <c r="GB25" s="127">
        <v>0</v>
      </c>
      <c r="GC25" s="128">
        <v>0</v>
      </c>
      <c r="GD25" s="60">
        <f t="shared" si="41"/>
        <v>0</v>
      </c>
      <c r="GE25" s="127">
        <v>4448</v>
      </c>
      <c r="GF25" s="127">
        <v>116</v>
      </c>
      <c r="GG25" s="128">
        <v>1.1599999999999999</v>
      </c>
      <c r="GH25" s="60">
        <f t="shared" si="70"/>
        <v>2.6079136690647483E-2</v>
      </c>
      <c r="GI25" s="127"/>
    </row>
    <row r="26" spans="1:191">
      <c r="A26" s="90"/>
      <c r="B26" s="165">
        <f>'Daily_Total  P2'!B26</f>
        <v>45197</v>
      </c>
      <c r="C26" s="456">
        <f t="shared" si="43"/>
        <v>132492</v>
      </c>
      <c r="D26" s="457">
        <f t="shared" si="44"/>
        <v>4545</v>
      </c>
      <c r="E26" s="482"/>
      <c r="F26" s="483"/>
      <c r="G26" s="483"/>
      <c r="H26" s="483"/>
      <c r="I26" s="483"/>
      <c r="J26" s="459">
        <f t="shared" si="45"/>
        <v>45.449999999999996</v>
      </c>
      <c r="K26" s="59">
        <f>SUM($J$21:J26)/$C$3</f>
        <v>5.6117328640982997E-2</v>
      </c>
      <c r="L26" s="60">
        <f t="shared" si="46"/>
        <v>3.4303957974821123E-2</v>
      </c>
      <c r="M26" s="73">
        <f t="shared" si="47"/>
        <v>9.9999999999999985E-3</v>
      </c>
      <c r="N26" s="356" t="e">
        <f t="shared" si="48"/>
        <v>#DIV/0!</v>
      </c>
      <c r="O26" s="97">
        <v>336</v>
      </c>
      <c r="P26" s="457">
        <f t="shared" si="49"/>
        <v>5731.5811965811972</v>
      </c>
      <c r="Q26" s="74">
        <f t="shared" si="50"/>
        <v>5.8622566526741172E-2</v>
      </c>
      <c r="R26" s="75">
        <f t="shared" si="51"/>
        <v>0.13526785714285713</v>
      </c>
      <c r="S26" s="59">
        <f t="shared" si="52"/>
        <v>7.3927392739273928E-2</v>
      </c>
      <c r="T26" s="72">
        <v>100.36887927817315</v>
      </c>
      <c r="U26" s="72">
        <v>0.91205837173579052</v>
      </c>
      <c r="V26" s="89">
        <v>0.70954073649661886</v>
      </c>
      <c r="W26" s="169"/>
      <c r="X26" s="127"/>
      <c r="Y26" s="128"/>
      <c r="Z26" s="60" t="e">
        <f t="shared" si="53"/>
        <v>#DIV/0!</v>
      </c>
      <c r="AA26" s="127">
        <v>3441</v>
      </c>
      <c r="AB26" s="127">
        <v>158</v>
      </c>
      <c r="AC26" s="128">
        <v>1.5799999999999998</v>
      </c>
      <c r="AD26" s="60">
        <f t="shared" si="54"/>
        <v>4.5916884626562043E-2</v>
      </c>
      <c r="AE26" s="127">
        <v>235</v>
      </c>
      <c r="AF26" s="127">
        <v>11</v>
      </c>
      <c r="AG26" s="128">
        <v>0.11</v>
      </c>
      <c r="AH26" s="60">
        <f t="shared" si="66"/>
        <v>4.6808510638297871E-2</v>
      </c>
      <c r="AI26" s="127">
        <v>116</v>
      </c>
      <c r="AJ26" s="127">
        <v>4</v>
      </c>
      <c r="AK26" s="128">
        <v>0.04</v>
      </c>
      <c r="AL26" s="60">
        <f t="shared" si="55"/>
        <v>3.4482758620689655E-2</v>
      </c>
      <c r="AM26" s="127">
        <v>1863</v>
      </c>
      <c r="AN26" s="127">
        <v>37</v>
      </c>
      <c r="AO26" s="128">
        <v>0.37</v>
      </c>
      <c r="AP26" s="60">
        <f t="shared" si="56"/>
        <v>1.9860440150295224E-2</v>
      </c>
      <c r="AQ26" s="127">
        <v>74</v>
      </c>
      <c r="AR26" s="127">
        <v>4</v>
      </c>
      <c r="AS26" s="128">
        <v>0.04</v>
      </c>
      <c r="AT26" s="60">
        <f t="shared" si="57"/>
        <v>5.4054054054054057E-2</v>
      </c>
      <c r="AU26" s="127">
        <v>614</v>
      </c>
      <c r="AV26" s="127">
        <v>28</v>
      </c>
      <c r="AW26" s="128">
        <v>0.28000000000000003</v>
      </c>
      <c r="AX26" s="60">
        <f t="shared" si="58"/>
        <v>4.5602605863192182E-2</v>
      </c>
      <c r="AY26" s="127">
        <v>166</v>
      </c>
      <c r="AZ26" s="127">
        <v>4</v>
      </c>
      <c r="BA26" s="128">
        <v>0.04</v>
      </c>
      <c r="BB26" s="60">
        <f t="shared" si="59"/>
        <v>2.4096385542168676E-2</v>
      </c>
      <c r="BC26" s="127">
        <v>564</v>
      </c>
      <c r="BD26" s="127">
        <v>60</v>
      </c>
      <c r="BE26" s="128">
        <v>0.60000000000000009</v>
      </c>
      <c r="BF26" s="60">
        <f t="shared" si="60"/>
        <v>0.10638297872340426</v>
      </c>
      <c r="BG26" s="127">
        <v>393</v>
      </c>
      <c r="BH26" s="127">
        <v>16</v>
      </c>
      <c r="BI26" s="128">
        <v>0.16</v>
      </c>
      <c r="BJ26" s="60">
        <f t="shared" si="61"/>
        <v>4.0712468193384227E-2</v>
      </c>
      <c r="BK26" s="127">
        <v>720</v>
      </c>
      <c r="BL26" s="127">
        <v>28</v>
      </c>
      <c r="BM26" s="128">
        <v>0.28000000000000003</v>
      </c>
      <c r="BN26" s="60">
        <f t="shared" si="62"/>
        <v>3.888888888888889E-2</v>
      </c>
      <c r="BO26" s="127">
        <v>8291</v>
      </c>
      <c r="BP26" s="127">
        <v>523</v>
      </c>
      <c r="BQ26" s="128">
        <v>5.23</v>
      </c>
      <c r="BR26" s="60">
        <f t="shared" si="88"/>
        <v>6.3080448679290801E-2</v>
      </c>
      <c r="BS26" s="127">
        <v>44</v>
      </c>
      <c r="BT26" s="127">
        <v>2</v>
      </c>
      <c r="BU26" s="128">
        <v>0.02</v>
      </c>
      <c r="BV26" s="60">
        <f t="shared" si="89"/>
        <v>4.5454545454545456E-2</v>
      </c>
      <c r="BW26" s="127">
        <v>225</v>
      </c>
      <c r="BX26" s="127">
        <v>22</v>
      </c>
      <c r="BY26" s="128">
        <v>0.22</v>
      </c>
      <c r="BZ26" s="60">
        <f t="shared" si="90"/>
        <v>9.7777777777777783E-2</v>
      </c>
      <c r="CA26" s="127">
        <v>134</v>
      </c>
      <c r="CB26" s="127">
        <v>9</v>
      </c>
      <c r="CC26" s="128">
        <v>9.0000000000000011E-2</v>
      </c>
      <c r="CD26" s="60">
        <f t="shared" si="91"/>
        <v>6.7164179104477612E-2</v>
      </c>
      <c r="CE26" s="127">
        <v>158</v>
      </c>
      <c r="CF26" s="127">
        <v>4</v>
      </c>
      <c r="CG26" s="128">
        <v>0.04</v>
      </c>
      <c r="CH26" s="60">
        <f t="shared" si="92"/>
        <v>2.5316455696202531E-2</v>
      </c>
      <c r="CI26" s="127">
        <v>155</v>
      </c>
      <c r="CJ26" s="127">
        <v>6</v>
      </c>
      <c r="CK26" s="128">
        <v>6.0000000000000005E-2</v>
      </c>
      <c r="CL26" s="60">
        <f t="shared" si="93"/>
        <v>3.870967741935484E-2</v>
      </c>
      <c r="CM26" s="127"/>
      <c r="CN26" s="127"/>
      <c r="CO26" s="128"/>
      <c r="CP26" s="60" t="e">
        <f t="shared" si="94"/>
        <v>#DIV/0!</v>
      </c>
      <c r="CQ26" s="127">
        <v>721</v>
      </c>
      <c r="CR26" s="127">
        <v>54</v>
      </c>
      <c r="CS26" s="128">
        <v>0.54</v>
      </c>
      <c r="CT26" s="60">
        <f t="shared" si="95"/>
        <v>7.4895977808599162E-2</v>
      </c>
      <c r="CU26" s="127">
        <v>8853</v>
      </c>
      <c r="CV26" s="127">
        <v>166</v>
      </c>
      <c r="CW26" s="128">
        <v>1.6600000000000001</v>
      </c>
      <c r="CX26" s="60">
        <f t="shared" si="96"/>
        <v>1.8750705975375578E-2</v>
      </c>
      <c r="CY26" s="127">
        <v>4999</v>
      </c>
      <c r="CZ26" s="127">
        <v>272</v>
      </c>
      <c r="DA26" s="128">
        <v>2.72</v>
      </c>
      <c r="DB26" s="60">
        <f t="shared" si="97"/>
        <v>5.4410882176435284E-2</v>
      </c>
      <c r="DC26" s="127">
        <v>11634</v>
      </c>
      <c r="DD26" s="127">
        <v>221</v>
      </c>
      <c r="DE26" s="128">
        <v>2.21</v>
      </c>
      <c r="DF26" s="60">
        <f t="shared" si="23"/>
        <v>1.8996046071858345E-2</v>
      </c>
      <c r="DG26" s="127">
        <v>17910</v>
      </c>
      <c r="DH26" s="127">
        <v>412</v>
      </c>
      <c r="DI26" s="128">
        <v>4.12</v>
      </c>
      <c r="DJ26" s="60">
        <f t="shared" si="24"/>
        <v>2.300390843104411E-2</v>
      </c>
      <c r="DK26" s="127">
        <v>1856</v>
      </c>
      <c r="DL26" s="127">
        <v>68</v>
      </c>
      <c r="DM26" s="128">
        <v>0.68</v>
      </c>
      <c r="DN26" s="60">
        <f t="shared" si="25"/>
        <v>3.6637931034482756E-2</v>
      </c>
      <c r="DO26" s="127">
        <v>37084</v>
      </c>
      <c r="DP26" s="127">
        <v>1582</v>
      </c>
      <c r="DQ26" s="128">
        <v>15.82</v>
      </c>
      <c r="DR26" s="60">
        <f t="shared" si="26"/>
        <v>4.2659907237622696E-2</v>
      </c>
      <c r="DS26" s="127">
        <v>1085</v>
      </c>
      <c r="DT26" s="127">
        <v>32</v>
      </c>
      <c r="DU26" s="128">
        <v>0.32</v>
      </c>
      <c r="DV26" s="60">
        <f t="shared" si="27"/>
        <v>2.9493087557603687E-2</v>
      </c>
      <c r="DW26" s="127">
        <v>4019</v>
      </c>
      <c r="DX26" s="127">
        <v>137</v>
      </c>
      <c r="DY26" s="128">
        <v>1.37</v>
      </c>
      <c r="DZ26" s="60">
        <f t="shared" si="28"/>
        <v>3.4088081612341378E-2</v>
      </c>
      <c r="EA26" s="127">
        <v>207</v>
      </c>
      <c r="EB26" s="127">
        <v>11</v>
      </c>
      <c r="EC26" s="128">
        <v>0.11</v>
      </c>
      <c r="ED26" s="60">
        <f t="shared" si="29"/>
        <v>5.3140096618357488E-2</v>
      </c>
      <c r="EE26" s="127">
        <v>3766</v>
      </c>
      <c r="EF26" s="127">
        <v>77</v>
      </c>
      <c r="EG26" s="128">
        <v>0.77</v>
      </c>
      <c r="EH26" s="60">
        <f t="shared" si="30"/>
        <v>2.0446096654275093E-2</v>
      </c>
      <c r="EI26" s="127">
        <v>38</v>
      </c>
      <c r="EJ26" s="127">
        <v>0</v>
      </c>
      <c r="EK26" s="128">
        <v>0</v>
      </c>
      <c r="EL26" s="60">
        <f t="shared" si="31"/>
        <v>0</v>
      </c>
      <c r="EM26" s="127">
        <v>1648</v>
      </c>
      <c r="EN26" s="127">
        <v>116</v>
      </c>
      <c r="EO26" s="128">
        <v>1.1599999999999999</v>
      </c>
      <c r="EP26" s="60">
        <f t="shared" si="69"/>
        <v>7.0388349514563103E-2</v>
      </c>
      <c r="EQ26" s="127"/>
      <c r="ER26" s="127"/>
      <c r="ES26" s="128"/>
      <c r="ET26" s="150" t="e">
        <f t="shared" si="65"/>
        <v>#DIV/0!</v>
      </c>
      <c r="EU26" s="127">
        <v>739</v>
      </c>
      <c r="EV26" s="127">
        <v>25</v>
      </c>
      <c r="EW26" s="128">
        <v>0.25</v>
      </c>
      <c r="EX26" s="60">
        <f t="shared" si="33"/>
        <v>3.3829499323410013E-2</v>
      </c>
      <c r="EY26" s="127">
        <v>26</v>
      </c>
      <c r="EZ26" s="127">
        <v>2</v>
      </c>
      <c r="FA26" s="128">
        <v>0.02</v>
      </c>
      <c r="FB26" s="60">
        <f t="shared" si="34"/>
        <v>7.6923076923076927E-2</v>
      </c>
      <c r="FC26" s="127">
        <v>730</v>
      </c>
      <c r="FD26" s="127">
        <v>63</v>
      </c>
      <c r="FE26" s="128">
        <v>0.63</v>
      </c>
      <c r="FF26" s="60">
        <f t="shared" si="35"/>
        <v>8.6301369863013705E-2</v>
      </c>
      <c r="FG26" s="127">
        <v>1282</v>
      </c>
      <c r="FH26" s="127">
        <v>35</v>
      </c>
      <c r="FI26" s="128">
        <v>0.35</v>
      </c>
      <c r="FJ26" s="60">
        <f t="shared" si="36"/>
        <v>2.7301092043681748E-2</v>
      </c>
      <c r="FK26" s="127">
        <v>3181</v>
      </c>
      <c r="FL26" s="127">
        <v>68</v>
      </c>
      <c r="FM26" s="128">
        <v>0.67999999999999994</v>
      </c>
      <c r="FN26" s="60">
        <f t="shared" si="37"/>
        <v>2.1376925495127319E-2</v>
      </c>
      <c r="FO26" s="127">
        <v>69</v>
      </c>
      <c r="FP26" s="127">
        <v>5</v>
      </c>
      <c r="FQ26" s="128">
        <v>0.05</v>
      </c>
      <c r="FR26" s="60">
        <f t="shared" si="38"/>
        <v>7.2463768115942032E-2</v>
      </c>
      <c r="FS26" s="127">
        <v>1228</v>
      </c>
      <c r="FT26" s="127">
        <v>20</v>
      </c>
      <c r="FU26" s="128">
        <v>0.2</v>
      </c>
      <c r="FV26" s="60">
        <f t="shared" si="39"/>
        <v>1.6286644951140065E-2</v>
      </c>
      <c r="FW26" s="127">
        <v>9827</v>
      </c>
      <c r="FX26" s="127">
        <v>146</v>
      </c>
      <c r="FY26" s="128">
        <v>1.46</v>
      </c>
      <c r="FZ26" s="60">
        <f t="shared" si="40"/>
        <v>1.4857026559478986E-2</v>
      </c>
      <c r="GA26" s="127">
        <v>27</v>
      </c>
      <c r="GB26" s="127">
        <v>1</v>
      </c>
      <c r="GC26" s="128">
        <v>0.01</v>
      </c>
      <c r="GD26" s="60">
        <f t="shared" si="41"/>
        <v>3.7037037037037035E-2</v>
      </c>
      <c r="GE26" s="127">
        <v>4370</v>
      </c>
      <c r="GF26" s="127">
        <v>116</v>
      </c>
      <c r="GG26" s="128">
        <v>1.1599999999999999</v>
      </c>
      <c r="GH26" s="60">
        <f t="shared" si="70"/>
        <v>2.6544622425629289E-2</v>
      </c>
      <c r="GI26" s="127"/>
    </row>
    <row r="27" spans="1:191">
      <c r="A27" s="88"/>
      <c r="B27" s="165">
        <f>'Daily_Total  P2'!B27</f>
        <v>45198</v>
      </c>
      <c r="C27" s="456">
        <f t="shared" si="43"/>
        <v>110376</v>
      </c>
      <c r="D27" s="457">
        <f t="shared" si="44"/>
        <v>3976</v>
      </c>
      <c r="E27" s="482"/>
      <c r="F27" s="483"/>
      <c r="G27" s="483"/>
      <c r="H27" s="483"/>
      <c r="I27" s="483"/>
      <c r="J27" s="459">
        <f t="shared" si="45"/>
        <v>39.76</v>
      </c>
      <c r="K27" s="59">
        <f>SUM($J$21:J27)/$C$3</f>
        <v>6.2046391637277334E-2</v>
      </c>
      <c r="L27" s="60">
        <f t="shared" si="46"/>
        <v>3.6022323693556568E-2</v>
      </c>
      <c r="M27" s="73">
        <f t="shared" si="47"/>
        <v>0.01</v>
      </c>
      <c r="N27" s="356" t="e">
        <f t="shared" si="48"/>
        <v>#DIV/0!</v>
      </c>
      <c r="O27" s="97">
        <v>318</v>
      </c>
      <c r="P27" s="457">
        <f t="shared" si="49"/>
        <v>5731.5811965811972</v>
      </c>
      <c r="Q27" s="74">
        <f t="shared" si="50"/>
        <v>5.548207189138004E-2</v>
      </c>
      <c r="R27" s="75">
        <f t="shared" si="51"/>
        <v>0.1250314465408805</v>
      </c>
      <c r="S27" s="59">
        <f t="shared" si="52"/>
        <v>7.997987927565392E-2</v>
      </c>
      <c r="T27" s="72">
        <v>77.197879265147364</v>
      </c>
      <c r="U27" s="72">
        <v>1</v>
      </c>
      <c r="V27" s="89">
        <v>0.72383613441008787</v>
      </c>
      <c r="W27" s="169"/>
      <c r="X27" s="127"/>
      <c r="Y27" s="128"/>
      <c r="Z27" s="60" t="e">
        <f t="shared" si="53"/>
        <v>#DIV/0!</v>
      </c>
      <c r="AA27" s="127">
        <v>5448</v>
      </c>
      <c r="AB27" s="127">
        <v>233</v>
      </c>
      <c r="AC27" s="128">
        <v>2.3299999999999996</v>
      </c>
      <c r="AD27" s="60">
        <f t="shared" si="54"/>
        <v>4.276798825256975E-2</v>
      </c>
      <c r="AE27" s="127">
        <v>2432</v>
      </c>
      <c r="AF27" s="127">
        <v>173</v>
      </c>
      <c r="AG27" s="128">
        <v>1.73</v>
      </c>
      <c r="AH27" s="60">
        <f t="shared" si="66"/>
        <v>7.1134868421052627E-2</v>
      </c>
      <c r="AI27" s="127">
        <v>24</v>
      </c>
      <c r="AJ27" s="127">
        <v>2</v>
      </c>
      <c r="AK27" s="128">
        <v>0.02</v>
      </c>
      <c r="AL27" s="60">
        <f t="shared" si="55"/>
        <v>8.3333333333333329E-2</v>
      </c>
      <c r="AM27" s="127">
        <v>2152</v>
      </c>
      <c r="AN27" s="127">
        <v>31</v>
      </c>
      <c r="AO27" s="128">
        <v>0.31000000000000005</v>
      </c>
      <c r="AP27" s="60">
        <f t="shared" si="56"/>
        <v>1.4405204460966542E-2</v>
      </c>
      <c r="AQ27" s="127">
        <v>31</v>
      </c>
      <c r="AR27" s="127">
        <v>1</v>
      </c>
      <c r="AS27" s="128">
        <v>0.01</v>
      </c>
      <c r="AT27" s="60">
        <f t="shared" si="57"/>
        <v>3.2258064516129031E-2</v>
      </c>
      <c r="AU27" s="127">
        <v>559</v>
      </c>
      <c r="AV27" s="127">
        <v>11</v>
      </c>
      <c r="AW27" s="128">
        <v>0.11</v>
      </c>
      <c r="AX27" s="60">
        <f t="shared" si="58"/>
        <v>1.9677996422182469E-2</v>
      </c>
      <c r="AY27" s="127">
        <v>125</v>
      </c>
      <c r="AZ27" s="127">
        <v>9</v>
      </c>
      <c r="BA27" s="128">
        <v>0.09</v>
      </c>
      <c r="BB27" s="60">
        <f t="shared" si="59"/>
        <v>7.1999999999999995E-2</v>
      </c>
      <c r="BC27" s="127">
        <v>610</v>
      </c>
      <c r="BD27" s="127">
        <v>35</v>
      </c>
      <c r="BE27" s="128">
        <v>0.35000000000000003</v>
      </c>
      <c r="BF27" s="60">
        <f t="shared" si="60"/>
        <v>5.737704918032787E-2</v>
      </c>
      <c r="BG27" s="127">
        <v>362</v>
      </c>
      <c r="BH27" s="127">
        <v>12</v>
      </c>
      <c r="BI27" s="128">
        <v>0.12</v>
      </c>
      <c r="BJ27" s="60">
        <f t="shared" si="61"/>
        <v>3.3149171270718231E-2</v>
      </c>
      <c r="BK27" s="127">
        <v>20</v>
      </c>
      <c r="BL27" s="127">
        <v>2</v>
      </c>
      <c r="BM27" s="128">
        <v>0.02</v>
      </c>
      <c r="BN27" s="60">
        <f t="shared" si="62"/>
        <v>0.1</v>
      </c>
      <c r="BO27" s="127">
        <v>6443</v>
      </c>
      <c r="BP27" s="127">
        <v>452</v>
      </c>
      <c r="BQ27" s="128">
        <v>4.5199999999999996</v>
      </c>
      <c r="BR27" s="60">
        <f t="shared" si="88"/>
        <v>7.0153655129598008E-2</v>
      </c>
      <c r="BS27" s="127">
        <v>49</v>
      </c>
      <c r="BT27" s="127">
        <v>4</v>
      </c>
      <c r="BU27" s="128">
        <v>0.04</v>
      </c>
      <c r="BV27" s="60">
        <f t="shared" si="89"/>
        <v>8.1632653061224483E-2</v>
      </c>
      <c r="BW27" s="127">
        <v>2620</v>
      </c>
      <c r="BX27" s="127">
        <v>215</v>
      </c>
      <c r="BY27" s="128">
        <v>2.15</v>
      </c>
      <c r="BZ27" s="60">
        <f t="shared" si="90"/>
        <v>8.2061068702290074E-2</v>
      </c>
      <c r="CA27" s="127">
        <v>1100</v>
      </c>
      <c r="CB27" s="127">
        <v>89</v>
      </c>
      <c r="CC27" s="128">
        <v>0.89</v>
      </c>
      <c r="CD27" s="60">
        <f t="shared" si="91"/>
        <v>8.0909090909090903E-2</v>
      </c>
      <c r="CE27" s="127">
        <v>110</v>
      </c>
      <c r="CF27" s="127">
        <v>4</v>
      </c>
      <c r="CG27" s="128">
        <v>0.04</v>
      </c>
      <c r="CH27" s="60">
        <f t="shared" si="92"/>
        <v>3.6363636363636362E-2</v>
      </c>
      <c r="CI27" s="127">
        <v>133</v>
      </c>
      <c r="CJ27" s="127">
        <v>4</v>
      </c>
      <c r="CK27" s="128">
        <v>0.04</v>
      </c>
      <c r="CL27" s="60">
        <f t="shared" si="93"/>
        <v>3.007518796992481E-2</v>
      </c>
      <c r="CM27" s="127"/>
      <c r="CN27" s="127"/>
      <c r="CO27" s="128"/>
      <c r="CP27" s="60" t="e">
        <f t="shared" si="94"/>
        <v>#DIV/0!</v>
      </c>
      <c r="CQ27" s="127">
        <v>1356</v>
      </c>
      <c r="CR27" s="127">
        <v>46</v>
      </c>
      <c r="CS27" s="128">
        <v>0.46000000000000008</v>
      </c>
      <c r="CT27" s="60">
        <f t="shared" si="95"/>
        <v>3.3923303834808259E-2</v>
      </c>
      <c r="CU27" s="127">
        <v>2556</v>
      </c>
      <c r="CV27" s="127">
        <v>57</v>
      </c>
      <c r="CW27" s="128">
        <v>0.56999999999999995</v>
      </c>
      <c r="CX27" s="60">
        <f t="shared" si="96"/>
        <v>2.2300469483568074E-2</v>
      </c>
      <c r="CY27" s="127">
        <v>1445</v>
      </c>
      <c r="CZ27" s="127">
        <v>43</v>
      </c>
      <c r="DA27" s="128">
        <v>0.43</v>
      </c>
      <c r="DB27" s="60">
        <f t="shared" si="97"/>
        <v>2.9757785467128029E-2</v>
      </c>
      <c r="DC27" s="127">
        <v>3039</v>
      </c>
      <c r="DD27" s="127">
        <v>53</v>
      </c>
      <c r="DE27" s="128">
        <v>0.53</v>
      </c>
      <c r="DF27" s="60">
        <f t="shared" si="23"/>
        <v>1.7439947351102335E-2</v>
      </c>
      <c r="DG27" s="127">
        <v>19755</v>
      </c>
      <c r="DH27" s="127">
        <v>469</v>
      </c>
      <c r="DI27" s="128">
        <v>4.6900000000000004</v>
      </c>
      <c r="DJ27" s="60">
        <f t="shared" si="24"/>
        <v>2.3740825107567705E-2</v>
      </c>
      <c r="DK27" s="127">
        <v>1809</v>
      </c>
      <c r="DL27" s="127">
        <v>68</v>
      </c>
      <c r="DM27" s="128">
        <v>0.68</v>
      </c>
      <c r="DN27" s="60">
        <f t="shared" si="25"/>
        <v>3.7589828634604756E-2</v>
      </c>
      <c r="DO27" s="127">
        <v>26993</v>
      </c>
      <c r="DP27" s="127">
        <v>1154</v>
      </c>
      <c r="DQ27" s="128">
        <v>11.54</v>
      </c>
      <c r="DR27" s="60">
        <f t="shared" si="26"/>
        <v>4.2751824547104807E-2</v>
      </c>
      <c r="DS27" s="127">
        <v>1349</v>
      </c>
      <c r="DT27" s="127">
        <v>34</v>
      </c>
      <c r="DU27" s="128">
        <v>0.34</v>
      </c>
      <c r="DV27" s="60">
        <f t="shared" si="27"/>
        <v>2.5203854707190512E-2</v>
      </c>
      <c r="DW27" s="127">
        <v>3782</v>
      </c>
      <c r="DX27" s="127">
        <v>139</v>
      </c>
      <c r="DY27" s="128">
        <v>1.3900000000000001</v>
      </c>
      <c r="DZ27" s="60">
        <f t="shared" si="28"/>
        <v>3.6753040719196189E-2</v>
      </c>
      <c r="EA27" s="127">
        <v>52</v>
      </c>
      <c r="EB27" s="127">
        <v>1</v>
      </c>
      <c r="EC27" s="128">
        <v>0.01</v>
      </c>
      <c r="ED27" s="60">
        <f t="shared" si="29"/>
        <v>1.9230769230769232E-2</v>
      </c>
      <c r="EE27" s="127">
        <v>3221</v>
      </c>
      <c r="EF27" s="127">
        <v>57</v>
      </c>
      <c r="EG27" s="128">
        <v>0.56999999999999995</v>
      </c>
      <c r="EH27" s="60">
        <f t="shared" si="30"/>
        <v>1.769636758770568E-2</v>
      </c>
      <c r="EI27" s="127">
        <v>24</v>
      </c>
      <c r="EJ27" s="127">
        <v>3</v>
      </c>
      <c r="EK27" s="128">
        <v>0.03</v>
      </c>
      <c r="EL27" s="60">
        <f t="shared" si="31"/>
        <v>0.125</v>
      </c>
      <c r="EM27" s="127">
        <v>45</v>
      </c>
      <c r="EN27" s="127">
        <v>1</v>
      </c>
      <c r="EO27" s="128">
        <v>0.01</v>
      </c>
      <c r="EP27" s="60">
        <f t="shared" si="69"/>
        <v>2.2222222222222223E-2</v>
      </c>
      <c r="EQ27" s="127"/>
      <c r="ER27" s="127"/>
      <c r="ES27" s="128"/>
      <c r="ET27" s="150" t="e">
        <f t="shared" si="65"/>
        <v>#DIV/0!</v>
      </c>
      <c r="EU27" s="127">
        <v>118</v>
      </c>
      <c r="EV27" s="127">
        <v>3</v>
      </c>
      <c r="EW27" s="128">
        <v>0.03</v>
      </c>
      <c r="EX27" s="60">
        <f t="shared" si="33"/>
        <v>2.5423728813559324E-2</v>
      </c>
      <c r="EY27" s="127">
        <v>23</v>
      </c>
      <c r="EZ27" s="127">
        <v>0</v>
      </c>
      <c r="FA27" s="128">
        <v>0</v>
      </c>
      <c r="FB27" s="60">
        <f t="shared" si="34"/>
        <v>0</v>
      </c>
      <c r="FC27" s="127">
        <v>814</v>
      </c>
      <c r="FD27" s="127">
        <v>72</v>
      </c>
      <c r="FE27" s="128">
        <v>0.72000000000000008</v>
      </c>
      <c r="FF27" s="60">
        <f t="shared" si="35"/>
        <v>8.8452088452088448E-2</v>
      </c>
      <c r="FG27" s="127">
        <v>644</v>
      </c>
      <c r="FH27" s="127">
        <v>22</v>
      </c>
      <c r="FI27" s="128">
        <v>0.22</v>
      </c>
      <c r="FJ27" s="60">
        <f t="shared" si="36"/>
        <v>3.4161490683229816E-2</v>
      </c>
      <c r="FK27" s="127">
        <v>3887</v>
      </c>
      <c r="FL27" s="127">
        <v>109</v>
      </c>
      <c r="FM27" s="128">
        <v>1.0900000000000001</v>
      </c>
      <c r="FN27" s="60">
        <f t="shared" si="37"/>
        <v>2.8042191921790582E-2</v>
      </c>
      <c r="FO27" s="127">
        <v>136</v>
      </c>
      <c r="FP27" s="127">
        <v>4</v>
      </c>
      <c r="FQ27" s="128">
        <v>0.04</v>
      </c>
      <c r="FR27" s="60">
        <f t="shared" si="38"/>
        <v>2.9411764705882353E-2</v>
      </c>
      <c r="FS27" s="127">
        <v>8137</v>
      </c>
      <c r="FT27" s="127">
        <v>175</v>
      </c>
      <c r="FU27" s="128">
        <v>1.75</v>
      </c>
      <c r="FV27" s="60">
        <f t="shared" si="39"/>
        <v>2.1506697800172052E-2</v>
      </c>
      <c r="FW27" s="127">
        <v>5968</v>
      </c>
      <c r="FX27" s="127">
        <v>97</v>
      </c>
      <c r="FY27" s="128">
        <v>0.97</v>
      </c>
      <c r="FZ27" s="60">
        <f t="shared" si="40"/>
        <v>1.6253351206434317E-2</v>
      </c>
      <c r="GA27" s="127">
        <v>34</v>
      </c>
      <c r="GB27" s="127">
        <v>0</v>
      </c>
      <c r="GC27" s="128">
        <v>0</v>
      </c>
      <c r="GD27" s="60">
        <f t="shared" si="41"/>
        <v>0</v>
      </c>
      <c r="GE27" s="127">
        <v>2971</v>
      </c>
      <c r="GF27" s="127">
        <v>92</v>
      </c>
      <c r="GG27" s="128">
        <v>0.91999999999999993</v>
      </c>
      <c r="GH27" s="60">
        <f t="shared" si="70"/>
        <v>3.0966004712218109E-2</v>
      </c>
      <c r="GI27" s="127"/>
    </row>
    <row r="28" spans="1:191">
      <c r="A28" s="88"/>
      <c r="B28" s="165">
        <f>'Daily_Total  P2'!B28</f>
        <v>45199</v>
      </c>
      <c r="C28" s="456">
        <f t="shared" si="43"/>
        <v>111800</v>
      </c>
      <c r="D28" s="457">
        <f t="shared" si="44"/>
        <v>3889</v>
      </c>
      <c r="E28" s="482"/>
      <c r="F28" s="483"/>
      <c r="G28" s="483"/>
      <c r="H28" s="483"/>
      <c r="I28" s="483"/>
      <c r="J28" s="459">
        <f t="shared" si="45"/>
        <v>38.889999999999986</v>
      </c>
      <c r="K28" s="59">
        <f>SUM($J$21:J28)/$C$3</f>
        <v>6.7845719100202054E-2</v>
      </c>
      <c r="L28" s="60">
        <f t="shared" si="46"/>
        <v>3.4785330948121647E-2</v>
      </c>
      <c r="M28" s="73">
        <f t="shared" si="47"/>
        <v>9.9999999999999967E-3</v>
      </c>
      <c r="N28" s="356" t="e">
        <f t="shared" si="48"/>
        <v>#DIV/0!</v>
      </c>
      <c r="O28" s="97">
        <v>279</v>
      </c>
      <c r="P28" s="457">
        <f t="shared" si="49"/>
        <v>5731.5811965811972</v>
      </c>
      <c r="Q28" s="74">
        <f t="shared" si="50"/>
        <v>4.867766684809758E-2</v>
      </c>
      <c r="R28" s="75">
        <f t="shared" si="51"/>
        <v>0.13939068100358418</v>
      </c>
      <c r="S28" s="59">
        <f t="shared" si="52"/>
        <v>7.1740807405502705E-2</v>
      </c>
      <c r="T28" s="72">
        <v>40.332127378382211</v>
      </c>
      <c r="U28" s="72">
        <v>1</v>
      </c>
      <c r="V28" s="89">
        <v>0.72568501616489212</v>
      </c>
      <c r="W28" s="169"/>
      <c r="X28" s="127"/>
      <c r="Y28" s="128"/>
      <c r="Z28" s="60" t="e">
        <f t="shared" si="53"/>
        <v>#DIV/0!</v>
      </c>
      <c r="AA28" s="127">
        <v>10059</v>
      </c>
      <c r="AB28" s="127">
        <v>700</v>
      </c>
      <c r="AC28" s="128">
        <v>7</v>
      </c>
      <c r="AD28" s="60">
        <f t="shared" si="54"/>
        <v>6.9589422407794019E-2</v>
      </c>
      <c r="AE28" s="127">
        <v>123</v>
      </c>
      <c r="AF28" s="127">
        <v>6</v>
      </c>
      <c r="AG28" s="128">
        <v>0.06</v>
      </c>
      <c r="AH28" s="60">
        <f t="shared" si="66"/>
        <v>4.878048780487805E-2</v>
      </c>
      <c r="AI28" s="127">
        <v>20</v>
      </c>
      <c r="AJ28" s="127">
        <v>0</v>
      </c>
      <c r="AK28" s="128">
        <v>0</v>
      </c>
      <c r="AL28" s="60">
        <f t="shared" si="55"/>
        <v>0</v>
      </c>
      <c r="AM28" s="127">
        <v>1849</v>
      </c>
      <c r="AN28" s="127">
        <v>30</v>
      </c>
      <c r="AO28" s="128">
        <v>0.30000000000000004</v>
      </c>
      <c r="AP28" s="60">
        <f t="shared" si="56"/>
        <v>1.6224986479177934E-2</v>
      </c>
      <c r="AQ28" s="127">
        <v>81</v>
      </c>
      <c r="AR28" s="127">
        <v>3</v>
      </c>
      <c r="AS28" s="128">
        <v>0.03</v>
      </c>
      <c r="AT28" s="60">
        <f t="shared" si="57"/>
        <v>3.7037037037037035E-2</v>
      </c>
      <c r="AU28" s="127">
        <v>771</v>
      </c>
      <c r="AV28" s="127">
        <v>33</v>
      </c>
      <c r="AW28" s="128">
        <v>0.33</v>
      </c>
      <c r="AX28" s="60">
        <f t="shared" si="58"/>
        <v>4.2801556420233464E-2</v>
      </c>
      <c r="AY28" s="127">
        <v>1232</v>
      </c>
      <c r="AZ28" s="127">
        <v>52</v>
      </c>
      <c r="BA28" s="128">
        <v>0.52</v>
      </c>
      <c r="BB28" s="60">
        <f t="shared" si="59"/>
        <v>4.2207792207792208E-2</v>
      </c>
      <c r="BC28" s="127">
        <v>159</v>
      </c>
      <c r="BD28" s="127">
        <v>8</v>
      </c>
      <c r="BE28" s="128">
        <v>0.08</v>
      </c>
      <c r="BF28" s="60">
        <f t="shared" si="60"/>
        <v>5.0314465408805034E-2</v>
      </c>
      <c r="BG28" s="127">
        <v>214</v>
      </c>
      <c r="BH28" s="127">
        <v>9</v>
      </c>
      <c r="BI28" s="128">
        <v>0.09</v>
      </c>
      <c r="BJ28" s="60">
        <f t="shared" si="61"/>
        <v>4.2056074766355138E-2</v>
      </c>
      <c r="BK28" s="127">
        <v>18</v>
      </c>
      <c r="BL28" s="127">
        <v>0</v>
      </c>
      <c r="BM28" s="128">
        <v>0</v>
      </c>
      <c r="BN28" s="60">
        <f t="shared" si="62"/>
        <v>0</v>
      </c>
      <c r="BO28" s="127">
        <v>6696</v>
      </c>
      <c r="BP28" s="127">
        <v>418</v>
      </c>
      <c r="BQ28" s="128">
        <v>4.18</v>
      </c>
      <c r="BR28" s="60">
        <f t="shared" si="88"/>
        <v>6.2425328554360809E-2</v>
      </c>
      <c r="BS28" s="127">
        <v>38</v>
      </c>
      <c r="BT28" s="127">
        <v>0</v>
      </c>
      <c r="BU28" s="128">
        <v>0</v>
      </c>
      <c r="BV28" s="60">
        <f t="shared" si="89"/>
        <v>0</v>
      </c>
      <c r="BW28" s="127">
        <v>1653</v>
      </c>
      <c r="BX28" s="127">
        <v>109</v>
      </c>
      <c r="BY28" s="128">
        <v>1.0900000000000001</v>
      </c>
      <c r="BZ28" s="60">
        <f t="shared" si="90"/>
        <v>6.5940713853599522E-2</v>
      </c>
      <c r="CA28" s="127">
        <v>515</v>
      </c>
      <c r="CB28" s="127">
        <v>28</v>
      </c>
      <c r="CC28" s="128">
        <v>0.28000000000000003</v>
      </c>
      <c r="CD28" s="60">
        <f t="shared" si="91"/>
        <v>5.4368932038834951E-2</v>
      </c>
      <c r="CE28" s="127">
        <v>1247</v>
      </c>
      <c r="CF28" s="127">
        <v>95</v>
      </c>
      <c r="CG28" s="128">
        <v>0.95000000000000007</v>
      </c>
      <c r="CH28" s="60">
        <f t="shared" si="92"/>
        <v>7.6182838813151563E-2</v>
      </c>
      <c r="CI28" s="127">
        <v>117</v>
      </c>
      <c r="CJ28" s="127">
        <v>5</v>
      </c>
      <c r="CK28" s="128">
        <v>0.05</v>
      </c>
      <c r="CL28" s="60">
        <f t="shared" si="93"/>
        <v>4.2735042735042736E-2</v>
      </c>
      <c r="CM28" s="127"/>
      <c r="CN28" s="127"/>
      <c r="CO28" s="128"/>
      <c r="CP28" s="60" t="e">
        <f t="shared" si="94"/>
        <v>#DIV/0!</v>
      </c>
      <c r="CQ28" s="127">
        <v>568</v>
      </c>
      <c r="CR28" s="127">
        <v>33</v>
      </c>
      <c r="CS28" s="128">
        <v>0.33</v>
      </c>
      <c r="CT28" s="60">
        <f t="shared" si="95"/>
        <v>5.8098591549295774E-2</v>
      </c>
      <c r="CU28" s="127">
        <v>6720</v>
      </c>
      <c r="CV28" s="127">
        <v>138</v>
      </c>
      <c r="CW28" s="128">
        <v>1.3800000000000001</v>
      </c>
      <c r="CX28" s="60">
        <f t="shared" si="96"/>
        <v>2.0535714285714286E-2</v>
      </c>
      <c r="CY28" s="127">
        <v>2240</v>
      </c>
      <c r="CZ28" s="127">
        <v>41</v>
      </c>
      <c r="DA28" s="128">
        <v>0.41000000000000003</v>
      </c>
      <c r="DB28" s="60">
        <f t="shared" si="97"/>
        <v>1.8303571428571429E-2</v>
      </c>
      <c r="DC28" s="127">
        <v>19848</v>
      </c>
      <c r="DD28" s="127">
        <v>389</v>
      </c>
      <c r="DE28" s="128">
        <v>3.89</v>
      </c>
      <c r="DF28" s="60">
        <f t="shared" si="23"/>
        <v>1.9598952035469568E-2</v>
      </c>
      <c r="DG28" s="127">
        <v>3075</v>
      </c>
      <c r="DH28" s="127">
        <v>77</v>
      </c>
      <c r="DI28" s="128">
        <v>0.77</v>
      </c>
      <c r="DJ28" s="60">
        <f t="shared" si="24"/>
        <v>2.5040650406504064E-2</v>
      </c>
      <c r="DK28" s="127">
        <v>1972</v>
      </c>
      <c r="DL28" s="127">
        <v>69</v>
      </c>
      <c r="DM28" s="128">
        <v>0.69</v>
      </c>
      <c r="DN28" s="60">
        <f t="shared" si="25"/>
        <v>3.4989858012170388E-2</v>
      </c>
      <c r="DO28" s="127">
        <v>11234</v>
      </c>
      <c r="DP28" s="127">
        <v>674</v>
      </c>
      <c r="DQ28" s="128">
        <v>6.74</v>
      </c>
      <c r="DR28" s="60">
        <f t="shared" si="26"/>
        <v>5.9996439380452196E-2</v>
      </c>
      <c r="DS28" s="127">
        <v>12255</v>
      </c>
      <c r="DT28" s="127">
        <v>241</v>
      </c>
      <c r="DU28" s="128">
        <v>2.41</v>
      </c>
      <c r="DV28" s="60">
        <f t="shared" si="27"/>
        <v>1.9665442676458589E-2</v>
      </c>
      <c r="DW28" s="127">
        <v>5247</v>
      </c>
      <c r="DX28" s="127">
        <v>175</v>
      </c>
      <c r="DY28" s="128">
        <v>1.75</v>
      </c>
      <c r="DZ28" s="60">
        <f t="shared" si="28"/>
        <v>3.3352391842957879E-2</v>
      </c>
      <c r="EA28" s="127">
        <v>41</v>
      </c>
      <c r="EB28" s="127">
        <v>0</v>
      </c>
      <c r="EC28" s="128">
        <v>0</v>
      </c>
      <c r="ED28" s="60">
        <f t="shared" si="29"/>
        <v>0</v>
      </c>
      <c r="EE28" s="127">
        <v>4687</v>
      </c>
      <c r="EF28" s="127">
        <v>93</v>
      </c>
      <c r="EG28" s="128">
        <v>0.93</v>
      </c>
      <c r="EH28" s="60">
        <f t="shared" si="30"/>
        <v>1.984211649242586E-2</v>
      </c>
      <c r="EI28" s="127">
        <v>34</v>
      </c>
      <c r="EJ28" s="127">
        <v>0</v>
      </c>
      <c r="EK28" s="128">
        <v>0</v>
      </c>
      <c r="EL28" s="60">
        <f t="shared" si="31"/>
        <v>0</v>
      </c>
      <c r="EM28" s="127">
        <v>77</v>
      </c>
      <c r="EN28" s="127">
        <v>1</v>
      </c>
      <c r="EO28" s="128">
        <v>0.01</v>
      </c>
      <c r="EP28" s="60">
        <f t="shared" si="69"/>
        <v>1.2987012987012988E-2</v>
      </c>
      <c r="EQ28" s="127"/>
      <c r="ER28" s="127"/>
      <c r="ES28" s="128"/>
      <c r="ET28" s="150" t="e">
        <f t="shared" si="65"/>
        <v>#DIV/0!</v>
      </c>
      <c r="EU28" s="127">
        <v>154</v>
      </c>
      <c r="EV28" s="127">
        <v>9</v>
      </c>
      <c r="EW28" s="128">
        <v>0.09</v>
      </c>
      <c r="EX28" s="60">
        <f t="shared" si="33"/>
        <v>5.844155844155844E-2</v>
      </c>
      <c r="EY28" s="127">
        <v>28</v>
      </c>
      <c r="EZ28" s="127">
        <v>1</v>
      </c>
      <c r="FA28" s="128">
        <v>0.01</v>
      </c>
      <c r="FB28" s="60">
        <f t="shared" si="34"/>
        <v>3.5714285714285712E-2</v>
      </c>
      <c r="FC28" s="127">
        <v>1856</v>
      </c>
      <c r="FD28" s="127">
        <v>114</v>
      </c>
      <c r="FE28" s="128">
        <v>1.1400000000000001</v>
      </c>
      <c r="FF28" s="60">
        <f t="shared" si="35"/>
        <v>6.1422413793103446E-2</v>
      </c>
      <c r="FG28" s="127">
        <v>1364</v>
      </c>
      <c r="FH28" s="127">
        <v>44</v>
      </c>
      <c r="FI28" s="128">
        <v>0.43999999999999995</v>
      </c>
      <c r="FJ28" s="60">
        <f t="shared" si="36"/>
        <v>3.2258064516129031E-2</v>
      </c>
      <c r="FK28" s="127">
        <v>1032</v>
      </c>
      <c r="FL28" s="127">
        <v>19</v>
      </c>
      <c r="FM28" s="128">
        <v>0.19</v>
      </c>
      <c r="FN28" s="60">
        <f t="shared" si="37"/>
        <v>1.8410852713178296E-2</v>
      </c>
      <c r="FO28" s="127">
        <v>46</v>
      </c>
      <c r="FP28" s="127">
        <v>1</v>
      </c>
      <c r="FQ28" s="128">
        <v>0.01</v>
      </c>
      <c r="FR28" s="60">
        <f t="shared" si="38"/>
        <v>2.1739130434782608E-2</v>
      </c>
      <c r="FS28" s="127">
        <v>6880</v>
      </c>
      <c r="FT28" s="127">
        <v>108</v>
      </c>
      <c r="FU28" s="128">
        <v>1.08</v>
      </c>
      <c r="FV28" s="60">
        <f t="shared" si="39"/>
        <v>1.5697674418604653E-2</v>
      </c>
      <c r="FW28" s="127">
        <v>3156</v>
      </c>
      <c r="FX28" s="127">
        <v>69</v>
      </c>
      <c r="FY28" s="128">
        <v>0.69000000000000006</v>
      </c>
      <c r="FZ28" s="60">
        <f t="shared" si="40"/>
        <v>2.1863117870722433E-2</v>
      </c>
      <c r="GA28" s="127">
        <v>25</v>
      </c>
      <c r="GB28" s="127">
        <v>3</v>
      </c>
      <c r="GC28" s="128">
        <v>0.03</v>
      </c>
      <c r="GD28" s="60">
        <f t="shared" si="41"/>
        <v>0.12</v>
      </c>
      <c r="GE28" s="127">
        <v>4469</v>
      </c>
      <c r="GF28" s="127">
        <v>94</v>
      </c>
      <c r="GG28" s="128">
        <v>0.94000000000000006</v>
      </c>
      <c r="GH28" s="60">
        <f t="shared" si="70"/>
        <v>2.103378831953457E-2</v>
      </c>
      <c r="GI28" s="127"/>
    </row>
    <row r="29" spans="1:191">
      <c r="A29" s="91"/>
      <c r="B29" s="166" t="s">
        <v>50</v>
      </c>
      <c r="C29" s="91">
        <f>SUM(C22:C28)</f>
        <v>845385</v>
      </c>
      <c r="D29" s="76">
        <f>SUM(D22:D28)</f>
        <v>25155</v>
      </c>
      <c r="E29" s="147">
        <f t="shared" ref="E29:I37" si="98">SUM(E22:E28)</f>
        <v>0</v>
      </c>
      <c r="F29" s="76">
        <f t="shared" si="98"/>
        <v>0</v>
      </c>
      <c r="G29" s="76">
        <f t="shared" si="98"/>
        <v>0</v>
      </c>
      <c r="H29" s="76">
        <f t="shared" si="98"/>
        <v>0</v>
      </c>
      <c r="I29" s="76">
        <f t="shared" si="98"/>
        <v>0</v>
      </c>
      <c r="J29" s="77">
        <f>SUM(J22:J28)</f>
        <v>289.59999999999991</v>
      </c>
      <c r="K29" s="78">
        <f>SUM($J$29,J21)/$C$3</f>
        <v>6.7845719100202054E-2</v>
      </c>
      <c r="L29" s="79">
        <f t="shared" si="46"/>
        <v>2.9755673450558028E-2</v>
      </c>
      <c r="M29" s="80">
        <f t="shared" si="47"/>
        <v>1.151262174517988E-2</v>
      </c>
      <c r="N29" s="357" t="e">
        <f t="shared" si="48"/>
        <v>#DIV/0!</v>
      </c>
      <c r="O29" s="98">
        <f>SUM(O22:O28)</f>
        <v>1822</v>
      </c>
      <c r="P29" s="81">
        <f>SUM(P22:P28)</f>
        <v>40121.068376068375</v>
      </c>
      <c r="Q29" s="78">
        <f t="shared" si="50"/>
        <v>4.5412549409745928E-2</v>
      </c>
      <c r="R29" s="82">
        <f t="shared" si="51"/>
        <v>0.15894621295279907</v>
      </c>
      <c r="S29" s="78">
        <f t="shared" si="52"/>
        <v>7.2430928244881732E-2</v>
      </c>
      <c r="T29" s="83">
        <f>AVERAGE(T22:T28)</f>
        <v>56.94339932705487</v>
      </c>
      <c r="U29" s="76">
        <f>SUM(U22:U28)</f>
        <v>5.6775412437679584</v>
      </c>
      <c r="V29" s="92">
        <f>AVERAGE(V22)</f>
        <v>0.80399029982363301</v>
      </c>
      <c r="W29" s="98">
        <f>SUM(W22:W28)</f>
        <v>0</v>
      </c>
      <c r="X29" s="76">
        <f t="shared" ref="X29:Y29" si="99">SUM(X22:X28)</f>
        <v>0</v>
      </c>
      <c r="Y29" s="77">
        <f t="shared" si="99"/>
        <v>0</v>
      </c>
      <c r="Z29" s="79" t="e">
        <f t="shared" si="53"/>
        <v>#DIV/0!</v>
      </c>
      <c r="AA29" s="98">
        <f>SUM(AA22:AA28)</f>
        <v>24338</v>
      </c>
      <c r="AB29" s="98">
        <f>SUM(AB22:AB28)</f>
        <v>1326</v>
      </c>
      <c r="AC29" s="494">
        <f>SUM(AC22:AC28)</f>
        <v>13.85</v>
      </c>
      <c r="AD29" s="495">
        <f>AB29/AA29</f>
        <v>5.4482701947571696E-2</v>
      </c>
      <c r="AE29" s="98">
        <f>SUM(AE22:AE28)</f>
        <v>3048</v>
      </c>
      <c r="AF29" s="98">
        <f>SUM(AF22:AF28)</f>
        <v>201</v>
      </c>
      <c r="AG29" s="494">
        <f>SUM(AG22:AG28)</f>
        <v>2.0499999999999998</v>
      </c>
      <c r="AH29" s="495">
        <f>AF29/AE29</f>
        <v>6.5944881889763773E-2</v>
      </c>
      <c r="AI29" s="98">
        <f>SUM(AI22:AI28)</f>
        <v>317</v>
      </c>
      <c r="AJ29" s="98">
        <f>SUM(AJ22:AJ28)</f>
        <v>9</v>
      </c>
      <c r="AK29" s="494">
        <f>SUM(AK22:AK28)</f>
        <v>9.0000000000000011E-2</v>
      </c>
      <c r="AL29" s="495">
        <f>AJ29/AI29</f>
        <v>2.8391167192429023E-2</v>
      </c>
      <c r="AM29" s="98">
        <f>SUM(AM22:AM28)</f>
        <v>15634</v>
      </c>
      <c r="AN29" s="98">
        <f>SUM(AN22:AN28)</f>
        <v>385</v>
      </c>
      <c r="AO29" s="494">
        <f>SUM(AO22:AO28)</f>
        <v>4.03</v>
      </c>
      <c r="AP29" s="495">
        <f>AN29/AM29</f>
        <v>2.4625815530254572E-2</v>
      </c>
      <c r="AQ29" s="98">
        <f>SUM(AQ22:AQ28)</f>
        <v>448</v>
      </c>
      <c r="AR29" s="98">
        <f>SUM(AR22:AR28)</f>
        <v>22</v>
      </c>
      <c r="AS29" s="494">
        <f>SUM(AS22:AS28)</f>
        <v>0.24000000000000002</v>
      </c>
      <c r="AT29" s="495">
        <f>AR29/AQ29</f>
        <v>4.9107142857142856E-2</v>
      </c>
      <c r="AU29" s="98">
        <f>SUM(AU22:AU28)</f>
        <v>10179</v>
      </c>
      <c r="AV29" s="98">
        <f>SUM(AV22:AV28)</f>
        <v>340</v>
      </c>
      <c r="AW29" s="494">
        <f>SUM(AW22:AW28)</f>
        <v>5.07</v>
      </c>
      <c r="AX29" s="495">
        <f>AV29/AU29</f>
        <v>3.3402102367619611E-2</v>
      </c>
      <c r="AY29" s="98">
        <f>SUM(AY22:AY28)</f>
        <v>2202</v>
      </c>
      <c r="AZ29" s="98">
        <f>SUM(AZ22:AZ28)</f>
        <v>95</v>
      </c>
      <c r="BA29" s="494">
        <f>SUM(BA22:BA28)</f>
        <v>1.18</v>
      </c>
      <c r="BB29" s="495">
        <f>AZ29/AY29</f>
        <v>4.3142597638510444E-2</v>
      </c>
      <c r="BC29" s="98">
        <f>SUM(BC22:BC28)</f>
        <v>3192</v>
      </c>
      <c r="BD29" s="98">
        <f>SUM(BD22:BD28)</f>
        <v>194</v>
      </c>
      <c r="BE29" s="494">
        <f>SUM(BE22:BE28)</f>
        <v>2.7600000000000002</v>
      </c>
      <c r="BF29" s="495">
        <f>BD29/BC29</f>
        <v>6.0776942355889721E-2</v>
      </c>
      <c r="BG29" s="98">
        <f>SUM(BG22:BG28)</f>
        <v>3280</v>
      </c>
      <c r="BH29" s="98">
        <f>SUM(BH22:BH28)</f>
        <v>104</v>
      </c>
      <c r="BI29" s="494">
        <f>SUM(BI22:BI28)</f>
        <v>1.1400000000000001</v>
      </c>
      <c r="BJ29" s="495">
        <f>BH29/BG29</f>
        <v>3.1707317073170732E-2</v>
      </c>
      <c r="BK29" s="98">
        <f>SUM(BK22:BK28)</f>
        <v>2388</v>
      </c>
      <c r="BL29" s="98">
        <f>SUM(BL22:BL28)</f>
        <v>96</v>
      </c>
      <c r="BM29" s="494">
        <f>SUM(BM22:BM28)</f>
        <v>0.97000000000000008</v>
      </c>
      <c r="BN29" s="495">
        <f>BL29/BK29</f>
        <v>4.0201005025125629E-2</v>
      </c>
      <c r="BO29" s="98">
        <f>SUM(BO22:BO28)</f>
        <v>45535</v>
      </c>
      <c r="BP29" s="98">
        <f>SUM(BP22:BP28)</f>
        <v>2784</v>
      </c>
      <c r="BQ29" s="494">
        <f>SUM(BQ22:BQ28)</f>
        <v>33.29</v>
      </c>
      <c r="BR29" s="495">
        <f>BP29/BO29</f>
        <v>6.1139782584824859E-2</v>
      </c>
      <c r="BS29" s="98">
        <f>SUM(BS22:BS28)</f>
        <v>281</v>
      </c>
      <c r="BT29" s="98">
        <f>SUM(BT22:BT28)</f>
        <v>10</v>
      </c>
      <c r="BU29" s="494">
        <f>SUM(BU22:BU28)</f>
        <v>0.1</v>
      </c>
      <c r="BV29" s="495">
        <f>BT29/BS29</f>
        <v>3.5587188612099648E-2</v>
      </c>
      <c r="BW29" s="98">
        <f>SUM(BW22:BW28)</f>
        <v>4767</v>
      </c>
      <c r="BX29" s="98">
        <f>SUM(BX22:BX28)</f>
        <v>354</v>
      </c>
      <c r="BY29" s="494">
        <f>SUM(BY22:BY28)</f>
        <v>3.54</v>
      </c>
      <c r="BZ29" s="495">
        <f>BX29/BW29</f>
        <v>7.426054122089365E-2</v>
      </c>
      <c r="CA29" s="98">
        <f>SUM(CA22:CA28)</f>
        <v>2232</v>
      </c>
      <c r="CB29" s="98">
        <f>SUM(CB22:CB28)</f>
        <v>148</v>
      </c>
      <c r="CC29" s="494">
        <f>SUM(CC22:CC28)</f>
        <v>1.5</v>
      </c>
      <c r="CD29" s="495">
        <f>CB29/CA29</f>
        <v>6.6308243727598568E-2</v>
      </c>
      <c r="CE29" s="98">
        <f>SUM(CE22:CE28)</f>
        <v>1990</v>
      </c>
      <c r="CF29" s="98">
        <f>SUM(CF22:CF28)</f>
        <v>122</v>
      </c>
      <c r="CG29" s="494">
        <f>SUM(CG22:CG28)</f>
        <v>1.26</v>
      </c>
      <c r="CH29" s="495">
        <f>CF29/CE29</f>
        <v>6.1306532663316586E-2</v>
      </c>
      <c r="CI29" s="98">
        <f>SUM(CI22:CI28)</f>
        <v>3749</v>
      </c>
      <c r="CJ29" s="98">
        <f>SUM(CJ22:CJ28)</f>
        <v>70</v>
      </c>
      <c r="CK29" s="494">
        <f>SUM(CK22:CK28)</f>
        <v>0.71000000000000008</v>
      </c>
      <c r="CL29" s="495">
        <f>CJ29/CI29</f>
        <v>1.8671645772205921E-2</v>
      </c>
      <c r="CM29" s="98">
        <f>SUM(CM22:CM28)</f>
        <v>0</v>
      </c>
      <c r="CN29" s="98">
        <f>SUM(CN22:CN28)</f>
        <v>0</v>
      </c>
      <c r="CO29" s="494">
        <f>SUM(CO22:CO28)</f>
        <v>0</v>
      </c>
      <c r="CP29" s="495" t="e">
        <f>CN29/CM29</f>
        <v>#DIV/0!</v>
      </c>
      <c r="CQ29" s="98">
        <f>SUM(CQ22:CQ28)</f>
        <v>5050</v>
      </c>
      <c r="CR29" s="98">
        <f>SUM(CR22:CR28)</f>
        <v>275</v>
      </c>
      <c r="CS29" s="494">
        <f>SUM(CS22:CS28)</f>
        <v>2.87</v>
      </c>
      <c r="CT29" s="495">
        <f>CR29/CQ29</f>
        <v>5.4455445544554455E-2</v>
      </c>
      <c r="CU29" s="98">
        <f>SUM(CU22:CU28)</f>
        <v>48521</v>
      </c>
      <c r="CV29" s="98">
        <f>SUM(CV22:CV28)</f>
        <v>746</v>
      </c>
      <c r="CW29" s="494">
        <f>SUM(CW22:CW28)</f>
        <v>8.8400000000000016</v>
      </c>
      <c r="CX29" s="495">
        <f>CV29/CU29</f>
        <v>1.5374786175058223E-2</v>
      </c>
      <c r="CY29" s="98">
        <f>SUM(CY22:CY28)</f>
        <v>16670</v>
      </c>
      <c r="CZ29" s="98">
        <f>SUM(CZ22:CZ28)</f>
        <v>603</v>
      </c>
      <c r="DA29" s="494">
        <f>SUM(DA22:DA28)</f>
        <v>6.28</v>
      </c>
      <c r="DB29" s="495">
        <f>CZ29/CY29</f>
        <v>3.6172765446910615E-2</v>
      </c>
      <c r="DC29" s="76">
        <f>SUM(DC22:DC28)</f>
        <v>142514</v>
      </c>
      <c r="DD29" s="76">
        <f t="shared" ref="DD29:DE29" si="100">SUM(DD22:DD28)</f>
        <v>2085</v>
      </c>
      <c r="DE29" s="77">
        <f t="shared" si="100"/>
        <v>23.23</v>
      </c>
      <c r="DF29" s="79">
        <f t="shared" si="23"/>
        <v>1.4630141600123497E-2</v>
      </c>
      <c r="DG29" s="76">
        <f t="shared" ref="DG29:DI29" si="101">SUM(DG22:DG28)</f>
        <v>60047</v>
      </c>
      <c r="DH29" s="76">
        <f t="shared" si="101"/>
        <v>1418</v>
      </c>
      <c r="DI29" s="77">
        <f t="shared" si="101"/>
        <v>14.690000000000001</v>
      </c>
      <c r="DJ29" s="79">
        <f t="shared" si="24"/>
        <v>2.3614835045880727E-2</v>
      </c>
      <c r="DK29" s="76">
        <f t="shared" ref="DK29:DM29" si="102">SUM(DK22:DK28)</f>
        <v>7587</v>
      </c>
      <c r="DL29" s="76">
        <f t="shared" si="102"/>
        <v>258</v>
      </c>
      <c r="DM29" s="77">
        <f t="shared" si="102"/>
        <v>2.69</v>
      </c>
      <c r="DN29" s="79">
        <f t="shared" si="25"/>
        <v>3.4005535784895215E-2</v>
      </c>
      <c r="DO29" s="76">
        <f t="shared" ref="DO29:DQ29" si="103">SUM(DO22:DO28)</f>
        <v>177275</v>
      </c>
      <c r="DP29" s="76">
        <f t="shared" si="103"/>
        <v>8031</v>
      </c>
      <c r="DQ29" s="77">
        <f t="shared" si="103"/>
        <v>97.52</v>
      </c>
      <c r="DR29" s="79">
        <f t="shared" si="26"/>
        <v>4.5302496121844595E-2</v>
      </c>
      <c r="DS29" s="76">
        <f t="shared" ref="DS29:DU29" si="104">SUM(DS22:DS28)</f>
        <v>64677</v>
      </c>
      <c r="DT29" s="76">
        <f t="shared" si="104"/>
        <v>1039</v>
      </c>
      <c r="DU29" s="77">
        <f t="shared" si="104"/>
        <v>10.86</v>
      </c>
      <c r="DV29" s="79">
        <f t="shared" si="27"/>
        <v>1.6064443310605005E-2</v>
      </c>
      <c r="DW29" s="76">
        <f t="shared" ref="DW29:DY29" si="105">SUM(DW22:DW28)</f>
        <v>38443</v>
      </c>
      <c r="DX29" s="76">
        <f t="shared" si="105"/>
        <v>928</v>
      </c>
      <c r="DY29" s="77">
        <f t="shared" si="105"/>
        <v>10.15</v>
      </c>
      <c r="DZ29" s="79">
        <f t="shared" si="28"/>
        <v>2.4139635304216634E-2</v>
      </c>
      <c r="EA29" s="76">
        <f t="shared" ref="EA29:EC29" si="106">SUM(EA22:EA28)</f>
        <v>770</v>
      </c>
      <c r="EB29" s="76">
        <f t="shared" si="106"/>
        <v>22</v>
      </c>
      <c r="EC29" s="77">
        <f t="shared" si="106"/>
        <v>0.78</v>
      </c>
      <c r="ED29" s="79">
        <f t="shared" si="29"/>
        <v>2.8571428571428571E-2</v>
      </c>
      <c r="EE29" s="76">
        <f t="shared" ref="EE29:EG29" si="107">SUM(EE22:EE28)</f>
        <v>27560</v>
      </c>
      <c r="EF29" s="76">
        <f t="shared" si="107"/>
        <v>497</v>
      </c>
      <c r="EG29" s="77">
        <f t="shared" si="107"/>
        <v>6.2000000000000011</v>
      </c>
      <c r="EH29" s="79">
        <f t="shared" si="30"/>
        <v>1.8033381712626997E-2</v>
      </c>
      <c r="EI29" s="76">
        <f t="shared" ref="EI29:EK29" si="108">SUM(EI22:EI28)</f>
        <v>653</v>
      </c>
      <c r="EJ29" s="76">
        <f t="shared" si="108"/>
        <v>28</v>
      </c>
      <c r="EK29" s="77">
        <f t="shared" si="108"/>
        <v>0.29000000000000004</v>
      </c>
      <c r="EL29" s="79">
        <f t="shared" si="31"/>
        <v>4.2879019908116385E-2</v>
      </c>
      <c r="EM29" s="76">
        <f t="shared" ref="EM29:EO29" si="109">SUM(EM22:EM28)</f>
        <v>2805</v>
      </c>
      <c r="EN29" s="76">
        <f t="shared" si="109"/>
        <v>169</v>
      </c>
      <c r="EO29" s="77">
        <f t="shared" si="109"/>
        <v>1.69</v>
      </c>
      <c r="EP29" s="79">
        <f t="shared" si="69"/>
        <v>6.0249554367201426E-2</v>
      </c>
      <c r="EQ29" s="76">
        <f t="shared" ref="EQ29:ES29" si="110">SUM(EQ22:EQ28)</f>
        <v>0</v>
      </c>
      <c r="ER29" s="76">
        <f t="shared" si="110"/>
        <v>0</v>
      </c>
      <c r="ES29" s="77">
        <f t="shared" si="110"/>
        <v>0</v>
      </c>
      <c r="ET29" s="151" t="e">
        <f t="shared" si="65"/>
        <v>#DIV/0!</v>
      </c>
      <c r="EU29" s="76">
        <f>SUM(EU22:EU28)</f>
        <v>2769</v>
      </c>
      <c r="EV29" s="76">
        <f t="shared" ref="EV29:EW29" si="111">SUM(EV22:EV28)</f>
        <v>85</v>
      </c>
      <c r="EW29" s="77">
        <f t="shared" si="111"/>
        <v>0.9</v>
      </c>
      <c r="EX29" s="79">
        <f t="shared" si="33"/>
        <v>3.0697002527988442E-2</v>
      </c>
      <c r="EY29" s="76">
        <f t="shared" ref="EY29:FA29" si="112">SUM(EY22:EY28)</f>
        <v>167</v>
      </c>
      <c r="EZ29" s="76">
        <f t="shared" si="112"/>
        <v>4</v>
      </c>
      <c r="FA29" s="77">
        <f t="shared" si="112"/>
        <v>0.04</v>
      </c>
      <c r="FB29" s="79">
        <f t="shared" si="34"/>
        <v>2.3952095808383235E-2</v>
      </c>
      <c r="FC29" s="76">
        <f t="shared" ref="FC29:FE29" si="113">SUM(FC22:FC28)</f>
        <v>12058</v>
      </c>
      <c r="FD29" s="76">
        <f t="shared" si="113"/>
        <v>636</v>
      </c>
      <c r="FE29" s="77">
        <f t="shared" si="113"/>
        <v>8.85</v>
      </c>
      <c r="FF29" s="79">
        <f t="shared" si="35"/>
        <v>5.274506551666943E-2</v>
      </c>
      <c r="FG29" s="76">
        <f t="shared" ref="FG29:FI29" si="114">SUM(FG22:FG28)</f>
        <v>6420</v>
      </c>
      <c r="FH29" s="76">
        <f t="shared" si="114"/>
        <v>149</v>
      </c>
      <c r="FI29" s="77">
        <f t="shared" si="114"/>
        <v>1.64</v>
      </c>
      <c r="FJ29" s="79">
        <f t="shared" si="36"/>
        <v>2.320872274143302E-2</v>
      </c>
      <c r="FK29" s="76">
        <f t="shared" ref="FK29:FM29" si="115">SUM(FK22:FK28)</f>
        <v>13239</v>
      </c>
      <c r="FL29" s="76">
        <f t="shared" si="115"/>
        <v>295</v>
      </c>
      <c r="FM29" s="77">
        <f t="shared" si="115"/>
        <v>3.01</v>
      </c>
      <c r="FN29" s="79">
        <f t="shared" si="37"/>
        <v>2.2282649746959739E-2</v>
      </c>
      <c r="FO29" s="76">
        <f t="shared" ref="FO29:FQ29" si="116">SUM(FO22:FO28)</f>
        <v>583</v>
      </c>
      <c r="FP29" s="76">
        <f t="shared" si="116"/>
        <v>18</v>
      </c>
      <c r="FQ29" s="77">
        <f t="shared" si="116"/>
        <v>0.18000000000000002</v>
      </c>
      <c r="FR29" s="79">
        <f t="shared" si="38"/>
        <v>3.0874785591766724E-2</v>
      </c>
      <c r="FS29" s="76">
        <f t="shared" ref="FS29:FU29" si="117">SUM(FS22:FS28)</f>
        <v>19668</v>
      </c>
      <c r="FT29" s="76">
        <f t="shared" si="117"/>
        <v>350</v>
      </c>
      <c r="FU29" s="77">
        <f t="shared" si="117"/>
        <v>3.6100000000000003</v>
      </c>
      <c r="FV29" s="79">
        <f t="shared" si="39"/>
        <v>1.779540370144397E-2</v>
      </c>
      <c r="FW29" s="76">
        <f t="shared" ref="FW29:FY29" si="118">SUM(FW22:FW28)</f>
        <v>47910</v>
      </c>
      <c r="FX29" s="76">
        <f t="shared" si="118"/>
        <v>716</v>
      </c>
      <c r="FY29" s="77">
        <f t="shared" si="118"/>
        <v>7.83</v>
      </c>
      <c r="FZ29" s="79">
        <f t="shared" si="40"/>
        <v>1.4944687956585264E-2</v>
      </c>
      <c r="GA29" s="76">
        <f t="shared" ref="GA29:GC29" si="119">SUM(GA22:GA28)</f>
        <v>165</v>
      </c>
      <c r="GB29" s="76">
        <f t="shared" si="119"/>
        <v>6</v>
      </c>
      <c r="GC29" s="77">
        <f t="shared" si="119"/>
        <v>7.0000000000000007E-2</v>
      </c>
      <c r="GD29" s="79">
        <f t="shared" si="41"/>
        <v>3.6363636363636362E-2</v>
      </c>
      <c r="GE29" s="76">
        <f t="shared" ref="GE29:GG29" si="120">SUM(GE22:GE28)</f>
        <v>26254</v>
      </c>
      <c r="GF29" s="76">
        <f t="shared" si="120"/>
        <v>537</v>
      </c>
      <c r="GG29" s="77">
        <f t="shared" si="120"/>
        <v>5.6000000000000005</v>
      </c>
      <c r="GH29" s="79">
        <f t="shared" si="70"/>
        <v>2.0454026053172848E-2</v>
      </c>
      <c r="GI29" s="76">
        <f t="shared" ref="GI29" si="121">SUM(GI22:GI28)</f>
        <v>0</v>
      </c>
    </row>
    <row r="30" spans="1:191">
      <c r="A30" s="88"/>
      <c r="B30" s="165">
        <f>'Daily_Total  P2'!B30</f>
        <v>45200</v>
      </c>
      <c r="C30" s="456">
        <f t="shared" si="43"/>
        <v>0</v>
      </c>
      <c r="D30" s="457">
        <f t="shared" si="44"/>
        <v>0</v>
      </c>
      <c r="E30" s="483"/>
      <c r="F30" s="483"/>
      <c r="G30" s="483"/>
      <c r="H30" s="483"/>
      <c r="I30" s="483"/>
      <c r="J30" s="459">
        <f t="shared" si="45"/>
        <v>0</v>
      </c>
      <c r="K30" s="59">
        <f>SUM($J$21,$J$29:J30)/$C$3</f>
        <v>6.7845719100202054E-2</v>
      </c>
      <c r="L30" s="60" t="e">
        <f t="shared" si="46"/>
        <v>#DIV/0!</v>
      </c>
      <c r="M30" s="73" t="e">
        <f t="shared" si="47"/>
        <v>#DIV/0!</v>
      </c>
      <c r="N30" s="356" t="e">
        <f t="shared" si="48"/>
        <v>#DIV/0!</v>
      </c>
      <c r="O30" s="97">
        <v>58</v>
      </c>
      <c r="P30" s="457">
        <f t="shared" si="49"/>
        <v>5731.5811965811972</v>
      </c>
      <c r="Q30" s="74">
        <f t="shared" si="50"/>
        <v>1.0119371602830321E-2</v>
      </c>
      <c r="R30" s="75">
        <f t="shared" si="51"/>
        <v>0</v>
      </c>
      <c r="S30" s="59" t="e">
        <f t="shared" si="52"/>
        <v>#DIV/0!</v>
      </c>
      <c r="T30" s="72">
        <v>15.573321604838711</v>
      </c>
      <c r="U30" s="72"/>
      <c r="V30" s="89">
        <v>0.83064516129032251</v>
      </c>
      <c r="W30" s="169"/>
      <c r="X30" s="127"/>
      <c r="Y30" s="128"/>
      <c r="Z30" s="60" t="e">
        <f t="shared" si="53"/>
        <v>#DIV/0!</v>
      </c>
      <c r="AA30" s="127">
        <v>0</v>
      </c>
      <c r="AB30" s="127">
        <v>0</v>
      </c>
      <c r="AC30" s="128">
        <v>0</v>
      </c>
      <c r="AD30" s="60" t="e">
        <f t="shared" si="54"/>
        <v>#DIV/0!</v>
      </c>
      <c r="AE30" s="127">
        <v>0</v>
      </c>
      <c r="AF30" s="127">
        <v>0</v>
      </c>
      <c r="AG30" s="128">
        <v>0</v>
      </c>
      <c r="AH30" s="60" t="e">
        <f t="shared" si="66"/>
        <v>#DIV/0!</v>
      </c>
      <c r="AI30" s="127">
        <v>0</v>
      </c>
      <c r="AJ30" s="127">
        <v>0</v>
      </c>
      <c r="AK30" s="128">
        <v>0</v>
      </c>
      <c r="AL30" s="60" t="e">
        <f t="shared" si="55"/>
        <v>#DIV/0!</v>
      </c>
      <c r="AM30" s="127">
        <v>0</v>
      </c>
      <c r="AN30" s="127">
        <v>0</v>
      </c>
      <c r="AO30" s="128">
        <v>0</v>
      </c>
      <c r="AP30" s="60" t="e">
        <f t="shared" si="56"/>
        <v>#DIV/0!</v>
      </c>
      <c r="AQ30" s="127">
        <v>0</v>
      </c>
      <c r="AR30" s="127">
        <v>0</v>
      </c>
      <c r="AS30" s="128">
        <v>0</v>
      </c>
      <c r="AT30" s="60" t="e">
        <f t="shared" si="57"/>
        <v>#DIV/0!</v>
      </c>
      <c r="AU30" s="127">
        <v>0</v>
      </c>
      <c r="AV30" s="127">
        <v>0</v>
      </c>
      <c r="AW30" s="128">
        <v>0</v>
      </c>
      <c r="AX30" s="60" t="e">
        <f t="shared" si="58"/>
        <v>#DIV/0!</v>
      </c>
      <c r="AY30" s="127">
        <v>0</v>
      </c>
      <c r="AZ30" s="127">
        <v>0</v>
      </c>
      <c r="BA30" s="128">
        <v>0</v>
      </c>
      <c r="BB30" s="60" t="e">
        <f t="shared" si="59"/>
        <v>#DIV/0!</v>
      </c>
      <c r="BC30" s="127">
        <v>0</v>
      </c>
      <c r="BD30" s="127">
        <v>0</v>
      </c>
      <c r="BE30" s="128">
        <v>0</v>
      </c>
      <c r="BF30" s="60" t="e">
        <f t="shared" si="60"/>
        <v>#DIV/0!</v>
      </c>
      <c r="BG30" s="127">
        <v>0</v>
      </c>
      <c r="BH30" s="127">
        <v>0</v>
      </c>
      <c r="BI30" s="128">
        <v>0</v>
      </c>
      <c r="BJ30" s="60" t="e">
        <f t="shared" si="61"/>
        <v>#DIV/0!</v>
      </c>
      <c r="BK30" s="127">
        <v>0</v>
      </c>
      <c r="BL30" s="127">
        <v>0</v>
      </c>
      <c r="BM30" s="128">
        <v>0</v>
      </c>
      <c r="BN30" s="60" t="e">
        <f t="shared" si="62"/>
        <v>#DIV/0!</v>
      </c>
      <c r="BO30" s="127">
        <v>0</v>
      </c>
      <c r="BP30" s="127">
        <v>0</v>
      </c>
      <c r="BQ30" s="128">
        <v>0</v>
      </c>
      <c r="BR30" s="60" t="e">
        <f t="shared" ref="BR30:BR86" si="122">BP30/BO30</f>
        <v>#DIV/0!</v>
      </c>
      <c r="BS30" s="127">
        <v>0</v>
      </c>
      <c r="BT30" s="127">
        <v>0</v>
      </c>
      <c r="BU30" s="128">
        <v>0</v>
      </c>
      <c r="BV30" s="60" t="e">
        <f t="shared" ref="BV30:BV86" si="123">BT30/BS30</f>
        <v>#DIV/0!</v>
      </c>
      <c r="BW30" s="127">
        <v>0</v>
      </c>
      <c r="BX30" s="127">
        <v>0</v>
      </c>
      <c r="BY30" s="128">
        <v>0</v>
      </c>
      <c r="BZ30" s="60" t="e">
        <f t="shared" ref="BZ30:BZ86" si="124">BX30/BW30</f>
        <v>#DIV/0!</v>
      </c>
      <c r="CA30" s="127">
        <v>0</v>
      </c>
      <c r="CB30" s="127">
        <v>0</v>
      </c>
      <c r="CC30" s="128">
        <v>0</v>
      </c>
      <c r="CD30" s="60" t="e">
        <f t="shared" ref="CD30:CD86" si="125">CB30/CA30</f>
        <v>#DIV/0!</v>
      </c>
      <c r="CE30" s="127">
        <v>0</v>
      </c>
      <c r="CF30" s="127">
        <v>0</v>
      </c>
      <c r="CG30" s="128">
        <v>0</v>
      </c>
      <c r="CH30" s="60" t="e">
        <f t="shared" ref="CH30:CH86" si="126">CF30/CE30</f>
        <v>#DIV/0!</v>
      </c>
      <c r="CI30" s="127">
        <v>0</v>
      </c>
      <c r="CJ30" s="127">
        <v>0</v>
      </c>
      <c r="CK30" s="128">
        <v>0</v>
      </c>
      <c r="CL30" s="60" t="e">
        <f t="shared" ref="CL30:CL86" si="127">CJ30/CI30</f>
        <v>#DIV/0!</v>
      </c>
      <c r="CM30" s="127"/>
      <c r="CN30" s="127"/>
      <c r="CO30" s="128"/>
      <c r="CP30" s="60" t="e">
        <f t="shared" ref="CP30:CP86" si="128">CN30/CM30</f>
        <v>#DIV/0!</v>
      </c>
      <c r="CQ30" s="127">
        <v>0</v>
      </c>
      <c r="CR30" s="127">
        <v>0</v>
      </c>
      <c r="CS30" s="128">
        <v>0</v>
      </c>
      <c r="CT30" s="60" t="e">
        <f t="shared" ref="CT30:CT86" si="129">CR30/CQ30</f>
        <v>#DIV/0!</v>
      </c>
      <c r="CU30" s="127">
        <v>0</v>
      </c>
      <c r="CV30" s="127">
        <v>0</v>
      </c>
      <c r="CW30" s="128">
        <v>0</v>
      </c>
      <c r="CX30" s="60" t="e">
        <f t="shared" ref="CX30:CX86" si="130">CV30/CU30</f>
        <v>#DIV/0!</v>
      </c>
      <c r="CY30" s="127">
        <v>0</v>
      </c>
      <c r="CZ30" s="127">
        <v>0</v>
      </c>
      <c r="DA30" s="128">
        <v>0</v>
      </c>
      <c r="DB30" s="60" t="e">
        <f t="shared" ref="DB30:DB86" si="131">CZ30/CY30</f>
        <v>#DIV/0!</v>
      </c>
      <c r="DC30" s="127">
        <v>0</v>
      </c>
      <c r="DD30" s="127">
        <v>0</v>
      </c>
      <c r="DE30" s="128">
        <v>0</v>
      </c>
      <c r="DF30" s="60" t="e">
        <f t="shared" si="23"/>
        <v>#DIV/0!</v>
      </c>
      <c r="DG30" s="127">
        <v>0</v>
      </c>
      <c r="DH30" s="127">
        <v>0</v>
      </c>
      <c r="DI30" s="128">
        <v>0</v>
      </c>
      <c r="DJ30" s="60" t="e">
        <f t="shared" si="24"/>
        <v>#DIV/0!</v>
      </c>
      <c r="DK30" s="127">
        <v>0</v>
      </c>
      <c r="DL30" s="127">
        <v>0</v>
      </c>
      <c r="DM30" s="128">
        <v>0</v>
      </c>
      <c r="DN30" s="60" t="e">
        <f t="shared" si="25"/>
        <v>#DIV/0!</v>
      </c>
      <c r="DO30" s="127">
        <v>0</v>
      </c>
      <c r="DP30" s="127">
        <v>0</v>
      </c>
      <c r="DQ30" s="128">
        <v>0</v>
      </c>
      <c r="DR30" s="60" t="e">
        <f t="shared" si="26"/>
        <v>#DIV/0!</v>
      </c>
      <c r="DS30" s="127">
        <v>0</v>
      </c>
      <c r="DT30" s="127">
        <v>0</v>
      </c>
      <c r="DU30" s="128">
        <v>0</v>
      </c>
      <c r="DV30" s="60" t="e">
        <f t="shared" si="27"/>
        <v>#DIV/0!</v>
      </c>
      <c r="DW30" s="127">
        <v>0</v>
      </c>
      <c r="DX30" s="127">
        <v>0</v>
      </c>
      <c r="DY30" s="128">
        <v>0</v>
      </c>
      <c r="DZ30" s="60" t="e">
        <f t="shared" si="28"/>
        <v>#DIV/0!</v>
      </c>
      <c r="EA30" s="127">
        <v>0</v>
      </c>
      <c r="EB30" s="127">
        <v>0</v>
      </c>
      <c r="EC30" s="128">
        <v>0</v>
      </c>
      <c r="ED30" s="60" t="e">
        <f t="shared" si="29"/>
        <v>#DIV/0!</v>
      </c>
      <c r="EE30" s="127">
        <v>0</v>
      </c>
      <c r="EF30" s="127">
        <v>0</v>
      </c>
      <c r="EG30" s="128">
        <v>0</v>
      </c>
      <c r="EH30" s="60" t="e">
        <f t="shared" si="30"/>
        <v>#DIV/0!</v>
      </c>
      <c r="EI30" s="127">
        <v>0</v>
      </c>
      <c r="EJ30" s="127">
        <v>0</v>
      </c>
      <c r="EK30" s="128">
        <v>0</v>
      </c>
      <c r="EL30" s="60" t="e">
        <f t="shared" si="31"/>
        <v>#DIV/0!</v>
      </c>
      <c r="EM30" s="127">
        <v>0</v>
      </c>
      <c r="EN30" s="127">
        <v>0</v>
      </c>
      <c r="EO30" s="128">
        <v>0</v>
      </c>
      <c r="EP30" s="60" t="e">
        <f t="shared" si="69"/>
        <v>#DIV/0!</v>
      </c>
      <c r="EQ30" s="127"/>
      <c r="ER30" s="127"/>
      <c r="ES30" s="128"/>
      <c r="ET30" s="150" t="e">
        <f t="shared" si="65"/>
        <v>#DIV/0!</v>
      </c>
      <c r="EU30" s="127">
        <v>0</v>
      </c>
      <c r="EV30" s="127">
        <v>0</v>
      </c>
      <c r="EW30" s="128">
        <v>0</v>
      </c>
      <c r="EX30" s="60" t="e">
        <f t="shared" si="33"/>
        <v>#DIV/0!</v>
      </c>
      <c r="EY30" s="127">
        <v>0</v>
      </c>
      <c r="EZ30" s="127">
        <v>0</v>
      </c>
      <c r="FA30" s="128">
        <v>0</v>
      </c>
      <c r="FB30" s="60" t="e">
        <f t="shared" si="34"/>
        <v>#DIV/0!</v>
      </c>
      <c r="FC30" s="127">
        <v>0</v>
      </c>
      <c r="FD30" s="127">
        <v>0</v>
      </c>
      <c r="FE30" s="128">
        <v>0</v>
      </c>
      <c r="FF30" s="60" t="e">
        <f t="shared" si="35"/>
        <v>#DIV/0!</v>
      </c>
      <c r="FG30" s="127">
        <v>0</v>
      </c>
      <c r="FH30" s="127">
        <v>0</v>
      </c>
      <c r="FI30" s="128">
        <v>0</v>
      </c>
      <c r="FJ30" s="60" t="e">
        <f t="shared" si="36"/>
        <v>#DIV/0!</v>
      </c>
      <c r="FK30" s="127">
        <v>0</v>
      </c>
      <c r="FL30" s="127">
        <v>0</v>
      </c>
      <c r="FM30" s="128">
        <v>0</v>
      </c>
      <c r="FN30" s="60" t="e">
        <f t="shared" si="37"/>
        <v>#DIV/0!</v>
      </c>
      <c r="FO30" s="127">
        <v>0</v>
      </c>
      <c r="FP30" s="127">
        <v>0</v>
      </c>
      <c r="FQ30" s="128">
        <v>0</v>
      </c>
      <c r="FR30" s="60" t="e">
        <f t="shared" si="38"/>
        <v>#DIV/0!</v>
      </c>
      <c r="FS30" s="127">
        <v>0</v>
      </c>
      <c r="FT30" s="127">
        <v>0</v>
      </c>
      <c r="FU30" s="128">
        <v>0</v>
      </c>
      <c r="FV30" s="60" t="e">
        <f t="shared" si="39"/>
        <v>#DIV/0!</v>
      </c>
      <c r="FW30" s="127">
        <v>0</v>
      </c>
      <c r="FX30" s="127">
        <v>0</v>
      </c>
      <c r="FY30" s="128">
        <v>0</v>
      </c>
      <c r="FZ30" s="60" t="e">
        <f t="shared" si="40"/>
        <v>#DIV/0!</v>
      </c>
      <c r="GA30" s="127">
        <v>0</v>
      </c>
      <c r="GB30" s="127">
        <v>0</v>
      </c>
      <c r="GC30" s="128">
        <v>0</v>
      </c>
      <c r="GD30" s="60" t="e">
        <f t="shared" si="41"/>
        <v>#DIV/0!</v>
      </c>
      <c r="GE30" s="127">
        <v>0</v>
      </c>
      <c r="GF30" s="127">
        <v>0</v>
      </c>
      <c r="GG30" s="128">
        <v>0</v>
      </c>
      <c r="GH30" s="60" t="e">
        <f t="shared" si="70"/>
        <v>#DIV/0!</v>
      </c>
      <c r="GI30" s="127"/>
    </row>
    <row r="31" spans="1:191">
      <c r="A31" s="88"/>
      <c r="B31" s="165">
        <f>'Daily_Total  P2'!B31</f>
        <v>45201</v>
      </c>
      <c r="C31" s="456">
        <f t="shared" si="43"/>
        <v>118003</v>
      </c>
      <c r="D31" s="457">
        <f t="shared" si="44"/>
        <v>4097</v>
      </c>
      <c r="E31" s="483"/>
      <c r="F31" s="483"/>
      <c r="G31" s="483"/>
      <c r="H31" s="483"/>
      <c r="I31" s="483"/>
      <c r="J31" s="459">
        <f t="shared" si="45"/>
        <v>40.97</v>
      </c>
      <c r="K31" s="59">
        <f>SUM($J$21,$J$29:J31)/$C$3</f>
        <v>7.3955218872792064E-2</v>
      </c>
      <c r="L31" s="60">
        <f t="shared" si="46"/>
        <v>3.4719456285009706E-2</v>
      </c>
      <c r="M31" s="73">
        <f t="shared" si="47"/>
        <v>0.01</v>
      </c>
      <c r="N31" s="356" t="e">
        <f t="shared" si="48"/>
        <v>#DIV/0!</v>
      </c>
      <c r="O31" s="97">
        <v>254</v>
      </c>
      <c r="P31" s="457">
        <f t="shared" si="49"/>
        <v>5731.5811965811972</v>
      </c>
      <c r="Q31" s="74">
        <f t="shared" si="50"/>
        <v>4.431586874342934E-2</v>
      </c>
      <c r="R31" s="75">
        <f t="shared" si="51"/>
        <v>0.1612992125984252</v>
      </c>
      <c r="S31" s="59">
        <f t="shared" si="52"/>
        <v>6.1996582865511352E-2</v>
      </c>
      <c r="T31" s="72">
        <v>73.014913217957329</v>
      </c>
      <c r="U31" s="72"/>
      <c r="V31" s="89">
        <v>0.6086179252845918</v>
      </c>
      <c r="W31" s="169"/>
      <c r="X31" s="127"/>
      <c r="Y31" s="128"/>
      <c r="Z31" s="60" t="e">
        <f t="shared" si="53"/>
        <v>#DIV/0!</v>
      </c>
      <c r="AA31" s="127">
        <v>3445</v>
      </c>
      <c r="AB31" s="127">
        <v>246</v>
      </c>
      <c r="AC31" s="128">
        <v>2.46</v>
      </c>
      <c r="AD31" s="60">
        <f t="shared" si="54"/>
        <v>7.1407837445573288E-2</v>
      </c>
      <c r="AE31" s="127">
        <v>1174</v>
      </c>
      <c r="AF31" s="127">
        <v>74</v>
      </c>
      <c r="AG31" s="128">
        <v>0.7400000000000001</v>
      </c>
      <c r="AH31" s="60">
        <f t="shared" si="66"/>
        <v>6.3032367972742753E-2</v>
      </c>
      <c r="AI31" s="127">
        <v>1102</v>
      </c>
      <c r="AJ31" s="127">
        <v>70</v>
      </c>
      <c r="AK31" s="128">
        <v>0.7</v>
      </c>
      <c r="AL31" s="60">
        <f t="shared" si="55"/>
        <v>6.3520871143375679E-2</v>
      </c>
      <c r="AM31" s="127">
        <v>6075</v>
      </c>
      <c r="AN31" s="127">
        <v>183</v>
      </c>
      <c r="AO31" s="128">
        <v>1.83</v>
      </c>
      <c r="AP31" s="60">
        <f t="shared" si="56"/>
        <v>3.0123456790123456E-2</v>
      </c>
      <c r="AQ31" s="127">
        <v>1036</v>
      </c>
      <c r="AR31" s="127">
        <v>55</v>
      </c>
      <c r="AS31" s="128">
        <v>0.55000000000000004</v>
      </c>
      <c r="AT31" s="60">
        <f t="shared" si="57"/>
        <v>5.3088803088803087E-2</v>
      </c>
      <c r="AU31" s="127">
        <v>1136</v>
      </c>
      <c r="AV31" s="127">
        <v>77</v>
      </c>
      <c r="AW31" s="128">
        <v>0.77</v>
      </c>
      <c r="AX31" s="60">
        <f t="shared" si="58"/>
        <v>6.7781690140845077E-2</v>
      </c>
      <c r="AY31" s="127">
        <v>1236</v>
      </c>
      <c r="AZ31" s="127">
        <v>79</v>
      </c>
      <c r="BA31" s="128">
        <v>0.79</v>
      </c>
      <c r="BB31" s="60">
        <f t="shared" si="59"/>
        <v>6.3915857605177998E-2</v>
      </c>
      <c r="BC31" s="127">
        <v>842</v>
      </c>
      <c r="BD31" s="127">
        <v>46</v>
      </c>
      <c r="BE31" s="128">
        <v>0.45999999999999996</v>
      </c>
      <c r="BF31" s="60">
        <f t="shared" si="60"/>
        <v>5.4631828978622329E-2</v>
      </c>
      <c r="BG31" s="127">
        <v>1098</v>
      </c>
      <c r="BH31" s="127">
        <v>80</v>
      </c>
      <c r="BI31" s="128">
        <v>0.8</v>
      </c>
      <c r="BJ31" s="60">
        <f t="shared" si="61"/>
        <v>7.2859744990892539E-2</v>
      </c>
      <c r="BK31" s="127">
        <v>1084</v>
      </c>
      <c r="BL31" s="127">
        <v>67</v>
      </c>
      <c r="BM31" s="128">
        <v>0.67</v>
      </c>
      <c r="BN31" s="60">
        <f t="shared" si="62"/>
        <v>6.1808118081180814E-2</v>
      </c>
      <c r="BO31" s="127">
        <v>1485</v>
      </c>
      <c r="BP31" s="127">
        <v>87</v>
      </c>
      <c r="BQ31" s="128">
        <v>0.87</v>
      </c>
      <c r="BR31" s="60">
        <f t="shared" si="122"/>
        <v>5.8585858585858588E-2</v>
      </c>
      <c r="BS31" s="127">
        <v>1114</v>
      </c>
      <c r="BT31" s="127">
        <v>53</v>
      </c>
      <c r="BU31" s="128">
        <v>0.53</v>
      </c>
      <c r="BV31" s="60">
        <f t="shared" si="123"/>
        <v>4.757630161579892E-2</v>
      </c>
      <c r="BW31" s="127">
        <v>1271</v>
      </c>
      <c r="BX31" s="127">
        <v>70</v>
      </c>
      <c r="BY31" s="128">
        <v>0.70000000000000007</v>
      </c>
      <c r="BZ31" s="60">
        <f t="shared" si="124"/>
        <v>5.5074744295830057E-2</v>
      </c>
      <c r="CA31" s="127">
        <v>900</v>
      </c>
      <c r="CB31" s="127">
        <v>43</v>
      </c>
      <c r="CC31" s="128">
        <v>0.43</v>
      </c>
      <c r="CD31" s="60">
        <f t="shared" si="125"/>
        <v>4.777777777777778E-2</v>
      </c>
      <c r="CE31" s="127">
        <v>964</v>
      </c>
      <c r="CF31" s="127">
        <v>52</v>
      </c>
      <c r="CG31" s="128">
        <v>0.52</v>
      </c>
      <c r="CH31" s="60">
        <f t="shared" si="126"/>
        <v>5.3941908713692949E-2</v>
      </c>
      <c r="CI31" s="127">
        <v>987</v>
      </c>
      <c r="CJ31" s="127">
        <v>61</v>
      </c>
      <c r="CK31" s="128">
        <v>0.61</v>
      </c>
      <c r="CL31" s="60">
        <f t="shared" si="127"/>
        <v>6.1803444782168183E-2</v>
      </c>
      <c r="CM31" s="127"/>
      <c r="CN31" s="127"/>
      <c r="CO31" s="128"/>
      <c r="CP31" s="60" t="e">
        <f t="shared" si="128"/>
        <v>#DIV/0!</v>
      </c>
      <c r="CQ31" s="127">
        <v>4219</v>
      </c>
      <c r="CR31" s="127">
        <v>113</v>
      </c>
      <c r="CS31" s="128">
        <v>1.1299999999999999</v>
      </c>
      <c r="CT31" s="60">
        <f t="shared" si="129"/>
        <v>2.6783598009006874E-2</v>
      </c>
      <c r="CU31" s="127">
        <v>5710</v>
      </c>
      <c r="CV31" s="127">
        <v>163</v>
      </c>
      <c r="CW31" s="128">
        <v>1.63</v>
      </c>
      <c r="CX31" s="60">
        <f t="shared" si="130"/>
        <v>2.8546409807355518E-2</v>
      </c>
      <c r="CY31" s="127">
        <v>1187</v>
      </c>
      <c r="CZ31" s="127">
        <v>71</v>
      </c>
      <c r="DA31" s="128">
        <v>0.71000000000000008</v>
      </c>
      <c r="DB31" s="60">
        <f t="shared" si="131"/>
        <v>5.9814658803706823E-2</v>
      </c>
      <c r="DC31" s="127">
        <v>15065</v>
      </c>
      <c r="DD31" s="127">
        <v>287</v>
      </c>
      <c r="DE31" s="128">
        <v>2.87</v>
      </c>
      <c r="DF31" s="60">
        <f t="shared" si="23"/>
        <v>1.9050779953534682E-2</v>
      </c>
      <c r="DG31" s="127">
        <v>6790</v>
      </c>
      <c r="DH31" s="127">
        <v>178</v>
      </c>
      <c r="DI31" s="128">
        <v>1.78</v>
      </c>
      <c r="DJ31" s="60">
        <f t="shared" si="24"/>
        <v>2.6215022091310752E-2</v>
      </c>
      <c r="DK31" s="127">
        <v>6425</v>
      </c>
      <c r="DL31" s="127">
        <v>189</v>
      </c>
      <c r="DM31" s="128">
        <v>1.89</v>
      </c>
      <c r="DN31" s="60">
        <f t="shared" si="25"/>
        <v>2.9416342412451363E-2</v>
      </c>
      <c r="DO31" s="127">
        <v>9066</v>
      </c>
      <c r="DP31" s="127">
        <v>343</v>
      </c>
      <c r="DQ31" s="128">
        <v>3.43</v>
      </c>
      <c r="DR31" s="60">
        <f t="shared" si="26"/>
        <v>3.7833664240017648E-2</v>
      </c>
      <c r="DS31" s="127">
        <v>11000</v>
      </c>
      <c r="DT31" s="127">
        <v>255</v>
      </c>
      <c r="DU31" s="128">
        <v>2.5499999999999994</v>
      </c>
      <c r="DV31" s="60">
        <f t="shared" si="27"/>
        <v>2.3181818181818182E-2</v>
      </c>
      <c r="DW31" s="127">
        <v>3630</v>
      </c>
      <c r="DX31" s="127">
        <v>143</v>
      </c>
      <c r="DY31" s="128">
        <v>1.43</v>
      </c>
      <c r="DZ31" s="60">
        <f t="shared" si="28"/>
        <v>3.9393939393939391E-2</v>
      </c>
      <c r="EA31" s="127">
        <v>1382</v>
      </c>
      <c r="EB31" s="127">
        <v>94</v>
      </c>
      <c r="EC31" s="128">
        <v>0.94</v>
      </c>
      <c r="ED31" s="60">
        <f t="shared" si="29"/>
        <v>6.8017366136034735E-2</v>
      </c>
      <c r="EE31" s="127">
        <v>1057</v>
      </c>
      <c r="EF31" s="127">
        <v>18</v>
      </c>
      <c r="EG31" s="128">
        <v>0.18</v>
      </c>
      <c r="EH31" s="60">
        <f t="shared" si="30"/>
        <v>1.7029328287606435E-2</v>
      </c>
      <c r="EI31" s="127">
        <v>714</v>
      </c>
      <c r="EJ31" s="127">
        <v>46</v>
      </c>
      <c r="EK31" s="128">
        <v>0.46</v>
      </c>
      <c r="EL31" s="60">
        <f t="shared" si="31"/>
        <v>6.4425770308123242E-2</v>
      </c>
      <c r="EM31" s="127">
        <v>763</v>
      </c>
      <c r="EN31" s="127">
        <v>51</v>
      </c>
      <c r="EO31" s="128">
        <v>0.51</v>
      </c>
      <c r="EP31" s="60">
        <f t="shared" si="69"/>
        <v>6.6841415465268672E-2</v>
      </c>
      <c r="EQ31" s="127"/>
      <c r="ER31" s="127"/>
      <c r="ES31" s="128"/>
      <c r="ET31" s="150" t="e">
        <f t="shared" si="65"/>
        <v>#DIV/0!</v>
      </c>
      <c r="EU31" s="127">
        <v>4840</v>
      </c>
      <c r="EV31" s="127">
        <v>137</v>
      </c>
      <c r="EW31" s="128">
        <v>1.3699999999999999</v>
      </c>
      <c r="EX31" s="60">
        <f t="shared" si="33"/>
        <v>2.8305785123966941E-2</v>
      </c>
      <c r="EY31" s="127">
        <v>947</v>
      </c>
      <c r="EZ31" s="127">
        <v>61</v>
      </c>
      <c r="FA31" s="128">
        <v>0.61</v>
      </c>
      <c r="FB31" s="60">
        <f t="shared" si="34"/>
        <v>6.4413938753959871E-2</v>
      </c>
      <c r="FC31" s="127">
        <v>983</v>
      </c>
      <c r="FD31" s="127">
        <v>53</v>
      </c>
      <c r="FE31" s="128">
        <v>0.53</v>
      </c>
      <c r="FF31" s="60">
        <f t="shared" si="35"/>
        <v>5.3916581892166839E-2</v>
      </c>
      <c r="FG31" s="127">
        <v>999</v>
      </c>
      <c r="FH31" s="127">
        <v>52</v>
      </c>
      <c r="FI31" s="128">
        <v>0.52</v>
      </c>
      <c r="FJ31" s="60">
        <f t="shared" si="36"/>
        <v>5.2052052052052052E-2</v>
      </c>
      <c r="FK31" s="127">
        <v>4629</v>
      </c>
      <c r="FL31" s="127">
        <v>96</v>
      </c>
      <c r="FM31" s="128">
        <v>0.96000000000000008</v>
      </c>
      <c r="FN31" s="60">
        <f t="shared" si="37"/>
        <v>2.0738820479585224E-2</v>
      </c>
      <c r="FO31" s="127">
        <v>919</v>
      </c>
      <c r="FP31" s="127">
        <v>41</v>
      </c>
      <c r="FQ31" s="128">
        <v>0.41000000000000003</v>
      </c>
      <c r="FR31" s="60">
        <f t="shared" si="38"/>
        <v>4.461371055495103E-2</v>
      </c>
      <c r="FS31" s="127">
        <v>4762</v>
      </c>
      <c r="FT31" s="127">
        <v>124</v>
      </c>
      <c r="FU31" s="128">
        <v>1.2400000000000002</v>
      </c>
      <c r="FV31" s="60">
        <f t="shared" si="39"/>
        <v>2.6039479210415793E-2</v>
      </c>
      <c r="FW31" s="127">
        <v>5666</v>
      </c>
      <c r="FX31" s="127">
        <v>136</v>
      </c>
      <c r="FY31" s="128">
        <v>1.3599999999999999</v>
      </c>
      <c r="FZ31" s="60">
        <f t="shared" si="40"/>
        <v>2.400282386163078E-2</v>
      </c>
      <c r="GA31" s="127">
        <v>984</v>
      </c>
      <c r="GB31" s="127">
        <v>54</v>
      </c>
      <c r="GC31" s="128">
        <v>0.54</v>
      </c>
      <c r="GD31" s="60">
        <f t="shared" si="41"/>
        <v>5.4878048780487805E-2</v>
      </c>
      <c r="GE31" s="127">
        <v>1317</v>
      </c>
      <c r="GF31" s="127">
        <v>49</v>
      </c>
      <c r="GG31" s="128">
        <v>0.49</v>
      </c>
      <c r="GH31" s="60">
        <f t="shared" si="70"/>
        <v>3.7205770690964313E-2</v>
      </c>
      <c r="GI31" s="127"/>
    </row>
    <row r="32" spans="1:191">
      <c r="A32" s="88"/>
      <c r="B32" s="165">
        <f>'Daily_Total  P2'!B32</f>
        <v>45202</v>
      </c>
      <c r="C32" s="456">
        <f t="shared" si="43"/>
        <v>139712</v>
      </c>
      <c r="D32" s="457">
        <f t="shared" si="44"/>
        <v>4099</v>
      </c>
      <c r="E32" s="483"/>
      <c r="F32" s="483"/>
      <c r="G32" s="483"/>
      <c r="H32" s="483"/>
      <c r="I32" s="483"/>
      <c r="J32" s="459">
        <f t="shared" si="45"/>
        <v>41.030000000000008</v>
      </c>
      <c r="K32" s="59">
        <f>SUM($J$21,$J$29:J32)/$C$3</f>
        <v>8.0073665923545492E-2</v>
      </c>
      <c r="L32" s="60">
        <f t="shared" si="46"/>
        <v>2.9338925790196976E-2</v>
      </c>
      <c r="M32" s="73">
        <f t="shared" si="47"/>
        <v>1.0009758477677485E-2</v>
      </c>
      <c r="N32" s="356" t="e">
        <f t="shared" si="48"/>
        <v>#DIV/0!</v>
      </c>
      <c r="O32" s="97">
        <v>4770</v>
      </c>
      <c r="P32" s="457">
        <f t="shared" si="49"/>
        <v>5731.5811965811972</v>
      </c>
      <c r="Q32" s="74">
        <f t="shared" si="50"/>
        <v>0.83223107837070054</v>
      </c>
      <c r="R32" s="75">
        <f t="shared" si="51"/>
        <v>8.6016771488469611E-3</v>
      </c>
      <c r="S32" s="59">
        <f t="shared" si="52"/>
        <v>1.1636984630397658</v>
      </c>
      <c r="T32" s="72">
        <v>143.09841812179457</v>
      </c>
      <c r="U32" s="72"/>
      <c r="V32" s="89">
        <v>0.56297488225807657</v>
      </c>
      <c r="W32" s="169"/>
      <c r="X32" s="127"/>
      <c r="Y32" s="128"/>
      <c r="Z32" s="60" t="e">
        <f t="shared" si="53"/>
        <v>#DIV/0!</v>
      </c>
      <c r="AA32" s="127">
        <v>3042</v>
      </c>
      <c r="AB32" s="127">
        <v>171</v>
      </c>
      <c r="AC32" s="128">
        <v>1.71</v>
      </c>
      <c r="AD32" s="60">
        <f t="shared" si="54"/>
        <v>5.6213017751479293E-2</v>
      </c>
      <c r="AE32" s="127">
        <v>1095</v>
      </c>
      <c r="AF32" s="127">
        <v>52</v>
      </c>
      <c r="AG32" s="128">
        <v>0.52</v>
      </c>
      <c r="AH32" s="60">
        <f t="shared" si="66"/>
        <v>4.7488584474885846E-2</v>
      </c>
      <c r="AI32" s="127">
        <v>1236</v>
      </c>
      <c r="AJ32" s="127">
        <v>60</v>
      </c>
      <c r="AK32" s="128">
        <v>0.6</v>
      </c>
      <c r="AL32" s="60">
        <f t="shared" si="55"/>
        <v>4.8543689320388349E-2</v>
      </c>
      <c r="AM32" s="127">
        <v>9380</v>
      </c>
      <c r="AN32" s="127">
        <v>172</v>
      </c>
      <c r="AO32" s="128">
        <v>1.72</v>
      </c>
      <c r="AP32" s="60">
        <f t="shared" si="56"/>
        <v>1.8336886993603412E-2</v>
      </c>
      <c r="AQ32" s="127">
        <v>1691</v>
      </c>
      <c r="AR32" s="127">
        <v>93</v>
      </c>
      <c r="AS32" s="128">
        <v>0.94000000000000006</v>
      </c>
      <c r="AT32" s="60">
        <f t="shared" si="57"/>
        <v>5.4997043169722058E-2</v>
      </c>
      <c r="AU32" s="127">
        <v>2590</v>
      </c>
      <c r="AV32" s="127">
        <v>139</v>
      </c>
      <c r="AW32" s="128">
        <v>1.3900000000000001</v>
      </c>
      <c r="AX32" s="60">
        <f t="shared" si="58"/>
        <v>5.3667953667953669E-2</v>
      </c>
      <c r="AY32" s="127">
        <v>1609</v>
      </c>
      <c r="AZ32" s="127">
        <v>90</v>
      </c>
      <c r="BA32" s="128">
        <v>0.9</v>
      </c>
      <c r="BB32" s="60">
        <f t="shared" si="59"/>
        <v>5.593536357986327E-2</v>
      </c>
      <c r="BC32" s="127">
        <v>1185</v>
      </c>
      <c r="BD32" s="127">
        <v>78</v>
      </c>
      <c r="BE32" s="128">
        <v>0.78</v>
      </c>
      <c r="BF32" s="60">
        <f t="shared" si="60"/>
        <v>6.5822784810126586E-2</v>
      </c>
      <c r="BG32" s="127">
        <v>1818</v>
      </c>
      <c r="BH32" s="127">
        <v>75</v>
      </c>
      <c r="BI32" s="128">
        <v>0.75</v>
      </c>
      <c r="BJ32" s="60">
        <f t="shared" si="61"/>
        <v>4.1254125412541254E-2</v>
      </c>
      <c r="BK32" s="127">
        <v>1006</v>
      </c>
      <c r="BL32" s="127">
        <v>35</v>
      </c>
      <c r="BM32" s="128">
        <v>0.35</v>
      </c>
      <c r="BN32" s="60">
        <f t="shared" si="62"/>
        <v>3.4791252485089463E-2</v>
      </c>
      <c r="BO32" s="127">
        <v>4965</v>
      </c>
      <c r="BP32" s="127">
        <v>282</v>
      </c>
      <c r="BQ32" s="128">
        <v>2.8200000000000003</v>
      </c>
      <c r="BR32" s="60">
        <f t="shared" si="122"/>
        <v>5.6797583081570999E-2</v>
      </c>
      <c r="BS32" s="127">
        <v>675</v>
      </c>
      <c r="BT32" s="127">
        <v>14</v>
      </c>
      <c r="BU32" s="128">
        <v>0.14000000000000001</v>
      </c>
      <c r="BV32" s="60">
        <f t="shared" si="123"/>
        <v>2.074074074074074E-2</v>
      </c>
      <c r="BW32" s="127">
        <v>3222</v>
      </c>
      <c r="BX32" s="127">
        <v>146</v>
      </c>
      <c r="BY32" s="128">
        <v>1.4600000000000002</v>
      </c>
      <c r="BZ32" s="60">
        <f t="shared" si="124"/>
        <v>4.5313469894475482E-2</v>
      </c>
      <c r="CA32" s="127">
        <v>919</v>
      </c>
      <c r="CB32" s="127">
        <v>46</v>
      </c>
      <c r="CC32" s="128">
        <v>0.46</v>
      </c>
      <c r="CD32" s="60">
        <f t="shared" si="125"/>
        <v>5.0054406964091407E-2</v>
      </c>
      <c r="CE32" s="127">
        <v>2087</v>
      </c>
      <c r="CF32" s="127">
        <v>94</v>
      </c>
      <c r="CG32" s="128">
        <v>0.94</v>
      </c>
      <c r="CH32" s="60">
        <f t="shared" si="126"/>
        <v>4.5040728318160035E-2</v>
      </c>
      <c r="CI32" s="127">
        <v>825</v>
      </c>
      <c r="CJ32" s="127">
        <v>27</v>
      </c>
      <c r="CK32" s="128">
        <v>0.27</v>
      </c>
      <c r="CL32" s="60">
        <f t="shared" si="127"/>
        <v>3.272727272727273E-2</v>
      </c>
      <c r="CM32" s="127"/>
      <c r="CN32" s="127"/>
      <c r="CO32" s="128"/>
      <c r="CP32" s="60" t="e">
        <f t="shared" si="128"/>
        <v>#DIV/0!</v>
      </c>
      <c r="CQ32" s="127">
        <v>3556</v>
      </c>
      <c r="CR32" s="127">
        <v>59</v>
      </c>
      <c r="CS32" s="128">
        <v>0.59</v>
      </c>
      <c r="CT32" s="60">
        <f t="shared" si="129"/>
        <v>1.6591676040494937E-2</v>
      </c>
      <c r="CU32" s="127">
        <v>6474</v>
      </c>
      <c r="CV32" s="127">
        <v>114</v>
      </c>
      <c r="CW32" s="128">
        <v>1.1400000000000001</v>
      </c>
      <c r="CX32" s="60">
        <f t="shared" si="130"/>
        <v>1.7608897126969416E-2</v>
      </c>
      <c r="CY32" s="127">
        <v>724</v>
      </c>
      <c r="CZ32" s="127">
        <v>20</v>
      </c>
      <c r="DA32" s="128">
        <v>0.2</v>
      </c>
      <c r="DB32" s="60">
        <f t="shared" si="131"/>
        <v>2.7624309392265192E-2</v>
      </c>
      <c r="DC32" s="127">
        <v>16842</v>
      </c>
      <c r="DD32" s="127">
        <v>291</v>
      </c>
      <c r="DE32" s="128">
        <v>2.9199999999999995</v>
      </c>
      <c r="DF32" s="60">
        <f t="shared" si="23"/>
        <v>1.7278232988956182E-2</v>
      </c>
      <c r="DG32" s="127">
        <v>8250</v>
      </c>
      <c r="DH32" s="127">
        <v>139</v>
      </c>
      <c r="DI32" s="128">
        <v>1.3900000000000001</v>
      </c>
      <c r="DJ32" s="60">
        <f t="shared" si="24"/>
        <v>1.6848484848484849E-2</v>
      </c>
      <c r="DK32" s="127">
        <v>5742</v>
      </c>
      <c r="DL32" s="127">
        <v>121</v>
      </c>
      <c r="DM32" s="128">
        <v>1.21</v>
      </c>
      <c r="DN32" s="60">
        <f t="shared" si="25"/>
        <v>2.1072796934865901E-2</v>
      </c>
      <c r="DO32" s="127">
        <v>9101</v>
      </c>
      <c r="DP32" s="127">
        <v>286</v>
      </c>
      <c r="DQ32" s="128">
        <v>2.8699999999999997</v>
      </c>
      <c r="DR32" s="60">
        <f t="shared" si="26"/>
        <v>3.1425118118888033E-2</v>
      </c>
      <c r="DS32" s="127">
        <v>9692</v>
      </c>
      <c r="DT32" s="127">
        <v>193</v>
      </c>
      <c r="DU32" s="128">
        <v>1.9300000000000002</v>
      </c>
      <c r="DV32" s="60">
        <f t="shared" si="27"/>
        <v>1.9913330581923235E-2</v>
      </c>
      <c r="DW32" s="127">
        <v>7052</v>
      </c>
      <c r="DX32" s="127">
        <v>347</v>
      </c>
      <c r="DY32" s="128">
        <v>3.4799999999999995</v>
      </c>
      <c r="DZ32" s="60">
        <f t="shared" si="28"/>
        <v>4.9205899035734545E-2</v>
      </c>
      <c r="EA32" s="127">
        <v>745</v>
      </c>
      <c r="EB32" s="127">
        <v>26</v>
      </c>
      <c r="EC32" s="128">
        <v>0.26</v>
      </c>
      <c r="ED32" s="60">
        <f t="shared" si="29"/>
        <v>3.4899328859060399E-2</v>
      </c>
      <c r="EE32" s="127">
        <v>2791</v>
      </c>
      <c r="EF32" s="127">
        <v>87</v>
      </c>
      <c r="EG32" s="128">
        <v>0.87000000000000011</v>
      </c>
      <c r="EH32" s="60">
        <f t="shared" si="30"/>
        <v>3.1171623074166967E-2</v>
      </c>
      <c r="EI32" s="127">
        <v>560</v>
      </c>
      <c r="EJ32" s="127">
        <v>20</v>
      </c>
      <c r="EK32" s="128">
        <v>0.19999999999999998</v>
      </c>
      <c r="EL32" s="60">
        <f t="shared" si="31"/>
        <v>3.5714285714285712E-2</v>
      </c>
      <c r="EM32" s="127">
        <v>1329</v>
      </c>
      <c r="EN32" s="127">
        <v>56</v>
      </c>
      <c r="EO32" s="128">
        <v>0.56000000000000005</v>
      </c>
      <c r="EP32" s="60">
        <f t="shared" si="69"/>
        <v>4.2136945071482315E-2</v>
      </c>
      <c r="EQ32" s="127"/>
      <c r="ER32" s="127"/>
      <c r="ES32" s="128"/>
      <c r="ET32" s="150" t="e">
        <f t="shared" si="65"/>
        <v>#DIV/0!</v>
      </c>
      <c r="EU32" s="127">
        <v>2459</v>
      </c>
      <c r="EV32" s="127">
        <v>26</v>
      </c>
      <c r="EW32" s="128">
        <v>0.26</v>
      </c>
      <c r="EX32" s="60">
        <f t="shared" si="33"/>
        <v>1.0573403822692151E-2</v>
      </c>
      <c r="EY32" s="127">
        <v>863</v>
      </c>
      <c r="EZ32" s="127">
        <v>15</v>
      </c>
      <c r="FA32" s="128">
        <v>0.15000000000000002</v>
      </c>
      <c r="FB32" s="60">
        <f t="shared" si="34"/>
        <v>1.7381228273464659E-2</v>
      </c>
      <c r="FC32" s="127">
        <v>2259</v>
      </c>
      <c r="FD32" s="127">
        <v>126</v>
      </c>
      <c r="FE32" s="128">
        <v>1.26</v>
      </c>
      <c r="FF32" s="60">
        <f t="shared" si="35"/>
        <v>5.5776892430278883E-2</v>
      </c>
      <c r="FG32" s="127">
        <v>1529</v>
      </c>
      <c r="FH32" s="127">
        <v>69</v>
      </c>
      <c r="FI32" s="128">
        <v>0.69</v>
      </c>
      <c r="FJ32" s="60">
        <f t="shared" si="36"/>
        <v>4.5127534336167431E-2</v>
      </c>
      <c r="FK32" s="127">
        <v>6205</v>
      </c>
      <c r="FL32" s="127">
        <v>118</v>
      </c>
      <c r="FM32" s="128">
        <v>1.18</v>
      </c>
      <c r="FN32" s="60">
        <f t="shared" si="37"/>
        <v>1.9016921837228043E-2</v>
      </c>
      <c r="FO32" s="127">
        <v>936</v>
      </c>
      <c r="FP32" s="127">
        <v>26</v>
      </c>
      <c r="FQ32" s="128">
        <v>0.26</v>
      </c>
      <c r="FR32" s="60">
        <f t="shared" si="38"/>
        <v>2.7777777777777776E-2</v>
      </c>
      <c r="FS32" s="127">
        <v>7928</v>
      </c>
      <c r="FT32" s="127">
        <v>176</v>
      </c>
      <c r="FU32" s="128">
        <v>1.7600000000000002</v>
      </c>
      <c r="FV32" s="60">
        <f t="shared" si="39"/>
        <v>2.2199798183652877E-2</v>
      </c>
      <c r="FW32" s="127">
        <v>3552</v>
      </c>
      <c r="FX32" s="127">
        <v>56</v>
      </c>
      <c r="FY32" s="128">
        <v>0.56000000000000005</v>
      </c>
      <c r="FZ32" s="60">
        <f t="shared" si="40"/>
        <v>1.5765765765765764E-2</v>
      </c>
      <c r="GA32" s="127">
        <v>1185</v>
      </c>
      <c r="GB32" s="127">
        <v>59</v>
      </c>
      <c r="GC32" s="128">
        <v>0.59000000000000008</v>
      </c>
      <c r="GD32" s="60">
        <f t="shared" si="41"/>
        <v>4.9789029535864976E-2</v>
      </c>
      <c r="GE32" s="127">
        <v>2593</v>
      </c>
      <c r="GF32" s="127">
        <v>95</v>
      </c>
      <c r="GG32" s="128">
        <v>0.95</v>
      </c>
      <c r="GH32" s="60">
        <f t="shared" si="70"/>
        <v>3.6637099884303893E-2</v>
      </c>
      <c r="GI32" s="127"/>
    </row>
    <row r="33" spans="1:191">
      <c r="A33" s="88"/>
      <c r="B33" s="165">
        <f>'Daily_Total  P2'!B33</f>
        <v>45203</v>
      </c>
      <c r="C33" s="456">
        <f t="shared" si="43"/>
        <v>124073</v>
      </c>
      <c r="D33" s="457">
        <f t="shared" si="44"/>
        <v>4180</v>
      </c>
      <c r="E33" s="483"/>
      <c r="F33" s="483"/>
      <c r="G33" s="483"/>
      <c r="H33" s="483"/>
      <c r="I33" s="483"/>
      <c r="J33" s="459">
        <f t="shared" si="45"/>
        <v>41.800000000000004</v>
      </c>
      <c r="K33" s="59">
        <f>SUM($J$21,$J$29:J33)/$C$3</f>
        <v>8.6306936377396171E-2</v>
      </c>
      <c r="L33" s="60">
        <f t="shared" si="46"/>
        <v>3.3689843882230619E-2</v>
      </c>
      <c r="M33" s="73">
        <f t="shared" si="47"/>
        <v>0.01</v>
      </c>
      <c r="N33" s="356" t="e">
        <f t="shared" si="48"/>
        <v>#DIV/0!</v>
      </c>
      <c r="O33" s="97">
        <v>422</v>
      </c>
      <c r="P33" s="457">
        <f t="shared" si="49"/>
        <v>5731.5811965811972</v>
      </c>
      <c r="Q33" s="74">
        <f t="shared" si="50"/>
        <v>7.3627152006799923E-2</v>
      </c>
      <c r="R33" s="75">
        <f t="shared" si="51"/>
        <v>9.9052132701421811E-2</v>
      </c>
      <c r="S33" s="59">
        <f t="shared" si="52"/>
        <v>0.10095693779904306</v>
      </c>
      <c r="T33" s="72">
        <v>81.12771867007794</v>
      </c>
      <c r="U33" s="72"/>
      <c r="V33" s="89">
        <v>0.64340134573747598</v>
      </c>
      <c r="W33" s="169"/>
      <c r="X33" s="127"/>
      <c r="Y33" s="128"/>
      <c r="Z33" s="60" t="e">
        <f t="shared" si="53"/>
        <v>#DIV/0!</v>
      </c>
      <c r="AA33" s="127">
        <v>10377</v>
      </c>
      <c r="AB33" s="127">
        <v>673</v>
      </c>
      <c r="AC33" s="128">
        <v>6.7299999999999995</v>
      </c>
      <c r="AD33" s="60">
        <f t="shared" si="54"/>
        <v>6.4854967717066586E-2</v>
      </c>
      <c r="AE33" s="127">
        <v>943</v>
      </c>
      <c r="AF33" s="127">
        <v>45</v>
      </c>
      <c r="AG33" s="128">
        <v>0.45</v>
      </c>
      <c r="AH33" s="60">
        <f t="shared" si="66"/>
        <v>4.7720042417815481E-2</v>
      </c>
      <c r="AI33" s="127">
        <v>426</v>
      </c>
      <c r="AJ33" s="127">
        <v>11</v>
      </c>
      <c r="AK33" s="128">
        <v>0.11000000000000001</v>
      </c>
      <c r="AL33" s="60">
        <f t="shared" si="55"/>
        <v>2.5821596244131457E-2</v>
      </c>
      <c r="AM33" s="127">
        <v>7373</v>
      </c>
      <c r="AN33" s="127">
        <v>160</v>
      </c>
      <c r="AO33" s="128">
        <v>1.6</v>
      </c>
      <c r="AP33" s="60">
        <f t="shared" si="56"/>
        <v>2.1700800217008001E-2</v>
      </c>
      <c r="AQ33" s="127">
        <v>929</v>
      </c>
      <c r="AR33" s="127">
        <v>43</v>
      </c>
      <c r="AS33" s="128">
        <v>0.43</v>
      </c>
      <c r="AT33" s="60">
        <f t="shared" si="57"/>
        <v>4.6286329386437029E-2</v>
      </c>
      <c r="AU33" s="127">
        <v>2488</v>
      </c>
      <c r="AV33" s="127">
        <v>149</v>
      </c>
      <c r="AW33" s="128">
        <v>1.49</v>
      </c>
      <c r="AX33" s="60">
        <f t="shared" si="58"/>
        <v>5.9887459807073953E-2</v>
      </c>
      <c r="AY33" s="127">
        <v>1854</v>
      </c>
      <c r="AZ33" s="127">
        <v>97</v>
      </c>
      <c r="BA33" s="128">
        <v>0.97000000000000008</v>
      </c>
      <c r="BB33" s="60">
        <f t="shared" si="59"/>
        <v>5.2319309600863E-2</v>
      </c>
      <c r="BC33" s="127">
        <v>888</v>
      </c>
      <c r="BD33" s="127">
        <v>35</v>
      </c>
      <c r="BE33" s="128">
        <v>0.35</v>
      </c>
      <c r="BF33" s="60">
        <f t="shared" si="60"/>
        <v>3.9414414414414414E-2</v>
      </c>
      <c r="BG33" s="127">
        <v>1556</v>
      </c>
      <c r="BH33" s="127">
        <v>65</v>
      </c>
      <c r="BI33" s="128">
        <v>0.65</v>
      </c>
      <c r="BJ33" s="60">
        <f t="shared" si="61"/>
        <v>4.1773778920308487E-2</v>
      </c>
      <c r="BK33" s="127">
        <v>551</v>
      </c>
      <c r="BL33" s="127">
        <v>30</v>
      </c>
      <c r="BM33" s="128">
        <v>0.30000000000000004</v>
      </c>
      <c r="BN33" s="60">
        <f t="shared" si="62"/>
        <v>5.4446460980036297E-2</v>
      </c>
      <c r="BO33" s="127">
        <v>9255</v>
      </c>
      <c r="BP33" s="127">
        <v>541</v>
      </c>
      <c r="BQ33" s="128">
        <v>5.4099999999999993</v>
      </c>
      <c r="BR33" s="60">
        <f t="shared" si="122"/>
        <v>5.8454889249054565E-2</v>
      </c>
      <c r="BS33" s="127">
        <v>754</v>
      </c>
      <c r="BT33" s="127">
        <v>26</v>
      </c>
      <c r="BU33" s="128">
        <v>0.26</v>
      </c>
      <c r="BV33" s="60">
        <f t="shared" si="123"/>
        <v>3.4482758620689655E-2</v>
      </c>
      <c r="BW33" s="127">
        <v>858</v>
      </c>
      <c r="BX33" s="127">
        <v>28</v>
      </c>
      <c r="BY33" s="128">
        <v>0.28000000000000003</v>
      </c>
      <c r="BZ33" s="60">
        <f t="shared" si="124"/>
        <v>3.2634032634032632E-2</v>
      </c>
      <c r="CA33" s="127">
        <v>1162</v>
      </c>
      <c r="CB33" s="127">
        <v>69</v>
      </c>
      <c r="CC33" s="128">
        <v>0.69000000000000006</v>
      </c>
      <c r="CD33" s="60">
        <f t="shared" si="125"/>
        <v>5.938037865748709E-2</v>
      </c>
      <c r="CE33" s="127">
        <v>1058</v>
      </c>
      <c r="CF33" s="127">
        <v>28</v>
      </c>
      <c r="CG33" s="128">
        <v>0.28000000000000003</v>
      </c>
      <c r="CH33" s="60">
        <f t="shared" si="126"/>
        <v>2.6465028355387523E-2</v>
      </c>
      <c r="CI33" s="127">
        <v>883</v>
      </c>
      <c r="CJ33" s="127">
        <v>39</v>
      </c>
      <c r="CK33" s="128">
        <v>0.39</v>
      </c>
      <c r="CL33" s="60">
        <f t="shared" si="127"/>
        <v>4.4167610419026046E-2</v>
      </c>
      <c r="CM33" s="127"/>
      <c r="CN33" s="127"/>
      <c r="CO33" s="128"/>
      <c r="CP33" s="60" t="e">
        <f t="shared" si="128"/>
        <v>#DIV/0!</v>
      </c>
      <c r="CQ33" s="127">
        <v>3808</v>
      </c>
      <c r="CR33" s="127">
        <v>57</v>
      </c>
      <c r="CS33" s="128">
        <v>0.57000000000000006</v>
      </c>
      <c r="CT33" s="60">
        <f t="shared" si="129"/>
        <v>1.4968487394957984E-2</v>
      </c>
      <c r="CU33" s="127">
        <v>5426</v>
      </c>
      <c r="CV33" s="127">
        <v>131</v>
      </c>
      <c r="CW33" s="128">
        <v>1.31</v>
      </c>
      <c r="CX33" s="60">
        <f t="shared" si="130"/>
        <v>2.4143015112421673E-2</v>
      </c>
      <c r="CY33" s="127">
        <v>829</v>
      </c>
      <c r="CZ33" s="127">
        <v>24</v>
      </c>
      <c r="DA33" s="128">
        <v>0.24</v>
      </c>
      <c r="DB33" s="60">
        <f t="shared" si="131"/>
        <v>2.8950542822677925E-2</v>
      </c>
      <c r="DC33" s="127">
        <v>10743</v>
      </c>
      <c r="DD33" s="127">
        <v>239</v>
      </c>
      <c r="DE33" s="128">
        <v>2.3899999999999997</v>
      </c>
      <c r="DF33" s="60">
        <f t="shared" si="23"/>
        <v>2.2247044587173043E-2</v>
      </c>
      <c r="DG33" s="127">
        <v>11727</v>
      </c>
      <c r="DH33" s="127">
        <v>249</v>
      </c>
      <c r="DI33" s="128">
        <v>2.4900000000000002</v>
      </c>
      <c r="DJ33" s="60">
        <f t="shared" si="24"/>
        <v>2.1233051931440265E-2</v>
      </c>
      <c r="DK33" s="127">
        <v>4734</v>
      </c>
      <c r="DL33" s="127">
        <v>70</v>
      </c>
      <c r="DM33" s="128">
        <v>0.70000000000000007</v>
      </c>
      <c r="DN33" s="60">
        <f t="shared" si="25"/>
        <v>1.4786649767638362E-2</v>
      </c>
      <c r="DO33" s="127">
        <v>7979</v>
      </c>
      <c r="DP33" s="127">
        <v>328</v>
      </c>
      <c r="DQ33" s="128">
        <v>3.2800000000000002</v>
      </c>
      <c r="DR33" s="60">
        <f t="shared" si="26"/>
        <v>4.1107908259180349E-2</v>
      </c>
      <c r="DS33" s="127">
        <v>4622</v>
      </c>
      <c r="DT33" s="127">
        <v>104</v>
      </c>
      <c r="DU33" s="128">
        <v>1.04</v>
      </c>
      <c r="DV33" s="60">
        <f t="shared" si="27"/>
        <v>2.2501081782778019E-2</v>
      </c>
      <c r="DW33" s="127">
        <v>2804</v>
      </c>
      <c r="DX33" s="127">
        <v>123</v>
      </c>
      <c r="DY33" s="128">
        <v>1.23</v>
      </c>
      <c r="DZ33" s="60">
        <f t="shared" si="28"/>
        <v>4.3865905848787447E-2</v>
      </c>
      <c r="EA33" s="127">
        <v>425</v>
      </c>
      <c r="EB33" s="127">
        <v>13</v>
      </c>
      <c r="EC33" s="128">
        <v>0.13</v>
      </c>
      <c r="ED33" s="60">
        <f t="shared" si="29"/>
        <v>3.0588235294117649E-2</v>
      </c>
      <c r="EE33" s="127">
        <v>4833</v>
      </c>
      <c r="EF33" s="127">
        <v>105</v>
      </c>
      <c r="EG33" s="128">
        <v>1.05</v>
      </c>
      <c r="EH33" s="60">
        <f t="shared" si="30"/>
        <v>2.1725636250775917E-2</v>
      </c>
      <c r="EI33" s="127">
        <v>576</v>
      </c>
      <c r="EJ33" s="127">
        <v>26</v>
      </c>
      <c r="EK33" s="128">
        <v>0.26</v>
      </c>
      <c r="EL33" s="60">
        <f t="shared" si="31"/>
        <v>4.5138888888888888E-2</v>
      </c>
      <c r="EM33" s="127">
        <v>829</v>
      </c>
      <c r="EN33" s="127">
        <v>39</v>
      </c>
      <c r="EO33" s="128">
        <v>0.39</v>
      </c>
      <c r="EP33" s="60">
        <f t="shared" si="69"/>
        <v>4.7044632086851626E-2</v>
      </c>
      <c r="EQ33" s="127"/>
      <c r="ER33" s="127"/>
      <c r="ES33" s="128"/>
      <c r="ET33" s="150" t="e">
        <f t="shared" si="65"/>
        <v>#DIV/0!</v>
      </c>
      <c r="EU33" s="127">
        <v>2654</v>
      </c>
      <c r="EV33" s="127">
        <v>42</v>
      </c>
      <c r="EW33" s="128">
        <v>0.42000000000000004</v>
      </c>
      <c r="EX33" s="60">
        <f t="shared" si="33"/>
        <v>1.5825169555388093E-2</v>
      </c>
      <c r="EY33" s="127">
        <v>732</v>
      </c>
      <c r="EZ33" s="127">
        <v>15</v>
      </c>
      <c r="FA33" s="128">
        <v>0.15000000000000002</v>
      </c>
      <c r="FB33" s="60">
        <f t="shared" si="34"/>
        <v>2.0491803278688523E-2</v>
      </c>
      <c r="FC33" s="127">
        <v>2009</v>
      </c>
      <c r="FD33" s="127">
        <v>117</v>
      </c>
      <c r="FE33" s="128">
        <v>1.1700000000000002</v>
      </c>
      <c r="FF33" s="60">
        <f t="shared" si="35"/>
        <v>5.823792931806869E-2</v>
      </c>
      <c r="FG33" s="127">
        <v>992</v>
      </c>
      <c r="FH33" s="127">
        <v>34</v>
      </c>
      <c r="FI33" s="128">
        <v>0.34</v>
      </c>
      <c r="FJ33" s="60">
        <f t="shared" si="36"/>
        <v>3.4274193548387094E-2</v>
      </c>
      <c r="FK33" s="127">
        <v>3051</v>
      </c>
      <c r="FL33" s="127">
        <v>85</v>
      </c>
      <c r="FM33" s="128">
        <v>0.85000000000000009</v>
      </c>
      <c r="FN33" s="60">
        <f t="shared" si="37"/>
        <v>2.7859718125204852E-2</v>
      </c>
      <c r="FO33" s="127">
        <v>679</v>
      </c>
      <c r="FP33" s="127">
        <v>15</v>
      </c>
      <c r="FQ33" s="128">
        <v>0.15</v>
      </c>
      <c r="FR33" s="60">
        <f t="shared" si="38"/>
        <v>2.2091310751104567E-2</v>
      </c>
      <c r="FS33" s="127">
        <v>6494</v>
      </c>
      <c r="FT33" s="127">
        <v>172</v>
      </c>
      <c r="FU33" s="128">
        <v>1.72</v>
      </c>
      <c r="FV33" s="60">
        <f t="shared" si="39"/>
        <v>2.648598706498306E-2</v>
      </c>
      <c r="FW33" s="127">
        <v>3521</v>
      </c>
      <c r="FX33" s="127">
        <v>48</v>
      </c>
      <c r="FY33" s="128">
        <v>0.48</v>
      </c>
      <c r="FZ33" s="60">
        <f t="shared" si="40"/>
        <v>1.3632490769667709E-2</v>
      </c>
      <c r="GA33" s="127">
        <v>721</v>
      </c>
      <c r="GB33" s="127">
        <v>30</v>
      </c>
      <c r="GC33" s="128">
        <v>0.3</v>
      </c>
      <c r="GD33" s="60">
        <f t="shared" si="41"/>
        <v>4.1608876560332873E-2</v>
      </c>
      <c r="GE33" s="127">
        <v>2530</v>
      </c>
      <c r="GF33" s="127">
        <v>75</v>
      </c>
      <c r="GG33" s="128">
        <v>0.75</v>
      </c>
      <c r="GH33" s="60">
        <f t="shared" si="70"/>
        <v>2.9644268774703556E-2</v>
      </c>
      <c r="GI33" s="127"/>
    </row>
    <row r="34" spans="1:191">
      <c r="A34" s="93"/>
      <c r="B34" s="165">
        <f>'Daily_Total  P2'!B34</f>
        <v>45204</v>
      </c>
      <c r="C34" s="456">
        <f t="shared" si="43"/>
        <v>0</v>
      </c>
      <c r="D34" s="457">
        <f t="shared" si="44"/>
        <v>0</v>
      </c>
      <c r="E34" s="483"/>
      <c r="F34" s="483"/>
      <c r="G34" s="483"/>
      <c r="H34" s="483"/>
      <c r="I34" s="483"/>
      <c r="J34" s="459">
        <f t="shared" si="45"/>
        <v>0</v>
      </c>
      <c r="K34" s="59">
        <f>SUM($J$21,$J$29:J34)/$C$3</f>
        <v>8.6306936377396171E-2</v>
      </c>
      <c r="L34" s="60" t="e">
        <f t="shared" si="46"/>
        <v>#DIV/0!</v>
      </c>
      <c r="M34" s="73" t="e">
        <f t="shared" si="47"/>
        <v>#DIV/0!</v>
      </c>
      <c r="N34" s="356" t="e">
        <f t="shared" si="48"/>
        <v>#DIV/0!</v>
      </c>
      <c r="O34" s="97"/>
      <c r="P34" s="72"/>
      <c r="Q34" s="74" t="e">
        <f t="shared" si="50"/>
        <v>#DIV/0!</v>
      </c>
      <c r="R34" s="75" t="e">
        <f t="shared" si="51"/>
        <v>#DIV/0!</v>
      </c>
      <c r="S34" s="59" t="e">
        <f t="shared" si="52"/>
        <v>#DIV/0!</v>
      </c>
      <c r="T34" s="72"/>
      <c r="U34" s="72"/>
      <c r="V34" s="89"/>
      <c r="W34" s="169"/>
      <c r="X34" s="127"/>
      <c r="Y34" s="128"/>
      <c r="Z34" s="60" t="e">
        <f t="shared" si="53"/>
        <v>#DIV/0!</v>
      </c>
      <c r="AA34" s="127"/>
      <c r="AB34" s="127"/>
      <c r="AC34" s="128"/>
      <c r="AD34" s="60" t="e">
        <f t="shared" si="54"/>
        <v>#DIV/0!</v>
      </c>
      <c r="AE34" s="127"/>
      <c r="AF34" s="127"/>
      <c r="AG34" s="128"/>
      <c r="AH34" s="60" t="e">
        <f t="shared" si="66"/>
        <v>#DIV/0!</v>
      </c>
      <c r="AI34" s="127"/>
      <c r="AJ34" s="127"/>
      <c r="AK34" s="128"/>
      <c r="AL34" s="60" t="e">
        <f t="shared" si="55"/>
        <v>#DIV/0!</v>
      </c>
      <c r="AM34" s="127"/>
      <c r="AN34" s="127"/>
      <c r="AO34" s="128"/>
      <c r="AP34" s="60" t="e">
        <f t="shared" si="56"/>
        <v>#DIV/0!</v>
      </c>
      <c r="AQ34" s="127"/>
      <c r="AR34" s="127"/>
      <c r="AS34" s="128"/>
      <c r="AT34" s="60" t="e">
        <f t="shared" si="57"/>
        <v>#DIV/0!</v>
      </c>
      <c r="AU34" s="127"/>
      <c r="AV34" s="127"/>
      <c r="AW34" s="128"/>
      <c r="AX34" s="60" t="e">
        <f t="shared" si="58"/>
        <v>#DIV/0!</v>
      </c>
      <c r="AY34" s="127"/>
      <c r="AZ34" s="127"/>
      <c r="BA34" s="128"/>
      <c r="BB34" s="60" t="e">
        <f t="shared" si="59"/>
        <v>#DIV/0!</v>
      </c>
      <c r="BC34" s="127"/>
      <c r="BD34" s="127"/>
      <c r="BE34" s="128"/>
      <c r="BF34" s="60" t="e">
        <f t="shared" si="60"/>
        <v>#DIV/0!</v>
      </c>
      <c r="BG34" s="127"/>
      <c r="BH34" s="127"/>
      <c r="BI34" s="128"/>
      <c r="BJ34" s="60" t="e">
        <f t="shared" si="61"/>
        <v>#DIV/0!</v>
      </c>
      <c r="BK34" s="127"/>
      <c r="BL34" s="127"/>
      <c r="BM34" s="128"/>
      <c r="BN34" s="60" t="e">
        <f t="shared" si="62"/>
        <v>#DIV/0!</v>
      </c>
      <c r="BO34" s="127"/>
      <c r="BP34" s="127"/>
      <c r="BQ34" s="128"/>
      <c r="BR34" s="60" t="e">
        <f t="shared" si="122"/>
        <v>#DIV/0!</v>
      </c>
      <c r="BS34" s="127"/>
      <c r="BT34" s="127"/>
      <c r="BU34" s="128"/>
      <c r="BV34" s="60" t="e">
        <f t="shared" si="123"/>
        <v>#DIV/0!</v>
      </c>
      <c r="BW34" s="127"/>
      <c r="BX34" s="127"/>
      <c r="BY34" s="128"/>
      <c r="BZ34" s="60" t="e">
        <f t="shared" si="124"/>
        <v>#DIV/0!</v>
      </c>
      <c r="CA34" s="127"/>
      <c r="CB34" s="127"/>
      <c r="CC34" s="128"/>
      <c r="CD34" s="60" t="e">
        <f t="shared" si="125"/>
        <v>#DIV/0!</v>
      </c>
      <c r="CE34" s="127"/>
      <c r="CF34" s="127"/>
      <c r="CG34" s="128"/>
      <c r="CH34" s="60" t="e">
        <f t="shared" si="126"/>
        <v>#DIV/0!</v>
      </c>
      <c r="CI34" s="127"/>
      <c r="CJ34" s="127"/>
      <c r="CK34" s="128"/>
      <c r="CL34" s="60" t="e">
        <f t="shared" si="127"/>
        <v>#DIV/0!</v>
      </c>
      <c r="CM34" s="127"/>
      <c r="CN34" s="127"/>
      <c r="CO34" s="128"/>
      <c r="CP34" s="60" t="e">
        <f t="shared" si="128"/>
        <v>#DIV/0!</v>
      </c>
      <c r="CQ34" s="127"/>
      <c r="CR34" s="127"/>
      <c r="CS34" s="128"/>
      <c r="CT34" s="60" t="e">
        <f t="shared" si="129"/>
        <v>#DIV/0!</v>
      </c>
      <c r="CU34" s="127"/>
      <c r="CV34" s="127"/>
      <c r="CW34" s="128"/>
      <c r="CX34" s="60" t="e">
        <f t="shared" si="130"/>
        <v>#DIV/0!</v>
      </c>
      <c r="CY34" s="127"/>
      <c r="CZ34" s="127"/>
      <c r="DA34" s="128"/>
      <c r="DB34" s="60" t="e">
        <f t="shared" si="131"/>
        <v>#DIV/0!</v>
      </c>
      <c r="DC34" s="127"/>
      <c r="DD34" s="127"/>
      <c r="DE34" s="128"/>
      <c r="DF34" s="60" t="e">
        <f t="shared" si="23"/>
        <v>#DIV/0!</v>
      </c>
      <c r="DG34" s="127"/>
      <c r="DH34" s="127"/>
      <c r="DI34" s="128"/>
      <c r="DJ34" s="60" t="e">
        <f t="shared" si="24"/>
        <v>#DIV/0!</v>
      </c>
      <c r="DK34" s="127"/>
      <c r="DL34" s="127"/>
      <c r="DM34" s="128"/>
      <c r="DN34" s="60" t="e">
        <f t="shared" si="25"/>
        <v>#DIV/0!</v>
      </c>
      <c r="DO34" s="127"/>
      <c r="DP34" s="127"/>
      <c r="DQ34" s="128"/>
      <c r="DR34" s="60" t="e">
        <f t="shared" si="26"/>
        <v>#DIV/0!</v>
      </c>
      <c r="DS34" s="127"/>
      <c r="DT34" s="127"/>
      <c r="DU34" s="128"/>
      <c r="DV34" s="60" t="e">
        <f t="shared" si="27"/>
        <v>#DIV/0!</v>
      </c>
      <c r="DW34" s="127"/>
      <c r="DX34" s="127"/>
      <c r="DY34" s="128"/>
      <c r="DZ34" s="60" t="e">
        <f t="shared" si="28"/>
        <v>#DIV/0!</v>
      </c>
      <c r="EA34" s="127"/>
      <c r="EB34" s="127"/>
      <c r="EC34" s="128"/>
      <c r="ED34" s="60" t="e">
        <f t="shared" si="29"/>
        <v>#DIV/0!</v>
      </c>
      <c r="EE34" s="127"/>
      <c r="EF34" s="127"/>
      <c r="EG34" s="128"/>
      <c r="EH34" s="60" t="e">
        <f t="shared" si="30"/>
        <v>#DIV/0!</v>
      </c>
      <c r="EI34" s="127"/>
      <c r="EJ34" s="127"/>
      <c r="EK34" s="128"/>
      <c r="EL34" s="60" t="e">
        <f t="shared" si="31"/>
        <v>#DIV/0!</v>
      </c>
      <c r="EM34" s="127"/>
      <c r="EN34" s="127"/>
      <c r="EO34" s="128"/>
      <c r="EP34" s="60" t="e">
        <f t="shared" si="69"/>
        <v>#DIV/0!</v>
      </c>
      <c r="EQ34" s="127"/>
      <c r="ER34" s="127"/>
      <c r="ES34" s="128"/>
      <c r="ET34" s="150" t="e">
        <f t="shared" si="65"/>
        <v>#DIV/0!</v>
      </c>
      <c r="EU34" s="127"/>
      <c r="EV34" s="127"/>
      <c r="EW34" s="128"/>
      <c r="EX34" s="60" t="e">
        <f t="shared" si="33"/>
        <v>#DIV/0!</v>
      </c>
      <c r="EY34" s="127"/>
      <c r="EZ34" s="127"/>
      <c r="FA34" s="128"/>
      <c r="FB34" s="60" t="e">
        <f t="shared" si="34"/>
        <v>#DIV/0!</v>
      </c>
      <c r="FC34" s="127"/>
      <c r="FD34" s="127"/>
      <c r="FE34" s="128"/>
      <c r="FF34" s="60" t="e">
        <f t="shared" si="35"/>
        <v>#DIV/0!</v>
      </c>
      <c r="FG34" s="127"/>
      <c r="FH34" s="127"/>
      <c r="FI34" s="128"/>
      <c r="FJ34" s="60" t="e">
        <f t="shared" si="36"/>
        <v>#DIV/0!</v>
      </c>
      <c r="FK34" s="127"/>
      <c r="FL34" s="127"/>
      <c r="FM34" s="128"/>
      <c r="FN34" s="60" t="e">
        <f t="shared" si="37"/>
        <v>#DIV/0!</v>
      </c>
      <c r="FO34" s="127"/>
      <c r="FP34" s="127"/>
      <c r="FQ34" s="128"/>
      <c r="FR34" s="60" t="e">
        <f t="shared" si="38"/>
        <v>#DIV/0!</v>
      </c>
      <c r="FS34" s="127"/>
      <c r="FT34" s="127"/>
      <c r="FU34" s="128"/>
      <c r="FV34" s="60" t="e">
        <f t="shared" si="39"/>
        <v>#DIV/0!</v>
      </c>
      <c r="FW34" s="127"/>
      <c r="FX34" s="127"/>
      <c r="FY34" s="128"/>
      <c r="FZ34" s="60" t="e">
        <f t="shared" si="40"/>
        <v>#DIV/0!</v>
      </c>
      <c r="GA34" s="127"/>
      <c r="GB34" s="127"/>
      <c r="GC34" s="128"/>
      <c r="GD34" s="60" t="e">
        <f t="shared" si="41"/>
        <v>#DIV/0!</v>
      </c>
      <c r="GE34" s="127"/>
      <c r="GF34" s="127"/>
      <c r="GG34" s="128"/>
      <c r="GH34" s="60" t="e">
        <f t="shared" si="70"/>
        <v>#DIV/0!</v>
      </c>
      <c r="GI34" s="127"/>
    </row>
    <row r="35" spans="1:191">
      <c r="A35" s="88"/>
      <c r="B35" s="165">
        <f>'Daily_Total  P2'!B35</f>
        <v>45205</v>
      </c>
      <c r="C35" s="456">
        <f>SUM(W35,AA35,AE35,AI35,AM35,AQ35,AU35,AY35,BC35,BG35,BO35,BS35,BW35,CA35,CE35,CI35,CM35,CQ35,CU35,CY35,BK35,DC35,DG35,DK35,DO35,DS35,DW35,EA35,EE35,EI35,EM35,EQ35,EU35,EY35,FC35,FG35,FK35,FO35,FS35,FW35,GA35,GE35)</f>
        <v>0</v>
      </c>
      <c r="D35" s="457">
        <f t="shared" si="44"/>
        <v>0</v>
      </c>
      <c r="E35" s="483"/>
      <c r="F35" s="483"/>
      <c r="G35" s="483"/>
      <c r="H35" s="483"/>
      <c r="I35" s="483"/>
      <c r="J35" s="459">
        <f t="shared" si="45"/>
        <v>0</v>
      </c>
      <c r="K35" s="59">
        <f>SUM($J$21,$J$29:J35)/$C$3</f>
        <v>8.6306936377396171E-2</v>
      </c>
      <c r="L35" s="60" t="e">
        <f t="shared" si="46"/>
        <v>#DIV/0!</v>
      </c>
      <c r="M35" s="73" t="e">
        <f t="shared" si="47"/>
        <v>#DIV/0!</v>
      </c>
      <c r="N35" s="356" t="e">
        <f t="shared" si="48"/>
        <v>#DIV/0!</v>
      </c>
      <c r="O35" s="435"/>
      <c r="P35" s="430"/>
      <c r="Q35" s="426" t="e">
        <f t="shared" si="50"/>
        <v>#DIV/0!</v>
      </c>
      <c r="R35" s="436" t="e">
        <f t="shared" si="51"/>
        <v>#DIV/0!</v>
      </c>
      <c r="S35" s="426" t="e">
        <f t="shared" si="52"/>
        <v>#DIV/0!</v>
      </c>
      <c r="T35" s="430"/>
      <c r="U35" s="430"/>
      <c r="V35" s="437"/>
      <c r="W35" s="169"/>
      <c r="X35" s="127"/>
      <c r="Y35" s="128"/>
      <c r="Z35" s="60" t="e">
        <f t="shared" si="53"/>
        <v>#DIV/0!</v>
      </c>
      <c r="AA35" s="127"/>
      <c r="AB35" s="127"/>
      <c r="AC35" s="128"/>
      <c r="AD35" s="60" t="e">
        <f t="shared" si="54"/>
        <v>#DIV/0!</v>
      </c>
      <c r="AE35" s="127"/>
      <c r="AF35" s="127"/>
      <c r="AG35" s="128"/>
      <c r="AH35" s="60" t="e">
        <f t="shared" si="66"/>
        <v>#DIV/0!</v>
      </c>
      <c r="AI35" s="127"/>
      <c r="AJ35" s="127"/>
      <c r="AK35" s="128"/>
      <c r="AL35" s="60" t="e">
        <f t="shared" si="55"/>
        <v>#DIV/0!</v>
      </c>
      <c r="AM35" s="127"/>
      <c r="AN35" s="127"/>
      <c r="AO35" s="128"/>
      <c r="AP35" s="60" t="e">
        <f t="shared" si="56"/>
        <v>#DIV/0!</v>
      </c>
      <c r="AQ35" s="127"/>
      <c r="AR35" s="127"/>
      <c r="AS35" s="128"/>
      <c r="AT35" s="60" t="e">
        <f t="shared" si="57"/>
        <v>#DIV/0!</v>
      </c>
      <c r="AU35" s="127"/>
      <c r="AV35" s="127"/>
      <c r="AW35" s="128"/>
      <c r="AX35" s="60" t="e">
        <f t="shared" si="58"/>
        <v>#DIV/0!</v>
      </c>
      <c r="AY35" s="127"/>
      <c r="AZ35" s="127"/>
      <c r="BA35" s="128"/>
      <c r="BB35" s="60" t="e">
        <f t="shared" si="59"/>
        <v>#DIV/0!</v>
      </c>
      <c r="BC35" s="127"/>
      <c r="BD35" s="127"/>
      <c r="BE35" s="128"/>
      <c r="BF35" s="60" t="e">
        <f t="shared" si="60"/>
        <v>#DIV/0!</v>
      </c>
      <c r="BG35" s="127"/>
      <c r="BH35" s="127"/>
      <c r="BI35" s="128"/>
      <c r="BJ35" s="60" t="e">
        <f t="shared" si="61"/>
        <v>#DIV/0!</v>
      </c>
      <c r="BK35" s="127"/>
      <c r="BL35" s="127"/>
      <c r="BM35" s="128"/>
      <c r="BN35" s="60" t="e">
        <f t="shared" si="62"/>
        <v>#DIV/0!</v>
      </c>
      <c r="BO35" s="127"/>
      <c r="BP35" s="127"/>
      <c r="BQ35" s="128"/>
      <c r="BR35" s="60" t="e">
        <f t="shared" si="122"/>
        <v>#DIV/0!</v>
      </c>
      <c r="BS35" s="127"/>
      <c r="BT35" s="127"/>
      <c r="BU35" s="128"/>
      <c r="BV35" s="60" t="e">
        <f t="shared" si="123"/>
        <v>#DIV/0!</v>
      </c>
      <c r="BW35" s="127"/>
      <c r="BX35" s="127"/>
      <c r="BY35" s="128"/>
      <c r="BZ35" s="60" t="e">
        <f t="shared" si="124"/>
        <v>#DIV/0!</v>
      </c>
      <c r="CA35" s="127"/>
      <c r="CB35" s="127"/>
      <c r="CC35" s="128"/>
      <c r="CD35" s="60" t="e">
        <f t="shared" si="125"/>
        <v>#DIV/0!</v>
      </c>
      <c r="CE35" s="127"/>
      <c r="CF35" s="127"/>
      <c r="CG35" s="128"/>
      <c r="CH35" s="60" t="e">
        <f t="shared" si="126"/>
        <v>#DIV/0!</v>
      </c>
      <c r="CI35" s="127"/>
      <c r="CJ35" s="127"/>
      <c r="CK35" s="128"/>
      <c r="CL35" s="60" t="e">
        <f t="shared" si="127"/>
        <v>#DIV/0!</v>
      </c>
      <c r="CM35" s="127"/>
      <c r="CN35" s="127"/>
      <c r="CO35" s="128"/>
      <c r="CP35" s="60" t="e">
        <f t="shared" si="128"/>
        <v>#DIV/0!</v>
      </c>
      <c r="CQ35" s="127"/>
      <c r="CR35" s="127"/>
      <c r="CS35" s="128"/>
      <c r="CT35" s="60" t="e">
        <f t="shared" si="129"/>
        <v>#DIV/0!</v>
      </c>
      <c r="CU35" s="127"/>
      <c r="CV35" s="127"/>
      <c r="CW35" s="128"/>
      <c r="CX35" s="60" t="e">
        <f t="shared" si="130"/>
        <v>#DIV/0!</v>
      </c>
      <c r="CY35" s="127"/>
      <c r="CZ35" s="127"/>
      <c r="DA35" s="128"/>
      <c r="DB35" s="60" t="e">
        <f t="shared" si="131"/>
        <v>#DIV/0!</v>
      </c>
      <c r="DC35" s="127"/>
      <c r="DD35" s="127"/>
      <c r="DE35" s="128"/>
      <c r="DF35" s="60" t="e">
        <f t="shared" si="23"/>
        <v>#DIV/0!</v>
      </c>
      <c r="DG35" s="127"/>
      <c r="DH35" s="127"/>
      <c r="DI35" s="128"/>
      <c r="DJ35" s="60" t="e">
        <f t="shared" si="24"/>
        <v>#DIV/0!</v>
      </c>
      <c r="DK35" s="127"/>
      <c r="DL35" s="127"/>
      <c r="DM35" s="128"/>
      <c r="DN35" s="60" t="e">
        <f t="shared" si="25"/>
        <v>#DIV/0!</v>
      </c>
      <c r="DO35" s="127"/>
      <c r="DP35" s="127"/>
      <c r="DQ35" s="128"/>
      <c r="DR35" s="60" t="e">
        <f t="shared" si="26"/>
        <v>#DIV/0!</v>
      </c>
      <c r="DS35" s="127"/>
      <c r="DT35" s="127"/>
      <c r="DU35" s="128"/>
      <c r="DV35" s="60" t="e">
        <f t="shared" si="27"/>
        <v>#DIV/0!</v>
      </c>
      <c r="DW35" s="127"/>
      <c r="DX35" s="127"/>
      <c r="DY35" s="128"/>
      <c r="DZ35" s="60" t="e">
        <f t="shared" si="28"/>
        <v>#DIV/0!</v>
      </c>
      <c r="EA35" s="127"/>
      <c r="EB35" s="127"/>
      <c r="EC35" s="128"/>
      <c r="ED35" s="60" t="e">
        <f t="shared" si="29"/>
        <v>#DIV/0!</v>
      </c>
      <c r="EE35" s="127"/>
      <c r="EF35" s="127"/>
      <c r="EG35" s="128"/>
      <c r="EH35" s="60" t="e">
        <f t="shared" si="30"/>
        <v>#DIV/0!</v>
      </c>
      <c r="EI35" s="127"/>
      <c r="EJ35" s="127"/>
      <c r="EK35" s="128"/>
      <c r="EL35" s="60" t="e">
        <f t="shared" si="31"/>
        <v>#DIV/0!</v>
      </c>
      <c r="EM35" s="127"/>
      <c r="EN35" s="127"/>
      <c r="EO35" s="128"/>
      <c r="EP35" s="60" t="e">
        <f t="shared" si="69"/>
        <v>#DIV/0!</v>
      </c>
      <c r="EQ35" s="127"/>
      <c r="ER35" s="127"/>
      <c r="ES35" s="128"/>
      <c r="ET35" s="150" t="e">
        <f t="shared" si="65"/>
        <v>#DIV/0!</v>
      </c>
      <c r="EU35" s="127"/>
      <c r="EV35" s="127"/>
      <c r="EW35" s="128"/>
      <c r="EX35" s="60" t="e">
        <f t="shared" si="33"/>
        <v>#DIV/0!</v>
      </c>
      <c r="EY35" s="127"/>
      <c r="EZ35" s="127"/>
      <c r="FA35" s="128"/>
      <c r="FB35" s="60" t="e">
        <f t="shared" si="34"/>
        <v>#DIV/0!</v>
      </c>
      <c r="FC35" s="127"/>
      <c r="FD35" s="127"/>
      <c r="FE35" s="128"/>
      <c r="FF35" s="60" t="e">
        <f t="shared" si="35"/>
        <v>#DIV/0!</v>
      </c>
      <c r="FG35" s="127"/>
      <c r="FH35" s="127"/>
      <c r="FI35" s="128"/>
      <c r="FJ35" s="60" t="e">
        <f t="shared" si="36"/>
        <v>#DIV/0!</v>
      </c>
      <c r="FK35" s="127"/>
      <c r="FL35" s="127"/>
      <c r="FM35" s="128"/>
      <c r="FN35" s="60" t="e">
        <f t="shared" si="37"/>
        <v>#DIV/0!</v>
      </c>
      <c r="FO35" s="127"/>
      <c r="FP35" s="127"/>
      <c r="FQ35" s="128"/>
      <c r="FR35" s="60" t="e">
        <f t="shared" si="38"/>
        <v>#DIV/0!</v>
      </c>
      <c r="FS35" s="127"/>
      <c r="FT35" s="127"/>
      <c r="FU35" s="128"/>
      <c r="FV35" s="60" t="e">
        <f t="shared" si="39"/>
        <v>#DIV/0!</v>
      </c>
      <c r="FW35" s="127"/>
      <c r="FX35" s="127"/>
      <c r="FY35" s="128"/>
      <c r="FZ35" s="60" t="e">
        <f t="shared" si="40"/>
        <v>#DIV/0!</v>
      </c>
      <c r="GA35" s="127"/>
      <c r="GB35" s="127"/>
      <c r="GC35" s="128"/>
      <c r="GD35" s="60" t="e">
        <f t="shared" si="41"/>
        <v>#DIV/0!</v>
      </c>
      <c r="GE35" s="127"/>
      <c r="GF35" s="127"/>
      <c r="GG35" s="128"/>
      <c r="GH35" s="60" t="e">
        <f t="shared" si="70"/>
        <v>#DIV/0!</v>
      </c>
      <c r="GI35" s="127"/>
    </row>
    <row r="36" spans="1:191">
      <c r="A36" s="88"/>
      <c r="B36" s="165">
        <f>'Daily_Total  P2'!B36</f>
        <v>45206</v>
      </c>
      <c r="C36" s="456">
        <f t="shared" si="43"/>
        <v>0</v>
      </c>
      <c r="D36" s="457">
        <f t="shared" si="44"/>
        <v>0</v>
      </c>
      <c r="E36" s="483"/>
      <c r="F36" s="483"/>
      <c r="G36" s="483"/>
      <c r="H36" s="483"/>
      <c r="I36" s="483"/>
      <c r="J36" s="459">
        <f t="shared" si="45"/>
        <v>0</v>
      </c>
      <c r="K36" s="59">
        <f>SUM($J$21,$J$29:J36)/$C$3</f>
        <v>8.6306936377396171E-2</v>
      </c>
      <c r="L36" s="60" t="e">
        <f t="shared" si="46"/>
        <v>#DIV/0!</v>
      </c>
      <c r="M36" s="73" t="e">
        <f t="shared" si="47"/>
        <v>#DIV/0!</v>
      </c>
      <c r="N36" s="356" t="e">
        <f t="shared" si="48"/>
        <v>#DIV/0!</v>
      </c>
      <c r="O36" s="435"/>
      <c r="P36" s="430"/>
      <c r="Q36" s="426" t="e">
        <f t="shared" si="50"/>
        <v>#DIV/0!</v>
      </c>
      <c r="R36" s="436" t="e">
        <f t="shared" si="51"/>
        <v>#DIV/0!</v>
      </c>
      <c r="S36" s="426" t="e">
        <f t="shared" si="52"/>
        <v>#DIV/0!</v>
      </c>
      <c r="T36" s="430"/>
      <c r="U36" s="430"/>
      <c r="V36" s="437"/>
      <c r="W36" s="169"/>
      <c r="X36" s="127"/>
      <c r="Y36" s="128"/>
      <c r="Z36" s="60" t="e">
        <f t="shared" si="53"/>
        <v>#DIV/0!</v>
      </c>
      <c r="AA36" s="127"/>
      <c r="AB36" s="127"/>
      <c r="AC36" s="128"/>
      <c r="AD36" s="60" t="e">
        <f t="shared" si="54"/>
        <v>#DIV/0!</v>
      </c>
      <c r="AE36" s="127"/>
      <c r="AF36" s="127"/>
      <c r="AG36" s="128"/>
      <c r="AH36" s="60" t="e">
        <f t="shared" si="66"/>
        <v>#DIV/0!</v>
      </c>
      <c r="AI36" s="127"/>
      <c r="AJ36" s="127"/>
      <c r="AK36" s="128"/>
      <c r="AL36" s="60" t="e">
        <f t="shared" si="55"/>
        <v>#DIV/0!</v>
      </c>
      <c r="AM36" s="127"/>
      <c r="AN36" s="127"/>
      <c r="AO36" s="128"/>
      <c r="AP36" s="60" t="e">
        <f t="shared" si="56"/>
        <v>#DIV/0!</v>
      </c>
      <c r="AQ36" s="127"/>
      <c r="AR36" s="127"/>
      <c r="AS36" s="128"/>
      <c r="AT36" s="60" t="e">
        <f t="shared" si="57"/>
        <v>#DIV/0!</v>
      </c>
      <c r="AU36" s="127"/>
      <c r="AV36" s="127"/>
      <c r="AW36" s="128"/>
      <c r="AX36" s="60" t="e">
        <f t="shared" si="58"/>
        <v>#DIV/0!</v>
      </c>
      <c r="AY36" s="127"/>
      <c r="AZ36" s="127"/>
      <c r="BA36" s="128"/>
      <c r="BB36" s="60" t="e">
        <f t="shared" si="59"/>
        <v>#DIV/0!</v>
      </c>
      <c r="BC36" s="127"/>
      <c r="BD36" s="127"/>
      <c r="BE36" s="128"/>
      <c r="BF36" s="60" t="e">
        <f t="shared" si="60"/>
        <v>#DIV/0!</v>
      </c>
      <c r="BG36" s="127"/>
      <c r="BH36" s="127"/>
      <c r="BI36" s="128"/>
      <c r="BJ36" s="60" t="e">
        <f t="shared" si="61"/>
        <v>#DIV/0!</v>
      </c>
      <c r="BK36" s="127"/>
      <c r="BL36" s="127"/>
      <c r="BM36" s="128"/>
      <c r="BN36" s="60" t="e">
        <f t="shared" si="62"/>
        <v>#DIV/0!</v>
      </c>
      <c r="BO36" s="127"/>
      <c r="BP36" s="127"/>
      <c r="BQ36" s="128"/>
      <c r="BR36" s="60" t="e">
        <f t="shared" si="122"/>
        <v>#DIV/0!</v>
      </c>
      <c r="BS36" s="127"/>
      <c r="BT36" s="127"/>
      <c r="BU36" s="128"/>
      <c r="BV36" s="60" t="e">
        <f t="shared" si="123"/>
        <v>#DIV/0!</v>
      </c>
      <c r="BW36" s="127"/>
      <c r="BX36" s="127"/>
      <c r="BY36" s="128"/>
      <c r="BZ36" s="60" t="e">
        <f t="shared" si="124"/>
        <v>#DIV/0!</v>
      </c>
      <c r="CA36" s="127"/>
      <c r="CB36" s="127"/>
      <c r="CC36" s="128"/>
      <c r="CD36" s="60" t="e">
        <f t="shared" si="125"/>
        <v>#DIV/0!</v>
      </c>
      <c r="CE36" s="127"/>
      <c r="CF36" s="127"/>
      <c r="CG36" s="128"/>
      <c r="CH36" s="60" t="e">
        <f t="shared" si="126"/>
        <v>#DIV/0!</v>
      </c>
      <c r="CI36" s="127"/>
      <c r="CJ36" s="127"/>
      <c r="CK36" s="128"/>
      <c r="CL36" s="60" t="e">
        <f t="shared" si="127"/>
        <v>#DIV/0!</v>
      </c>
      <c r="CM36" s="127"/>
      <c r="CN36" s="127"/>
      <c r="CO36" s="128"/>
      <c r="CP36" s="60" t="e">
        <f t="shared" si="128"/>
        <v>#DIV/0!</v>
      </c>
      <c r="CQ36" s="127"/>
      <c r="CR36" s="127"/>
      <c r="CS36" s="128"/>
      <c r="CT36" s="60" t="e">
        <f t="shared" si="129"/>
        <v>#DIV/0!</v>
      </c>
      <c r="CU36" s="127"/>
      <c r="CV36" s="127"/>
      <c r="CW36" s="128"/>
      <c r="CX36" s="60" t="e">
        <f t="shared" si="130"/>
        <v>#DIV/0!</v>
      </c>
      <c r="CY36" s="127"/>
      <c r="CZ36" s="127"/>
      <c r="DA36" s="128"/>
      <c r="DB36" s="60" t="e">
        <f t="shared" si="131"/>
        <v>#DIV/0!</v>
      </c>
      <c r="DC36" s="127"/>
      <c r="DD36" s="127"/>
      <c r="DE36" s="128"/>
      <c r="DF36" s="60" t="e">
        <f t="shared" si="23"/>
        <v>#DIV/0!</v>
      </c>
      <c r="DG36" s="127"/>
      <c r="DH36" s="127"/>
      <c r="DI36" s="128"/>
      <c r="DJ36" s="60" t="e">
        <f t="shared" si="24"/>
        <v>#DIV/0!</v>
      </c>
      <c r="DK36" s="127"/>
      <c r="DL36" s="127"/>
      <c r="DM36" s="128"/>
      <c r="DN36" s="60" t="e">
        <f t="shared" si="25"/>
        <v>#DIV/0!</v>
      </c>
      <c r="DO36" s="127"/>
      <c r="DP36" s="127"/>
      <c r="DQ36" s="128"/>
      <c r="DR36" s="60" t="e">
        <f t="shared" si="26"/>
        <v>#DIV/0!</v>
      </c>
      <c r="DS36" s="127"/>
      <c r="DT36" s="127"/>
      <c r="DU36" s="128"/>
      <c r="DV36" s="60" t="e">
        <f t="shared" si="27"/>
        <v>#DIV/0!</v>
      </c>
      <c r="DW36" s="127"/>
      <c r="DX36" s="127"/>
      <c r="DY36" s="128"/>
      <c r="DZ36" s="60" t="e">
        <f t="shared" si="28"/>
        <v>#DIV/0!</v>
      </c>
      <c r="EA36" s="127"/>
      <c r="EB36" s="127"/>
      <c r="EC36" s="128"/>
      <c r="ED36" s="60" t="e">
        <f t="shared" si="29"/>
        <v>#DIV/0!</v>
      </c>
      <c r="EE36" s="127"/>
      <c r="EF36" s="127"/>
      <c r="EG36" s="128"/>
      <c r="EH36" s="60" t="e">
        <f t="shared" si="30"/>
        <v>#DIV/0!</v>
      </c>
      <c r="EI36" s="127"/>
      <c r="EJ36" s="127"/>
      <c r="EK36" s="128"/>
      <c r="EL36" s="60" t="e">
        <f t="shared" si="31"/>
        <v>#DIV/0!</v>
      </c>
      <c r="EM36" s="127"/>
      <c r="EN36" s="127"/>
      <c r="EO36" s="128"/>
      <c r="EP36" s="60" t="e">
        <f t="shared" si="69"/>
        <v>#DIV/0!</v>
      </c>
      <c r="EQ36" s="127"/>
      <c r="ER36" s="127"/>
      <c r="ES36" s="128"/>
      <c r="ET36" s="150" t="e">
        <f t="shared" si="65"/>
        <v>#DIV/0!</v>
      </c>
      <c r="EU36" s="127"/>
      <c r="EV36" s="127"/>
      <c r="EW36" s="128"/>
      <c r="EX36" s="60" t="e">
        <f t="shared" si="33"/>
        <v>#DIV/0!</v>
      </c>
      <c r="EY36" s="127"/>
      <c r="EZ36" s="127"/>
      <c r="FA36" s="128"/>
      <c r="FB36" s="60" t="e">
        <f t="shared" si="34"/>
        <v>#DIV/0!</v>
      </c>
      <c r="FC36" s="127"/>
      <c r="FD36" s="127"/>
      <c r="FE36" s="128"/>
      <c r="FF36" s="60" t="e">
        <f t="shared" si="35"/>
        <v>#DIV/0!</v>
      </c>
      <c r="FG36" s="127"/>
      <c r="FH36" s="127"/>
      <c r="FI36" s="128"/>
      <c r="FJ36" s="60" t="e">
        <f t="shared" si="36"/>
        <v>#DIV/0!</v>
      </c>
      <c r="FK36" s="127"/>
      <c r="FL36" s="127"/>
      <c r="FM36" s="128"/>
      <c r="FN36" s="60" t="e">
        <f t="shared" si="37"/>
        <v>#DIV/0!</v>
      </c>
      <c r="FO36" s="127"/>
      <c r="FP36" s="127"/>
      <c r="FQ36" s="128"/>
      <c r="FR36" s="60" t="e">
        <f t="shared" si="38"/>
        <v>#DIV/0!</v>
      </c>
      <c r="FS36" s="127"/>
      <c r="FT36" s="127"/>
      <c r="FU36" s="128"/>
      <c r="FV36" s="60" t="e">
        <f t="shared" si="39"/>
        <v>#DIV/0!</v>
      </c>
      <c r="FW36" s="127"/>
      <c r="FX36" s="127"/>
      <c r="FY36" s="128"/>
      <c r="FZ36" s="60" t="e">
        <f t="shared" si="40"/>
        <v>#DIV/0!</v>
      </c>
      <c r="GA36" s="127"/>
      <c r="GB36" s="127"/>
      <c r="GC36" s="128"/>
      <c r="GD36" s="60" t="e">
        <f t="shared" si="41"/>
        <v>#DIV/0!</v>
      </c>
      <c r="GE36" s="127"/>
      <c r="GF36" s="127"/>
      <c r="GG36" s="128"/>
      <c r="GH36" s="60" t="e">
        <f t="shared" si="70"/>
        <v>#DIV/0!</v>
      </c>
      <c r="GI36" s="127"/>
    </row>
    <row r="37" spans="1:191" ht="16.5" thickBot="1">
      <c r="A37" s="91"/>
      <c r="B37" s="166" t="s">
        <v>51</v>
      </c>
      <c r="C37" s="91">
        <f t="shared" ref="C37" si="132">SUM(C30:C36)</f>
        <v>381788</v>
      </c>
      <c r="D37" s="76">
        <f>SUM(D30:D36)</f>
        <v>12376</v>
      </c>
      <c r="E37" s="147">
        <f t="shared" si="98"/>
        <v>0</v>
      </c>
      <c r="F37" s="76">
        <f t="shared" si="98"/>
        <v>0</v>
      </c>
      <c r="G37" s="76">
        <f t="shared" si="98"/>
        <v>0</v>
      </c>
      <c r="H37" s="76">
        <f t="shared" si="98"/>
        <v>0</v>
      </c>
      <c r="I37" s="76">
        <f t="shared" si="98"/>
        <v>0</v>
      </c>
      <c r="J37" s="77">
        <f>SUM(J30:J36)</f>
        <v>123.80000000000001</v>
      </c>
      <c r="K37" s="78">
        <f>SUM($J$21,$J$29,$J$37)/$C$3</f>
        <v>8.6306936377396198E-2</v>
      </c>
      <c r="L37" s="79">
        <f t="shared" si="46"/>
        <v>3.2415895732710302E-2</v>
      </c>
      <c r="M37" s="80">
        <f t="shared" si="47"/>
        <v>1.0003232062055592E-2</v>
      </c>
      <c r="N37" s="357" t="e">
        <f t="shared" si="48"/>
        <v>#DIV/0!</v>
      </c>
      <c r="O37" s="98">
        <f>SUM(O30:O36)</f>
        <v>5504</v>
      </c>
      <c r="P37" s="81">
        <f>SUM(P30:P36)</f>
        <v>22926.324786324789</v>
      </c>
      <c r="Q37" s="78">
        <f t="shared" si="50"/>
        <v>0.24007336768094004</v>
      </c>
      <c r="R37" s="82">
        <f t="shared" si="51"/>
        <v>2.2492732558139536E-2</v>
      </c>
      <c r="S37" s="78">
        <f t="shared" si="52"/>
        <v>0.44473173884938588</v>
      </c>
      <c r="T37" s="83">
        <f>AVERAGE(T30:T36)</f>
        <v>78.203592903667129</v>
      </c>
      <c r="U37" s="76">
        <f>SUM(U30:U36)</f>
        <v>0</v>
      </c>
      <c r="V37" s="92">
        <f t="shared" ref="V37:V77" si="133">IFERROR(U37/O37,1)</f>
        <v>0</v>
      </c>
      <c r="W37" s="98">
        <f>SUM(W30:W36)</f>
        <v>0</v>
      </c>
      <c r="X37" s="76">
        <f t="shared" ref="X37:Y37" si="134">SUM(X30:X36)</f>
        <v>0</v>
      </c>
      <c r="Y37" s="77">
        <f t="shared" si="134"/>
        <v>0</v>
      </c>
      <c r="Z37" s="79" t="e">
        <f t="shared" si="53"/>
        <v>#DIV/0!</v>
      </c>
      <c r="AA37" s="76">
        <f t="shared" ref="AA37:AC37" si="135">SUM(AA30:AA36)</f>
        <v>16864</v>
      </c>
      <c r="AB37" s="76">
        <f t="shared" si="135"/>
        <v>1090</v>
      </c>
      <c r="AC37" s="77">
        <f t="shared" si="135"/>
        <v>10.899999999999999</v>
      </c>
      <c r="AD37" s="79">
        <f t="shared" si="54"/>
        <v>6.4634724857685011E-2</v>
      </c>
      <c r="AE37" s="76">
        <f t="shared" ref="AE37:AG37" si="136">SUM(AE30:AE36)</f>
        <v>3212</v>
      </c>
      <c r="AF37" s="76">
        <f t="shared" si="136"/>
        <v>171</v>
      </c>
      <c r="AG37" s="77">
        <f t="shared" si="136"/>
        <v>1.7100000000000002</v>
      </c>
      <c r="AH37" s="79">
        <f t="shared" si="66"/>
        <v>5.3237858032378578E-2</v>
      </c>
      <c r="AI37" s="76">
        <f t="shared" ref="AI37:AK37" si="137">SUM(AI30:AI36)</f>
        <v>2764</v>
      </c>
      <c r="AJ37" s="76">
        <f t="shared" si="137"/>
        <v>141</v>
      </c>
      <c r="AK37" s="77">
        <f t="shared" si="137"/>
        <v>1.41</v>
      </c>
      <c r="AL37" s="79">
        <f t="shared" si="55"/>
        <v>5.1013024602026051E-2</v>
      </c>
      <c r="AM37" s="76">
        <f t="shared" ref="AM37:AO37" si="138">SUM(AM30:AM36)</f>
        <v>22828</v>
      </c>
      <c r="AN37" s="76">
        <f t="shared" si="138"/>
        <v>515</v>
      </c>
      <c r="AO37" s="77">
        <f t="shared" si="138"/>
        <v>5.15</v>
      </c>
      <c r="AP37" s="79">
        <f t="shared" si="56"/>
        <v>2.2560014017872786E-2</v>
      </c>
      <c r="AQ37" s="76">
        <f t="shared" ref="AQ37:AS37" si="139">SUM(AQ30:AQ36)</f>
        <v>3656</v>
      </c>
      <c r="AR37" s="76">
        <f t="shared" si="139"/>
        <v>191</v>
      </c>
      <c r="AS37" s="77">
        <f t="shared" si="139"/>
        <v>1.9200000000000002</v>
      </c>
      <c r="AT37" s="79">
        <f t="shared" si="57"/>
        <v>5.2242888402625823E-2</v>
      </c>
      <c r="AU37" s="76">
        <f t="shared" ref="AU37:AW37" si="140">SUM(AU30:AU36)</f>
        <v>6214</v>
      </c>
      <c r="AV37" s="76">
        <f t="shared" si="140"/>
        <v>365</v>
      </c>
      <c r="AW37" s="77">
        <f t="shared" si="140"/>
        <v>3.6500000000000004</v>
      </c>
      <c r="AX37" s="79">
        <f t="shared" si="58"/>
        <v>5.8738332796910202E-2</v>
      </c>
      <c r="AY37" s="76">
        <f t="shared" ref="AY37:BA37" si="141">SUM(AY30:AY36)</f>
        <v>4699</v>
      </c>
      <c r="AZ37" s="76">
        <f t="shared" si="141"/>
        <v>266</v>
      </c>
      <c r="BA37" s="77">
        <f t="shared" si="141"/>
        <v>2.66</v>
      </c>
      <c r="BB37" s="79">
        <f t="shared" si="59"/>
        <v>5.6607788891253459E-2</v>
      </c>
      <c r="BC37" s="76">
        <f t="shared" ref="BC37:BE37" si="142">SUM(BC30:BC36)</f>
        <v>2915</v>
      </c>
      <c r="BD37" s="76">
        <f t="shared" si="142"/>
        <v>159</v>
      </c>
      <c r="BE37" s="77">
        <f t="shared" si="142"/>
        <v>1.5899999999999999</v>
      </c>
      <c r="BF37" s="79">
        <f t="shared" si="60"/>
        <v>5.4545454545454543E-2</v>
      </c>
      <c r="BG37" s="76">
        <f t="shared" ref="BG37:BI37" si="143">SUM(BG30:BG36)</f>
        <v>4472</v>
      </c>
      <c r="BH37" s="76">
        <f t="shared" si="143"/>
        <v>220</v>
      </c>
      <c r="BI37" s="77">
        <f t="shared" si="143"/>
        <v>2.2000000000000002</v>
      </c>
      <c r="BJ37" s="79">
        <f t="shared" si="61"/>
        <v>4.9194991055456175E-2</v>
      </c>
      <c r="BK37" s="76">
        <f t="shared" ref="BK37:BM37" si="144">SUM(BK30:BK36)</f>
        <v>2641</v>
      </c>
      <c r="BL37" s="76">
        <f t="shared" si="144"/>
        <v>132</v>
      </c>
      <c r="BM37" s="77">
        <f t="shared" si="144"/>
        <v>1.32</v>
      </c>
      <c r="BN37" s="79">
        <f t="shared" si="62"/>
        <v>4.9981067777357065E-2</v>
      </c>
      <c r="BO37" s="76">
        <f t="shared" ref="BO37:BQ37" si="145">SUM(BO30:BO36)</f>
        <v>15705</v>
      </c>
      <c r="BP37" s="76">
        <f t="shared" si="145"/>
        <v>910</v>
      </c>
      <c r="BQ37" s="77">
        <f t="shared" si="145"/>
        <v>9.1</v>
      </c>
      <c r="BR37" s="79">
        <f t="shared" si="122"/>
        <v>5.7943330149633876E-2</v>
      </c>
      <c r="BS37" s="76">
        <f t="shared" ref="BS37:BU37" si="146">SUM(BS30:BS36)</f>
        <v>2543</v>
      </c>
      <c r="BT37" s="76">
        <f t="shared" si="146"/>
        <v>93</v>
      </c>
      <c r="BU37" s="77">
        <f t="shared" si="146"/>
        <v>0.93</v>
      </c>
      <c r="BV37" s="79">
        <f t="shared" si="123"/>
        <v>3.6570979158474244E-2</v>
      </c>
      <c r="BW37" s="76">
        <f t="shared" ref="BW37:BY37" si="147">SUM(BW30:BW36)</f>
        <v>5351</v>
      </c>
      <c r="BX37" s="76">
        <f t="shared" si="147"/>
        <v>244</v>
      </c>
      <c r="BY37" s="77">
        <f t="shared" si="147"/>
        <v>2.4400000000000004</v>
      </c>
      <c r="BZ37" s="79">
        <f t="shared" si="124"/>
        <v>4.5598953466641751E-2</v>
      </c>
      <c r="CA37" s="76">
        <f t="shared" ref="CA37:CC37" si="148">SUM(CA30:CA36)</f>
        <v>2981</v>
      </c>
      <c r="CB37" s="76">
        <f t="shared" si="148"/>
        <v>158</v>
      </c>
      <c r="CC37" s="77">
        <f t="shared" si="148"/>
        <v>1.58</v>
      </c>
      <c r="CD37" s="79">
        <f t="shared" si="125"/>
        <v>5.3002348205300233E-2</v>
      </c>
      <c r="CE37" s="76">
        <f t="shared" ref="CE37:CG37" si="149">SUM(CE30:CE36)</f>
        <v>4109</v>
      </c>
      <c r="CF37" s="76">
        <f t="shared" si="149"/>
        <v>174</v>
      </c>
      <c r="CG37" s="77">
        <f t="shared" si="149"/>
        <v>1.74</v>
      </c>
      <c r="CH37" s="79">
        <f t="shared" si="126"/>
        <v>4.2346069603309805E-2</v>
      </c>
      <c r="CI37" s="76">
        <f t="shared" ref="CI37:CK37" si="150">SUM(CI30:CI36)</f>
        <v>2695</v>
      </c>
      <c r="CJ37" s="76">
        <f t="shared" si="150"/>
        <v>127</v>
      </c>
      <c r="CK37" s="77">
        <f t="shared" si="150"/>
        <v>1.27</v>
      </c>
      <c r="CL37" s="79">
        <f t="shared" si="127"/>
        <v>4.712430426716141E-2</v>
      </c>
      <c r="CM37" s="76">
        <f t="shared" ref="CM37:CO37" si="151">SUM(CM30:CM36)</f>
        <v>0</v>
      </c>
      <c r="CN37" s="76">
        <f t="shared" si="151"/>
        <v>0</v>
      </c>
      <c r="CO37" s="77">
        <f t="shared" si="151"/>
        <v>0</v>
      </c>
      <c r="CP37" s="79" t="e">
        <f t="shared" si="128"/>
        <v>#DIV/0!</v>
      </c>
      <c r="CQ37" s="76">
        <f t="shared" ref="CQ37:CS37" si="152">SUM(CQ30:CQ36)</f>
        <v>11583</v>
      </c>
      <c r="CR37" s="76">
        <f t="shared" si="152"/>
        <v>229</v>
      </c>
      <c r="CS37" s="77">
        <f t="shared" si="152"/>
        <v>2.29</v>
      </c>
      <c r="CT37" s="79">
        <f t="shared" si="129"/>
        <v>1.9770353103686435E-2</v>
      </c>
      <c r="CU37" s="76">
        <f t="shared" ref="CU37:CW37" si="153">SUM(CU30:CU36)</f>
        <v>17610</v>
      </c>
      <c r="CV37" s="76">
        <f t="shared" si="153"/>
        <v>408</v>
      </c>
      <c r="CW37" s="77">
        <f t="shared" si="153"/>
        <v>4.08</v>
      </c>
      <c r="CX37" s="79">
        <f t="shared" si="130"/>
        <v>2.3168654173764906E-2</v>
      </c>
      <c r="CY37" s="76">
        <f t="shared" ref="CY37:DA37" si="154">SUM(CY30:CY36)</f>
        <v>2740</v>
      </c>
      <c r="CZ37" s="76">
        <f t="shared" si="154"/>
        <v>115</v>
      </c>
      <c r="DA37" s="77">
        <f t="shared" si="154"/>
        <v>1.1500000000000001</v>
      </c>
      <c r="DB37" s="79">
        <f t="shared" si="131"/>
        <v>4.1970802919708027E-2</v>
      </c>
      <c r="DC37" s="76">
        <f>SUM(DC30:DC36)</f>
        <v>42650</v>
      </c>
      <c r="DD37" s="76">
        <f t="shared" ref="DD37:DE37" si="155">SUM(DD30:DD36)</f>
        <v>817</v>
      </c>
      <c r="DE37" s="77">
        <f t="shared" si="155"/>
        <v>8.18</v>
      </c>
      <c r="DF37" s="79">
        <f t="shared" si="23"/>
        <v>1.9155920281359907E-2</v>
      </c>
      <c r="DG37" s="76">
        <f t="shared" ref="DG37:DI37" si="156">SUM(DG30:DG36)</f>
        <v>26767</v>
      </c>
      <c r="DH37" s="76">
        <f t="shared" si="156"/>
        <v>566</v>
      </c>
      <c r="DI37" s="77">
        <f t="shared" si="156"/>
        <v>5.66</v>
      </c>
      <c r="DJ37" s="79">
        <f t="shared" si="24"/>
        <v>2.1145440280942951E-2</v>
      </c>
      <c r="DK37" s="76">
        <f t="shared" ref="DK37:DM37" si="157">SUM(DK30:DK36)</f>
        <v>16901</v>
      </c>
      <c r="DL37" s="76">
        <f t="shared" si="157"/>
        <v>380</v>
      </c>
      <c r="DM37" s="77">
        <f t="shared" si="157"/>
        <v>3.8</v>
      </c>
      <c r="DN37" s="79">
        <f t="shared" si="25"/>
        <v>2.2483876693686764E-2</v>
      </c>
      <c r="DO37" s="76">
        <f t="shared" ref="DO37:DQ37" si="158">SUM(DO30:DO36)</f>
        <v>26146</v>
      </c>
      <c r="DP37" s="76">
        <f t="shared" si="158"/>
        <v>957</v>
      </c>
      <c r="DQ37" s="77">
        <f t="shared" si="158"/>
        <v>9.58</v>
      </c>
      <c r="DR37" s="79">
        <f t="shared" si="26"/>
        <v>3.6602157117723549E-2</v>
      </c>
      <c r="DS37" s="76">
        <f t="shared" ref="DS37:DU37" si="159">SUM(DS30:DS36)</f>
        <v>25314</v>
      </c>
      <c r="DT37" s="76">
        <f t="shared" si="159"/>
        <v>552</v>
      </c>
      <c r="DU37" s="77">
        <f t="shared" si="159"/>
        <v>5.52</v>
      </c>
      <c r="DV37" s="79">
        <f t="shared" si="27"/>
        <v>2.1806115193173738E-2</v>
      </c>
      <c r="DW37" s="76">
        <f t="shared" ref="DW37:DY37" si="160">SUM(DW30:DW36)</f>
        <v>13486</v>
      </c>
      <c r="DX37" s="76">
        <f t="shared" si="160"/>
        <v>613</v>
      </c>
      <c r="DY37" s="77">
        <f t="shared" si="160"/>
        <v>6.1399999999999988</v>
      </c>
      <c r="DZ37" s="79">
        <f t="shared" si="28"/>
        <v>4.5454545454545456E-2</v>
      </c>
      <c r="EA37" s="76">
        <f t="shared" ref="EA37:EC37" si="161">SUM(EA30:EA36)</f>
        <v>2552</v>
      </c>
      <c r="EB37" s="76">
        <f t="shared" si="161"/>
        <v>133</v>
      </c>
      <c r="EC37" s="77">
        <f t="shared" si="161"/>
        <v>1.33</v>
      </c>
      <c r="ED37" s="79">
        <f t="shared" si="29"/>
        <v>5.2115987460815048E-2</v>
      </c>
      <c r="EE37" s="76">
        <f t="shared" ref="EE37:EG37" si="162">SUM(EE30:EE36)</f>
        <v>8681</v>
      </c>
      <c r="EF37" s="76">
        <f t="shared" si="162"/>
        <v>210</v>
      </c>
      <c r="EG37" s="77">
        <f t="shared" si="162"/>
        <v>2.1</v>
      </c>
      <c r="EH37" s="79">
        <f t="shared" si="30"/>
        <v>2.4190761433014629E-2</v>
      </c>
      <c r="EI37" s="76">
        <f t="shared" ref="EI37:EK37" si="163">SUM(EI30:EI36)</f>
        <v>1850</v>
      </c>
      <c r="EJ37" s="76">
        <f t="shared" si="163"/>
        <v>92</v>
      </c>
      <c r="EK37" s="77">
        <f t="shared" si="163"/>
        <v>0.92</v>
      </c>
      <c r="EL37" s="79">
        <f t="shared" si="31"/>
        <v>4.9729729729729728E-2</v>
      </c>
      <c r="EM37" s="76">
        <f t="shared" ref="EM37:EO37" si="164">SUM(EM30:EM36)</f>
        <v>2921</v>
      </c>
      <c r="EN37" s="76">
        <f t="shared" si="164"/>
        <v>146</v>
      </c>
      <c r="EO37" s="77">
        <f t="shared" si="164"/>
        <v>1.46</v>
      </c>
      <c r="EP37" s="79">
        <f t="shared" si="69"/>
        <v>4.9982882574460798E-2</v>
      </c>
      <c r="EQ37" s="76">
        <f t="shared" ref="EQ37:ES37" si="165">SUM(EQ30:EQ36)</f>
        <v>0</v>
      </c>
      <c r="ER37" s="76">
        <f t="shared" si="165"/>
        <v>0</v>
      </c>
      <c r="ES37" s="77">
        <f t="shared" si="165"/>
        <v>0</v>
      </c>
      <c r="ET37" s="151" t="e">
        <f t="shared" si="65"/>
        <v>#DIV/0!</v>
      </c>
      <c r="EU37" s="76">
        <f>SUM(EU30:EU36)</f>
        <v>9953</v>
      </c>
      <c r="EV37" s="76">
        <f t="shared" ref="EV37:EW37" si="166">SUM(EV30:EV36)</f>
        <v>205</v>
      </c>
      <c r="EW37" s="77">
        <f t="shared" si="166"/>
        <v>2.0499999999999998</v>
      </c>
      <c r="EX37" s="79">
        <f t="shared" si="33"/>
        <v>2.0596804983422083E-2</v>
      </c>
      <c r="EY37" s="76">
        <f t="shared" ref="EY37:FA37" si="167">SUM(EY30:EY36)</f>
        <v>2542</v>
      </c>
      <c r="EZ37" s="76">
        <f t="shared" si="167"/>
        <v>91</v>
      </c>
      <c r="FA37" s="77">
        <f t="shared" si="167"/>
        <v>0.91</v>
      </c>
      <c r="FB37" s="79">
        <f t="shared" si="34"/>
        <v>3.5798583792289534E-2</v>
      </c>
      <c r="FC37" s="76">
        <f t="shared" ref="FC37:FE37" si="168">SUM(FC30:FC36)</f>
        <v>5251</v>
      </c>
      <c r="FD37" s="76">
        <f t="shared" si="168"/>
        <v>296</v>
      </c>
      <c r="FE37" s="77">
        <f t="shared" si="168"/>
        <v>2.96</v>
      </c>
      <c r="FF37" s="79">
        <f t="shared" si="35"/>
        <v>5.6370215197105313E-2</v>
      </c>
      <c r="FG37" s="76">
        <f t="shared" ref="FG37:FI37" si="169">SUM(FG30:FG36)</f>
        <v>3520</v>
      </c>
      <c r="FH37" s="76">
        <f t="shared" si="169"/>
        <v>155</v>
      </c>
      <c r="FI37" s="77">
        <f t="shared" si="169"/>
        <v>1.55</v>
      </c>
      <c r="FJ37" s="79">
        <f t="shared" si="36"/>
        <v>4.4034090909090912E-2</v>
      </c>
      <c r="FK37" s="76">
        <f t="shared" ref="FK37:FM37" si="170">SUM(FK30:FK36)</f>
        <v>13885</v>
      </c>
      <c r="FL37" s="76">
        <f t="shared" si="170"/>
        <v>299</v>
      </c>
      <c r="FM37" s="77">
        <f t="shared" si="170"/>
        <v>2.99</v>
      </c>
      <c r="FN37" s="79">
        <f t="shared" si="37"/>
        <v>2.1534029528267915E-2</v>
      </c>
      <c r="FO37" s="76">
        <f t="shared" ref="FO37:FQ37" si="171">SUM(FO30:FO36)</f>
        <v>2534</v>
      </c>
      <c r="FP37" s="76">
        <f t="shared" si="171"/>
        <v>82</v>
      </c>
      <c r="FQ37" s="77">
        <f t="shared" si="171"/>
        <v>0.82000000000000006</v>
      </c>
      <c r="FR37" s="79">
        <f t="shared" si="38"/>
        <v>3.235990528808208E-2</v>
      </c>
      <c r="FS37" s="76">
        <f t="shared" ref="FS37:FU37" si="172">SUM(FS30:FS36)</f>
        <v>19184</v>
      </c>
      <c r="FT37" s="76">
        <f t="shared" si="172"/>
        <v>472</v>
      </c>
      <c r="FU37" s="77">
        <f t="shared" si="172"/>
        <v>4.7200000000000006</v>
      </c>
      <c r="FV37" s="79">
        <f t="shared" si="39"/>
        <v>2.4603836530442035E-2</v>
      </c>
      <c r="FW37" s="76">
        <f t="shared" ref="FW37:FY37" si="173">SUM(FW30:FW36)</f>
        <v>12739</v>
      </c>
      <c r="FX37" s="76">
        <f t="shared" si="173"/>
        <v>240</v>
      </c>
      <c r="FY37" s="77">
        <f t="shared" si="173"/>
        <v>2.4</v>
      </c>
      <c r="FZ37" s="79">
        <f t="shared" si="40"/>
        <v>1.8839783342491562E-2</v>
      </c>
      <c r="GA37" s="76">
        <f t="shared" ref="GA37:GC37" si="174">SUM(GA30:GA36)</f>
        <v>2890</v>
      </c>
      <c r="GB37" s="76">
        <f t="shared" si="174"/>
        <v>143</v>
      </c>
      <c r="GC37" s="77">
        <f t="shared" si="174"/>
        <v>1.4300000000000002</v>
      </c>
      <c r="GD37" s="79">
        <f t="shared" si="41"/>
        <v>4.948096885813149E-2</v>
      </c>
      <c r="GE37" s="76">
        <f t="shared" ref="GE37:GG37" si="175">SUM(GE30:GE36)</f>
        <v>6440</v>
      </c>
      <c r="GF37" s="76">
        <f t="shared" si="175"/>
        <v>219</v>
      </c>
      <c r="GG37" s="77">
        <f t="shared" si="175"/>
        <v>2.19</v>
      </c>
      <c r="GH37" s="79">
        <f t="shared" si="70"/>
        <v>3.4006211180124223E-2</v>
      </c>
      <c r="GI37" s="76">
        <f t="shared" ref="GI37" si="176">SUM(GI30:GI36)</f>
        <v>0</v>
      </c>
    </row>
    <row r="38" spans="1:191" hidden="1">
      <c r="A38" s="94"/>
      <c r="B38" s="165" t="e">
        <f>'Daily_Total  P2'!B38</f>
        <v>#REF!</v>
      </c>
      <c r="C38" s="456">
        <f t="shared" si="43"/>
        <v>0</v>
      </c>
      <c r="D38" s="457">
        <f t="shared" ref="D38:D81" si="177">SUM(X38,AB38,AF38,AJ38,AN38,AR38,AV38,AZ38,BD38,BH38,BL38,BP38,BT38,BX38,CB38,CF38,CJ38,CN38,CR38,CV38,CZ38,DD38,DH38,DL38,DP38,DT38,DX38,EB38,EF38,EJ38,EN38,ER38,EV38,EZ38,FD38,FH38,FL38,FP38,FT38,FX38,GB38,GG38)</f>
        <v>0</v>
      </c>
      <c r="E38" s="146"/>
      <c r="F38" s="72"/>
      <c r="G38" s="72"/>
      <c r="H38" s="72"/>
      <c r="I38" s="72"/>
      <c r="J38" s="459">
        <f t="shared" si="45"/>
        <v>0</v>
      </c>
      <c r="K38" s="59">
        <f>SUM($J$21,$J$29,$J$37:J38)/$C$3</f>
        <v>8.6306936377396198E-2</v>
      </c>
      <c r="L38" s="60" t="e">
        <f t="shared" si="46"/>
        <v>#DIV/0!</v>
      </c>
      <c r="M38" s="73" t="e">
        <f t="shared" si="47"/>
        <v>#DIV/0!</v>
      </c>
      <c r="N38" s="356" t="e">
        <f t="shared" si="48"/>
        <v>#DIV/0!</v>
      </c>
      <c r="O38" s="435"/>
      <c r="P38" s="430"/>
      <c r="Q38" s="426" t="e">
        <f t="shared" si="50"/>
        <v>#DIV/0!</v>
      </c>
      <c r="R38" s="436" t="e">
        <f t="shared" si="51"/>
        <v>#DIV/0!</v>
      </c>
      <c r="S38" s="426" t="e">
        <f t="shared" si="52"/>
        <v>#DIV/0!</v>
      </c>
      <c r="T38" s="430"/>
      <c r="U38" s="430"/>
      <c r="V38" s="437">
        <v>0</v>
      </c>
      <c r="W38" s="169"/>
      <c r="X38" s="127"/>
      <c r="Y38" s="128"/>
      <c r="Z38" s="60" t="e">
        <f t="shared" si="53"/>
        <v>#DIV/0!</v>
      </c>
      <c r="AA38" s="127"/>
      <c r="AB38" s="127"/>
      <c r="AC38" s="128"/>
      <c r="AD38" s="60" t="e">
        <f t="shared" si="54"/>
        <v>#DIV/0!</v>
      </c>
      <c r="AE38" s="127"/>
      <c r="AF38" s="127"/>
      <c r="AG38" s="128"/>
      <c r="AH38" s="60" t="e">
        <f t="shared" si="66"/>
        <v>#DIV/0!</v>
      </c>
      <c r="AI38" s="127"/>
      <c r="AJ38" s="127"/>
      <c r="AK38" s="128"/>
      <c r="AL38" s="60" t="e">
        <f t="shared" si="55"/>
        <v>#DIV/0!</v>
      </c>
      <c r="AM38" s="127"/>
      <c r="AN38" s="127"/>
      <c r="AO38" s="128"/>
      <c r="AP38" s="60" t="e">
        <f t="shared" si="56"/>
        <v>#DIV/0!</v>
      </c>
      <c r="AQ38" s="127"/>
      <c r="AR38" s="127"/>
      <c r="AS38" s="128"/>
      <c r="AT38" s="60" t="e">
        <f t="shared" si="57"/>
        <v>#DIV/0!</v>
      </c>
      <c r="AU38" s="127"/>
      <c r="AV38" s="127"/>
      <c r="AW38" s="128"/>
      <c r="AX38" s="60" t="e">
        <f t="shared" si="58"/>
        <v>#DIV/0!</v>
      </c>
      <c r="AY38" s="127"/>
      <c r="AZ38" s="127"/>
      <c r="BA38" s="128"/>
      <c r="BB38" s="60" t="e">
        <f t="shared" si="59"/>
        <v>#DIV/0!</v>
      </c>
      <c r="BC38" s="127"/>
      <c r="BD38" s="127"/>
      <c r="BE38" s="128"/>
      <c r="BF38" s="60" t="e">
        <f t="shared" si="60"/>
        <v>#DIV/0!</v>
      </c>
      <c r="BG38" s="127"/>
      <c r="BH38" s="127"/>
      <c r="BI38" s="128"/>
      <c r="BJ38" s="60" t="e">
        <f t="shared" si="61"/>
        <v>#DIV/0!</v>
      </c>
      <c r="BK38" s="127"/>
      <c r="BL38" s="127"/>
      <c r="BM38" s="128"/>
      <c r="BN38" s="60" t="e">
        <f t="shared" si="62"/>
        <v>#DIV/0!</v>
      </c>
      <c r="BO38" s="127"/>
      <c r="BP38" s="127"/>
      <c r="BQ38" s="128"/>
      <c r="BR38" s="60" t="e">
        <f t="shared" si="122"/>
        <v>#DIV/0!</v>
      </c>
      <c r="BS38" s="127"/>
      <c r="BT38" s="127"/>
      <c r="BU38" s="128"/>
      <c r="BV38" s="60" t="e">
        <f t="shared" si="123"/>
        <v>#DIV/0!</v>
      </c>
      <c r="BW38" s="127"/>
      <c r="BX38" s="127"/>
      <c r="BY38" s="128"/>
      <c r="BZ38" s="60" t="e">
        <f t="shared" si="124"/>
        <v>#DIV/0!</v>
      </c>
      <c r="CA38" s="127"/>
      <c r="CB38" s="127"/>
      <c r="CC38" s="128"/>
      <c r="CD38" s="60" t="e">
        <f t="shared" si="125"/>
        <v>#DIV/0!</v>
      </c>
      <c r="CE38" s="127"/>
      <c r="CF38" s="127"/>
      <c r="CG38" s="128"/>
      <c r="CH38" s="60" t="e">
        <f t="shared" si="126"/>
        <v>#DIV/0!</v>
      </c>
      <c r="CI38" s="127"/>
      <c r="CJ38" s="127"/>
      <c r="CK38" s="128"/>
      <c r="CL38" s="60" t="e">
        <f t="shared" si="127"/>
        <v>#DIV/0!</v>
      </c>
      <c r="CM38" s="127"/>
      <c r="CN38" s="127"/>
      <c r="CO38" s="128"/>
      <c r="CP38" s="60" t="e">
        <f t="shared" si="128"/>
        <v>#DIV/0!</v>
      </c>
      <c r="CQ38" s="127"/>
      <c r="CR38" s="127"/>
      <c r="CS38" s="128"/>
      <c r="CT38" s="60" t="e">
        <f t="shared" si="129"/>
        <v>#DIV/0!</v>
      </c>
      <c r="CU38" s="127"/>
      <c r="CV38" s="127"/>
      <c r="CW38" s="128"/>
      <c r="CX38" s="60" t="e">
        <f t="shared" si="130"/>
        <v>#DIV/0!</v>
      </c>
      <c r="CY38" s="127"/>
      <c r="CZ38" s="127"/>
      <c r="DA38" s="128"/>
      <c r="DB38" s="60" t="e">
        <f t="shared" si="131"/>
        <v>#DIV/0!</v>
      </c>
      <c r="DC38" s="127"/>
      <c r="DD38" s="127"/>
      <c r="DE38" s="128"/>
      <c r="DF38" s="60" t="e">
        <f t="shared" si="23"/>
        <v>#DIV/0!</v>
      </c>
      <c r="DG38" s="127"/>
      <c r="DH38" s="127"/>
      <c r="DI38" s="128"/>
      <c r="DJ38" s="60" t="e">
        <f t="shared" si="24"/>
        <v>#DIV/0!</v>
      </c>
      <c r="DK38" s="127"/>
      <c r="DL38" s="127"/>
      <c r="DM38" s="128"/>
      <c r="DN38" s="60" t="e">
        <f t="shared" si="25"/>
        <v>#DIV/0!</v>
      </c>
      <c r="DO38" s="127"/>
      <c r="DP38" s="127"/>
      <c r="DQ38" s="128"/>
      <c r="DR38" s="60" t="e">
        <f t="shared" si="26"/>
        <v>#DIV/0!</v>
      </c>
      <c r="DS38" s="127"/>
      <c r="DT38" s="127"/>
      <c r="DU38" s="128"/>
      <c r="DV38" s="60" t="e">
        <f t="shared" si="27"/>
        <v>#DIV/0!</v>
      </c>
      <c r="DW38" s="127"/>
      <c r="DX38" s="127"/>
      <c r="DY38" s="128"/>
      <c r="DZ38" s="60" t="e">
        <f t="shared" si="28"/>
        <v>#DIV/0!</v>
      </c>
      <c r="EA38" s="127"/>
      <c r="EB38" s="127"/>
      <c r="EC38" s="128"/>
      <c r="ED38" s="60" t="e">
        <f t="shared" si="29"/>
        <v>#DIV/0!</v>
      </c>
      <c r="EE38" s="127"/>
      <c r="EF38" s="127"/>
      <c r="EG38" s="128"/>
      <c r="EH38" s="60" t="e">
        <f t="shared" si="30"/>
        <v>#DIV/0!</v>
      </c>
      <c r="EI38" s="127"/>
      <c r="EJ38" s="127"/>
      <c r="EK38" s="128"/>
      <c r="EL38" s="60" t="e">
        <f t="shared" si="31"/>
        <v>#DIV/0!</v>
      </c>
      <c r="EM38" s="127"/>
      <c r="EN38" s="127"/>
      <c r="EO38" s="128"/>
      <c r="EP38" s="60" t="e">
        <f t="shared" si="69"/>
        <v>#DIV/0!</v>
      </c>
      <c r="EQ38" s="127"/>
      <c r="ER38" s="127"/>
      <c r="ES38" s="128"/>
      <c r="ET38" s="150" t="e">
        <f t="shared" si="65"/>
        <v>#DIV/0!</v>
      </c>
      <c r="EU38" s="127"/>
      <c r="EV38" s="127"/>
      <c r="EW38" s="128"/>
      <c r="EX38" s="60" t="e">
        <f t="shared" si="33"/>
        <v>#DIV/0!</v>
      </c>
      <c r="EY38" s="127"/>
      <c r="EZ38" s="127"/>
      <c r="FA38" s="128"/>
      <c r="FB38" s="60" t="e">
        <f t="shared" si="34"/>
        <v>#DIV/0!</v>
      </c>
      <c r="FC38" s="127"/>
      <c r="FD38" s="127"/>
      <c r="FE38" s="128"/>
      <c r="FF38" s="60" t="e">
        <f t="shared" si="35"/>
        <v>#DIV/0!</v>
      </c>
      <c r="FG38" s="127"/>
      <c r="FH38" s="127"/>
      <c r="FI38" s="128"/>
      <c r="FJ38" s="60" t="e">
        <f t="shared" si="36"/>
        <v>#DIV/0!</v>
      </c>
      <c r="FK38" s="127"/>
      <c r="FL38" s="127"/>
      <c r="FM38" s="128"/>
      <c r="FN38" s="60" t="e">
        <f t="shared" si="37"/>
        <v>#DIV/0!</v>
      </c>
      <c r="FO38" s="127"/>
      <c r="FP38" s="127"/>
      <c r="FQ38" s="128"/>
      <c r="FR38" s="60" t="e">
        <f t="shared" si="38"/>
        <v>#DIV/0!</v>
      </c>
      <c r="FS38" s="127"/>
      <c r="FT38" s="127"/>
      <c r="FU38" s="128"/>
      <c r="FV38" s="60" t="e">
        <f t="shared" si="39"/>
        <v>#DIV/0!</v>
      </c>
      <c r="FW38" s="127"/>
      <c r="FX38" s="127"/>
      <c r="FY38" s="128"/>
      <c r="FZ38" s="60" t="e">
        <f t="shared" si="40"/>
        <v>#DIV/0!</v>
      </c>
      <c r="GA38" s="127"/>
      <c r="GB38" s="127"/>
      <c r="GC38" s="128"/>
      <c r="GD38" s="60" t="e">
        <f t="shared" si="41"/>
        <v>#DIV/0!</v>
      </c>
      <c r="GE38" s="127"/>
      <c r="GF38" s="127"/>
      <c r="GG38" s="128"/>
      <c r="GH38" s="60" t="e">
        <f t="shared" si="70"/>
        <v>#DIV/0!</v>
      </c>
      <c r="GI38" s="127"/>
    </row>
    <row r="39" spans="1:191" hidden="1">
      <c r="A39" s="88"/>
      <c r="B39" s="165" t="e">
        <f>'Daily_Total  P2'!B39</f>
        <v>#REF!</v>
      </c>
      <c r="C39" s="456">
        <f t="shared" si="43"/>
        <v>0</v>
      </c>
      <c r="D39" s="457">
        <f t="shared" si="177"/>
        <v>0</v>
      </c>
      <c r="E39" s="146"/>
      <c r="F39" s="72"/>
      <c r="G39" s="72"/>
      <c r="H39" s="72"/>
      <c r="I39" s="72"/>
      <c r="J39" s="459">
        <f t="shared" si="45"/>
        <v>0</v>
      </c>
      <c r="K39" s="59">
        <f>SUM($J$21,$J$29,$J$37:J39)/$C$3</f>
        <v>8.6306936377396198E-2</v>
      </c>
      <c r="L39" s="60" t="e">
        <f t="shared" si="46"/>
        <v>#DIV/0!</v>
      </c>
      <c r="M39" s="73" t="e">
        <f t="shared" si="47"/>
        <v>#DIV/0!</v>
      </c>
      <c r="N39" s="356" t="e">
        <f t="shared" si="48"/>
        <v>#DIV/0!</v>
      </c>
      <c r="O39" s="435"/>
      <c r="P39" s="430"/>
      <c r="Q39" s="426" t="e">
        <f t="shared" si="50"/>
        <v>#DIV/0!</v>
      </c>
      <c r="R39" s="436" t="e">
        <f t="shared" si="51"/>
        <v>#DIV/0!</v>
      </c>
      <c r="S39" s="426" t="e">
        <f t="shared" si="52"/>
        <v>#DIV/0!</v>
      </c>
      <c r="T39" s="430"/>
      <c r="U39" s="430"/>
      <c r="V39" s="437"/>
      <c r="W39" s="169"/>
      <c r="X39" s="127"/>
      <c r="Y39" s="128"/>
      <c r="Z39" s="60" t="e">
        <f t="shared" si="53"/>
        <v>#DIV/0!</v>
      </c>
      <c r="AA39" s="127"/>
      <c r="AB39" s="127"/>
      <c r="AC39" s="128"/>
      <c r="AD39" s="60" t="e">
        <f t="shared" si="54"/>
        <v>#DIV/0!</v>
      </c>
      <c r="AE39" s="127"/>
      <c r="AF39" s="127"/>
      <c r="AG39" s="128"/>
      <c r="AH39" s="60" t="e">
        <f t="shared" si="66"/>
        <v>#DIV/0!</v>
      </c>
      <c r="AI39" s="127"/>
      <c r="AJ39" s="127"/>
      <c r="AK39" s="128"/>
      <c r="AL39" s="60" t="e">
        <f t="shared" si="55"/>
        <v>#DIV/0!</v>
      </c>
      <c r="AM39" s="127"/>
      <c r="AN39" s="127"/>
      <c r="AO39" s="128"/>
      <c r="AP39" s="60" t="e">
        <f t="shared" si="56"/>
        <v>#DIV/0!</v>
      </c>
      <c r="AQ39" s="127"/>
      <c r="AR39" s="127"/>
      <c r="AS39" s="128"/>
      <c r="AT39" s="60" t="e">
        <f t="shared" si="57"/>
        <v>#DIV/0!</v>
      </c>
      <c r="AU39" s="127"/>
      <c r="AV39" s="127"/>
      <c r="AW39" s="128"/>
      <c r="AX39" s="60" t="e">
        <f t="shared" si="58"/>
        <v>#DIV/0!</v>
      </c>
      <c r="AY39" s="127"/>
      <c r="AZ39" s="127"/>
      <c r="BA39" s="128"/>
      <c r="BB39" s="60" t="e">
        <f t="shared" si="59"/>
        <v>#DIV/0!</v>
      </c>
      <c r="BC39" s="127"/>
      <c r="BD39" s="127"/>
      <c r="BE39" s="128"/>
      <c r="BF39" s="60" t="e">
        <f t="shared" si="60"/>
        <v>#DIV/0!</v>
      </c>
      <c r="BG39" s="127"/>
      <c r="BH39" s="127"/>
      <c r="BI39" s="128"/>
      <c r="BJ39" s="60" t="e">
        <f t="shared" si="61"/>
        <v>#DIV/0!</v>
      </c>
      <c r="BK39" s="127"/>
      <c r="BL39" s="127"/>
      <c r="BM39" s="128"/>
      <c r="BN39" s="60" t="e">
        <f t="shared" si="62"/>
        <v>#DIV/0!</v>
      </c>
      <c r="BO39" s="127"/>
      <c r="BP39" s="127"/>
      <c r="BQ39" s="128"/>
      <c r="BR39" s="60" t="e">
        <f t="shared" si="122"/>
        <v>#DIV/0!</v>
      </c>
      <c r="BS39" s="127"/>
      <c r="BT39" s="127"/>
      <c r="BU39" s="128"/>
      <c r="BV39" s="60" t="e">
        <f t="shared" si="123"/>
        <v>#DIV/0!</v>
      </c>
      <c r="BW39" s="127"/>
      <c r="BX39" s="127"/>
      <c r="BY39" s="128"/>
      <c r="BZ39" s="60" t="e">
        <f t="shared" si="124"/>
        <v>#DIV/0!</v>
      </c>
      <c r="CA39" s="127"/>
      <c r="CB39" s="127"/>
      <c r="CC39" s="128"/>
      <c r="CD39" s="60" t="e">
        <f t="shared" si="125"/>
        <v>#DIV/0!</v>
      </c>
      <c r="CE39" s="127"/>
      <c r="CF39" s="127"/>
      <c r="CG39" s="128"/>
      <c r="CH39" s="60" t="e">
        <f t="shared" si="126"/>
        <v>#DIV/0!</v>
      </c>
      <c r="CI39" s="127"/>
      <c r="CJ39" s="127"/>
      <c r="CK39" s="128"/>
      <c r="CL39" s="60" t="e">
        <f t="shared" si="127"/>
        <v>#DIV/0!</v>
      </c>
      <c r="CM39" s="127"/>
      <c r="CN39" s="127"/>
      <c r="CO39" s="128"/>
      <c r="CP39" s="60" t="e">
        <f t="shared" si="128"/>
        <v>#DIV/0!</v>
      </c>
      <c r="CQ39" s="127"/>
      <c r="CR39" s="127"/>
      <c r="CS39" s="128"/>
      <c r="CT39" s="60" t="e">
        <f t="shared" si="129"/>
        <v>#DIV/0!</v>
      </c>
      <c r="CU39" s="127"/>
      <c r="CV39" s="127"/>
      <c r="CW39" s="128"/>
      <c r="CX39" s="60" t="e">
        <f t="shared" si="130"/>
        <v>#DIV/0!</v>
      </c>
      <c r="CY39" s="127"/>
      <c r="CZ39" s="127"/>
      <c r="DA39" s="128"/>
      <c r="DB39" s="60" t="e">
        <f t="shared" si="131"/>
        <v>#DIV/0!</v>
      </c>
      <c r="DC39" s="127"/>
      <c r="DD39" s="127"/>
      <c r="DE39" s="128"/>
      <c r="DF39" s="60" t="e">
        <f t="shared" si="23"/>
        <v>#DIV/0!</v>
      </c>
      <c r="DG39" s="127"/>
      <c r="DH39" s="127"/>
      <c r="DI39" s="128"/>
      <c r="DJ39" s="60" t="e">
        <f t="shared" si="24"/>
        <v>#DIV/0!</v>
      </c>
      <c r="DK39" s="127"/>
      <c r="DL39" s="127"/>
      <c r="DM39" s="128"/>
      <c r="DN39" s="60" t="e">
        <f t="shared" si="25"/>
        <v>#DIV/0!</v>
      </c>
      <c r="DO39" s="127"/>
      <c r="DP39" s="127"/>
      <c r="DQ39" s="128"/>
      <c r="DR39" s="60" t="e">
        <f t="shared" si="26"/>
        <v>#DIV/0!</v>
      </c>
      <c r="DS39" s="127"/>
      <c r="DT39" s="127"/>
      <c r="DU39" s="128"/>
      <c r="DV39" s="60" t="e">
        <f t="shared" si="27"/>
        <v>#DIV/0!</v>
      </c>
      <c r="DW39" s="127"/>
      <c r="DX39" s="127"/>
      <c r="DY39" s="128"/>
      <c r="DZ39" s="60" t="e">
        <f t="shared" si="28"/>
        <v>#DIV/0!</v>
      </c>
      <c r="EA39" s="127"/>
      <c r="EB39" s="127"/>
      <c r="EC39" s="128"/>
      <c r="ED39" s="60" t="e">
        <f t="shared" si="29"/>
        <v>#DIV/0!</v>
      </c>
      <c r="EE39" s="127"/>
      <c r="EF39" s="127"/>
      <c r="EG39" s="128"/>
      <c r="EH39" s="60" t="e">
        <f t="shared" si="30"/>
        <v>#DIV/0!</v>
      </c>
      <c r="EI39" s="127"/>
      <c r="EJ39" s="127"/>
      <c r="EK39" s="128"/>
      <c r="EL39" s="60" t="e">
        <f t="shared" si="31"/>
        <v>#DIV/0!</v>
      </c>
      <c r="EM39" s="127"/>
      <c r="EN39" s="127"/>
      <c r="EO39" s="128"/>
      <c r="EP39" s="60" t="e">
        <f t="shared" si="69"/>
        <v>#DIV/0!</v>
      </c>
      <c r="EQ39" s="127"/>
      <c r="ER39" s="127"/>
      <c r="ES39" s="128"/>
      <c r="ET39" s="150" t="e">
        <f t="shared" si="65"/>
        <v>#DIV/0!</v>
      </c>
      <c r="EU39" s="127"/>
      <c r="EV39" s="127"/>
      <c r="EW39" s="128"/>
      <c r="EX39" s="60" t="e">
        <f t="shared" si="33"/>
        <v>#DIV/0!</v>
      </c>
      <c r="EY39" s="127"/>
      <c r="EZ39" s="127"/>
      <c r="FA39" s="128"/>
      <c r="FB39" s="60" t="e">
        <f t="shared" si="34"/>
        <v>#DIV/0!</v>
      </c>
      <c r="FC39" s="127"/>
      <c r="FD39" s="127"/>
      <c r="FE39" s="128"/>
      <c r="FF39" s="60" t="e">
        <f t="shared" si="35"/>
        <v>#DIV/0!</v>
      </c>
      <c r="FG39" s="127"/>
      <c r="FH39" s="127"/>
      <c r="FI39" s="128"/>
      <c r="FJ39" s="60" t="e">
        <f t="shared" si="36"/>
        <v>#DIV/0!</v>
      </c>
      <c r="FK39" s="127"/>
      <c r="FL39" s="127"/>
      <c r="FM39" s="128"/>
      <c r="FN39" s="60" t="e">
        <f t="shared" si="37"/>
        <v>#DIV/0!</v>
      </c>
      <c r="FO39" s="127"/>
      <c r="FP39" s="127"/>
      <c r="FQ39" s="128"/>
      <c r="FR39" s="60" t="e">
        <f t="shared" si="38"/>
        <v>#DIV/0!</v>
      </c>
      <c r="FS39" s="127"/>
      <c r="FT39" s="127"/>
      <c r="FU39" s="128"/>
      <c r="FV39" s="60" t="e">
        <f t="shared" si="39"/>
        <v>#DIV/0!</v>
      </c>
      <c r="FW39" s="127"/>
      <c r="FX39" s="127"/>
      <c r="FY39" s="128"/>
      <c r="FZ39" s="60" t="e">
        <f t="shared" si="40"/>
        <v>#DIV/0!</v>
      </c>
      <c r="GA39" s="127"/>
      <c r="GB39" s="127"/>
      <c r="GC39" s="128"/>
      <c r="GD39" s="60" t="e">
        <f t="shared" si="41"/>
        <v>#DIV/0!</v>
      </c>
      <c r="GE39" s="127"/>
      <c r="GF39" s="127"/>
      <c r="GG39" s="128"/>
      <c r="GH39" s="60" t="e">
        <f t="shared" si="70"/>
        <v>#DIV/0!</v>
      </c>
      <c r="GI39" s="127"/>
    </row>
    <row r="40" spans="1:191" hidden="1">
      <c r="A40" s="88"/>
      <c r="B40" s="165" t="e">
        <f>'Daily_Total  P2'!B40</f>
        <v>#REF!</v>
      </c>
      <c r="C40" s="456">
        <f t="shared" si="43"/>
        <v>0</v>
      </c>
      <c r="D40" s="457">
        <f t="shared" si="177"/>
        <v>0</v>
      </c>
      <c r="E40" s="146"/>
      <c r="F40" s="72"/>
      <c r="G40" s="72"/>
      <c r="H40" s="72"/>
      <c r="I40" s="72"/>
      <c r="J40" s="459">
        <f t="shared" si="45"/>
        <v>0</v>
      </c>
      <c r="K40" s="59">
        <f>SUM($J$21,$J$29,$J$37:J40)/$C$3</f>
        <v>8.6306936377396198E-2</v>
      </c>
      <c r="L40" s="60" t="e">
        <f t="shared" si="46"/>
        <v>#DIV/0!</v>
      </c>
      <c r="M40" s="73" t="e">
        <f t="shared" si="47"/>
        <v>#DIV/0!</v>
      </c>
      <c r="N40" s="356" t="e">
        <f t="shared" si="48"/>
        <v>#DIV/0!</v>
      </c>
      <c r="O40" s="97"/>
      <c r="P40" s="72"/>
      <c r="Q40" s="74" t="e">
        <f t="shared" si="50"/>
        <v>#DIV/0!</v>
      </c>
      <c r="R40" s="75" t="e">
        <f t="shared" si="51"/>
        <v>#DIV/0!</v>
      </c>
      <c r="S40" s="59" t="e">
        <f t="shared" si="52"/>
        <v>#DIV/0!</v>
      </c>
      <c r="T40" s="72"/>
      <c r="U40" s="72"/>
      <c r="V40" s="89"/>
      <c r="W40" s="169"/>
      <c r="X40" s="127"/>
      <c r="Y40" s="128"/>
      <c r="Z40" s="60" t="e">
        <f t="shared" si="53"/>
        <v>#DIV/0!</v>
      </c>
      <c r="AA40" s="127"/>
      <c r="AB40" s="127"/>
      <c r="AC40" s="128"/>
      <c r="AD40" s="60" t="e">
        <f t="shared" si="54"/>
        <v>#DIV/0!</v>
      </c>
      <c r="AE40" s="127"/>
      <c r="AF40" s="127"/>
      <c r="AG40" s="128"/>
      <c r="AH40" s="60" t="e">
        <f t="shared" si="66"/>
        <v>#DIV/0!</v>
      </c>
      <c r="AI40" s="127"/>
      <c r="AJ40" s="127"/>
      <c r="AK40" s="128"/>
      <c r="AL40" s="60" t="e">
        <f t="shared" si="55"/>
        <v>#DIV/0!</v>
      </c>
      <c r="AM40" s="127"/>
      <c r="AN40" s="127"/>
      <c r="AO40" s="128"/>
      <c r="AP40" s="60" t="e">
        <f t="shared" si="56"/>
        <v>#DIV/0!</v>
      </c>
      <c r="AQ40" s="127"/>
      <c r="AR40" s="127"/>
      <c r="AS40" s="128"/>
      <c r="AT40" s="60" t="e">
        <f t="shared" si="57"/>
        <v>#DIV/0!</v>
      </c>
      <c r="AU40" s="127"/>
      <c r="AV40" s="127"/>
      <c r="AW40" s="128"/>
      <c r="AX40" s="60" t="e">
        <f t="shared" si="58"/>
        <v>#DIV/0!</v>
      </c>
      <c r="AY40" s="127"/>
      <c r="AZ40" s="127"/>
      <c r="BA40" s="128"/>
      <c r="BB40" s="60" t="e">
        <f t="shared" si="59"/>
        <v>#DIV/0!</v>
      </c>
      <c r="BC40" s="127"/>
      <c r="BD40" s="127"/>
      <c r="BE40" s="128"/>
      <c r="BF40" s="60" t="e">
        <f t="shared" si="60"/>
        <v>#DIV/0!</v>
      </c>
      <c r="BG40" s="127"/>
      <c r="BH40" s="127"/>
      <c r="BI40" s="128"/>
      <c r="BJ40" s="60" t="e">
        <f t="shared" si="61"/>
        <v>#DIV/0!</v>
      </c>
      <c r="BK40" s="127"/>
      <c r="BL40" s="127"/>
      <c r="BM40" s="128"/>
      <c r="BN40" s="60" t="e">
        <f t="shared" si="62"/>
        <v>#DIV/0!</v>
      </c>
      <c r="BO40" s="127"/>
      <c r="BP40" s="127"/>
      <c r="BQ40" s="128"/>
      <c r="BR40" s="60" t="e">
        <f t="shared" si="122"/>
        <v>#DIV/0!</v>
      </c>
      <c r="BS40" s="127"/>
      <c r="BT40" s="127"/>
      <c r="BU40" s="128"/>
      <c r="BV40" s="60" t="e">
        <f t="shared" si="123"/>
        <v>#DIV/0!</v>
      </c>
      <c r="BW40" s="127"/>
      <c r="BX40" s="127"/>
      <c r="BY40" s="128"/>
      <c r="BZ40" s="60" t="e">
        <f t="shared" si="124"/>
        <v>#DIV/0!</v>
      </c>
      <c r="CA40" s="127"/>
      <c r="CB40" s="127"/>
      <c r="CC40" s="128"/>
      <c r="CD40" s="60" t="e">
        <f t="shared" si="125"/>
        <v>#DIV/0!</v>
      </c>
      <c r="CE40" s="127"/>
      <c r="CF40" s="127"/>
      <c r="CG40" s="128"/>
      <c r="CH40" s="60" t="e">
        <f t="shared" si="126"/>
        <v>#DIV/0!</v>
      </c>
      <c r="CI40" s="127"/>
      <c r="CJ40" s="127"/>
      <c r="CK40" s="128"/>
      <c r="CL40" s="60" t="e">
        <f t="shared" si="127"/>
        <v>#DIV/0!</v>
      </c>
      <c r="CM40" s="127"/>
      <c r="CN40" s="127"/>
      <c r="CO40" s="128"/>
      <c r="CP40" s="60" t="e">
        <f t="shared" si="128"/>
        <v>#DIV/0!</v>
      </c>
      <c r="CQ40" s="127"/>
      <c r="CR40" s="127"/>
      <c r="CS40" s="128"/>
      <c r="CT40" s="60" t="e">
        <f t="shared" si="129"/>
        <v>#DIV/0!</v>
      </c>
      <c r="CU40" s="127"/>
      <c r="CV40" s="127"/>
      <c r="CW40" s="128"/>
      <c r="CX40" s="60" t="e">
        <f t="shared" si="130"/>
        <v>#DIV/0!</v>
      </c>
      <c r="CY40" s="127"/>
      <c r="CZ40" s="127"/>
      <c r="DA40" s="128"/>
      <c r="DB40" s="60" t="e">
        <f t="shared" si="131"/>
        <v>#DIV/0!</v>
      </c>
      <c r="DC40" s="127"/>
      <c r="DD40" s="127"/>
      <c r="DE40" s="128"/>
      <c r="DF40" s="60" t="e">
        <f t="shared" si="23"/>
        <v>#DIV/0!</v>
      </c>
      <c r="DG40" s="127"/>
      <c r="DH40" s="127"/>
      <c r="DI40" s="128"/>
      <c r="DJ40" s="60" t="e">
        <f t="shared" si="24"/>
        <v>#DIV/0!</v>
      </c>
      <c r="DK40" s="127"/>
      <c r="DL40" s="127"/>
      <c r="DM40" s="128"/>
      <c r="DN40" s="60" t="e">
        <f t="shared" si="25"/>
        <v>#DIV/0!</v>
      </c>
      <c r="DO40" s="127"/>
      <c r="DP40" s="127"/>
      <c r="DQ40" s="128"/>
      <c r="DR40" s="60" t="e">
        <f t="shared" si="26"/>
        <v>#DIV/0!</v>
      </c>
      <c r="DS40" s="127"/>
      <c r="DT40" s="127"/>
      <c r="DU40" s="128"/>
      <c r="DV40" s="60" t="e">
        <f t="shared" si="27"/>
        <v>#DIV/0!</v>
      </c>
      <c r="DW40" s="127"/>
      <c r="DX40" s="127"/>
      <c r="DY40" s="128"/>
      <c r="DZ40" s="60" t="e">
        <f t="shared" si="28"/>
        <v>#DIV/0!</v>
      </c>
      <c r="EA40" s="127"/>
      <c r="EB40" s="127"/>
      <c r="EC40" s="128"/>
      <c r="ED40" s="60" t="e">
        <f t="shared" si="29"/>
        <v>#DIV/0!</v>
      </c>
      <c r="EE40" s="127"/>
      <c r="EF40" s="127"/>
      <c r="EG40" s="128"/>
      <c r="EH40" s="60" t="e">
        <f t="shared" si="30"/>
        <v>#DIV/0!</v>
      </c>
      <c r="EI40" s="127"/>
      <c r="EJ40" s="127"/>
      <c r="EK40" s="128"/>
      <c r="EL40" s="60" t="e">
        <f t="shared" si="31"/>
        <v>#DIV/0!</v>
      </c>
      <c r="EM40" s="127"/>
      <c r="EN40" s="127"/>
      <c r="EO40" s="128"/>
      <c r="EP40" s="60" t="e">
        <f t="shared" si="69"/>
        <v>#DIV/0!</v>
      </c>
      <c r="EQ40" s="127"/>
      <c r="ER40" s="127"/>
      <c r="ES40" s="128"/>
      <c r="ET40" s="150" t="e">
        <f t="shared" si="65"/>
        <v>#DIV/0!</v>
      </c>
      <c r="EU40" s="127"/>
      <c r="EV40" s="127"/>
      <c r="EW40" s="128"/>
      <c r="EX40" s="60" t="e">
        <f t="shared" si="33"/>
        <v>#DIV/0!</v>
      </c>
      <c r="EY40" s="127"/>
      <c r="EZ40" s="127"/>
      <c r="FA40" s="128"/>
      <c r="FB40" s="60" t="e">
        <f t="shared" si="34"/>
        <v>#DIV/0!</v>
      </c>
      <c r="FC40" s="127"/>
      <c r="FD40" s="127"/>
      <c r="FE40" s="128"/>
      <c r="FF40" s="60" t="e">
        <f t="shared" si="35"/>
        <v>#DIV/0!</v>
      </c>
      <c r="FG40" s="127"/>
      <c r="FH40" s="127"/>
      <c r="FI40" s="128"/>
      <c r="FJ40" s="60" t="e">
        <f t="shared" si="36"/>
        <v>#DIV/0!</v>
      </c>
      <c r="FK40" s="127"/>
      <c r="FL40" s="127"/>
      <c r="FM40" s="128"/>
      <c r="FN40" s="60" t="e">
        <f t="shared" si="37"/>
        <v>#DIV/0!</v>
      </c>
      <c r="FO40" s="127"/>
      <c r="FP40" s="127"/>
      <c r="FQ40" s="128"/>
      <c r="FR40" s="60" t="e">
        <f t="shared" si="38"/>
        <v>#DIV/0!</v>
      </c>
      <c r="FS40" s="127"/>
      <c r="FT40" s="127"/>
      <c r="FU40" s="128"/>
      <c r="FV40" s="60" t="e">
        <f t="shared" si="39"/>
        <v>#DIV/0!</v>
      </c>
      <c r="FW40" s="127"/>
      <c r="FX40" s="127"/>
      <c r="FY40" s="128"/>
      <c r="FZ40" s="60" t="e">
        <f t="shared" si="40"/>
        <v>#DIV/0!</v>
      </c>
      <c r="GA40" s="127"/>
      <c r="GB40" s="127"/>
      <c r="GC40" s="128"/>
      <c r="GD40" s="60" t="e">
        <f t="shared" si="41"/>
        <v>#DIV/0!</v>
      </c>
      <c r="GE40" s="127"/>
      <c r="GF40" s="127"/>
      <c r="GG40" s="128"/>
      <c r="GH40" s="60" t="e">
        <f t="shared" si="70"/>
        <v>#DIV/0!</v>
      </c>
      <c r="GI40" s="127"/>
    </row>
    <row r="41" spans="1:191" hidden="1">
      <c r="A41" s="88"/>
      <c r="B41" s="165" t="e">
        <f>'Daily_Total  P2'!B41</f>
        <v>#REF!</v>
      </c>
      <c r="C41" s="456">
        <f t="shared" si="43"/>
        <v>0</v>
      </c>
      <c r="D41" s="457">
        <f t="shared" si="177"/>
        <v>0</v>
      </c>
      <c r="E41" s="146"/>
      <c r="F41" s="72"/>
      <c r="G41" s="72"/>
      <c r="H41" s="72"/>
      <c r="I41" s="72"/>
      <c r="J41" s="459">
        <f t="shared" si="45"/>
        <v>0</v>
      </c>
      <c r="K41" s="59">
        <f>SUM($J$21,$J$29,$J$37:J41)/$C$3</f>
        <v>8.6306936377396198E-2</v>
      </c>
      <c r="L41" s="60" t="e">
        <f t="shared" si="46"/>
        <v>#DIV/0!</v>
      </c>
      <c r="M41" s="73" t="e">
        <f t="shared" si="47"/>
        <v>#DIV/0!</v>
      </c>
      <c r="N41" s="356" t="e">
        <f t="shared" si="48"/>
        <v>#DIV/0!</v>
      </c>
      <c r="O41" s="97"/>
      <c r="P41" s="72"/>
      <c r="Q41" s="74" t="e">
        <f t="shared" si="50"/>
        <v>#DIV/0!</v>
      </c>
      <c r="R41" s="75" t="e">
        <f t="shared" si="51"/>
        <v>#DIV/0!</v>
      </c>
      <c r="S41" s="59" t="e">
        <f t="shared" si="52"/>
        <v>#DIV/0!</v>
      </c>
      <c r="T41" s="72"/>
      <c r="U41" s="72"/>
      <c r="V41" s="89"/>
      <c r="W41" s="169"/>
      <c r="X41" s="127"/>
      <c r="Y41" s="128"/>
      <c r="Z41" s="60" t="e">
        <f t="shared" si="53"/>
        <v>#DIV/0!</v>
      </c>
      <c r="AA41" s="127"/>
      <c r="AB41" s="127"/>
      <c r="AC41" s="128"/>
      <c r="AD41" s="60" t="e">
        <f t="shared" si="54"/>
        <v>#DIV/0!</v>
      </c>
      <c r="AE41" s="127"/>
      <c r="AF41" s="127"/>
      <c r="AG41" s="128"/>
      <c r="AH41" s="60" t="e">
        <f t="shared" si="66"/>
        <v>#DIV/0!</v>
      </c>
      <c r="AI41" s="127"/>
      <c r="AJ41" s="127"/>
      <c r="AK41" s="128"/>
      <c r="AL41" s="60" t="e">
        <f t="shared" si="55"/>
        <v>#DIV/0!</v>
      </c>
      <c r="AM41" s="127"/>
      <c r="AN41" s="127"/>
      <c r="AO41" s="128"/>
      <c r="AP41" s="60" t="e">
        <f t="shared" si="56"/>
        <v>#DIV/0!</v>
      </c>
      <c r="AQ41" s="127"/>
      <c r="AR41" s="127"/>
      <c r="AS41" s="128"/>
      <c r="AT41" s="60" t="e">
        <f t="shared" si="57"/>
        <v>#DIV/0!</v>
      </c>
      <c r="AU41" s="127"/>
      <c r="AV41" s="127"/>
      <c r="AW41" s="128"/>
      <c r="AX41" s="60" t="e">
        <f t="shared" si="58"/>
        <v>#DIV/0!</v>
      </c>
      <c r="AY41" s="127"/>
      <c r="AZ41" s="127"/>
      <c r="BA41" s="128"/>
      <c r="BB41" s="60" t="e">
        <f t="shared" si="59"/>
        <v>#DIV/0!</v>
      </c>
      <c r="BC41" s="127"/>
      <c r="BD41" s="127"/>
      <c r="BE41" s="128"/>
      <c r="BF41" s="60" t="e">
        <f t="shared" si="60"/>
        <v>#DIV/0!</v>
      </c>
      <c r="BG41" s="127"/>
      <c r="BH41" s="127"/>
      <c r="BI41" s="128"/>
      <c r="BJ41" s="60" t="e">
        <f t="shared" si="61"/>
        <v>#DIV/0!</v>
      </c>
      <c r="BK41" s="127"/>
      <c r="BL41" s="127"/>
      <c r="BM41" s="128"/>
      <c r="BN41" s="60" t="e">
        <f t="shared" si="62"/>
        <v>#DIV/0!</v>
      </c>
      <c r="BO41" s="127"/>
      <c r="BP41" s="127"/>
      <c r="BQ41" s="128"/>
      <c r="BR41" s="60" t="e">
        <f t="shared" si="122"/>
        <v>#DIV/0!</v>
      </c>
      <c r="BS41" s="127"/>
      <c r="BT41" s="127"/>
      <c r="BU41" s="128"/>
      <c r="BV41" s="60" t="e">
        <f t="shared" si="123"/>
        <v>#DIV/0!</v>
      </c>
      <c r="BW41" s="127"/>
      <c r="BX41" s="127"/>
      <c r="BY41" s="128"/>
      <c r="BZ41" s="60" t="e">
        <f t="shared" si="124"/>
        <v>#DIV/0!</v>
      </c>
      <c r="CA41" s="127"/>
      <c r="CB41" s="127"/>
      <c r="CC41" s="128"/>
      <c r="CD41" s="60" t="e">
        <f t="shared" si="125"/>
        <v>#DIV/0!</v>
      </c>
      <c r="CE41" s="127"/>
      <c r="CF41" s="127"/>
      <c r="CG41" s="128"/>
      <c r="CH41" s="60" t="e">
        <f t="shared" si="126"/>
        <v>#DIV/0!</v>
      </c>
      <c r="CI41" s="127"/>
      <c r="CJ41" s="127"/>
      <c r="CK41" s="128"/>
      <c r="CL41" s="60" t="e">
        <f t="shared" si="127"/>
        <v>#DIV/0!</v>
      </c>
      <c r="CM41" s="127"/>
      <c r="CN41" s="127"/>
      <c r="CO41" s="128"/>
      <c r="CP41" s="60" t="e">
        <f t="shared" si="128"/>
        <v>#DIV/0!</v>
      </c>
      <c r="CQ41" s="127"/>
      <c r="CR41" s="127"/>
      <c r="CS41" s="128"/>
      <c r="CT41" s="60" t="e">
        <f t="shared" si="129"/>
        <v>#DIV/0!</v>
      </c>
      <c r="CU41" s="127"/>
      <c r="CV41" s="127"/>
      <c r="CW41" s="128"/>
      <c r="CX41" s="60" t="e">
        <f t="shared" si="130"/>
        <v>#DIV/0!</v>
      </c>
      <c r="CY41" s="127"/>
      <c r="CZ41" s="127"/>
      <c r="DA41" s="128"/>
      <c r="DB41" s="60" t="e">
        <f t="shared" si="131"/>
        <v>#DIV/0!</v>
      </c>
      <c r="DC41" s="127"/>
      <c r="DD41" s="127"/>
      <c r="DE41" s="128"/>
      <c r="DF41" s="60" t="e">
        <f t="shared" si="23"/>
        <v>#DIV/0!</v>
      </c>
      <c r="DG41" s="127"/>
      <c r="DH41" s="127"/>
      <c r="DI41" s="128"/>
      <c r="DJ41" s="60" t="e">
        <f t="shared" si="24"/>
        <v>#DIV/0!</v>
      </c>
      <c r="DK41" s="127"/>
      <c r="DL41" s="127"/>
      <c r="DM41" s="128"/>
      <c r="DN41" s="60" t="e">
        <f t="shared" si="25"/>
        <v>#DIV/0!</v>
      </c>
      <c r="DO41" s="127"/>
      <c r="DP41" s="127"/>
      <c r="DQ41" s="128"/>
      <c r="DR41" s="60" t="e">
        <f t="shared" si="26"/>
        <v>#DIV/0!</v>
      </c>
      <c r="DS41" s="127"/>
      <c r="DT41" s="127"/>
      <c r="DU41" s="128"/>
      <c r="DV41" s="60" t="e">
        <f t="shared" si="27"/>
        <v>#DIV/0!</v>
      </c>
      <c r="DW41" s="127"/>
      <c r="DX41" s="127"/>
      <c r="DY41" s="128"/>
      <c r="DZ41" s="60" t="e">
        <f t="shared" si="28"/>
        <v>#DIV/0!</v>
      </c>
      <c r="EA41" s="127"/>
      <c r="EB41" s="127"/>
      <c r="EC41" s="128"/>
      <c r="ED41" s="60" t="e">
        <f t="shared" si="29"/>
        <v>#DIV/0!</v>
      </c>
      <c r="EE41" s="127"/>
      <c r="EF41" s="127"/>
      <c r="EG41" s="128"/>
      <c r="EH41" s="60" t="e">
        <f t="shared" si="30"/>
        <v>#DIV/0!</v>
      </c>
      <c r="EI41" s="127"/>
      <c r="EJ41" s="127"/>
      <c r="EK41" s="128"/>
      <c r="EL41" s="60" t="e">
        <f t="shared" si="31"/>
        <v>#DIV/0!</v>
      </c>
      <c r="EM41" s="127"/>
      <c r="EN41" s="127"/>
      <c r="EO41" s="128"/>
      <c r="EP41" s="60" t="e">
        <f t="shared" si="69"/>
        <v>#DIV/0!</v>
      </c>
      <c r="EQ41" s="127"/>
      <c r="ER41" s="127"/>
      <c r="ES41" s="128"/>
      <c r="ET41" s="150" t="e">
        <f t="shared" si="65"/>
        <v>#DIV/0!</v>
      </c>
      <c r="EU41" s="127"/>
      <c r="EV41" s="127"/>
      <c r="EW41" s="128"/>
      <c r="EX41" s="60" t="e">
        <f t="shared" si="33"/>
        <v>#DIV/0!</v>
      </c>
      <c r="EY41" s="127"/>
      <c r="EZ41" s="127"/>
      <c r="FA41" s="128"/>
      <c r="FB41" s="60" t="e">
        <f t="shared" si="34"/>
        <v>#DIV/0!</v>
      </c>
      <c r="FC41" s="127"/>
      <c r="FD41" s="127"/>
      <c r="FE41" s="128"/>
      <c r="FF41" s="60" t="e">
        <f t="shared" si="35"/>
        <v>#DIV/0!</v>
      </c>
      <c r="FG41" s="127"/>
      <c r="FH41" s="127"/>
      <c r="FI41" s="128"/>
      <c r="FJ41" s="60" t="e">
        <f t="shared" si="36"/>
        <v>#DIV/0!</v>
      </c>
      <c r="FK41" s="127"/>
      <c r="FL41" s="127"/>
      <c r="FM41" s="128"/>
      <c r="FN41" s="60" t="e">
        <f t="shared" si="37"/>
        <v>#DIV/0!</v>
      </c>
      <c r="FO41" s="127"/>
      <c r="FP41" s="127"/>
      <c r="FQ41" s="128"/>
      <c r="FR41" s="60" t="e">
        <f t="shared" si="38"/>
        <v>#DIV/0!</v>
      </c>
      <c r="FS41" s="127"/>
      <c r="FT41" s="127"/>
      <c r="FU41" s="128"/>
      <c r="FV41" s="60" t="e">
        <f t="shared" si="39"/>
        <v>#DIV/0!</v>
      </c>
      <c r="FW41" s="127"/>
      <c r="FX41" s="127"/>
      <c r="FY41" s="128"/>
      <c r="FZ41" s="60" t="e">
        <f t="shared" si="40"/>
        <v>#DIV/0!</v>
      </c>
      <c r="GA41" s="127"/>
      <c r="GB41" s="127"/>
      <c r="GC41" s="128"/>
      <c r="GD41" s="60" t="e">
        <f t="shared" si="41"/>
        <v>#DIV/0!</v>
      </c>
      <c r="GE41" s="127"/>
      <c r="GF41" s="127"/>
      <c r="GG41" s="128"/>
      <c r="GH41" s="60" t="e">
        <f t="shared" si="70"/>
        <v>#DIV/0!</v>
      </c>
      <c r="GI41" s="127"/>
    </row>
    <row r="42" spans="1:191" hidden="1">
      <c r="A42" s="88"/>
      <c r="B42" s="165" t="e">
        <f>'Daily_Total  P2'!B42</f>
        <v>#REF!</v>
      </c>
      <c r="C42" s="456">
        <f t="shared" si="43"/>
        <v>0</v>
      </c>
      <c r="D42" s="457">
        <f t="shared" si="177"/>
        <v>0</v>
      </c>
      <c r="E42" s="146"/>
      <c r="F42" s="72"/>
      <c r="G42" s="72"/>
      <c r="H42" s="72"/>
      <c r="I42" s="72"/>
      <c r="J42" s="459">
        <f t="shared" si="45"/>
        <v>0</v>
      </c>
      <c r="K42" s="59">
        <f>SUM($J$21,$J$29,$J$37:J42)/$C$3</f>
        <v>8.6306936377396198E-2</v>
      </c>
      <c r="L42" s="60" t="e">
        <f t="shared" si="46"/>
        <v>#DIV/0!</v>
      </c>
      <c r="M42" s="73" t="e">
        <f t="shared" si="47"/>
        <v>#DIV/0!</v>
      </c>
      <c r="N42" s="356" t="e">
        <f t="shared" si="48"/>
        <v>#DIV/0!</v>
      </c>
      <c r="O42" s="97"/>
      <c r="P42" s="72"/>
      <c r="Q42" s="74" t="e">
        <f t="shared" si="50"/>
        <v>#DIV/0!</v>
      </c>
      <c r="R42" s="75" t="e">
        <f t="shared" si="51"/>
        <v>#DIV/0!</v>
      </c>
      <c r="S42" s="59" t="e">
        <f t="shared" si="52"/>
        <v>#DIV/0!</v>
      </c>
      <c r="T42" s="72"/>
      <c r="U42" s="72"/>
      <c r="V42" s="89"/>
      <c r="W42" s="169"/>
      <c r="X42" s="127"/>
      <c r="Y42" s="128"/>
      <c r="Z42" s="60" t="e">
        <f t="shared" si="53"/>
        <v>#DIV/0!</v>
      </c>
      <c r="AA42" s="127"/>
      <c r="AB42" s="127"/>
      <c r="AC42" s="128"/>
      <c r="AD42" s="60" t="e">
        <f t="shared" si="54"/>
        <v>#DIV/0!</v>
      </c>
      <c r="AE42" s="127"/>
      <c r="AF42" s="127"/>
      <c r="AG42" s="128"/>
      <c r="AH42" s="60" t="e">
        <f t="shared" si="66"/>
        <v>#DIV/0!</v>
      </c>
      <c r="AI42" s="127"/>
      <c r="AJ42" s="127"/>
      <c r="AK42" s="128"/>
      <c r="AL42" s="60" t="e">
        <f t="shared" si="55"/>
        <v>#DIV/0!</v>
      </c>
      <c r="AM42" s="127"/>
      <c r="AN42" s="127"/>
      <c r="AO42" s="128"/>
      <c r="AP42" s="60" t="e">
        <f t="shared" si="56"/>
        <v>#DIV/0!</v>
      </c>
      <c r="AQ42" s="127"/>
      <c r="AR42" s="127"/>
      <c r="AS42" s="128"/>
      <c r="AT42" s="60" t="e">
        <f t="shared" si="57"/>
        <v>#DIV/0!</v>
      </c>
      <c r="AU42" s="127"/>
      <c r="AV42" s="127"/>
      <c r="AW42" s="128"/>
      <c r="AX42" s="60" t="e">
        <f t="shared" si="58"/>
        <v>#DIV/0!</v>
      </c>
      <c r="AY42" s="127"/>
      <c r="AZ42" s="127"/>
      <c r="BA42" s="128"/>
      <c r="BB42" s="60" t="e">
        <f t="shared" si="59"/>
        <v>#DIV/0!</v>
      </c>
      <c r="BC42" s="127"/>
      <c r="BD42" s="127"/>
      <c r="BE42" s="128"/>
      <c r="BF42" s="60" t="e">
        <f t="shared" si="60"/>
        <v>#DIV/0!</v>
      </c>
      <c r="BG42" s="127"/>
      <c r="BH42" s="127"/>
      <c r="BI42" s="128"/>
      <c r="BJ42" s="60" t="e">
        <f t="shared" si="61"/>
        <v>#DIV/0!</v>
      </c>
      <c r="BK42" s="127"/>
      <c r="BL42" s="127"/>
      <c r="BM42" s="128"/>
      <c r="BN42" s="60" t="e">
        <f t="shared" si="62"/>
        <v>#DIV/0!</v>
      </c>
      <c r="BO42" s="127"/>
      <c r="BP42" s="127"/>
      <c r="BQ42" s="128"/>
      <c r="BR42" s="60" t="e">
        <f t="shared" si="122"/>
        <v>#DIV/0!</v>
      </c>
      <c r="BS42" s="127"/>
      <c r="BT42" s="127"/>
      <c r="BU42" s="128"/>
      <c r="BV42" s="60" t="e">
        <f t="shared" si="123"/>
        <v>#DIV/0!</v>
      </c>
      <c r="BW42" s="127"/>
      <c r="BX42" s="127"/>
      <c r="BY42" s="128"/>
      <c r="BZ42" s="60" t="e">
        <f t="shared" si="124"/>
        <v>#DIV/0!</v>
      </c>
      <c r="CA42" s="127"/>
      <c r="CB42" s="127"/>
      <c r="CC42" s="128"/>
      <c r="CD42" s="60" t="e">
        <f t="shared" si="125"/>
        <v>#DIV/0!</v>
      </c>
      <c r="CE42" s="127"/>
      <c r="CF42" s="127"/>
      <c r="CG42" s="128"/>
      <c r="CH42" s="60" t="e">
        <f t="shared" si="126"/>
        <v>#DIV/0!</v>
      </c>
      <c r="CI42" s="127"/>
      <c r="CJ42" s="127"/>
      <c r="CK42" s="128"/>
      <c r="CL42" s="60" t="e">
        <f t="shared" si="127"/>
        <v>#DIV/0!</v>
      </c>
      <c r="CM42" s="127"/>
      <c r="CN42" s="127"/>
      <c r="CO42" s="128"/>
      <c r="CP42" s="60" t="e">
        <f t="shared" si="128"/>
        <v>#DIV/0!</v>
      </c>
      <c r="CQ42" s="127"/>
      <c r="CR42" s="127"/>
      <c r="CS42" s="128"/>
      <c r="CT42" s="60" t="e">
        <f t="shared" si="129"/>
        <v>#DIV/0!</v>
      </c>
      <c r="CU42" s="127"/>
      <c r="CV42" s="127"/>
      <c r="CW42" s="128"/>
      <c r="CX42" s="60" t="e">
        <f t="shared" si="130"/>
        <v>#DIV/0!</v>
      </c>
      <c r="CY42" s="127"/>
      <c r="CZ42" s="127"/>
      <c r="DA42" s="128"/>
      <c r="DB42" s="60" t="e">
        <f t="shared" si="131"/>
        <v>#DIV/0!</v>
      </c>
      <c r="DC42" s="127"/>
      <c r="DD42" s="127"/>
      <c r="DE42" s="128"/>
      <c r="DF42" s="60" t="e">
        <f t="shared" si="23"/>
        <v>#DIV/0!</v>
      </c>
      <c r="DG42" s="127"/>
      <c r="DH42" s="127"/>
      <c r="DI42" s="128"/>
      <c r="DJ42" s="60" t="e">
        <f t="shared" si="24"/>
        <v>#DIV/0!</v>
      </c>
      <c r="DK42" s="127"/>
      <c r="DL42" s="127"/>
      <c r="DM42" s="128"/>
      <c r="DN42" s="60" t="e">
        <f t="shared" si="25"/>
        <v>#DIV/0!</v>
      </c>
      <c r="DO42" s="127"/>
      <c r="DP42" s="127"/>
      <c r="DQ42" s="128"/>
      <c r="DR42" s="60" t="e">
        <f t="shared" si="26"/>
        <v>#DIV/0!</v>
      </c>
      <c r="DS42" s="127"/>
      <c r="DT42" s="127"/>
      <c r="DU42" s="128"/>
      <c r="DV42" s="60" t="e">
        <f t="shared" si="27"/>
        <v>#DIV/0!</v>
      </c>
      <c r="DW42" s="127"/>
      <c r="DX42" s="127"/>
      <c r="DY42" s="128"/>
      <c r="DZ42" s="60" t="e">
        <f t="shared" si="28"/>
        <v>#DIV/0!</v>
      </c>
      <c r="EA42" s="127"/>
      <c r="EB42" s="127"/>
      <c r="EC42" s="128"/>
      <c r="ED42" s="60" t="e">
        <f t="shared" si="29"/>
        <v>#DIV/0!</v>
      </c>
      <c r="EE42" s="127"/>
      <c r="EF42" s="127"/>
      <c r="EG42" s="128"/>
      <c r="EH42" s="60" t="e">
        <f t="shared" si="30"/>
        <v>#DIV/0!</v>
      </c>
      <c r="EI42" s="127"/>
      <c r="EJ42" s="127"/>
      <c r="EK42" s="128"/>
      <c r="EL42" s="60" t="e">
        <f t="shared" si="31"/>
        <v>#DIV/0!</v>
      </c>
      <c r="EM42" s="127"/>
      <c r="EN42" s="127"/>
      <c r="EO42" s="128"/>
      <c r="EP42" s="60" t="e">
        <f t="shared" si="69"/>
        <v>#DIV/0!</v>
      </c>
      <c r="EQ42" s="127"/>
      <c r="ER42" s="127"/>
      <c r="ES42" s="128"/>
      <c r="ET42" s="150" t="e">
        <f t="shared" si="65"/>
        <v>#DIV/0!</v>
      </c>
      <c r="EU42" s="127"/>
      <c r="EV42" s="127"/>
      <c r="EW42" s="128"/>
      <c r="EX42" s="60" t="e">
        <f t="shared" si="33"/>
        <v>#DIV/0!</v>
      </c>
      <c r="EY42" s="127"/>
      <c r="EZ42" s="127"/>
      <c r="FA42" s="128"/>
      <c r="FB42" s="60" t="e">
        <f t="shared" si="34"/>
        <v>#DIV/0!</v>
      </c>
      <c r="FC42" s="127"/>
      <c r="FD42" s="127"/>
      <c r="FE42" s="128"/>
      <c r="FF42" s="60" t="e">
        <f t="shared" si="35"/>
        <v>#DIV/0!</v>
      </c>
      <c r="FG42" s="127"/>
      <c r="FH42" s="127"/>
      <c r="FI42" s="128"/>
      <c r="FJ42" s="60" t="e">
        <f t="shared" si="36"/>
        <v>#DIV/0!</v>
      </c>
      <c r="FK42" s="127"/>
      <c r="FL42" s="127"/>
      <c r="FM42" s="128"/>
      <c r="FN42" s="60" t="e">
        <f t="shared" si="37"/>
        <v>#DIV/0!</v>
      </c>
      <c r="FO42" s="127"/>
      <c r="FP42" s="127"/>
      <c r="FQ42" s="128"/>
      <c r="FR42" s="60" t="e">
        <f t="shared" si="38"/>
        <v>#DIV/0!</v>
      </c>
      <c r="FS42" s="127"/>
      <c r="FT42" s="127"/>
      <c r="FU42" s="128"/>
      <c r="FV42" s="60" t="e">
        <f t="shared" si="39"/>
        <v>#DIV/0!</v>
      </c>
      <c r="FW42" s="127"/>
      <c r="FX42" s="127"/>
      <c r="FY42" s="128"/>
      <c r="FZ42" s="60" t="e">
        <f t="shared" si="40"/>
        <v>#DIV/0!</v>
      </c>
      <c r="GA42" s="127"/>
      <c r="GB42" s="127"/>
      <c r="GC42" s="128"/>
      <c r="GD42" s="60" t="e">
        <f t="shared" si="41"/>
        <v>#DIV/0!</v>
      </c>
      <c r="GE42" s="127"/>
      <c r="GF42" s="127"/>
      <c r="GG42" s="128"/>
      <c r="GH42" s="60" t="e">
        <f t="shared" si="70"/>
        <v>#DIV/0!</v>
      </c>
      <c r="GI42" s="127"/>
    </row>
    <row r="43" spans="1:191" hidden="1">
      <c r="A43" s="88"/>
      <c r="B43" s="165" t="e">
        <f>'Daily_Total  P2'!B43</f>
        <v>#REF!</v>
      </c>
      <c r="C43" s="456">
        <f t="shared" si="43"/>
        <v>0</v>
      </c>
      <c r="D43" s="457">
        <f t="shared" si="177"/>
        <v>0</v>
      </c>
      <c r="E43" s="146"/>
      <c r="F43" s="72"/>
      <c r="G43" s="72"/>
      <c r="H43" s="72"/>
      <c r="I43" s="72"/>
      <c r="J43" s="459">
        <f t="shared" si="45"/>
        <v>0</v>
      </c>
      <c r="K43" s="59">
        <f>SUM($J$21,$J$29,$J$37:J43)/$C$3</f>
        <v>8.6306936377396198E-2</v>
      </c>
      <c r="L43" s="60" t="e">
        <f t="shared" si="46"/>
        <v>#DIV/0!</v>
      </c>
      <c r="M43" s="73" t="e">
        <f t="shared" si="47"/>
        <v>#DIV/0!</v>
      </c>
      <c r="N43" s="356" t="e">
        <f t="shared" si="48"/>
        <v>#DIV/0!</v>
      </c>
      <c r="O43" s="97"/>
      <c r="P43" s="72"/>
      <c r="Q43" s="74" t="e">
        <f t="shared" si="50"/>
        <v>#DIV/0!</v>
      </c>
      <c r="R43" s="75" t="e">
        <f t="shared" si="51"/>
        <v>#DIV/0!</v>
      </c>
      <c r="S43" s="59" t="e">
        <f t="shared" si="52"/>
        <v>#DIV/0!</v>
      </c>
      <c r="T43" s="72"/>
      <c r="U43" s="72"/>
      <c r="V43" s="89"/>
      <c r="W43" s="169"/>
      <c r="X43" s="127"/>
      <c r="Y43" s="128"/>
      <c r="Z43" s="60" t="e">
        <f t="shared" si="53"/>
        <v>#DIV/0!</v>
      </c>
      <c r="AA43" s="127"/>
      <c r="AB43" s="127"/>
      <c r="AC43" s="128"/>
      <c r="AD43" s="60" t="e">
        <f t="shared" si="54"/>
        <v>#DIV/0!</v>
      </c>
      <c r="AE43" s="127"/>
      <c r="AF43" s="127"/>
      <c r="AG43" s="128"/>
      <c r="AH43" s="60" t="e">
        <f t="shared" si="66"/>
        <v>#DIV/0!</v>
      </c>
      <c r="AI43" s="127"/>
      <c r="AJ43" s="127"/>
      <c r="AK43" s="128"/>
      <c r="AL43" s="60" t="e">
        <f t="shared" si="55"/>
        <v>#DIV/0!</v>
      </c>
      <c r="AM43" s="127"/>
      <c r="AN43" s="127"/>
      <c r="AO43" s="128"/>
      <c r="AP43" s="60" t="e">
        <f t="shared" si="56"/>
        <v>#DIV/0!</v>
      </c>
      <c r="AQ43" s="127"/>
      <c r="AR43" s="127"/>
      <c r="AS43" s="128"/>
      <c r="AT43" s="60" t="e">
        <f t="shared" si="57"/>
        <v>#DIV/0!</v>
      </c>
      <c r="AU43" s="127"/>
      <c r="AV43" s="127"/>
      <c r="AW43" s="128"/>
      <c r="AX43" s="60" t="e">
        <f t="shared" si="58"/>
        <v>#DIV/0!</v>
      </c>
      <c r="AY43" s="127"/>
      <c r="AZ43" s="127"/>
      <c r="BA43" s="128"/>
      <c r="BB43" s="60" t="e">
        <f t="shared" si="59"/>
        <v>#DIV/0!</v>
      </c>
      <c r="BC43" s="127"/>
      <c r="BD43" s="127"/>
      <c r="BE43" s="128"/>
      <c r="BF43" s="60" t="e">
        <f t="shared" si="60"/>
        <v>#DIV/0!</v>
      </c>
      <c r="BG43" s="127"/>
      <c r="BH43" s="127"/>
      <c r="BI43" s="128"/>
      <c r="BJ43" s="60" t="e">
        <f t="shared" si="61"/>
        <v>#DIV/0!</v>
      </c>
      <c r="BK43" s="127"/>
      <c r="BL43" s="127"/>
      <c r="BM43" s="128"/>
      <c r="BN43" s="60" t="e">
        <f t="shared" si="62"/>
        <v>#DIV/0!</v>
      </c>
      <c r="BO43" s="127"/>
      <c r="BP43" s="127"/>
      <c r="BQ43" s="128"/>
      <c r="BR43" s="60" t="e">
        <f t="shared" si="122"/>
        <v>#DIV/0!</v>
      </c>
      <c r="BS43" s="127"/>
      <c r="BT43" s="127"/>
      <c r="BU43" s="128"/>
      <c r="BV43" s="60" t="e">
        <f t="shared" si="123"/>
        <v>#DIV/0!</v>
      </c>
      <c r="BW43" s="127"/>
      <c r="BX43" s="127"/>
      <c r="BY43" s="128"/>
      <c r="BZ43" s="60" t="e">
        <f t="shared" si="124"/>
        <v>#DIV/0!</v>
      </c>
      <c r="CA43" s="127"/>
      <c r="CB43" s="127"/>
      <c r="CC43" s="128"/>
      <c r="CD43" s="60" t="e">
        <f t="shared" si="125"/>
        <v>#DIV/0!</v>
      </c>
      <c r="CE43" s="127"/>
      <c r="CF43" s="127"/>
      <c r="CG43" s="128"/>
      <c r="CH43" s="60" t="e">
        <f t="shared" si="126"/>
        <v>#DIV/0!</v>
      </c>
      <c r="CI43" s="127"/>
      <c r="CJ43" s="127"/>
      <c r="CK43" s="128"/>
      <c r="CL43" s="60" t="e">
        <f t="shared" si="127"/>
        <v>#DIV/0!</v>
      </c>
      <c r="CM43" s="127"/>
      <c r="CN43" s="127"/>
      <c r="CO43" s="128"/>
      <c r="CP43" s="60" t="e">
        <f t="shared" si="128"/>
        <v>#DIV/0!</v>
      </c>
      <c r="CQ43" s="127"/>
      <c r="CR43" s="127"/>
      <c r="CS43" s="128"/>
      <c r="CT43" s="60" t="e">
        <f t="shared" si="129"/>
        <v>#DIV/0!</v>
      </c>
      <c r="CU43" s="127"/>
      <c r="CV43" s="127"/>
      <c r="CW43" s="128"/>
      <c r="CX43" s="60" t="e">
        <f t="shared" si="130"/>
        <v>#DIV/0!</v>
      </c>
      <c r="CY43" s="127"/>
      <c r="CZ43" s="127"/>
      <c r="DA43" s="128"/>
      <c r="DB43" s="60" t="e">
        <f t="shared" si="131"/>
        <v>#DIV/0!</v>
      </c>
      <c r="DC43" s="127"/>
      <c r="DD43" s="127"/>
      <c r="DE43" s="128"/>
      <c r="DF43" s="60" t="e">
        <f t="shared" si="23"/>
        <v>#DIV/0!</v>
      </c>
      <c r="DG43" s="127"/>
      <c r="DH43" s="127"/>
      <c r="DI43" s="128"/>
      <c r="DJ43" s="60" t="e">
        <f t="shared" si="24"/>
        <v>#DIV/0!</v>
      </c>
      <c r="DK43" s="127"/>
      <c r="DL43" s="127"/>
      <c r="DM43" s="128"/>
      <c r="DN43" s="60" t="e">
        <f t="shared" si="25"/>
        <v>#DIV/0!</v>
      </c>
      <c r="DO43" s="127"/>
      <c r="DP43" s="127"/>
      <c r="DQ43" s="128"/>
      <c r="DR43" s="60" t="e">
        <f t="shared" si="26"/>
        <v>#DIV/0!</v>
      </c>
      <c r="DS43" s="127"/>
      <c r="DT43" s="127"/>
      <c r="DU43" s="128"/>
      <c r="DV43" s="60" t="e">
        <f t="shared" si="27"/>
        <v>#DIV/0!</v>
      </c>
      <c r="DW43" s="127"/>
      <c r="DX43" s="127"/>
      <c r="DY43" s="128"/>
      <c r="DZ43" s="60" t="e">
        <f t="shared" si="28"/>
        <v>#DIV/0!</v>
      </c>
      <c r="EA43" s="127"/>
      <c r="EB43" s="127"/>
      <c r="EC43" s="128"/>
      <c r="ED43" s="60" t="e">
        <f t="shared" si="29"/>
        <v>#DIV/0!</v>
      </c>
      <c r="EE43" s="127"/>
      <c r="EF43" s="127"/>
      <c r="EG43" s="128"/>
      <c r="EH43" s="60" t="e">
        <f t="shared" si="30"/>
        <v>#DIV/0!</v>
      </c>
      <c r="EI43" s="127"/>
      <c r="EJ43" s="127"/>
      <c r="EK43" s="128"/>
      <c r="EL43" s="60" t="e">
        <f t="shared" si="31"/>
        <v>#DIV/0!</v>
      </c>
      <c r="EM43" s="127"/>
      <c r="EN43" s="127"/>
      <c r="EO43" s="128"/>
      <c r="EP43" s="60" t="e">
        <f t="shared" si="69"/>
        <v>#DIV/0!</v>
      </c>
      <c r="EQ43" s="127"/>
      <c r="ER43" s="127"/>
      <c r="ES43" s="128"/>
      <c r="ET43" s="150" t="e">
        <f t="shared" si="65"/>
        <v>#DIV/0!</v>
      </c>
      <c r="EU43" s="127"/>
      <c r="EV43" s="127"/>
      <c r="EW43" s="128"/>
      <c r="EX43" s="60" t="e">
        <f t="shared" si="33"/>
        <v>#DIV/0!</v>
      </c>
      <c r="EY43" s="127"/>
      <c r="EZ43" s="127"/>
      <c r="FA43" s="128"/>
      <c r="FB43" s="60" t="e">
        <f t="shared" si="34"/>
        <v>#DIV/0!</v>
      </c>
      <c r="FC43" s="127"/>
      <c r="FD43" s="127"/>
      <c r="FE43" s="128"/>
      <c r="FF43" s="60" t="e">
        <f t="shared" si="35"/>
        <v>#DIV/0!</v>
      </c>
      <c r="FG43" s="127"/>
      <c r="FH43" s="127"/>
      <c r="FI43" s="128"/>
      <c r="FJ43" s="60" t="e">
        <f t="shared" si="36"/>
        <v>#DIV/0!</v>
      </c>
      <c r="FK43" s="127"/>
      <c r="FL43" s="127"/>
      <c r="FM43" s="128"/>
      <c r="FN43" s="60" t="e">
        <f t="shared" si="37"/>
        <v>#DIV/0!</v>
      </c>
      <c r="FO43" s="127"/>
      <c r="FP43" s="127"/>
      <c r="FQ43" s="128"/>
      <c r="FR43" s="60" t="e">
        <f t="shared" si="38"/>
        <v>#DIV/0!</v>
      </c>
      <c r="FS43" s="127"/>
      <c r="FT43" s="127"/>
      <c r="FU43" s="128"/>
      <c r="FV43" s="60" t="e">
        <f t="shared" si="39"/>
        <v>#DIV/0!</v>
      </c>
      <c r="FW43" s="127"/>
      <c r="FX43" s="127"/>
      <c r="FY43" s="128"/>
      <c r="FZ43" s="60" t="e">
        <f t="shared" si="40"/>
        <v>#DIV/0!</v>
      </c>
      <c r="GA43" s="127"/>
      <c r="GB43" s="127"/>
      <c r="GC43" s="128"/>
      <c r="GD43" s="60" t="e">
        <f t="shared" si="41"/>
        <v>#DIV/0!</v>
      </c>
      <c r="GE43" s="127"/>
      <c r="GF43" s="127"/>
      <c r="GG43" s="128"/>
      <c r="GH43" s="60" t="e">
        <f t="shared" si="70"/>
        <v>#DIV/0!</v>
      </c>
      <c r="GI43" s="127"/>
    </row>
    <row r="44" spans="1:191" hidden="1">
      <c r="A44" s="88"/>
      <c r="B44" s="165" t="e">
        <f>'Daily_Total  P2'!B44</f>
        <v>#REF!</v>
      </c>
      <c r="C44" s="456">
        <f t="shared" si="43"/>
        <v>0</v>
      </c>
      <c r="D44" s="457">
        <f t="shared" si="177"/>
        <v>0</v>
      </c>
      <c r="E44" s="146"/>
      <c r="F44" s="72"/>
      <c r="G44" s="72"/>
      <c r="H44" s="72"/>
      <c r="I44" s="72"/>
      <c r="J44" s="459">
        <f t="shared" si="45"/>
        <v>0</v>
      </c>
      <c r="K44" s="59">
        <f>SUM($J$21,$J$29,$J$37:J44)/$C$3</f>
        <v>8.6306936377396198E-2</v>
      </c>
      <c r="L44" s="60" t="e">
        <f t="shared" si="46"/>
        <v>#DIV/0!</v>
      </c>
      <c r="M44" s="73" t="e">
        <f t="shared" si="47"/>
        <v>#DIV/0!</v>
      </c>
      <c r="N44" s="356" t="e">
        <f t="shared" si="48"/>
        <v>#DIV/0!</v>
      </c>
      <c r="O44" s="97"/>
      <c r="P44" s="72"/>
      <c r="Q44" s="74" t="e">
        <f t="shared" si="50"/>
        <v>#DIV/0!</v>
      </c>
      <c r="R44" s="75" t="e">
        <f t="shared" si="51"/>
        <v>#DIV/0!</v>
      </c>
      <c r="S44" s="59" t="e">
        <f t="shared" si="52"/>
        <v>#DIV/0!</v>
      </c>
      <c r="T44" s="72"/>
      <c r="U44" s="72"/>
      <c r="V44" s="89"/>
      <c r="W44" s="169"/>
      <c r="X44" s="127"/>
      <c r="Y44" s="128"/>
      <c r="Z44" s="60" t="e">
        <f t="shared" si="53"/>
        <v>#DIV/0!</v>
      </c>
      <c r="AA44" s="127"/>
      <c r="AB44" s="127"/>
      <c r="AC44" s="128"/>
      <c r="AD44" s="60" t="e">
        <f t="shared" si="54"/>
        <v>#DIV/0!</v>
      </c>
      <c r="AE44" s="127"/>
      <c r="AF44" s="127"/>
      <c r="AG44" s="128"/>
      <c r="AH44" s="60" t="e">
        <f t="shared" si="66"/>
        <v>#DIV/0!</v>
      </c>
      <c r="AI44" s="127"/>
      <c r="AJ44" s="127"/>
      <c r="AK44" s="128"/>
      <c r="AL44" s="60" t="e">
        <f t="shared" si="55"/>
        <v>#DIV/0!</v>
      </c>
      <c r="AM44" s="127"/>
      <c r="AN44" s="127"/>
      <c r="AO44" s="128"/>
      <c r="AP44" s="60" t="e">
        <f t="shared" si="56"/>
        <v>#DIV/0!</v>
      </c>
      <c r="AQ44" s="127"/>
      <c r="AR44" s="127"/>
      <c r="AS44" s="128"/>
      <c r="AT44" s="60" t="e">
        <f t="shared" si="57"/>
        <v>#DIV/0!</v>
      </c>
      <c r="AU44" s="127"/>
      <c r="AV44" s="127"/>
      <c r="AW44" s="128"/>
      <c r="AX44" s="60" t="e">
        <f t="shared" si="58"/>
        <v>#DIV/0!</v>
      </c>
      <c r="AY44" s="127"/>
      <c r="AZ44" s="127"/>
      <c r="BA44" s="128"/>
      <c r="BB44" s="60" t="e">
        <f t="shared" si="59"/>
        <v>#DIV/0!</v>
      </c>
      <c r="BC44" s="127"/>
      <c r="BD44" s="127"/>
      <c r="BE44" s="128"/>
      <c r="BF44" s="60" t="e">
        <f t="shared" si="60"/>
        <v>#DIV/0!</v>
      </c>
      <c r="BG44" s="127"/>
      <c r="BH44" s="127"/>
      <c r="BI44" s="128"/>
      <c r="BJ44" s="60" t="e">
        <f t="shared" si="61"/>
        <v>#DIV/0!</v>
      </c>
      <c r="BK44" s="127"/>
      <c r="BL44" s="127"/>
      <c r="BM44" s="128"/>
      <c r="BN44" s="60" t="e">
        <f t="shared" si="62"/>
        <v>#DIV/0!</v>
      </c>
      <c r="BO44" s="127"/>
      <c r="BP44" s="127"/>
      <c r="BQ44" s="128"/>
      <c r="BR44" s="60" t="e">
        <f t="shared" si="122"/>
        <v>#DIV/0!</v>
      </c>
      <c r="BS44" s="127"/>
      <c r="BT44" s="127"/>
      <c r="BU44" s="128"/>
      <c r="BV44" s="60" t="e">
        <f t="shared" si="123"/>
        <v>#DIV/0!</v>
      </c>
      <c r="BW44" s="127"/>
      <c r="BX44" s="127"/>
      <c r="BY44" s="128"/>
      <c r="BZ44" s="60" t="e">
        <f t="shared" si="124"/>
        <v>#DIV/0!</v>
      </c>
      <c r="CA44" s="127"/>
      <c r="CB44" s="127"/>
      <c r="CC44" s="128"/>
      <c r="CD44" s="60" t="e">
        <f t="shared" si="125"/>
        <v>#DIV/0!</v>
      </c>
      <c r="CE44" s="127"/>
      <c r="CF44" s="127"/>
      <c r="CG44" s="128"/>
      <c r="CH44" s="60" t="e">
        <f t="shared" si="126"/>
        <v>#DIV/0!</v>
      </c>
      <c r="CI44" s="127"/>
      <c r="CJ44" s="127"/>
      <c r="CK44" s="128"/>
      <c r="CL44" s="60" t="e">
        <f t="shared" si="127"/>
        <v>#DIV/0!</v>
      </c>
      <c r="CM44" s="127"/>
      <c r="CN44" s="127"/>
      <c r="CO44" s="128"/>
      <c r="CP44" s="60" t="e">
        <f t="shared" si="128"/>
        <v>#DIV/0!</v>
      </c>
      <c r="CQ44" s="127"/>
      <c r="CR44" s="127"/>
      <c r="CS44" s="128"/>
      <c r="CT44" s="60" t="e">
        <f t="shared" si="129"/>
        <v>#DIV/0!</v>
      </c>
      <c r="CU44" s="127"/>
      <c r="CV44" s="127"/>
      <c r="CW44" s="128"/>
      <c r="CX44" s="60" t="e">
        <f t="shared" si="130"/>
        <v>#DIV/0!</v>
      </c>
      <c r="CY44" s="127"/>
      <c r="CZ44" s="127"/>
      <c r="DA44" s="128"/>
      <c r="DB44" s="60" t="e">
        <f t="shared" si="131"/>
        <v>#DIV/0!</v>
      </c>
      <c r="DC44" s="127"/>
      <c r="DD44" s="127"/>
      <c r="DE44" s="128"/>
      <c r="DF44" s="60" t="e">
        <f t="shared" si="23"/>
        <v>#DIV/0!</v>
      </c>
      <c r="DG44" s="127"/>
      <c r="DH44" s="127"/>
      <c r="DI44" s="128"/>
      <c r="DJ44" s="60" t="e">
        <f t="shared" si="24"/>
        <v>#DIV/0!</v>
      </c>
      <c r="DK44" s="127"/>
      <c r="DL44" s="127"/>
      <c r="DM44" s="128"/>
      <c r="DN44" s="60" t="e">
        <f t="shared" si="25"/>
        <v>#DIV/0!</v>
      </c>
      <c r="DO44" s="127"/>
      <c r="DP44" s="127"/>
      <c r="DQ44" s="128"/>
      <c r="DR44" s="60" t="e">
        <f t="shared" si="26"/>
        <v>#DIV/0!</v>
      </c>
      <c r="DS44" s="127"/>
      <c r="DT44" s="127"/>
      <c r="DU44" s="128"/>
      <c r="DV44" s="60" t="e">
        <f t="shared" si="27"/>
        <v>#DIV/0!</v>
      </c>
      <c r="DW44" s="127"/>
      <c r="DX44" s="127"/>
      <c r="DY44" s="128"/>
      <c r="DZ44" s="60" t="e">
        <f t="shared" si="28"/>
        <v>#DIV/0!</v>
      </c>
      <c r="EA44" s="127"/>
      <c r="EB44" s="127"/>
      <c r="EC44" s="128"/>
      <c r="ED44" s="60" t="e">
        <f t="shared" si="29"/>
        <v>#DIV/0!</v>
      </c>
      <c r="EE44" s="127"/>
      <c r="EF44" s="127"/>
      <c r="EG44" s="128"/>
      <c r="EH44" s="60" t="e">
        <f t="shared" si="30"/>
        <v>#DIV/0!</v>
      </c>
      <c r="EI44" s="127"/>
      <c r="EJ44" s="127"/>
      <c r="EK44" s="128"/>
      <c r="EL44" s="60" t="e">
        <f t="shared" si="31"/>
        <v>#DIV/0!</v>
      </c>
      <c r="EM44" s="127"/>
      <c r="EN44" s="127"/>
      <c r="EO44" s="128"/>
      <c r="EP44" s="60" t="e">
        <f t="shared" si="69"/>
        <v>#DIV/0!</v>
      </c>
      <c r="EQ44" s="127"/>
      <c r="ER44" s="127"/>
      <c r="ES44" s="128"/>
      <c r="ET44" s="150" t="e">
        <f t="shared" si="65"/>
        <v>#DIV/0!</v>
      </c>
      <c r="EU44" s="127"/>
      <c r="EV44" s="127"/>
      <c r="EW44" s="128"/>
      <c r="EX44" s="60" t="e">
        <f t="shared" si="33"/>
        <v>#DIV/0!</v>
      </c>
      <c r="EY44" s="127"/>
      <c r="EZ44" s="127"/>
      <c r="FA44" s="128"/>
      <c r="FB44" s="60" t="e">
        <f t="shared" si="34"/>
        <v>#DIV/0!</v>
      </c>
      <c r="FC44" s="127"/>
      <c r="FD44" s="127"/>
      <c r="FE44" s="128"/>
      <c r="FF44" s="60" t="e">
        <f t="shared" si="35"/>
        <v>#DIV/0!</v>
      </c>
      <c r="FG44" s="127"/>
      <c r="FH44" s="127"/>
      <c r="FI44" s="128"/>
      <c r="FJ44" s="60" t="e">
        <f t="shared" si="36"/>
        <v>#DIV/0!</v>
      </c>
      <c r="FK44" s="127"/>
      <c r="FL44" s="127"/>
      <c r="FM44" s="128"/>
      <c r="FN44" s="60" t="e">
        <f t="shared" si="37"/>
        <v>#DIV/0!</v>
      </c>
      <c r="FO44" s="127"/>
      <c r="FP44" s="127"/>
      <c r="FQ44" s="128"/>
      <c r="FR44" s="60" t="e">
        <f t="shared" si="38"/>
        <v>#DIV/0!</v>
      </c>
      <c r="FS44" s="127"/>
      <c r="FT44" s="127"/>
      <c r="FU44" s="128"/>
      <c r="FV44" s="60" t="e">
        <f t="shared" si="39"/>
        <v>#DIV/0!</v>
      </c>
      <c r="FW44" s="127"/>
      <c r="FX44" s="127"/>
      <c r="FY44" s="128"/>
      <c r="FZ44" s="60" t="e">
        <f t="shared" si="40"/>
        <v>#DIV/0!</v>
      </c>
      <c r="GA44" s="127"/>
      <c r="GB44" s="127"/>
      <c r="GC44" s="128"/>
      <c r="GD44" s="60" t="e">
        <f t="shared" si="41"/>
        <v>#DIV/0!</v>
      </c>
      <c r="GE44" s="127"/>
      <c r="GF44" s="127"/>
      <c r="GG44" s="128"/>
      <c r="GH44" s="60" t="e">
        <f t="shared" si="70"/>
        <v>#DIV/0!</v>
      </c>
      <c r="GI44" s="127"/>
    </row>
    <row r="45" spans="1:191" hidden="1">
      <c r="A45" s="91"/>
      <c r="B45" s="166" t="s">
        <v>52</v>
      </c>
      <c r="C45" s="91">
        <f t="shared" ref="C45:D45" si="178">SUM(C38:C44)</f>
        <v>0</v>
      </c>
      <c r="D45" s="76">
        <f t="shared" si="178"/>
        <v>0</v>
      </c>
      <c r="E45" s="147">
        <f t="shared" ref="E45:I53" si="179">SUM(E38:E44)</f>
        <v>0</v>
      </c>
      <c r="F45" s="76">
        <f t="shared" si="179"/>
        <v>0</v>
      </c>
      <c r="G45" s="76">
        <f t="shared" si="179"/>
        <v>0</v>
      </c>
      <c r="H45" s="76">
        <f t="shared" si="179"/>
        <v>0</v>
      </c>
      <c r="I45" s="76">
        <f t="shared" si="179"/>
        <v>0</v>
      </c>
      <c r="J45" s="77">
        <f>SUM(J38:J44)</f>
        <v>0</v>
      </c>
      <c r="K45" s="78">
        <f>SUM($J$21,$J$29,$J$37,$J$45)/$C$3</f>
        <v>8.6306936377396198E-2</v>
      </c>
      <c r="L45" s="79" t="e">
        <f t="shared" si="46"/>
        <v>#DIV/0!</v>
      </c>
      <c r="M45" s="80" t="e">
        <f t="shared" si="47"/>
        <v>#DIV/0!</v>
      </c>
      <c r="N45" s="357" t="e">
        <f t="shared" si="48"/>
        <v>#DIV/0!</v>
      </c>
      <c r="O45" s="98">
        <f>SUM(O38:O44)</f>
        <v>0</v>
      </c>
      <c r="P45" s="81">
        <f>SUM(P38:P44)</f>
        <v>0</v>
      </c>
      <c r="Q45" s="78" t="e">
        <f t="shared" si="50"/>
        <v>#DIV/0!</v>
      </c>
      <c r="R45" s="82" t="e">
        <f t="shared" si="51"/>
        <v>#DIV/0!</v>
      </c>
      <c r="S45" s="78" t="e">
        <f t="shared" si="52"/>
        <v>#DIV/0!</v>
      </c>
      <c r="T45" s="83" t="e">
        <f>AVERAGE(T38:T44)</f>
        <v>#DIV/0!</v>
      </c>
      <c r="U45" s="76">
        <f>SUM(U38:U44)</f>
        <v>0</v>
      </c>
      <c r="V45" s="92">
        <f t="shared" si="133"/>
        <v>1</v>
      </c>
      <c r="W45" s="98">
        <f>SUM(W38:W44)</f>
        <v>0</v>
      </c>
      <c r="X45" s="76">
        <f t="shared" ref="X45:Y45" si="180">SUM(X38:X44)</f>
        <v>0</v>
      </c>
      <c r="Y45" s="77">
        <f t="shared" si="180"/>
        <v>0</v>
      </c>
      <c r="Z45" s="79" t="e">
        <f t="shared" si="53"/>
        <v>#DIV/0!</v>
      </c>
      <c r="AA45" s="76">
        <f t="shared" ref="AA45:AC45" si="181">SUM(AA38:AA44)</f>
        <v>0</v>
      </c>
      <c r="AB45" s="76">
        <f t="shared" si="181"/>
        <v>0</v>
      </c>
      <c r="AC45" s="77">
        <f t="shared" si="181"/>
        <v>0</v>
      </c>
      <c r="AD45" s="79" t="e">
        <f t="shared" si="54"/>
        <v>#DIV/0!</v>
      </c>
      <c r="AE45" s="76">
        <f t="shared" ref="AE45:AG45" si="182">SUM(AE38:AE44)</f>
        <v>0</v>
      </c>
      <c r="AF45" s="76">
        <f t="shared" si="182"/>
        <v>0</v>
      </c>
      <c r="AG45" s="77">
        <f t="shared" si="182"/>
        <v>0</v>
      </c>
      <c r="AH45" s="79" t="e">
        <f t="shared" si="66"/>
        <v>#DIV/0!</v>
      </c>
      <c r="AI45" s="76">
        <f t="shared" ref="AI45:AK45" si="183">SUM(AI38:AI44)</f>
        <v>0</v>
      </c>
      <c r="AJ45" s="76">
        <f t="shared" si="183"/>
        <v>0</v>
      </c>
      <c r="AK45" s="77">
        <f t="shared" si="183"/>
        <v>0</v>
      </c>
      <c r="AL45" s="79" t="e">
        <f t="shared" si="55"/>
        <v>#DIV/0!</v>
      </c>
      <c r="AM45" s="76">
        <f t="shared" ref="AM45:AO45" si="184">SUM(AM38:AM44)</f>
        <v>0</v>
      </c>
      <c r="AN45" s="76">
        <f t="shared" si="184"/>
        <v>0</v>
      </c>
      <c r="AO45" s="77">
        <f t="shared" si="184"/>
        <v>0</v>
      </c>
      <c r="AP45" s="79" t="e">
        <f t="shared" si="56"/>
        <v>#DIV/0!</v>
      </c>
      <c r="AQ45" s="76">
        <f t="shared" ref="AQ45:AS45" si="185">SUM(AQ38:AQ44)</f>
        <v>0</v>
      </c>
      <c r="AR45" s="76">
        <f t="shared" si="185"/>
        <v>0</v>
      </c>
      <c r="AS45" s="77">
        <f t="shared" si="185"/>
        <v>0</v>
      </c>
      <c r="AT45" s="79" t="e">
        <f t="shared" si="57"/>
        <v>#DIV/0!</v>
      </c>
      <c r="AU45" s="76">
        <f t="shared" ref="AU45:AW45" si="186">SUM(AU38:AU44)</f>
        <v>0</v>
      </c>
      <c r="AV45" s="76">
        <f t="shared" si="186"/>
        <v>0</v>
      </c>
      <c r="AW45" s="77">
        <f t="shared" si="186"/>
        <v>0</v>
      </c>
      <c r="AX45" s="79" t="e">
        <f t="shared" si="58"/>
        <v>#DIV/0!</v>
      </c>
      <c r="AY45" s="76">
        <f t="shared" ref="AY45:BA45" si="187">SUM(AY38:AY44)</f>
        <v>0</v>
      </c>
      <c r="AZ45" s="76">
        <f t="shared" si="187"/>
        <v>0</v>
      </c>
      <c r="BA45" s="77">
        <f t="shared" si="187"/>
        <v>0</v>
      </c>
      <c r="BB45" s="79" t="e">
        <f t="shared" si="59"/>
        <v>#DIV/0!</v>
      </c>
      <c r="BC45" s="76">
        <f t="shared" ref="BC45:BE45" si="188">SUM(BC38:BC44)</f>
        <v>0</v>
      </c>
      <c r="BD45" s="76">
        <f t="shared" si="188"/>
        <v>0</v>
      </c>
      <c r="BE45" s="77">
        <f t="shared" si="188"/>
        <v>0</v>
      </c>
      <c r="BF45" s="79" t="e">
        <f t="shared" si="60"/>
        <v>#DIV/0!</v>
      </c>
      <c r="BG45" s="76">
        <f t="shared" ref="BG45:BI45" si="189">SUM(BG38:BG44)</f>
        <v>0</v>
      </c>
      <c r="BH45" s="76">
        <f t="shared" si="189"/>
        <v>0</v>
      </c>
      <c r="BI45" s="77">
        <f t="shared" si="189"/>
        <v>0</v>
      </c>
      <c r="BJ45" s="79" t="e">
        <f t="shared" si="61"/>
        <v>#DIV/0!</v>
      </c>
      <c r="BK45" s="76">
        <f t="shared" ref="BK45:BM45" si="190">SUM(BK38:BK44)</f>
        <v>0</v>
      </c>
      <c r="BL45" s="76">
        <f t="shared" si="190"/>
        <v>0</v>
      </c>
      <c r="BM45" s="77">
        <f t="shared" si="190"/>
        <v>0</v>
      </c>
      <c r="BN45" s="79" t="e">
        <f t="shared" si="62"/>
        <v>#DIV/0!</v>
      </c>
      <c r="BO45" s="76">
        <f t="shared" ref="BO45:BQ45" si="191">SUM(BO38:BO44)</f>
        <v>0</v>
      </c>
      <c r="BP45" s="76">
        <f t="shared" si="191"/>
        <v>0</v>
      </c>
      <c r="BQ45" s="77">
        <f t="shared" si="191"/>
        <v>0</v>
      </c>
      <c r="BR45" s="79" t="e">
        <f t="shared" si="122"/>
        <v>#DIV/0!</v>
      </c>
      <c r="BS45" s="76">
        <f t="shared" ref="BS45:BU45" si="192">SUM(BS38:BS44)</f>
        <v>0</v>
      </c>
      <c r="BT45" s="76">
        <f t="shared" si="192"/>
        <v>0</v>
      </c>
      <c r="BU45" s="77">
        <f t="shared" si="192"/>
        <v>0</v>
      </c>
      <c r="BV45" s="79" t="e">
        <f t="shared" si="123"/>
        <v>#DIV/0!</v>
      </c>
      <c r="BW45" s="76">
        <f t="shared" ref="BW45:BY45" si="193">SUM(BW38:BW44)</f>
        <v>0</v>
      </c>
      <c r="BX45" s="76">
        <f t="shared" si="193"/>
        <v>0</v>
      </c>
      <c r="BY45" s="77">
        <f t="shared" si="193"/>
        <v>0</v>
      </c>
      <c r="BZ45" s="79" t="e">
        <f t="shared" si="124"/>
        <v>#DIV/0!</v>
      </c>
      <c r="CA45" s="76">
        <f t="shared" ref="CA45:CC45" si="194">SUM(CA38:CA44)</f>
        <v>0</v>
      </c>
      <c r="CB45" s="76">
        <f t="shared" si="194"/>
        <v>0</v>
      </c>
      <c r="CC45" s="77">
        <f t="shared" si="194"/>
        <v>0</v>
      </c>
      <c r="CD45" s="79" t="e">
        <f t="shared" si="125"/>
        <v>#DIV/0!</v>
      </c>
      <c r="CE45" s="76">
        <f t="shared" ref="CE45:CG45" si="195">SUM(CE38:CE44)</f>
        <v>0</v>
      </c>
      <c r="CF45" s="76">
        <f t="shared" si="195"/>
        <v>0</v>
      </c>
      <c r="CG45" s="77">
        <f t="shared" si="195"/>
        <v>0</v>
      </c>
      <c r="CH45" s="79" t="e">
        <f t="shared" si="126"/>
        <v>#DIV/0!</v>
      </c>
      <c r="CI45" s="76">
        <f t="shared" ref="CI45:CK45" si="196">SUM(CI38:CI44)</f>
        <v>0</v>
      </c>
      <c r="CJ45" s="76">
        <f t="shared" si="196"/>
        <v>0</v>
      </c>
      <c r="CK45" s="77">
        <f t="shared" si="196"/>
        <v>0</v>
      </c>
      <c r="CL45" s="79" t="e">
        <f t="shared" si="127"/>
        <v>#DIV/0!</v>
      </c>
      <c r="CM45" s="76">
        <f t="shared" ref="CM45:CO45" si="197">SUM(CM38:CM44)</f>
        <v>0</v>
      </c>
      <c r="CN45" s="76">
        <f t="shared" si="197"/>
        <v>0</v>
      </c>
      <c r="CO45" s="77">
        <f t="shared" si="197"/>
        <v>0</v>
      </c>
      <c r="CP45" s="79" t="e">
        <f t="shared" si="128"/>
        <v>#DIV/0!</v>
      </c>
      <c r="CQ45" s="76">
        <f t="shared" ref="CQ45:CS45" si="198">SUM(CQ38:CQ44)</f>
        <v>0</v>
      </c>
      <c r="CR45" s="76">
        <f t="shared" si="198"/>
        <v>0</v>
      </c>
      <c r="CS45" s="77">
        <f t="shared" si="198"/>
        <v>0</v>
      </c>
      <c r="CT45" s="79" t="e">
        <f t="shared" si="129"/>
        <v>#DIV/0!</v>
      </c>
      <c r="CU45" s="76">
        <f t="shared" ref="CU45:CW45" si="199">SUM(CU38:CU44)</f>
        <v>0</v>
      </c>
      <c r="CV45" s="76">
        <f t="shared" si="199"/>
        <v>0</v>
      </c>
      <c r="CW45" s="77">
        <f t="shared" si="199"/>
        <v>0</v>
      </c>
      <c r="CX45" s="79" t="e">
        <f t="shared" si="130"/>
        <v>#DIV/0!</v>
      </c>
      <c r="CY45" s="76">
        <f t="shared" ref="CY45:DA45" si="200">SUM(CY38:CY44)</f>
        <v>0</v>
      </c>
      <c r="CZ45" s="76">
        <f t="shared" si="200"/>
        <v>0</v>
      </c>
      <c r="DA45" s="77">
        <f t="shared" si="200"/>
        <v>0</v>
      </c>
      <c r="DB45" s="79" t="e">
        <f t="shared" si="131"/>
        <v>#DIV/0!</v>
      </c>
      <c r="DC45" s="76">
        <f>SUM(DC38:DC44)</f>
        <v>0</v>
      </c>
      <c r="DD45" s="76">
        <f t="shared" ref="DD45:DE45" si="201">SUM(DD38:DD44)</f>
        <v>0</v>
      </c>
      <c r="DE45" s="77">
        <f t="shared" si="201"/>
        <v>0</v>
      </c>
      <c r="DF45" s="79" t="e">
        <f t="shared" si="23"/>
        <v>#DIV/0!</v>
      </c>
      <c r="DG45" s="76">
        <f t="shared" ref="DG45:DI45" si="202">SUM(DG38:DG44)</f>
        <v>0</v>
      </c>
      <c r="DH45" s="76">
        <f t="shared" si="202"/>
        <v>0</v>
      </c>
      <c r="DI45" s="77">
        <f t="shared" si="202"/>
        <v>0</v>
      </c>
      <c r="DJ45" s="79" t="e">
        <f t="shared" si="24"/>
        <v>#DIV/0!</v>
      </c>
      <c r="DK45" s="76">
        <f t="shared" ref="DK45:DM45" si="203">SUM(DK38:DK44)</f>
        <v>0</v>
      </c>
      <c r="DL45" s="76">
        <f t="shared" si="203"/>
        <v>0</v>
      </c>
      <c r="DM45" s="77">
        <f t="shared" si="203"/>
        <v>0</v>
      </c>
      <c r="DN45" s="79" t="e">
        <f t="shared" si="25"/>
        <v>#DIV/0!</v>
      </c>
      <c r="DO45" s="76">
        <f t="shared" ref="DO45:DQ45" si="204">SUM(DO38:DO44)</f>
        <v>0</v>
      </c>
      <c r="DP45" s="76">
        <f t="shared" si="204"/>
        <v>0</v>
      </c>
      <c r="DQ45" s="77">
        <f t="shared" si="204"/>
        <v>0</v>
      </c>
      <c r="DR45" s="79" t="e">
        <f t="shared" si="26"/>
        <v>#DIV/0!</v>
      </c>
      <c r="DS45" s="76">
        <f t="shared" ref="DS45:DU45" si="205">SUM(DS38:DS44)</f>
        <v>0</v>
      </c>
      <c r="DT45" s="76">
        <f t="shared" si="205"/>
        <v>0</v>
      </c>
      <c r="DU45" s="77">
        <f t="shared" si="205"/>
        <v>0</v>
      </c>
      <c r="DV45" s="79" t="e">
        <f t="shared" si="27"/>
        <v>#DIV/0!</v>
      </c>
      <c r="DW45" s="76">
        <f t="shared" ref="DW45:DY45" si="206">SUM(DW38:DW44)</f>
        <v>0</v>
      </c>
      <c r="DX45" s="76">
        <f t="shared" si="206"/>
        <v>0</v>
      </c>
      <c r="DY45" s="77">
        <f t="shared" si="206"/>
        <v>0</v>
      </c>
      <c r="DZ45" s="79" t="e">
        <f t="shared" si="28"/>
        <v>#DIV/0!</v>
      </c>
      <c r="EA45" s="76">
        <f t="shared" ref="EA45:EC45" si="207">SUM(EA38:EA44)</f>
        <v>0</v>
      </c>
      <c r="EB45" s="76">
        <f t="shared" si="207"/>
        <v>0</v>
      </c>
      <c r="EC45" s="77">
        <f t="shared" si="207"/>
        <v>0</v>
      </c>
      <c r="ED45" s="79" t="e">
        <f t="shared" si="29"/>
        <v>#DIV/0!</v>
      </c>
      <c r="EE45" s="76">
        <f t="shared" ref="EE45:EG45" si="208">SUM(EE38:EE44)</f>
        <v>0</v>
      </c>
      <c r="EF45" s="76">
        <f t="shared" si="208"/>
        <v>0</v>
      </c>
      <c r="EG45" s="77">
        <f t="shared" si="208"/>
        <v>0</v>
      </c>
      <c r="EH45" s="79" t="e">
        <f t="shared" si="30"/>
        <v>#DIV/0!</v>
      </c>
      <c r="EI45" s="76">
        <f t="shared" ref="EI45:EK45" si="209">SUM(EI38:EI44)</f>
        <v>0</v>
      </c>
      <c r="EJ45" s="76">
        <f t="shared" si="209"/>
        <v>0</v>
      </c>
      <c r="EK45" s="77">
        <f t="shared" si="209"/>
        <v>0</v>
      </c>
      <c r="EL45" s="79" t="e">
        <f t="shared" si="31"/>
        <v>#DIV/0!</v>
      </c>
      <c r="EM45" s="76">
        <f t="shared" ref="EM45:EO45" si="210">SUM(EM38:EM44)</f>
        <v>0</v>
      </c>
      <c r="EN45" s="76">
        <f t="shared" si="210"/>
        <v>0</v>
      </c>
      <c r="EO45" s="77">
        <f t="shared" si="210"/>
        <v>0</v>
      </c>
      <c r="EP45" s="79" t="e">
        <f t="shared" si="69"/>
        <v>#DIV/0!</v>
      </c>
      <c r="EQ45" s="76">
        <f t="shared" ref="EQ45:ES45" si="211">SUM(EQ38:EQ44)</f>
        <v>0</v>
      </c>
      <c r="ER45" s="76">
        <f t="shared" si="211"/>
        <v>0</v>
      </c>
      <c r="ES45" s="77">
        <f t="shared" si="211"/>
        <v>0</v>
      </c>
      <c r="ET45" s="151" t="e">
        <f t="shared" si="65"/>
        <v>#DIV/0!</v>
      </c>
      <c r="EU45" s="76">
        <f>SUM(EU38:EU44)</f>
        <v>0</v>
      </c>
      <c r="EV45" s="76">
        <f t="shared" ref="EV45:EW45" si="212">SUM(EV38:EV44)</f>
        <v>0</v>
      </c>
      <c r="EW45" s="77">
        <f t="shared" si="212"/>
        <v>0</v>
      </c>
      <c r="EX45" s="79" t="e">
        <f t="shared" si="33"/>
        <v>#DIV/0!</v>
      </c>
      <c r="EY45" s="76">
        <f t="shared" ref="EY45:FA45" si="213">SUM(EY38:EY44)</f>
        <v>0</v>
      </c>
      <c r="EZ45" s="76">
        <f t="shared" si="213"/>
        <v>0</v>
      </c>
      <c r="FA45" s="77">
        <f t="shared" si="213"/>
        <v>0</v>
      </c>
      <c r="FB45" s="79" t="e">
        <f t="shared" si="34"/>
        <v>#DIV/0!</v>
      </c>
      <c r="FC45" s="76">
        <f t="shared" ref="FC45:FE45" si="214">SUM(FC38:FC44)</f>
        <v>0</v>
      </c>
      <c r="FD45" s="76">
        <f t="shared" si="214"/>
        <v>0</v>
      </c>
      <c r="FE45" s="77">
        <f t="shared" si="214"/>
        <v>0</v>
      </c>
      <c r="FF45" s="79" t="e">
        <f t="shared" si="35"/>
        <v>#DIV/0!</v>
      </c>
      <c r="FG45" s="76">
        <f t="shared" ref="FG45:FI45" si="215">SUM(FG38:FG44)</f>
        <v>0</v>
      </c>
      <c r="FH45" s="76">
        <f t="shared" si="215"/>
        <v>0</v>
      </c>
      <c r="FI45" s="77">
        <f t="shared" si="215"/>
        <v>0</v>
      </c>
      <c r="FJ45" s="79" t="e">
        <f t="shared" si="36"/>
        <v>#DIV/0!</v>
      </c>
      <c r="FK45" s="76">
        <f t="shared" ref="FK45:FM45" si="216">SUM(FK38:FK44)</f>
        <v>0</v>
      </c>
      <c r="FL45" s="76">
        <f t="shared" si="216"/>
        <v>0</v>
      </c>
      <c r="FM45" s="77">
        <f t="shared" si="216"/>
        <v>0</v>
      </c>
      <c r="FN45" s="79" t="e">
        <f t="shared" si="37"/>
        <v>#DIV/0!</v>
      </c>
      <c r="FO45" s="76">
        <f t="shared" ref="FO45:FQ45" si="217">SUM(FO38:FO44)</f>
        <v>0</v>
      </c>
      <c r="FP45" s="76">
        <f t="shared" si="217"/>
        <v>0</v>
      </c>
      <c r="FQ45" s="77">
        <f t="shared" si="217"/>
        <v>0</v>
      </c>
      <c r="FR45" s="79" t="e">
        <f t="shared" si="38"/>
        <v>#DIV/0!</v>
      </c>
      <c r="FS45" s="76">
        <f t="shared" ref="FS45:FU45" si="218">SUM(FS38:FS44)</f>
        <v>0</v>
      </c>
      <c r="FT45" s="76">
        <f t="shared" si="218"/>
        <v>0</v>
      </c>
      <c r="FU45" s="77">
        <f t="shared" si="218"/>
        <v>0</v>
      </c>
      <c r="FV45" s="79" t="e">
        <f t="shared" si="39"/>
        <v>#DIV/0!</v>
      </c>
      <c r="FW45" s="76">
        <f t="shared" ref="FW45:FY45" si="219">SUM(FW38:FW44)</f>
        <v>0</v>
      </c>
      <c r="FX45" s="76">
        <f t="shared" si="219"/>
        <v>0</v>
      </c>
      <c r="FY45" s="77">
        <f t="shared" si="219"/>
        <v>0</v>
      </c>
      <c r="FZ45" s="79" t="e">
        <f t="shared" si="40"/>
        <v>#DIV/0!</v>
      </c>
      <c r="GA45" s="76">
        <f t="shared" ref="GA45:GC45" si="220">SUM(GA38:GA44)</f>
        <v>0</v>
      </c>
      <c r="GB45" s="76">
        <f t="shared" si="220"/>
        <v>0</v>
      </c>
      <c r="GC45" s="77">
        <f t="shared" si="220"/>
        <v>0</v>
      </c>
      <c r="GD45" s="79" t="e">
        <f t="shared" si="41"/>
        <v>#DIV/0!</v>
      </c>
      <c r="GE45" s="76">
        <f t="shared" ref="GE45:GG45" si="221">SUM(GE38:GE44)</f>
        <v>0</v>
      </c>
      <c r="GF45" s="76">
        <f t="shared" si="221"/>
        <v>0</v>
      </c>
      <c r="GG45" s="77">
        <f t="shared" si="221"/>
        <v>0</v>
      </c>
      <c r="GH45" s="79" t="e">
        <f t="shared" si="70"/>
        <v>#DIV/0!</v>
      </c>
      <c r="GI45" s="76">
        <f t="shared" ref="GI45" si="222">SUM(GI38:GI44)</f>
        <v>0</v>
      </c>
    </row>
    <row r="46" spans="1:191" hidden="1">
      <c r="A46" s="88"/>
      <c r="B46" s="165"/>
      <c r="C46" s="456">
        <f t="shared" si="43"/>
        <v>0</v>
      </c>
      <c r="D46" s="457">
        <f t="shared" si="177"/>
        <v>0</v>
      </c>
      <c r="E46" s="146"/>
      <c r="F46" s="72"/>
      <c r="G46" s="72"/>
      <c r="H46" s="72"/>
      <c r="I46" s="72"/>
      <c r="J46" s="459">
        <f t="shared" si="45"/>
        <v>0</v>
      </c>
      <c r="K46" s="59">
        <f>SUM($J$21,$J$29,$J$37,$J$45:J46)/$C$3</f>
        <v>8.6306936377396198E-2</v>
      </c>
      <c r="L46" s="60" t="e">
        <f t="shared" si="46"/>
        <v>#DIV/0!</v>
      </c>
      <c r="M46" s="73" t="e">
        <f t="shared" si="47"/>
        <v>#DIV/0!</v>
      </c>
      <c r="N46" s="356" t="e">
        <f t="shared" si="48"/>
        <v>#DIV/0!</v>
      </c>
      <c r="O46" s="97"/>
      <c r="P46" s="72"/>
      <c r="Q46" s="74" t="e">
        <f t="shared" si="50"/>
        <v>#DIV/0!</v>
      </c>
      <c r="R46" s="75" t="e">
        <f t="shared" si="51"/>
        <v>#DIV/0!</v>
      </c>
      <c r="S46" s="59" t="e">
        <f t="shared" si="52"/>
        <v>#DIV/0!</v>
      </c>
      <c r="T46" s="72"/>
      <c r="U46" s="72"/>
      <c r="V46" s="89"/>
      <c r="W46" s="169"/>
      <c r="X46" s="127"/>
      <c r="Y46" s="128"/>
      <c r="Z46" s="60" t="e">
        <f t="shared" si="53"/>
        <v>#DIV/0!</v>
      </c>
      <c r="AA46" s="127"/>
      <c r="AB46" s="127"/>
      <c r="AC46" s="128"/>
      <c r="AD46" s="60" t="e">
        <f t="shared" si="54"/>
        <v>#DIV/0!</v>
      </c>
      <c r="AE46" s="127"/>
      <c r="AF46" s="127"/>
      <c r="AG46" s="128"/>
      <c r="AH46" s="60" t="e">
        <f t="shared" si="66"/>
        <v>#DIV/0!</v>
      </c>
      <c r="AI46" s="127"/>
      <c r="AJ46" s="127"/>
      <c r="AK46" s="128"/>
      <c r="AL46" s="60" t="e">
        <f t="shared" si="55"/>
        <v>#DIV/0!</v>
      </c>
      <c r="AM46" s="127"/>
      <c r="AN46" s="127"/>
      <c r="AO46" s="128"/>
      <c r="AP46" s="60" t="e">
        <f t="shared" si="56"/>
        <v>#DIV/0!</v>
      </c>
      <c r="AQ46" s="127"/>
      <c r="AR46" s="127"/>
      <c r="AS46" s="128"/>
      <c r="AT46" s="60" t="e">
        <f t="shared" si="57"/>
        <v>#DIV/0!</v>
      </c>
      <c r="AU46" s="127"/>
      <c r="AV46" s="127"/>
      <c r="AW46" s="128"/>
      <c r="AX46" s="60" t="e">
        <f t="shared" si="58"/>
        <v>#DIV/0!</v>
      </c>
      <c r="AY46" s="127"/>
      <c r="AZ46" s="127"/>
      <c r="BA46" s="128"/>
      <c r="BB46" s="60" t="e">
        <f t="shared" si="59"/>
        <v>#DIV/0!</v>
      </c>
      <c r="BC46" s="127"/>
      <c r="BD46" s="127"/>
      <c r="BE46" s="128"/>
      <c r="BF46" s="60" t="e">
        <f t="shared" si="60"/>
        <v>#DIV/0!</v>
      </c>
      <c r="BG46" s="127"/>
      <c r="BH46" s="127"/>
      <c r="BI46" s="128"/>
      <c r="BJ46" s="60" t="e">
        <f t="shared" si="61"/>
        <v>#DIV/0!</v>
      </c>
      <c r="BK46" s="127"/>
      <c r="BL46" s="127"/>
      <c r="BM46" s="128"/>
      <c r="BN46" s="60" t="e">
        <f t="shared" si="62"/>
        <v>#DIV/0!</v>
      </c>
      <c r="BO46" s="127"/>
      <c r="BP46" s="127"/>
      <c r="BQ46" s="128"/>
      <c r="BR46" s="60" t="e">
        <f t="shared" si="122"/>
        <v>#DIV/0!</v>
      </c>
      <c r="BS46" s="127"/>
      <c r="BT46" s="127"/>
      <c r="BU46" s="128"/>
      <c r="BV46" s="60" t="e">
        <f t="shared" si="123"/>
        <v>#DIV/0!</v>
      </c>
      <c r="BW46" s="127"/>
      <c r="BX46" s="127"/>
      <c r="BY46" s="128"/>
      <c r="BZ46" s="60" t="e">
        <f t="shared" si="124"/>
        <v>#DIV/0!</v>
      </c>
      <c r="CA46" s="127"/>
      <c r="CB46" s="127"/>
      <c r="CC46" s="128"/>
      <c r="CD46" s="60" t="e">
        <f t="shared" si="125"/>
        <v>#DIV/0!</v>
      </c>
      <c r="CE46" s="127"/>
      <c r="CF46" s="127"/>
      <c r="CG46" s="128"/>
      <c r="CH46" s="60" t="e">
        <f t="shared" si="126"/>
        <v>#DIV/0!</v>
      </c>
      <c r="CI46" s="127"/>
      <c r="CJ46" s="127"/>
      <c r="CK46" s="128"/>
      <c r="CL46" s="60" t="e">
        <f t="shared" si="127"/>
        <v>#DIV/0!</v>
      </c>
      <c r="CM46" s="127"/>
      <c r="CN46" s="127"/>
      <c r="CO46" s="128"/>
      <c r="CP46" s="60" t="e">
        <f t="shared" si="128"/>
        <v>#DIV/0!</v>
      </c>
      <c r="CQ46" s="127"/>
      <c r="CR46" s="127"/>
      <c r="CS46" s="128"/>
      <c r="CT46" s="60" t="e">
        <f t="shared" si="129"/>
        <v>#DIV/0!</v>
      </c>
      <c r="CU46" s="127"/>
      <c r="CV46" s="127"/>
      <c r="CW46" s="128"/>
      <c r="CX46" s="60" t="e">
        <f t="shared" si="130"/>
        <v>#DIV/0!</v>
      </c>
      <c r="CY46" s="127"/>
      <c r="CZ46" s="127"/>
      <c r="DA46" s="128"/>
      <c r="DB46" s="60" t="e">
        <f t="shared" si="131"/>
        <v>#DIV/0!</v>
      </c>
      <c r="DC46" s="127"/>
      <c r="DD46" s="127"/>
      <c r="DE46" s="128"/>
      <c r="DF46" s="60" t="e">
        <f t="shared" si="23"/>
        <v>#DIV/0!</v>
      </c>
      <c r="DG46" s="127"/>
      <c r="DH46" s="127"/>
      <c r="DI46" s="128"/>
      <c r="DJ46" s="60" t="e">
        <f t="shared" si="24"/>
        <v>#DIV/0!</v>
      </c>
      <c r="DK46" s="127"/>
      <c r="DL46" s="127"/>
      <c r="DM46" s="128"/>
      <c r="DN46" s="60" t="e">
        <f t="shared" si="25"/>
        <v>#DIV/0!</v>
      </c>
      <c r="DO46" s="127"/>
      <c r="DP46" s="127"/>
      <c r="DQ46" s="128"/>
      <c r="DR46" s="60" t="e">
        <f t="shared" si="26"/>
        <v>#DIV/0!</v>
      </c>
      <c r="DS46" s="127"/>
      <c r="DT46" s="127"/>
      <c r="DU46" s="128"/>
      <c r="DV46" s="60" t="e">
        <f t="shared" si="27"/>
        <v>#DIV/0!</v>
      </c>
      <c r="DW46" s="127"/>
      <c r="DX46" s="127"/>
      <c r="DY46" s="128"/>
      <c r="DZ46" s="60" t="e">
        <f t="shared" si="28"/>
        <v>#DIV/0!</v>
      </c>
      <c r="EA46" s="127"/>
      <c r="EB46" s="127"/>
      <c r="EC46" s="128"/>
      <c r="ED46" s="60" t="e">
        <f t="shared" si="29"/>
        <v>#DIV/0!</v>
      </c>
      <c r="EE46" s="127"/>
      <c r="EF46" s="127"/>
      <c r="EG46" s="128"/>
      <c r="EH46" s="60" t="e">
        <f t="shared" si="30"/>
        <v>#DIV/0!</v>
      </c>
      <c r="EI46" s="127"/>
      <c r="EJ46" s="127"/>
      <c r="EK46" s="128"/>
      <c r="EL46" s="60" t="e">
        <f t="shared" si="31"/>
        <v>#DIV/0!</v>
      </c>
      <c r="EM46" s="127"/>
      <c r="EN46" s="127"/>
      <c r="EO46" s="128"/>
      <c r="EP46" s="60" t="e">
        <f t="shared" si="69"/>
        <v>#DIV/0!</v>
      </c>
      <c r="EQ46" s="127"/>
      <c r="ER46" s="127"/>
      <c r="ES46" s="128"/>
      <c r="ET46" s="150" t="e">
        <f t="shared" si="65"/>
        <v>#DIV/0!</v>
      </c>
      <c r="EU46" s="127"/>
      <c r="EV46" s="127"/>
      <c r="EW46" s="128"/>
      <c r="EX46" s="60" t="e">
        <f t="shared" si="33"/>
        <v>#DIV/0!</v>
      </c>
      <c r="EY46" s="127"/>
      <c r="EZ46" s="127"/>
      <c r="FA46" s="128"/>
      <c r="FB46" s="60" t="e">
        <f t="shared" si="34"/>
        <v>#DIV/0!</v>
      </c>
      <c r="FC46" s="127"/>
      <c r="FD46" s="127"/>
      <c r="FE46" s="128"/>
      <c r="FF46" s="60" t="e">
        <f t="shared" si="35"/>
        <v>#DIV/0!</v>
      </c>
      <c r="FG46" s="127"/>
      <c r="FH46" s="127"/>
      <c r="FI46" s="128"/>
      <c r="FJ46" s="60" t="e">
        <f t="shared" si="36"/>
        <v>#DIV/0!</v>
      </c>
      <c r="FK46" s="127"/>
      <c r="FL46" s="127"/>
      <c r="FM46" s="128"/>
      <c r="FN46" s="60" t="e">
        <f t="shared" si="37"/>
        <v>#DIV/0!</v>
      </c>
      <c r="FO46" s="127"/>
      <c r="FP46" s="127"/>
      <c r="FQ46" s="128"/>
      <c r="FR46" s="60" t="e">
        <f t="shared" si="38"/>
        <v>#DIV/0!</v>
      </c>
      <c r="FS46" s="127"/>
      <c r="FT46" s="127"/>
      <c r="FU46" s="128"/>
      <c r="FV46" s="60" t="e">
        <f t="shared" si="39"/>
        <v>#DIV/0!</v>
      </c>
      <c r="FW46" s="127"/>
      <c r="FX46" s="127"/>
      <c r="FY46" s="128"/>
      <c r="FZ46" s="60" t="e">
        <f t="shared" si="40"/>
        <v>#DIV/0!</v>
      </c>
      <c r="GA46" s="127"/>
      <c r="GB46" s="127"/>
      <c r="GC46" s="128"/>
      <c r="GD46" s="60" t="e">
        <f t="shared" si="41"/>
        <v>#DIV/0!</v>
      </c>
      <c r="GE46" s="127"/>
      <c r="GF46" s="127"/>
      <c r="GG46" s="128"/>
      <c r="GH46" s="60" t="e">
        <f t="shared" si="70"/>
        <v>#DIV/0!</v>
      </c>
      <c r="GI46" s="127"/>
    </row>
    <row r="47" spans="1:191" hidden="1">
      <c r="A47" s="88"/>
      <c r="B47" s="165"/>
      <c r="C47" s="456">
        <f t="shared" si="43"/>
        <v>0</v>
      </c>
      <c r="D47" s="457">
        <f t="shared" si="177"/>
        <v>0</v>
      </c>
      <c r="E47" s="146"/>
      <c r="F47" s="72"/>
      <c r="G47" s="72"/>
      <c r="H47" s="72"/>
      <c r="I47" s="72"/>
      <c r="J47" s="459">
        <f t="shared" si="45"/>
        <v>0</v>
      </c>
      <c r="K47" s="59">
        <f>SUM($J$21,$J$29,$J$37,$J$45:J47)/$C$3</f>
        <v>8.6306936377396198E-2</v>
      </c>
      <c r="L47" s="60" t="e">
        <f t="shared" si="46"/>
        <v>#DIV/0!</v>
      </c>
      <c r="M47" s="73" t="e">
        <f t="shared" si="47"/>
        <v>#DIV/0!</v>
      </c>
      <c r="N47" s="356" t="e">
        <f t="shared" si="48"/>
        <v>#DIV/0!</v>
      </c>
      <c r="O47" s="97"/>
      <c r="P47" s="72"/>
      <c r="Q47" s="74" t="e">
        <f t="shared" si="50"/>
        <v>#DIV/0!</v>
      </c>
      <c r="R47" s="75" t="e">
        <f t="shared" si="51"/>
        <v>#DIV/0!</v>
      </c>
      <c r="S47" s="59" t="e">
        <f t="shared" si="52"/>
        <v>#DIV/0!</v>
      </c>
      <c r="T47" s="72"/>
      <c r="U47" s="72"/>
      <c r="V47" s="89"/>
      <c r="W47" s="169"/>
      <c r="X47" s="127"/>
      <c r="Y47" s="128"/>
      <c r="Z47" s="60" t="e">
        <f t="shared" si="53"/>
        <v>#DIV/0!</v>
      </c>
      <c r="AA47" s="127"/>
      <c r="AB47" s="127"/>
      <c r="AC47" s="128"/>
      <c r="AD47" s="60" t="e">
        <f t="shared" si="54"/>
        <v>#DIV/0!</v>
      </c>
      <c r="AE47" s="127"/>
      <c r="AF47" s="127"/>
      <c r="AG47" s="128"/>
      <c r="AH47" s="60" t="e">
        <f t="shared" si="66"/>
        <v>#DIV/0!</v>
      </c>
      <c r="AI47" s="127"/>
      <c r="AJ47" s="127"/>
      <c r="AK47" s="128"/>
      <c r="AL47" s="60" t="e">
        <f t="shared" si="55"/>
        <v>#DIV/0!</v>
      </c>
      <c r="AM47" s="127"/>
      <c r="AN47" s="127"/>
      <c r="AO47" s="128"/>
      <c r="AP47" s="60" t="e">
        <f t="shared" si="56"/>
        <v>#DIV/0!</v>
      </c>
      <c r="AQ47" s="127"/>
      <c r="AR47" s="127"/>
      <c r="AS47" s="128"/>
      <c r="AT47" s="60" t="e">
        <f t="shared" si="57"/>
        <v>#DIV/0!</v>
      </c>
      <c r="AU47" s="127"/>
      <c r="AV47" s="127"/>
      <c r="AW47" s="128"/>
      <c r="AX47" s="60" t="e">
        <f t="shared" si="58"/>
        <v>#DIV/0!</v>
      </c>
      <c r="AY47" s="127"/>
      <c r="AZ47" s="127"/>
      <c r="BA47" s="128"/>
      <c r="BB47" s="60" t="e">
        <f t="shared" si="59"/>
        <v>#DIV/0!</v>
      </c>
      <c r="BC47" s="127"/>
      <c r="BD47" s="127"/>
      <c r="BE47" s="128"/>
      <c r="BF47" s="60" t="e">
        <f t="shared" si="60"/>
        <v>#DIV/0!</v>
      </c>
      <c r="BG47" s="127"/>
      <c r="BH47" s="127"/>
      <c r="BI47" s="128"/>
      <c r="BJ47" s="60" t="e">
        <f t="shared" si="61"/>
        <v>#DIV/0!</v>
      </c>
      <c r="BK47" s="127"/>
      <c r="BL47" s="127"/>
      <c r="BM47" s="128"/>
      <c r="BN47" s="60" t="e">
        <f t="shared" si="62"/>
        <v>#DIV/0!</v>
      </c>
      <c r="BO47" s="127"/>
      <c r="BP47" s="127"/>
      <c r="BQ47" s="128"/>
      <c r="BR47" s="60" t="e">
        <f t="shared" si="122"/>
        <v>#DIV/0!</v>
      </c>
      <c r="BS47" s="127"/>
      <c r="BT47" s="127"/>
      <c r="BU47" s="128"/>
      <c r="BV47" s="60" t="e">
        <f t="shared" si="123"/>
        <v>#DIV/0!</v>
      </c>
      <c r="BW47" s="127"/>
      <c r="BX47" s="127"/>
      <c r="BY47" s="128"/>
      <c r="BZ47" s="60" t="e">
        <f t="shared" si="124"/>
        <v>#DIV/0!</v>
      </c>
      <c r="CA47" s="127"/>
      <c r="CB47" s="127"/>
      <c r="CC47" s="128"/>
      <c r="CD47" s="60" t="e">
        <f t="shared" si="125"/>
        <v>#DIV/0!</v>
      </c>
      <c r="CE47" s="127"/>
      <c r="CF47" s="127"/>
      <c r="CG47" s="128"/>
      <c r="CH47" s="60" t="e">
        <f t="shared" si="126"/>
        <v>#DIV/0!</v>
      </c>
      <c r="CI47" s="127"/>
      <c r="CJ47" s="127"/>
      <c r="CK47" s="128"/>
      <c r="CL47" s="60" t="e">
        <f t="shared" si="127"/>
        <v>#DIV/0!</v>
      </c>
      <c r="CM47" s="127"/>
      <c r="CN47" s="127"/>
      <c r="CO47" s="128"/>
      <c r="CP47" s="60" t="e">
        <f t="shared" si="128"/>
        <v>#DIV/0!</v>
      </c>
      <c r="CQ47" s="127"/>
      <c r="CR47" s="127"/>
      <c r="CS47" s="128"/>
      <c r="CT47" s="60" t="e">
        <f t="shared" si="129"/>
        <v>#DIV/0!</v>
      </c>
      <c r="CU47" s="127"/>
      <c r="CV47" s="127"/>
      <c r="CW47" s="128"/>
      <c r="CX47" s="60" t="e">
        <f t="shared" si="130"/>
        <v>#DIV/0!</v>
      </c>
      <c r="CY47" s="127"/>
      <c r="CZ47" s="127"/>
      <c r="DA47" s="128"/>
      <c r="DB47" s="60" t="e">
        <f t="shared" si="131"/>
        <v>#DIV/0!</v>
      </c>
      <c r="DC47" s="127"/>
      <c r="DD47" s="127"/>
      <c r="DE47" s="128"/>
      <c r="DF47" s="60" t="e">
        <f t="shared" si="23"/>
        <v>#DIV/0!</v>
      </c>
      <c r="DG47" s="127"/>
      <c r="DH47" s="127"/>
      <c r="DI47" s="128"/>
      <c r="DJ47" s="60" t="e">
        <f t="shared" si="24"/>
        <v>#DIV/0!</v>
      </c>
      <c r="DK47" s="127"/>
      <c r="DL47" s="127"/>
      <c r="DM47" s="128"/>
      <c r="DN47" s="60" t="e">
        <f t="shared" si="25"/>
        <v>#DIV/0!</v>
      </c>
      <c r="DO47" s="127"/>
      <c r="DP47" s="127"/>
      <c r="DQ47" s="128"/>
      <c r="DR47" s="60" t="e">
        <f t="shared" si="26"/>
        <v>#DIV/0!</v>
      </c>
      <c r="DS47" s="127"/>
      <c r="DT47" s="127"/>
      <c r="DU47" s="128"/>
      <c r="DV47" s="60" t="e">
        <f t="shared" si="27"/>
        <v>#DIV/0!</v>
      </c>
      <c r="DW47" s="127"/>
      <c r="DX47" s="127"/>
      <c r="DY47" s="128"/>
      <c r="DZ47" s="60" t="e">
        <f t="shared" si="28"/>
        <v>#DIV/0!</v>
      </c>
      <c r="EA47" s="127"/>
      <c r="EB47" s="127"/>
      <c r="EC47" s="128"/>
      <c r="ED47" s="60" t="e">
        <f t="shared" si="29"/>
        <v>#DIV/0!</v>
      </c>
      <c r="EE47" s="127"/>
      <c r="EF47" s="127"/>
      <c r="EG47" s="128"/>
      <c r="EH47" s="60" t="e">
        <f t="shared" si="30"/>
        <v>#DIV/0!</v>
      </c>
      <c r="EI47" s="127"/>
      <c r="EJ47" s="127"/>
      <c r="EK47" s="128"/>
      <c r="EL47" s="60" t="e">
        <f t="shared" si="31"/>
        <v>#DIV/0!</v>
      </c>
      <c r="EM47" s="127"/>
      <c r="EN47" s="127"/>
      <c r="EO47" s="128"/>
      <c r="EP47" s="60" t="e">
        <f t="shared" si="69"/>
        <v>#DIV/0!</v>
      </c>
      <c r="EQ47" s="127"/>
      <c r="ER47" s="127"/>
      <c r="ES47" s="128"/>
      <c r="ET47" s="150" t="e">
        <f t="shared" si="65"/>
        <v>#DIV/0!</v>
      </c>
      <c r="EU47" s="127"/>
      <c r="EV47" s="127"/>
      <c r="EW47" s="128"/>
      <c r="EX47" s="60" t="e">
        <f t="shared" si="33"/>
        <v>#DIV/0!</v>
      </c>
      <c r="EY47" s="127"/>
      <c r="EZ47" s="127"/>
      <c r="FA47" s="128"/>
      <c r="FB47" s="60" t="e">
        <f t="shared" si="34"/>
        <v>#DIV/0!</v>
      </c>
      <c r="FC47" s="127"/>
      <c r="FD47" s="127"/>
      <c r="FE47" s="128"/>
      <c r="FF47" s="60" t="e">
        <f t="shared" si="35"/>
        <v>#DIV/0!</v>
      </c>
      <c r="FG47" s="127"/>
      <c r="FH47" s="127"/>
      <c r="FI47" s="128"/>
      <c r="FJ47" s="60" t="e">
        <f t="shared" si="36"/>
        <v>#DIV/0!</v>
      </c>
      <c r="FK47" s="127"/>
      <c r="FL47" s="127"/>
      <c r="FM47" s="128"/>
      <c r="FN47" s="60" t="e">
        <f t="shared" si="37"/>
        <v>#DIV/0!</v>
      </c>
      <c r="FO47" s="127"/>
      <c r="FP47" s="127"/>
      <c r="FQ47" s="128"/>
      <c r="FR47" s="60" t="e">
        <f t="shared" si="38"/>
        <v>#DIV/0!</v>
      </c>
      <c r="FS47" s="127"/>
      <c r="FT47" s="127"/>
      <c r="FU47" s="128"/>
      <c r="FV47" s="60" t="e">
        <f t="shared" si="39"/>
        <v>#DIV/0!</v>
      </c>
      <c r="FW47" s="127"/>
      <c r="FX47" s="127"/>
      <c r="FY47" s="128"/>
      <c r="FZ47" s="60" t="e">
        <f t="shared" si="40"/>
        <v>#DIV/0!</v>
      </c>
      <c r="GA47" s="127"/>
      <c r="GB47" s="127"/>
      <c r="GC47" s="128"/>
      <c r="GD47" s="60" t="e">
        <f t="shared" si="41"/>
        <v>#DIV/0!</v>
      </c>
      <c r="GE47" s="127"/>
      <c r="GF47" s="127"/>
      <c r="GG47" s="128"/>
      <c r="GH47" s="60" t="e">
        <f t="shared" si="70"/>
        <v>#DIV/0!</v>
      </c>
      <c r="GI47" s="127"/>
    </row>
    <row r="48" spans="1:191" hidden="1">
      <c r="A48" s="88"/>
      <c r="B48" s="165"/>
      <c r="C48" s="456">
        <f t="shared" si="43"/>
        <v>0</v>
      </c>
      <c r="D48" s="457">
        <f t="shared" si="177"/>
        <v>0</v>
      </c>
      <c r="E48" s="146"/>
      <c r="F48" s="72"/>
      <c r="G48" s="72"/>
      <c r="H48" s="72"/>
      <c r="I48" s="72"/>
      <c r="J48" s="459">
        <f t="shared" si="45"/>
        <v>0</v>
      </c>
      <c r="K48" s="59">
        <f>SUM($J$21,$J$29,$J$37,$J$45:J48)/$C$3</f>
        <v>8.6306936377396198E-2</v>
      </c>
      <c r="L48" s="60" t="e">
        <f t="shared" si="46"/>
        <v>#DIV/0!</v>
      </c>
      <c r="M48" s="73" t="e">
        <f t="shared" si="47"/>
        <v>#DIV/0!</v>
      </c>
      <c r="N48" s="356" t="e">
        <f t="shared" si="48"/>
        <v>#DIV/0!</v>
      </c>
      <c r="O48" s="97"/>
      <c r="P48" s="72"/>
      <c r="Q48" s="74" t="e">
        <f t="shared" si="50"/>
        <v>#DIV/0!</v>
      </c>
      <c r="R48" s="75" t="e">
        <f t="shared" si="51"/>
        <v>#DIV/0!</v>
      </c>
      <c r="S48" s="59" t="e">
        <f t="shared" si="52"/>
        <v>#DIV/0!</v>
      </c>
      <c r="T48" s="72"/>
      <c r="U48" s="72"/>
      <c r="V48" s="89"/>
      <c r="W48" s="169"/>
      <c r="X48" s="127"/>
      <c r="Y48" s="128"/>
      <c r="Z48" s="60" t="e">
        <f t="shared" si="53"/>
        <v>#DIV/0!</v>
      </c>
      <c r="AA48" s="127"/>
      <c r="AB48" s="127"/>
      <c r="AC48" s="128"/>
      <c r="AD48" s="60" t="e">
        <f t="shared" si="54"/>
        <v>#DIV/0!</v>
      </c>
      <c r="AE48" s="127"/>
      <c r="AF48" s="127"/>
      <c r="AG48" s="128"/>
      <c r="AH48" s="60" t="e">
        <f t="shared" si="66"/>
        <v>#DIV/0!</v>
      </c>
      <c r="AI48" s="127"/>
      <c r="AJ48" s="127"/>
      <c r="AK48" s="128"/>
      <c r="AL48" s="60" t="e">
        <f t="shared" si="55"/>
        <v>#DIV/0!</v>
      </c>
      <c r="AM48" s="127"/>
      <c r="AN48" s="127"/>
      <c r="AO48" s="128"/>
      <c r="AP48" s="60" t="e">
        <f t="shared" si="56"/>
        <v>#DIV/0!</v>
      </c>
      <c r="AQ48" s="127"/>
      <c r="AR48" s="127"/>
      <c r="AS48" s="128"/>
      <c r="AT48" s="60" t="e">
        <f t="shared" si="57"/>
        <v>#DIV/0!</v>
      </c>
      <c r="AU48" s="127"/>
      <c r="AV48" s="127"/>
      <c r="AW48" s="128"/>
      <c r="AX48" s="60" t="e">
        <f t="shared" si="58"/>
        <v>#DIV/0!</v>
      </c>
      <c r="AY48" s="127"/>
      <c r="AZ48" s="127"/>
      <c r="BA48" s="128"/>
      <c r="BB48" s="60" t="e">
        <f t="shared" si="59"/>
        <v>#DIV/0!</v>
      </c>
      <c r="BC48" s="127"/>
      <c r="BD48" s="127"/>
      <c r="BE48" s="128"/>
      <c r="BF48" s="60" t="e">
        <f t="shared" si="60"/>
        <v>#DIV/0!</v>
      </c>
      <c r="BG48" s="127"/>
      <c r="BH48" s="127"/>
      <c r="BI48" s="128"/>
      <c r="BJ48" s="60" t="e">
        <f t="shared" si="61"/>
        <v>#DIV/0!</v>
      </c>
      <c r="BK48" s="127"/>
      <c r="BL48" s="127"/>
      <c r="BM48" s="128"/>
      <c r="BN48" s="60" t="e">
        <f t="shared" si="62"/>
        <v>#DIV/0!</v>
      </c>
      <c r="BO48" s="127"/>
      <c r="BP48" s="127"/>
      <c r="BQ48" s="128"/>
      <c r="BR48" s="60" t="e">
        <f t="shared" si="122"/>
        <v>#DIV/0!</v>
      </c>
      <c r="BS48" s="127"/>
      <c r="BT48" s="127"/>
      <c r="BU48" s="128"/>
      <c r="BV48" s="60" t="e">
        <f t="shared" si="123"/>
        <v>#DIV/0!</v>
      </c>
      <c r="BW48" s="127"/>
      <c r="BX48" s="127"/>
      <c r="BY48" s="128"/>
      <c r="BZ48" s="60" t="e">
        <f t="shared" si="124"/>
        <v>#DIV/0!</v>
      </c>
      <c r="CA48" s="127"/>
      <c r="CB48" s="127"/>
      <c r="CC48" s="128"/>
      <c r="CD48" s="60" t="e">
        <f t="shared" si="125"/>
        <v>#DIV/0!</v>
      </c>
      <c r="CE48" s="127"/>
      <c r="CF48" s="127"/>
      <c r="CG48" s="128"/>
      <c r="CH48" s="60" t="e">
        <f t="shared" si="126"/>
        <v>#DIV/0!</v>
      </c>
      <c r="CI48" s="127"/>
      <c r="CJ48" s="127"/>
      <c r="CK48" s="128"/>
      <c r="CL48" s="60" t="e">
        <f t="shared" si="127"/>
        <v>#DIV/0!</v>
      </c>
      <c r="CM48" s="127"/>
      <c r="CN48" s="127"/>
      <c r="CO48" s="128"/>
      <c r="CP48" s="60" t="e">
        <f t="shared" si="128"/>
        <v>#DIV/0!</v>
      </c>
      <c r="CQ48" s="127"/>
      <c r="CR48" s="127"/>
      <c r="CS48" s="128"/>
      <c r="CT48" s="60" t="e">
        <f t="shared" si="129"/>
        <v>#DIV/0!</v>
      </c>
      <c r="CU48" s="127"/>
      <c r="CV48" s="127"/>
      <c r="CW48" s="128"/>
      <c r="CX48" s="60" t="e">
        <f t="shared" si="130"/>
        <v>#DIV/0!</v>
      </c>
      <c r="CY48" s="127"/>
      <c r="CZ48" s="127"/>
      <c r="DA48" s="128"/>
      <c r="DB48" s="60" t="e">
        <f t="shared" si="131"/>
        <v>#DIV/0!</v>
      </c>
      <c r="DC48" s="127"/>
      <c r="DD48" s="127"/>
      <c r="DE48" s="128"/>
      <c r="DF48" s="60" t="e">
        <f t="shared" si="23"/>
        <v>#DIV/0!</v>
      </c>
      <c r="DG48" s="127"/>
      <c r="DH48" s="127"/>
      <c r="DI48" s="128"/>
      <c r="DJ48" s="60" t="e">
        <f t="shared" si="24"/>
        <v>#DIV/0!</v>
      </c>
      <c r="DK48" s="127"/>
      <c r="DL48" s="127"/>
      <c r="DM48" s="128"/>
      <c r="DN48" s="60" t="e">
        <f t="shared" si="25"/>
        <v>#DIV/0!</v>
      </c>
      <c r="DO48" s="127"/>
      <c r="DP48" s="127"/>
      <c r="DQ48" s="128"/>
      <c r="DR48" s="60" t="e">
        <f t="shared" si="26"/>
        <v>#DIV/0!</v>
      </c>
      <c r="DS48" s="127"/>
      <c r="DT48" s="127"/>
      <c r="DU48" s="128"/>
      <c r="DV48" s="60" t="e">
        <f t="shared" si="27"/>
        <v>#DIV/0!</v>
      </c>
      <c r="DW48" s="127"/>
      <c r="DX48" s="127"/>
      <c r="DY48" s="128"/>
      <c r="DZ48" s="60" t="e">
        <f t="shared" si="28"/>
        <v>#DIV/0!</v>
      </c>
      <c r="EA48" s="127"/>
      <c r="EB48" s="127"/>
      <c r="EC48" s="128"/>
      <c r="ED48" s="60" t="e">
        <f t="shared" si="29"/>
        <v>#DIV/0!</v>
      </c>
      <c r="EE48" s="127"/>
      <c r="EF48" s="127"/>
      <c r="EG48" s="128"/>
      <c r="EH48" s="60" t="e">
        <f t="shared" si="30"/>
        <v>#DIV/0!</v>
      </c>
      <c r="EI48" s="127"/>
      <c r="EJ48" s="127"/>
      <c r="EK48" s="128"/>
      <c r="EL48" s="60" t="e">
        <f t="shared" si="31"/>
        <v>#DIV/0!</v>
      </c>
      <c r="EM48" s="127"/>
      <c r="EN48" s="127"/>
      <c r="EO48" s="128"/>
      <c r="EP48" s="60" t="e">
        <f t="shared" si="69"/>
        <v>#DIV/0!</v>
      </c>
      <c r="EQ48" s="127"/>
      <c r="ER48" s="127"/>
      <c r="ES48" s="128"/>
      <c r="ET48" s="150" t="e">
        <f t="shared" si="65"/>
        <v>#DIV/0!</v>
      </c>
      <c r="EU48" s="127"/>
      <c r="EV48" s="127"/>
      <c r="EW48" s="128"/>
      <c r="EX48" s="60" t="e">
        <f t="shared" si="33"/>
        <v>#DIV/0!</v>
      </c>
      <c r="EY48" s="127"/>
      <c r="EZ48" s="127"/>
      <c r="FA48" s="128"/>
      <c r="FB48" s="60" t="e">
        <f t="shared" si="34"/>
        <v>#DIV/0!</v>
      </c>
      <c r="FC48" s="127"/>
      <c r="FD48" s="127"/>
      <c r="FE48" s="128"/>
      <c r="FF48" s="60" t="e">
        <f t="shared" si="35"/>
        <v>#DIV/0!</v>
      </c>
      <c r="FG48" s="127"/>
      <c r="FH48" s="127"/>
      <c r="FI48" s="128"/>
      <c r="FJ48" s="60" t="e">
        <f t="shared" si="36"/>
        <v>#DIV/0!</v>
      </c>
      <c r="FK48" s="127"/>
      <c r="FL48" s="127"/>
      <c r="FM48" s="128"/>
      <c r="FN48" s="60" t="e">
        <f t="shared" si="37"/>
        <v>#DIV/0!</v>
      </c>
      <c r="FO48" s="127"/>
      <c r="FP48" s="127"/>
      <c r="FQ48" s="128"/>
      <c r="FR48" s="60" t="e">
        <f t="shared" si="38"/>
        <v>#DIV/0!</v>
      </c>
      <c r="FS48" s="127"/>
      <c r="FT48" s="127"/>
      <c r="FU48" s="128"/>
      <c r="FV48" s="60" t="e">
        <f t="shared" si="39"/>
        <v>#DIV/0!</v>
      </c>
      <c r="FW48" s="127"/>
      <c r="FX48" s="127"/>
      <c r="FY48" s="128"/>
      <c r="FZ48" s="60" t="e">
        <f t="shared" si="40"/>
        <v>#DIV/0!</v>
      </c>
      <c r="GA48" s="127"/>
      <c r="GB48" s="127"/>
      <c r="GC48" s="128"/>
      <c r="GD48" s="60" t="e">
        <f t="shared" si="41"/>
        <v>#DIV/0!</v>
      </c>
      <c r="GE48" s="127"/>
      <c r="GF48" s="127"/>
      <c r="GG48" s="128"/>
      <c r="GH48" s="60" t="e">
        <f t="shared" si="70"/>
        <v>#DIV/0!</v>
      </c>
      <c r="GI48" s="127"/>
    </row>
    <row r="49" spans="1:191" hidden="1">
      <c r="A49" s="88"/>
      <c r="B49" s="165"/>
      <c r="C49" s="456">
        <f t="shared" si="43"/>
        <v>0</v>
      </c>
      <c r="D49" s="457">
        <f t="shared" si="177"/>
        <v>0</v>
      </c>
      <c r="E49" s="146"/>
      <c r="F49" s="72"/>
      <c r="G49" s="72"/>
      <c r="H49" s="72"/>
      <c r="I49" s="72"/>
      <c r="J49" s="459">
        <f t="shared" si="45"/>
        <v>0</v>
      </c>
      <c r="K49" s="59">
        <f>SUM($J$21,$J$29,$J$37,$J$45:J49)/$C$3</f>
        <v>8.6306936377396198E-2</v>
      </c>
      <c r="L49" s="60" t="e">
        <f t="shared" si="46"/>
        <v>#DIV/0!</v>
      </c>
      <c r="M49" s="73" t="e">
        <f t="shared" si="47"/>
        <v>#DIV/0!</v>
      </c>
      <c r="N49" s="356" t="e">
        <f t="shared" si="48"/>
        <v>#DIV/0!</v>
      </c>
      <c r="O49" s="97"/>
      <c r="P49" s="72"/>
      <c r="Q49" s="74" t="e">
        <f t="shared" si="50"/>
        <v>#DIV/0!</v>
      </c>
      <c r="R49" s="75" t="e">
        <f t="shared" si="51"/>
        <v>#DIV/0!</v>
      </c>
      <c r="S49" s="59" t="e">
        <f t="shared" si="52"/>
        <v>#DIV/0!</v>
      </c>
      <c r="T49" s="72"/>
      <c r="U49" s="72"/>
      <c r="V49" s="89"/>
      <c r="W49" s="169"/>
      <c r="X49" s="127"/>
      <c r="Y49" s="128"/>
      <c r="Z49" s="60" t="e">
        <f t="shared" si="53"/>
        <v>#DIV/0!</v>
      </c>
      <c r="AA49" s="127"/>
      <c r="AB49" s="127"/>
      <c r="AC49" s="128"/>
      <c r="AD49" s="60" t="e">
        <f t="shared" si="54"/>
        <v>#DIV/0!</v>
      </c>
      <c r="AE49" s="127"/>
      <c r="AF49" s="127"/>
      <c r="AG49" s="128"/>
      <c r="AH49" s="60" t="e">
        <f t="shared" si="66"/>
        <v>#DIV/0!</v>
      </c>
      <c r="AI49" s="127"/>
      <c r="AJ49" s="127"/>
      <c r="AK49" s="128"/>
      <c r="AL49" s="60" t="e">
        <f t="shared" si="55"/>
        <v>#DIV/0!</v>
      </c>
      <c r="AM49" s="127"/>
      <c r="AN49" s="127"/>
      <c r="AO49" s="128"/>
      <c r="AP49" s="60" t="e">
        <f t="shared" si="56"/>
        <v>#DIV/0!</v>
      </c>
      <c r="AQ49" s="127"/>
      <c r="AR49" s="127"/>
      <c r="AS49" s="128"/>
      <c r="AT49" s="60" t="e">
        <f t="shared" si="57"/>
        <v>#DIV/0!</v>
      </c>
      <c r="AU49" s="127"/>
      <c r="AV49" s="127"/>
      <c r="AW49" s="128"/>
      <c r="AX49" s="60" t="e">
        <f t="shared" si="58"/>
        <v>#DIV/0!</v>
      </c>
      <c r="AY49" s="127"/>
      <c r="AZ49" s="127"/>
      <c r="BA49" s="128"/>
      <c r="BB49" s="60" t="e">
        <f t="shared" si="59"/>
        <v>#DIV/0!</v>
      </c>
      <c r="BC49" s="127"/>
      <c r="BD49" s="127"/>
      <c r="BE49" s="128"/>
      <c r="BF49" s="60" t="e">
        <f t="shared" si="60"/>
        <v>#DIV/0!</v>
      </c>
      <c r="BG49" s="127"/>
      <c r="BH49" s="127"/>
      <c r="BI49" s="128"/>
      <c r="BJ49" s="60" t="e">
        <f t="shared" si="61"/>
        <v>#DIV/0!</v>
      </c>
      <c r="BK49" s="127"/>
      <c r="BL49" s="127"/>
      <c r="BM49" s="128"/>
      <c r="BN49" s="60" t="e">
        <f t="shared" si="62"/>
        <v>#DIV/0!</v>
      </c>
      <c r="BO49" s="127"/>
      <c r="BP49" s="127"/>
      <c r="BQ49" s="128"/>
      <c r="BR49" s="60" t="e">
        <f t="shared" si="122"/>
        <v>#DIV/0!</v>
      </c>
      <c r="BS49" s="127"/>
      <c r="BT49" s="127"/>
      <c r="BU49" s="128"/>
      <c r="BV49" s="60" t="e">
        <f t="shared" si="123"/>
        <v>#DIV/0!</v>
      </c>
      <c r="BW49" s="127"/>
      <c r="BX49" s="127"/>
      <c r="BY49" s="128"/>
      <c r="BZ49" s="60" t="e">
        <f t="shared" si="124"/>
        <v>#DIV/0!</v>
      </c>
      <c r="CA49" s="127"/>
      <c r="CB49" s="127"/>
      <c r="CC49" s="128"/>
      <c r="CD49" s="60" t="e">
        <f t="shared" si="125"/>
        <v>#DIV/0!</v>
      </c>
      <c r="CE49" s="127"/>
      <c r="CF49" s="127"/>
      <c r="CG49" s="128"/>
      <c r="CH49" s="60" t="e">
        <f t="shared" si="126"/>
        <v>#DIV/0!</v>
      </c>
      <c r="CI49" s="127"/>
      <c r="CJ49" s="127"/>
      <c r="CK49" s="128"/>
      <c r="CL49" s="60" t="e">
        <f t="shared" si="127"/>
        <v>#DIV/0!</v>
      </c>
      <c r="CM49" s="127"/>
      <c r="CN49" s="127"/>
      <c r="CO49" s="128"/>
      <c r="CP49" s="60" t="e">
        <f t="shared" si="128"/>
        <v>#DIV/0!</v>
      </c>
      <c r="CQ49" s="127"/>
      <c r="CR49" s="127"/>
      <c r="CS49" s="128"/>
      <c r="CT49" s="60" t="e">
        <f t="shared" si="129"/>
        <v>#DIV/0!</v>
      </c>
      <c r="CU49" s="127"/>
      <c r="CV49" s="127"/>
      <c r="CW49" s="128"/>
      <c r="CX49" s="60" t="e">
        <f t="shared" si="130"/>
        <v>#DIV/0!</v>
      </c>
      <c r="CY49" s="127"/>
      <c r="CZ49" s="127"/>
      <c r="DA49" s="128"/>
      <c r="DB49" s="60" t="e">
        <f t="shared" si="131"/>
        <v>#DIV/0!</v>
      </c>
      <c r="DC49" s="127"/>
      <c r="DD49" s="127"/>
      <c r="DE49" s="128"/>
      <c r="DF49" s="60" t="e">
        <f t="shared" si="23"/>
        <v>#DIV/0!</v>
      </c>
      <c r="DG49" s="127"/>
      <c r="DH49" s="127"/>
      <c r="DI49" s="128"/>
      <c r="DJ49" s="60" t="e">
        <f t="shared" si="24"/>
        <v>#DIV/0!</v>
      </c>
      <c r="DK49" s="127"/>
      <c r="DL49" s="127"/>
      <c r="DM49" s="128"/>
      <c r="DN49" s="60" t="e">
        <f t="shared" si="25"/>
        <v>#DIV/0!</v>
      </c>
      <c r="DO49" s="127"/>
      <c r="DP49" s="127"/>
      <c r="DQ49" s="128"/>
      <c r="DR49" s="60" t="e">
        <f t="shared" si="26"/>
        <v>#DIV/0!</v>
      </c>
      <c r="DS49" s="127"/>
      <c r="DT49" s="127"/>
      <c r="DU49" s="128"/>
      <c r="DV49" s="60" t="e">
        <f t="shared" si="27"/>
        <v>#DIV/0!</v>
      </c>
      <c r="DW49" s="127"/>
      <c r="DX49" s="127"/>
      <c r="DY49" s="128"/>
      <c r="DZ49" s="60" t="e">
        <f t="shared" si="28"/>
        <v>#DIV/0!</v>
      </c>
      <c r="EA49" s="127"/>
      <c r="EB49" s="127"/>
      <c r="EC49" s="128"/>
      <c r="ED49" s="60" t="e">
        <f t="shared" si="29"/>
        <v>#DIV/0!</v>
      </c>
      <c r="EE49" s="127"/>
      <c r="EF49" s="127"/>
      <c r="EG49" s="128"/>
      <c r="EH49" s="60" t="e">
        <f t="shared" si="30"/>
        <v>#DIV/0!</v>
      </c>
      <c r="EI49" s="127"/>
      <c r="EJ49" s="127"/>
      <c r="EK49" s="128"/>
      <c r="EL49" s="60" t="e">
        <f t="shared" si="31"/>
        <v>#DIV/0!</v>
      </c>
      <c r="EM49" s="127"/>
      <c r="EN49" s="127"/>
      <c r="EO49" s="128"/>
      <c r="EP49" s="60" t="e">
        <f t="shared" si="69"/>
        <v>#DIV/0!</v>
      </c>
      <c r="EQ49" s="127"/>
      <c r="ER49" s="127"/>
      <c r="ES49" s="128"/>
      <c r="ET49" s="150" t="e">
        <f t="shared" si="65"/>
        <v>#DIV/0!</v>
      </c>
      <c r="EU49" s="127"/>
      <c r="EV49" s="127"/>
      <c r="EW49" s="128"/>
      <c r="EX49" s="60" t="e">
        <f t="shared" si="33"/>
        <v>#DIV/0!</v>
      </c>
      <c r="EY49" s="127"/>
      <c r="EZ49" s="127"/>
      <c r="FA49" s="128"/>
      <c r="FB49" s="60" t="e">
        <f t="shared" si="34"/>
        <v>#DIV/0!</v>
      </c>
      <c r="FC49" s="127"/>
      <c r="FD49" s="127"/>
      <c r="FE49" s="128"/>
      <c r="FF49" s="60" t="e">
        <f t="shared" si="35"/>
        <v>#DIV/0!</v>
      </c>
      <c r="FG49" s="127"/>
      <c r="FH49" s="127"/>
      <c r="FI49" s="128"/>
      <c r="FJ49" s="60" t="e">
        <f t="shared" si="36"/>
        <v>#DIV/0!</v>
      </c>
      <c r="FK49" s="127"/>
      <c r="FL49" s="127"/>
      <c r="FM49" s="128"/>
      <c r="FN49" s="60" t="e">
        <f t="shared" si="37"/>
        <v>#DIV/0!</v>
      </c>
      <c r="FO49" s="127"/>
      <c r="FP49" s="127"/>
      <c r="FQ49" s="128"/>
      <c r="FR49" s="60" t="e">
        <f t="shared" si="38"/>
        <v>#DIV/0!</v>
      </c>
      <c r="FS49" s="127"/>
      <c r="FT49" s="127"/>
      <c r="FU49" s="128"/>
      <c r="FV49" s="60" t="e">
        <f t="shared" si="39"/>
        <v>#DIV/0!</v>
      </c>
      <c r="FW49" s="127"/>
      <c r="FX49" s="127"/>
      <c r="FY49" s="128"/>
      <c r="FZ49" s="60" t="e">
        <f t="shared" si="40"/>
        <v>#DIV/0!</v>
      </c>
      <c r="GA49" s="127"/>
      <c r="GB49" s="127"/>
      <c r="GC49" s="128"/>
      <c r="GD49" s="60" t="e">
        <f t="shared" si="41"/>
        <v>#DIV/0!</v>
      </c>
      <c r="GE49" s="127"/>
      <c r="GF49" s="127"/>
      <c r="GG49" s="128"/>
      <c r="GH49" s="60" t="e">
        <f t="shared" si="70"/>
        <v>#DIV/0!</v>
      </c>
      <c r="GI49" s="127"/>
    </row>
    <row r="50" spans="1:191" hidden="1">
      <c r="A50" s="88"/>
      <c r="B50" s="165"/>
      <c r="C50" s="456">
        <f t="shared" si="43"/>
        <v>0</v>
      </c>
      <c r="D50" s="457">
        <f t="shared" si="177"/>
        <v>0</v>
      </c>
      <c r="E50" s="146"/>
      <c r="F50" s="72"/>
      <c r="G50" s="72"/>
      <c r="H50" s="72"/>
      <c r="I50" s="72"/>
      <c r="J50" s="459">
        <f t="shared" si="45"/>
        <v>0</v>
      </c>
      <c r="K50" s="59">
        <f>SUM($J$21,$J$29,$J$37,$J$45:J50)/$C$3</f>
        <v>8.6306936377396198E-2</v>
      </c>
      <c r="L50" s="60" t="e">
        <f t="shared" si="46"/>
        <v>#DIV/0!</v>
      </c>
      <c r="M50" s="73" t="e">
        <f t="shared" si="47"/>
        <v>#DIV/0!</v>
      </c>
      <c r="N50" s="356" t="e">
        <f t="shared" si="48"/>
        <v>#DIV/0!</v>
      </c>
      <c r="O50" s="97"/>
      <c r="P50" s="72"/>
      <c r="Q50" s="74" t="e">
        <f t="shared" si="50"/>
        <v>#DIV/0!</v>
      </c>
      <c r="R50" s="75" t="e">
        <f t="shared" si="51"/>
        <v>#DIV/0!</v>
      </c>
      <c r="S50" s="59" t="e">
        <f t="shared" si="52"/>
        <v>#DIV/0!</v>
      </c>
      <c r="T50" s="72"/>
      <c r="U50" s="72"/>
      <c r="V50" s="89"/>
      <c r="W50" s="169"/>
      <c r="X50" s="127"/>
      <c r="Y50" s="128"/>
      <c r="Z50" s="60" t="e">
        <f t="shared" si="53"/>
        <v>#DIV/0!</v>
      </c>
      <c r="AA50" s="127"/>
      <c r="AB50" s="127"/>
      <c r="AC50" s="128"/>
      <c r="AD50" s="60" t="e">
        <f t="shared" si="54"/>
        <v>#DIV/0!</v>
      </c>
      <c r="AE50" s="127"/>
      <c r="AF50" s="127"/>
      <c r="AG50" s="128"/>
      <c r="AH50" s="60" t="e">
        <f t="shared" si="66"/>
        <v>#DIV/0!</v>
      </c>
      <c r="AI50" s="127"/>
      <c r="AJ50" s="127"/>
      <c r="AK50" s="128"/>
      <c r="AL50" s="60" t="e">
        <f t="shared" si="55"/>
        <v>#DIV/0!</v>
      </c>
      <c r="AM50" s="127"/>
      <c r="AN50" s="127"/>
      <c r="AO50" s="128"/>
      <c r="AP50" s="60" t="e">
        <f t="shared" si="56"/>
        <v>#DIV/0!</v>
      </c>
      <c r="AQ50" s="127"/>
      <c r="AR50" s="127"/>
      <c r="AS50" s="128"/>
      <c r="AT50" s="60" t="e">
        <f t="shared" si="57"/>
        <v>#DIV/0!</v>
      </c>
      <c r="AU50" s="127"/>
      <c r="AV50" s="127"/>
      <c r="AW50" s="128"/>
      <c r="AX50" s="60" t="e">
        <f t="shared" si="58"/>
        <v>#DIV/0!</v>
      </c>
      <c r="AY50" s="127"/>
      <c r="AZ50" s="127"/>
      <c r="BA50" s="128"/>
      <c r="BB50" s="60" t="e">
        <f t="shared" si="59"/>
        <v>#DIV/0!</v>
      </c>
      <c r="BC50" s="127"/>
      <c r="BD50" s="127"/>
      <c r="BE50" s="128"/>
      <c r="BF50" s="60" t="e">
        <f t="shared" si="60"/>
        <v>#DIV/0!</v>
      </c>
      <c r="BG50" s="127"/>
      <c r="BH50" s="127"/>
      <c r="BI50" s="128"/>
      <c r="BJ50" s="60" t="e">
        <f t="shared" si="61"/>
        <v>#DIV/0!</v>
      </c>
      <c r="BK50" s="127"/>
      <c r="BL50" s="127"/>
      <c r="BM50" s="128"/>
      <c r="BN50" s="60" t="e">
        <f t="shared" si="62"/>
        <v>#DIV/0!</v>
      </c>
      <c r="BO50" s="127"/>
      <c r="BP50" s="127"/>
      <c r="BQ50" s="128"/>
      <c r="BR50" s="60" t="e">
        <f t="shared" si="122"/>
        <v>#DIV/0!</v>
      </c>
      <c r="BS50" s="127"/>
      <c r="BT50" s="127"/>
      <c r="BU50" s="128"/>
      <c r="BV50" s="60" t="e">
        <f t="shared" si="123"/>
        <v>#DIV/0!</v>
      </c>
      <c r="BW50" s="127"/>
      <c r="BX50" s="127"/>
      <c r="BY50" s="128"/>
      <c r="BZ50" s="60" t="e">
        <f t="shared" si="124"/>
        <v>#DIV/0!</v>
      </c>
      <c r="CA50" s="127"/>
      <c r="CB50" s="127"/>
      <c r="CC50" s="128"/>
      <c r="CD50" s="60" t="e">
        <f t="shared" si="125"/>
        <v>#DIV/0!</v>
      </c>
      <c r="CE50" s="127"/>
      <c r="CF50" s="127"/>
      <c r="CG50" s="128"/>
      <c r="CH50" s="60" t="e">
        <f t="shared" si="126"/>
        <v>#DIV/0!</v>
      </c>
      <c r="CI50" s="127"/>
      <c r="CJ50" s="127"/>
      <c r="CK50" s="128"/>
      <c r="CL50" s="60" t="e">
        <f t="shared" si="127"/>
        <v>#DIV/0!</v>
      </c>
      <c r="CM50" s="127"/>
      <c r="CN50" s="127"/>
      <c r="CO50" s="128"/>
      <c r="CP50" s="60" t="e">
        <f t="shared" si="128"/>
        <v>#DIV/0!</v>
      </c>
      <c r="CQ50" s="127"/>
      <c r="CR50" s="127"/>
      <c r="CS50" s="128"/>
      <c r="CT50" s="60" t="e">
        <f t="shared" si="129"/>
        <v>#DIV/0!</v>
      </c>
      <c r="CU50" s="127"/>
      <c r="CV50" s="127"/>
      <c r="CW50" s="128"/>
      <c r="CX50" s="60" t="e">
        <f t="shared" si="130"/>
        <v>#DIV/0!</v>
      </c>
      <c r="CY50" s="127"/>
      <c r="CZ50" s="127"/>
      <c r="DA50" s="128"/>
      <c r="DB50" s="60" t="e">
        <f t="shared" si="131"/>
        <v>#DIV/0!</v>
      </c>
      <c r="DC50" s="127"/>
      <c r="DD50" s="127"/>
      <c r="DE50" s="128"/>
      <c r="DF50" s="60" t="e">
        <f t="shared" si="23"/>
        <v>#DIV/0!</v>
      </c>
      <c r="DG50" s="127"/>
      <c r="DH50" s="127"/>
      <c r="DI50" s="128"/>
      <c r="DJ50" s="60" t="e">
        <f t="shared" si="24"/>
        <v>#DIV/0!</v>
      </c>
      <c r="DK50" s="127"/>
      <c r="DL50" s="127"/>
      <c r="DM50" s="128"/>
      <c r="DN50" s="60" t="e">
        <f t="shared" si="25"/>
        <v>#DIV/0!</v>
      </c>
      <c r="DO50" s="127"/>
      <c r="DP50" s="127"/>
      <c r="DQ50" s="128"/>
      <c r="DR50" s="60" t="e">
        <f t="shared" si="26"/>
        <v>#DIV/0!</v>
      </c>
      <c r="DS50" s="127"/>
      <c r="DT50" s="127"/>
      <c r="DU50" s="128"/>
      <c r="DV50" s="60" t="e">
        <f t="shared" si="27"/>
        <v>#DIV/0!</v>
      </c>
      <c r="DW50" s="127"/>
      <c r="DX50" s="127"/>
      <c r="DY50" s="128"/>
      <c r="DZ50" s="60" t="e">
        <f t="shared" si="28"/>
        <v>#DIV/0!</v>
      </c>
      <c r="EA50" s="127"/>
      <c r="EB50" s="127"/>
      <c r="EC50" s="128"/>
      <c r="ED50" s="60" t="e">
        <f t="shared" si="29"/>
        <v>#DIV/0!</v>
      </c>
      <c r="EE50" s="127"/>
      <c r="EF50" s="127"/>
      <c r="EG50" s="128"/>
      <c r="EH50" s="60" t="e">
        <f t="shared" si="30"/>
        <v>#DIV/0!</v>
      </c>
      <c r="EI50" s="127"/>
      <c r="EJ50" s="127"/>
      <c r="EK50" s="128"/>
      <c r="EL50" s="60" t="e">
        <f t="shared" si="31"/>
        <v>#DIV/0!</v>
      </c>
      <c r="EM50" s="127"/>
      <c r="EN50" s="127"/>
      <c r="EO50" s="128"/>
      <c r="EP50" s="60" t="e">
        <f t="shared" si="69"/>
        <v>#DIV/0!</v>
      </c>
      <c r="EQ50" s="127"/>
      <c r="ER50" s="127"/>
      <c r="ES50" s="128"/>
      <c r="ET50" s="150" t="e">
        <f t="shared" si="65"/>
        <v>#DIV/0!</v>
      </c>
      <c r="EU50" s="127"/>
      <c r="EV50" s="127"/>
      <c r="EW50" s="128"/>
      <c r="EX50" s="60" t="e">
        <f t="shared" si="33"/>
        <v>#DIV/0!</v>
      </c>
      <c r="EY50" s="127"/>
      <c r="EZ50" s="127"/>
      <c r="FA50" s="128"/>
      <c r="FB50" s="60" t="e">
        <f t="shared" si="34"/>
        <v>#DIV/0!</v>
      </c>
      <c r="FC50" s="127"/>
      <c r="FD50" s="127"/>
      <c r="FE50" s="128"/>
      <c r="FF50" s="60" t="e">
        <f t="shared" si="35"/>
        <v>#DIV/0!</v>
      </c>
      <c r="FG50" s="127"/>
      <c r="FH50" s="127"/>
      <c r="FI50" s="128"/>
      <c r="FJ50" s="60" t="e">
        <f t="shared" si="36"/>
        <v>#DIV/0!</v>
      </c>
      <c r="FK50" s="127"/>
      <c r="FL50" s="127"/>
      <c r="FM50" s="128"/>
      <c r="FN50" s="60" t="e">
        <f t="shared" si="37"/>
        <v>#DIV/0!</v>
      </c>
      <c r="FO50" s="127"/>
      <c r="FP50" s="127"/>
      <c r="FQ50" s="128"/>
      <c r="FR50" s="60" t="e">
        <f t="shared" si="38"/>
        <v>#DIV/0!</v>
      </c>
      <c r="FS50" s="127"/>
      <c r="FT50" s="127"/>
      <c r="FU50" s="128"/>
      <c r="FV50" s="60" t="e">
        <f t="shared" si="39"/>
        <v>#DIV/0!</v>
      </c>
      <c r="FW50" s="127"/>
      <c r="FX50" s="127"/>
      <c r="FY50" s="128"/>
      <c r="FZ50" s="60" t="e">
        <f t="shared" si="40"/>
        <v>#DIV/0!</v>
      </c>
      <c r="GA50" s="127"/>
      <c r="GB50" s="127"/>
      <c r="GC50" s="128"/>
      <c r="GD50" s="60" t="e">
        <f t="shared" si="41"/>
        <v>#DIV/0!</v>
      </c>
      <c r="GE50" s="127"/>
      <c r="GF50" s="127"/>
      <c r="GG50" s="128"/>
      <c r="GH50" s="60" t="e">
        <f t="shared" si="70"/>
        <v>#DIV/0!</v>
      </c>
      <c r="GI50" s="127"/>
    </row>
    <row r="51" spans="1:191" hidden="1">
      <c r="A51" s="88"/>
      <c r="B51" s="165"/>
      <c r="C51" s="456">
        <f t="shared" si="43"/>
        <v>0</v>
      </c>
      <c r="D51" s="457">
        <f t="shared" si="177"/>
        <v>0</v>
      </c>
      <c r="E51" s="146"/>
      <c r="F51" s="72"/>
      <c r="G51" s="72"/>
      <c r="H51" s="72"/>
      <c r="I51" s="72"/>
      <c r="J51" s="459">
        <f t="shared" si="45"/>
        <v>0</v>
      </c>
      <c r="K51" s="59">
        <f>SUM($J$21,$J$29,$J$37,$J$45:J51)/$C$3</f>
        <v>8.6306936377396198E-2</v>
      </c>
      <c r="L51" s="60" t="e">
        <f t="shared" si="46"/>
        <v>#DIV/0!</v>
      </c>
      <c r="M51" s="73" t="e">
        <f t="shared" si="47"/>
        <v>#DIV/0!</v>
      </c>
      <c r="N51" s="356" t="e">
        <f t="shared" si="48"/>
        <v>#DIV/0!</v>
      </c>
      <c r="O51" s="97"/>
      <c r="P51" s="72"/>
      <c r="Q51" s="74" t="e">
        <f t="shared" si="50"/>
        <v>#DIV/0!</v>
      </c>
      <c r="R51" s="75" t="e">
        <f t="shared" si="51"/>
        <v>#DIV/0!</v>
      </c>
      <c r="S51" s="59" t="e">
        <f t="shared" si="52"/>
        <v>#DIV/0!</v>
      </c>
      <c r="T51" s="72"/>
      <c r="U51" s="72"/>
      <c r="V51" s="89"/>
      <c r="W51" s="169"/>
      <c r="X51" s="127"/>
      <c r="Y51" s="128"/>
      <c r="Z51" s="60" t="e">
        <f t="shared" si="53"/>
        <v>#DIV/0!</v>
      </c>
      <c r="AA51" s="127"/>
      <c r="AB51" s="127"/>
      <c r="AC51" s="128"/>
      <c r="AD51" s="60" t="e">
        <f t="shared" si="54"/>
        <v>#DIV/0!</v>
      </c>
      <c r="AE51" s="127"/>
      <c r="AF51" s="127"/>
      <c r="AG51" s="128"/>
      <c r="AH51" s="60" t="e">
        <f t="shared" si="66"/>
        <v>#DIV/0!</v>
      </c>
      <c r="AI51" s="127"/>
      <c r="AJ51" s="127"/>
      <c r="AK51" s="128"/>
      <c r="AL51" s="60" t="e">
        <f t="shared" si="55"/>
        <v>#DIV/0!</v>
      </c>
      <c r="AM51" s="127"/>
      <c r="AN51" s="127"/>
      <c r="AO51" s="128"/>
      <c r="AP51" s="60" t="e">
        <f t="shared" si="56"/>
        <v>#DIV/0!</v>
      </c>
      <c r="AQ51" s="127"/>
      <c r="AR51" s="127"/>
      <c r="AS51" s="128"/>
      <c r="AT51" s="60" t="e">
        <f t="shared" si="57"/>
        <v>#DIV/0!</v>
      </c>
      <c r="AU51" s="127"/>
      <c r="AV51" s="127"/>
      <c r="AW51" s="128"/>
      <c r="AX51" s="60" t="e">
        <f t="shared" si="58"/>
        <v>#DIV/0!</v>
      </c>
      <c r="AY51" s="127"/>
      <c r="AZ51" s="127"/>
      <c r="BA51" s="128"/>
      <c r="BB51" s="60" t="e">
        <f t="shared" si="59"/>
        <v>#DIV/0!</v>
      </c>
      <c r="BC51" s="127"/>
      <c r="BD51" s="127"/>
      <c r="BE51" s="128"/>
      <c r="BF51" s="60" t="e">
        <f t="shared" si="60"/>
        <v>#DIV/0!</v>
      </c>
      <c r="BG51" s="127"/>
      <c r="BH51" s="127"/>
      <c r="BI51" s="128"/>
      <c r="BJ51" s="60" t="e">
        <f t="shared" si="61"/>
        <v>#DIV/0!</v>
      </c>
      <c r="BK51" s="127"/>
      <c r="BL51" s="127"/>
      <c r="BM51" s="128"/>
      <c r="BN51" s="60" t="e">
        <f t="shared" si="62"/>
        <v>#DIV/0!</v>
      </c>
      <c r="BO51" s="127"/>
      <c r="BP51" s="127"/>
      <c r="BQ51" s="128"/>
      <c r="BR51" s="60" t="e">
        <f t="shared" si="122"/>
        <v>#DIV/0!</v>
      </c>
      <c r="BS51" s="127"/>
      <c r="BT51" s="127"/>
      <c r="BU51" s="128"/>
      <c r="BV51" s="60" t="e">
        <f t="shared" si="123"/>
        <v>#DIV/0!</v>
      </c>
      <c r="BW51" s="127"/>
      <c r="BX51" s="127"/>
      <c r="BY51" s="128"/>
      <c r="BZ51" s="60" t="e">
        <f t="shared" si="124"/>
        <v>#DIV/0!</v>
      </c>
      <c r="CA51" s="127"/>
      <c r="CB51" s="127"/>
      <c r="CC51" s="128"/>
      <c r="CD51" s="60" t="e">
        <f t="shared" si="125"/>
        <v>#DIV/0!</v>
      </c>
      <c r="CE51" s="127"/>
      <c r="CF51" s="127"/>
      <c r="CG51" s="128"/>
      <c r="CH51" s="60" t="e">
        <f t="shared" si="126"/>
        <v>#DIV/0!</v>
      </c>
      <c r="CI51" s="127"/>
      <c r="CJ51" s="127"/>
      <c r="CK51" s="128"/>
      <c r="CL51" s="60" t="e">
        <f t="shared" si="127"/>
        <v>#DIV/0!</v>
      </c>
      <c r="CM51" s="127"/>
      <c r="CN51" s="127"/>
      <c r="CO51" s="128"/>
      <c r="CP51" s="60" t="e">
        <f t="shared" si="128"/>
        <v>#DIV/0!</v>
      </c>
      <c r="CQ51" s="127"/>
      <c r="CR51" s="127"/>
      <c r="CS51" s="128"/>
      <c r="CT51" s="60" t="e">
        <f t="shared" si="129"/>
        <v>#DIV/0!</v>
      </c>
      <c r="CU51" s="127"/>
      <c r="CV51" s="127"/>
      <c r="CW51" s="128"/>
      <c r="CX51" s="60" t="e">
        <f t="shared" si="130"/>
        <v>#DIV/0!</v>
      </c>
      <c r="CY51" s="127"/>
      <c r="CZ51" s="127"/>
      <c r="DA51" s="128"/>
      <c r="DB51" s="60" t="e">
        <f t="shared" si="131"/>
        <v>#DIV/0!</v>
      </c>
      <c r="DC51" s="127"/>
      <c r="DD51" s="127"/>
      <c r="DE51" s="128"/>
      <c r="DF51" s="60" t="e">
        <f t="shared" si="23"/>
        <v>#DIV/0!</v>
      </c>
      <c r="DG51" s="127"/>
      <c r="DH51" s="127"/>
      <c r="DI51" s="128"/>
      <c r="DJ51" s="60" t="e">
        <f t="shared" si="24"/>
        <v>#DIV/0!</v>
      </c>
      <c r="DK51" s="127"/>
      <c r="DL51" s="127"/>
      <c r="DM51" s="128"/>
      <c r="DN51" s="60" t="e">
        <f t="shared" si="25"/>
        <v>#DIV/0!</v>
      </c>
      <c r="DO51" s="127"/>
      <c r="DP51" s="127"/>
      <c r="DQ51" s="128"/>
      <c r="DR51" s="60" t="e">
        <f t="shared" si="26"/>
        <v>#DIV/0!</v>
      </c>
      <c r="DS51" s="127"/>
      <c r="DT51" s="127"/>
      <c r="DU51" s="128"/>
      <c r="DV51" s="60" t="e">
        <f t="shared" si="27"/>
        <v>#DIV/0!</v>
      </c>
      <c r="DW51" s="127"/>
      <c r="DX51" s="127"/>
      <c r="DY51" s="128"/>
      <c r="DZ51" s="60" t="e">
        <f t="shared" si="28"/>
        <v>#DIV/0!</v>
      </c>
      <c r="EA51" s="127"/>
      <c r="EB51" s="127"/>
      <c r="EC51" s="128"/>
      <c r="ED51" s="60" t="e">
        <f t="shared" si="29"/>
        <v>#DIV/0!</v>
      </c>
      <c r="EE51" s="127"/>
      <c r="EF51" s="127"/>
      <c r="EG51" s="128"/>
      <c r="EH51" s="60" t="e">
        <f t="shared" si="30"/>
        <v>#DIV/0!</v>
      </c>
      <c r="EI51" s="127"/>
      <c r="EJ51" s="127"/>
      <c r="EK51" s="128"/>
      <c r="EL51" s="60" t="e">
        <f t="shared" si="31"/>
        <v>#DIV/0!</v>
      </c>
      <c r="EM51" s="127"/>
      <c r="EN51" s="127"/>
      <c r="EO51" s="128"/>
      <c r="EP51" s="60" t="e">
        <f t="shared" si="69"/>
        <v>#DIV/0!</v>
      </c>
      <c r="EQ51" s="127"/>
      <c r="ER51" s="127"/>
      <c r="ES51" s="128"/>
      <c r="ET51" s="150" t="e">
        <f t="shared" si="65"/>
        <v>#DIV/0!</v>
      </c>
      <c r="EU51" s="127"/>
      <c r="EV51" s="127"/>
      <c r="EW51" s="128"/>
      <c r="EX51" s="60" t="e">
        <f t="shared" si="33"/>
        <v>#DIV/0!</v>
      </c>
      <c r="EY51" s="127"/>
      <c r="EZ51" s="127"/>
      <c r="FA51" s="128"/>
      <c r="FB51" s="60" t="e">
        <f t="shared" si="34"/>
        <v>#DIV/0!</v>
      </c>
      <c r="FC51" s="127"/>
      <c r="FD51" s="127"/>
      <c r="FE51" s="128"/>
      <c r="FF51" s="60" t="e">
        <f t="shared" si="35"/>
        <v>#DIV/0!</v>
      </c>
      <c r="FG51" s="127"/>
      <c r="FH51" s="127"/>
      <c r="FI51" s="128"/>
      <c r="FJ51" s="60" t="e">
        <f t="shared" si="36"/>
        <v>#DIV/0!</v>
      </c>
      <c r="FK51" s="127"/>
      <c r="FL51" s="127"/>
      <c r="FM51" s="128"/>
      <c r="FN51" s="60" t="e">
        <f t="shared" si="37"/>
        <v>#DIV/0!</v>
      </c>
      <c r="FO51" s="127"/>
      <c r="FP51" s="127"/>
      <c r="FQ51" s="128"/>
      <c r="FR51" s="60" t="e">
        <f t="shared" si="38"/>
        <v>#DIV/0!</v>
      </c>
      <c r="FS51" s="127"/>
      <c r="FT51" s="127"/>
      <c r="FU51" s="128"/>
      <c r="FV51" s="60" t="e">
        <f t="shared" si="39"/>
        <v>#DIV/0!</v>
      </c>
      <c r="FW51" s="127"/>
      <c r="FX51" s="127"/>
      <c r="FY51" s="128"/>
      <c r="FZ51" s="60" t="e">
        <f t="shared" si="40"/>
        <v>#DIV/0!</v>
      </c>
      <c r="GA51" s="127"/>
      <c r="GB51" s="127"/>
      <c r="GC51" s="128"/>
      <c r="GD51" s="60" t="e">
        <f t="shared" si="41"/>
        <v>#DIV/0!</v>
      </c>
      <c r="GE51" s="127"/>
      <c r="GF51" s="127"/>
      <c r="GG51" s="128"/>
      <c r="GH51" s="60" t="e">
        <f t="shared" si="70"/>
        <v>#DIV/0!</v>
      </c>
      <c r="GI51" s="127"/>
    </row>
    <row r="52" spans="1:191" hidden="1">
      <c r="A52" s="88"/>
      <c r="B52" s="165"/>
      <c r="C52" s="456">
        <f t="shared" si="43"/>
        <v>0</v>
      </c>
      <c r="D52" s="457">
        <f t="shared" si="177"/>
        <v>0</v>
      </c>
      <c r="E52" s="146"/>
      <c r="F52" s="72"/>
      <c r="G52" s="72"/>
      <c r="H52" s="72"/>
      <c r="I52" s="72"/>
      <c r="J52" s="459">
        <f t="shared" si="45"/>
        <v>0</v>
      </c>
      <c r="K52" s="59">
        <f>SUM($J$21,$J$29,$J$37,$J$45:J52)/$C$3</f>
        <v>8.6306936377396198E-2</v>
      </c>
      <c r="L52" s="60" t="e">
        <f t="shared" si="46"/>
        <v>#DIV/0!</v>
      </c>
      <c r="M52" s="73" t="e">
        <f t="shared" si="47"/>
        <v>#DIV/0!</v>
      </c>
      <c r="N52" s="356" t="e">
        <f t="shared" si="48"/>
        <v>#DIV/0!</v>
      </c>
      <c r="O52" s="97"/>
      <c r="P52" s="72"/>
      <c r="Q52" s="74" t="e">
        <f t="shared" si="50"/>
        <v>#DIV/0!</v>
      </c>
      <c r="R52" s="75" t="e">
        <f t="shared" si="51"/>
        <v>#DIV/0!</v>
      </c>
      <c r="S52" s="59" t="e">
        <f t="shared" si="52"/>
        <v>#DIV/0!</v>
      </c>
      <c r="T52" s="72"/>
      <c r="U52" s="72"/>
      <c r="V52" s="89"/>
      <c r="W52" s="169"/>
      <c r="X52" s="127"/>
      <c r="Y52" s="128"/>
      <c r="Z52" s="60" t="e">
        <f t="shared" si="53"/>
        <v>#DIV/0!</v>
      </c>
      <c r="AA52" s="127"/>
      <c r="AB52" s="127"/>
      <c r="AC52" s="128"/>
      <c r="AD52" s="60" t="e">
        <f t="shared" si="54"/>
        <v>#DIV/0!</v>
      </c>
      <c r="AE52" s="127"/>
      <c r="AF52" s="127"/>
      <c r="AG52" s="128"/>
      <c r="AH52" s="60" t="e">
        <f t="shared" si="66"/>
        <v>#DIV/0!</v>
      </c>
      <c r="AI52" s="127"/>
      <c r="AJ52" s="127"/>
      <c r="AK52" s="128"/>
      <c r="AL52" s="60" t="e">
        <f t="shared" si="55"/>
        <v>#DIV/0!</v>
      </c>
      <c r="AM52" s="127"/>
      <c r="AN52" s="127"/>
      <c r="AO52" s="128"/>
      <c r="AP52" s="60" t="e">
        <f t="shared" si="56"/>
        <v>#DIV/0!</v>
      </c>
      <c r="AQ52" s="127"/>
      <c r="AR52" s="127"/>
      <c r="AS52" s="128"/>
      <c r="AT52" s="60" t="e">
        <f t="shared" si="57"/>
        <v>#DIV/0!</v>
      </c>
      <c r="AU52" s="127"/>
      <c r="AV52" s="127"/>
      <c r="AW52" s="128"/>
      <c r="AX52" s="60" t="e">
        <f t="shared" si="58"/>
        <v>#DIV/0!</v>
      </c>
      <c r="AY52" s="127"/>
      <c r="AZ52" s="127"/>
      <c r="BA52" s="128"/>
      <c r="BB52" s="60" t="e">
        <f t="shared" si="59"/>
        <v>#DIV/0!</v>
      </c>
      <c r="BC52" s="127"/>
      <c r="BD52" s="127"/>
      <c r="BE52" s="128"/>
      <c r="BF52" s="60" t="e">
        <f t="shared" si="60"/>
        <v>#DIV/0!</v>
      </c>
      <c r="BG52" s="127"/>
      <c r="BH52" s="127"/>
      <c r="BI52" s="128"/>
      <c r="BJ52" s="60" t="e">
        <f t="shared" si="61"/>
        <v>#DIV/0!</v>
      </c>
      <c r="BK52" s="127"/>
      <c r="BL52" s="127"/>
      <c r="BM52" s="128"/>
      <c r="BN52" s="60" t="e">
        <f t="shared" si="62"/>
        <v>#DIV/0!</v>
      </c>
      <c r="BO52" s="127"/>
      <c r="BP52" s="127"/>
      <c r="BQ52" s="128"/>
      <c r="BR52" s="60" t="e">
        <f t="shared" si="122"/>
        <v>#DIV/0!</v>
      </c>
      <c r="BS52" s="127"/>
      <c r="BT52" s="127"/>
      <c r="BU52" s="128"/>
      <c r="BV52" s="60" t="e">
        <f t="shared" si="123"/>
        <v>#DIV/0!</v>
      </c>
      <c r="BW52" s="127"/>
      <c r="BX52" s="127"/>
      <c r="BY52" s="128"/>
      <c r="BZ52" s="60" t="e">
        <f t="shared" si="124"/>
        <v>#DIV/0!</v>
      </c>
      <c r="CA52" s="127"/>
      <c r="CB52" s="127"/>
      <c r="CC52" s="128"/>
      <c r="CD52" s="60" t="e">
        <f t="shared" si="125"/>
        <v>#DIV/0!</v>
      </c>
      <c r="CE52" s="127"/>
      <c r="CF52" s="127"/>
      <c r="CG52" s="128"/>
      <c r="CH52" s="60" t="e">
        <f t="shared" si="126"/>
        <v>#DIV/0!</v>
      </c>
      <c r="CI52" s="127"/>
      <c r="CJ52" s="127"/>
      <c r="CK52" s="128"/>
      <c r="CL52" s="60" t="e">
        <f t="shared" si="127"/>
        <v>#DIV/0!</v>
      </c>
      <c r="CM52" s="127"/>
      <c r="CN52" s="127"/>
      <c r="CO52" s="128"/>
      <c r="CP52" s="60" t="e">
        <f t="shared" si="128"/>
        <v>#DIV/0!</v>
      </c>
      <c r="CQ52" s="127"/>
      <c r="CR52" s="127"/>
      <c r="CS52" s="128"/>
      <c r="CT52" s="60" t="e">
        <f t="shared" si="129"/>
        <v>#DIV/0!</v>
      </c>
      <c r="CU52" s="127"/>
      <c r="CV52" s="127"/>
      <c r="CW52" s="128"/>
      <c r="CX52" s="60" t="e">
        <f t="shared" si="130"/>
        <v>#DIV/0!</v>
      </c>
      <c r="CY52" s="127"/>
      <c r="CZ52" s="127"/>
      <c r="DA52" s="128"/>
      <c r="DB52" s="60" t="e">
        <f t="shared" si="131"/>
        <v>#DIV/0!</v>
      </c>
      <c r="DC52" s="127"/>
      <c r="DD52" s="127"/>
      <c r="DE52" s="128"/>
      <c r="DF52" s="60" t="e">
        <f t="shared" si="23"/>
        <v>#DIV/0!</v>
      </c>
      <c r="DG52" s="127"/>
      <c r="DH52" s="127"/>
      <c r="DI52" s="128"/>
      <c r="DJ52" s="60" t="e">
        <f t="shared" si="24"/>
        <v>#DIV/0!</v>
      </c>
      <c r="DK52" s="127"/>
      <c r="DL52" s="127"/>
      <c r="DM52" s="128"/>
      <c r="DN52" s="60" t="e">
        <f t="shared" si="25"/>
        <v>#DIV/0!</v>
      </c>
      <c r="DO52" s="127"/>
      <c r="DP52" s="127"/>
      <c r="DQ52" s="128"/>
      <c r="DR52" s="60" t="e">
        <f t="shared" si="26"/>
        <v>#DIV/0!</v>
      </c>
      <c r="DS52" s="127"/>
      <c r="DT52" s="127"/>
      <c r="DU52" s="128"/>
      <c r="DV52" s="60" t="e">
        <f t="shared" si="27"/>
        <v>#DIV/0!</v>
      </c>
      <c r="DW52" s="127"/>
      <c r="DX52" s="127"/>
      <c r="DY52" s="128"/>
      <c r="DZ52" s="60" t="e">
        <f t="shared" si="28"/>
        <v>#DIV/0!</v>
      </c>
      <c r="EA52" s="127"/>
      <c r="EB52" s="127"/>
      <c r="EC52" s="128"/>
      <c r="ED52" s="60" t="e">
        <f t="shared" si="29"/>
        <v>#DIV/0!</v>
      </c>
      <c r="EE52" s="127"/>
      <c r="EF52" s="127"/>
      <c r="EG52" s="128"/>
      <c r="EH52" s="60" t="e">
        <f t="shared" si="30"/>
        <v>#DIV/0!</v>
      </c>
      <c r="EI52" s="127"/>
      <c r="EJ52" s="127"/>
      <c r="EK52" s="128"/>
      <c r="EL52" s="60" t="e">
        <f t="shared" si="31"/>
        <v>#DIV/0!</v>
      </c>
      <c r="EM52" s="127"/>
      <c r="EN52" s="127"/>
      <c r="EO52" s="128"/>
      <c r="EP52" s="60" t="e">
        <f t="shared" si="69"/>
        <v>#DIV/0!</v>
      </c>
      <c r="EQ52" s="127"/>
      <c r="ER52" s="127"/>
      <c r="ES52" s="128"/>
      <c r="ET52" s="150" t="e">
        <f t="shared" si="65"/>
        <v>#DIV/0!</v>
      </c>
      <c r="EU52" s="127"/>
      <c r="EV52" s="127"/>
      <c r="EW52" s="128"/>
      <c r="EX52" s="60" t="e">
        <f t="shared" si="33"/>
        <v>#DIV/0!</v>
      </c>
      <c r="EY52" s="127"/>
      <c r="EZ52" s="127"/>
      <c r="FA52" s="128"/>
      <c r="FB52" s="60" t="e">
        <f t="shared" si="34"/>
        <v>#DIV/0!</v>
      </c>
      <c r="FC52" s="127"/>
      <c r="FD52" s="127"/>
      <c r="FE52" s="128"/>
      <c r="FF52" s="60" t="e">
        <f t="shared" si="35"/>
        <v>#DIV/0!</v>
      </c>
      <c r="FG52" s="127"/>
      <c r="FH52" s="127"/>
      <c r="FI52" s="128"/>
      <c r="FJ52" s="60" t="e">
        <f t="shared" si="36"/>
        <v>#DIV/0!</v>
      </c>
      <c r="FK52" s="127"/>
      <c r="FL52" s="127"/>
      <c r="FM52" s="128"/>
      <c r="FN52" s="60" t="e">
        <f t="shared" si="37"/>
        <v>#DIV/0!</v>
      </c>
      <c r="FO52" s="127"/>
      <c r="FP52" s="127"/>
      <c r="FQ52" s="128"/>
      <c r="FR52" s="60" t="e">
        <f t="shared" si="38"/>
        <v>#DIV/0!</v>
      </c>
      <c r="FS52" s="127"/>
      <c r="FT52" s="127"/>
      <c r="FU52" s="128"/>
      <c r="FV52" s="60" t="e">
        <f t="shared" si="39"/>
        <v>#DIV/0!</v>
      </c>
      <c r="FW52" s="127"/>
      <c r="FX52" s="127"/>
      <c r="FY52" s="128"/>
      <c r="FZ52" s="60" t="e">
        <f t="shared" si="40"/>
        <v>#DIV/0!</v>
      </c>
      <c r="GA52" s="127"/>
      <c r="GB52" s="127"/>
      <c r="GC52" s="128"/>
      <c r="GD52" s="60" t="e">
        <f t="shared" si="41"/>
        <v>#DIV/0!</v>
      </c>
      <c r="GE52" s="127"/>
      <c r="GF52" s="127"/>
      <c r="GG52" s="128"/>
      <c r="GH52" s="60" t="e">
        <f t="shared" si="70"/>
        <v>#DIV/0!</v>
      </c>
      <c r="GI52" s="127"/>
    </row>
    <row r="53" spans="1:191" hidden="1">
      <c r="A53" s="91"/>
      <c r="B53" s="166" t="s">
        <v>53</v>
      </c>
      <c r="C53" s="91">
        <f t="shared" ref="C53:D53" si="223">SUM(C46:C52)</f>
        <v>0</v>
      </c>
      <c r="D53" s="76">
        <f t="shared" si="223"/>
        <v>0</v>
      </c>
      <c r="E53" s="147">
        <f t="shared" si="179"/>
        <v>0</v>
      </c>
      <c r="F53" s="76">
        <f t="shared" si="179"/>
        <v>0</v>
      </c>
      <c r="G53" s="76">
        <f t="shared" si="179"/>
        <v>0</v>
      </c>
      <c r="H53" s="76">
        <f t="shared" si="179"/>
        <v>0</v>
      </c>
      <c r="I53" s="76">
        <f t="shared" si="179"/>
        <v>0</v>
      </c>
      <c r="J53" s="77">
        <f>SUM(J46:J52)</f>
        <v>0</v>
      </c>
      <c r="K53" s="78">
        <f>SUM($J$21,$J$29,$J$37,$J$45,$J$53)/$C$3</f>
        <v>8.6306936377396198E-2</v>
      </c>
      <c r="L53" s="79" t="e">
        <f t="shared" si="46"/>
        <v>#DIV/0!</v>
      </c>
      <c r="M53" s="80" t="e">
        <f t="shared" si="47"/>
        <v>#DIV/0!</v>
      </c>
      <c r="N53" s="357" t="e">
        <f t="shared" si="48"/>
        <v>#DIV/0!</v>
      </c>
      <c r="O53" s="98">
        <f>SUM(O46:O52)</f>
        <v>0</v>
      </c>
      <c r="P53" s="81">
        <f>SUM(P46:P52)</f>
        <v>0</v>
      </c>
      <c r="Q53" s="78" t="e">
        <f t="shared" si="50"/>
        <v>#DIV/0!</v>
      </c>
      <c r="R53" s="82" t="e">
        <f t="shared" si="51"/>
        <v>#DIV/0!</v>
      </c>
      <c r="S53" s="78" t="e">
        <f t="shared" si="52"/>
        <v>#DIV/0!</v>
      </c>
      <c r="T53" s="83" t="e">
        <f>AVERAGE(T46:T52)</f>
        <v>#DIV/0!</v>
      </c>
      <c r="U53" s="76">
        <f>SUM(U46:U52)</f>
        <v>0</v>
      </c>
      <c r="V53" s="92">
        <f t="shared" si="133"/>
        <v>1</v>
      </c>
      <c r="W53" s="98">
        <f>SUM(W46:W52)</f>
        <v>0</v>
      </c>
      <c r="X53" s="76">
        <f t="shared" ref="X53:Y53" si="224">SUM(X46:X52)</f>
        <v>0</v>
      </c>
      <c r="Y53" s="77">
        <f t="shared" si="224"/>
        <v>0</v>
      </c>
      <c r="Z53" s="79" t="e">
        <f t="shared" si="53"/>
        <v>#DIV/0!</v>
      </c>
      <c r="AA53" s="76">
        <f t="shared" ref="AA53:AC53" si="225">SUM(AA46:AA52)</f>
        <v>0</v>
      </c>
      <c r="AB53" s="76">
        <f t="shared" si="225"/>
        <v>0</v>
      </c>
      <c r="AC53" s="77">
        <f t="shared" si="225"/>
        <v>0</v>
      </c>
      <c r="AD53" s="79" t="e">
        <f t="shared" si="54"/>
        <v>#DIV/0!</v>
      </c>
      <c r="AE53" s="76">
        <f t="shared" ref="AE53:AG53" si="226">SUM(AE46:AE52)</f>
        <v>0</v>
      </c>
      <c r="AF53" s="76">
        <f t="shared" si="226"/>
        <v>0</v>
      </c>
      <c r="AG53" s="77">
        <f t="shared" si="226"/>
        <v>0</v>
      </c>
      <c r="AH53" s="79" t="e">
        <f t="shared" si="66"/>
        <v>#DIV/0!</v>
      </c>
      <c r="AI53" s="76">
        <f t="shared" ref="AI53:AK53" si="227">SUM(AI46:AI52)</f>
        <v>0</v>
      </c>
      <c r="AJ53" s="76">
        <f t="shared" si="227"/>
        <v>0</v>
      </c>
      <c r="AK53" s="77">
        <f t="shared" si="227"/>
        <v>0</v>
      </c>
      <c r="AL53" s="79" t="e">
        <f t="shared" si="55"/>
        <v>#DIV/0!</v>
      </c>
      <c r="AM53" s="76">
        <f t="shared" ref="AM53:AO53" si="228">SUM(AM46:AM52)</f>
        <v>0</v>
      </c>
      <c r="AN53" s="76">
        <f t="shared" si="228"/>
        <v>0</v>
      </c>
      <c r="AO53" s="77">
        <f t="shared" si="228"/>
        <v>0</v>
      </c>
      <c r="AP53" s="79" t="e">
        <f t="shared" si="56"/>
        <v>#DIV/0!</v>
      </c>
      <c r="AQ53" s="76">
        <f t="shared" ref="AQ53:AS53" si="229">SUM(AQ46:AQ52)</f>
        <v>0</v>
      </c>
      <c r="AR53" s="76">
        <f t="shared" si="229"/>
        <v>0</v>
      </c>
      <c r="AS53" s="77">
        <f t="shared" si="229"/>
        <v>0</v>
      </c>
      <c r="AT53" s="79" t="e">
        <f t="shared" si="57"/>
        <v>#DIV/0!</v>
      </c>
      <c r="AU53" s="76">
        <f t="shared" ref="AU53:AW53" si="230">SUM(AU46:AU52)</f>
        <v>0</v>
      </c>
      <c r="AV53" s="76">
        <f t="shared" si="230"/>
        <v>0</v>
      </c>
      <c r="AW53" s="77">
        <f t="shared" si="230"/>
        <v>0</v>
      </c>
      <c r="AX53" s="79" t="e">
        <f t="shared" si="58"/>
        <v>#DIV/0!</v>
      </c>
      <c r="AY53" s="76">
        <f t="shared" ref="AY53:BA53" si="231">SUM(AY46:AY52)</f>
        <v>0</v>
      </c>
      <c r="AZ53" s="76">
        <f t="shared" si="231"/>
        <v>0</v>
      </c>
      <c r="BA53" s="77">
        <f t="shared" si="231"/>
        <v>0</v>
      </c>
      <c r="BB53" s="79" t="e">
        <f t="shared" si="59"/>
        <v>#DIV/0!</v>
      </c>
      <c r="BC53" s="76">
        <f t="shared" ref="BC53:BE53" si="232">SUM(BC46:BC52)</f>
        <v>0</v>
      </c>
      <c r="BD53" s="76">
        <f t="shared" si="232"/>
        <v>0</v>
      </c>
      <c r="BE53" s="77">
        <f t="shared" si="232"/>
        <v>0</v>
      </c>
      <c r="BF53" s="79" t="e">
        <f t="shared" si="60"/>
        <v>#DIV/0!</v>
      </c>
      <c r="BG53" s="76">
        <f t="shared" ref="BG53:BI53" si="233">SUM(BG46:BG52)</f>
        <v>0</v>
      </c>
      <c r="BH53" s="76">
        <f t="shared" si="233"/>
        <v>0</v>
      </c>
      <c r="BI53" s="77">
        <f t="shared" si="233"/>
        <v>0</v>
      </c>
      <c r="BJ53" s="79" t="e">
        <f t="shared" si="61"/>
        <v>#DIV/0!</v>
      </c>
      <c r="BK53" s="76">
        <f t="shared" ref="BK53:BM53" si="234">SUM(BK46:BK52)</f>
        <v>0</v>
      </c>
      <c r="BL53" s="76">
        <f t="shared" si="234"/>
        <v>0</v>
      </c>
      <c r="BM53" s="77">
        <f t="shared" si="234"/>
        <v>0</v>
      </c>
      <c r="BN53" s="79" t="e">
        <f t="shared" si="62"/>
        <v>#DIV/0!</v>
      </c>
      <c r="BO53" s="76">
        <f t="shared" ref="BO53:BQ53" si="235">SUM(BO46:BO52)</f>
        <v>0</v>
      </c>
      <c r="BP53" s="76">
        <f t="shared" si="235"/>
        <v>0</v>
      </c>
      <c r="BQ53" s="77">
        <f t="shared" si="235"/>
        <v>0</v>
      </c>
      <c r="BR53" s="79" t="e">
        <f t="shared" si="122"/>
        <v>#DIV/0!</v>
      </c>
      <c r="BS53" s="76">
        <f t="shared" ref="BS53:BU53" si="236">SUM(BS46:BS52)</f>
        <v>0</v>
      </c>
      <c r="BT53" s="76">
        <f t="shared" si="236"/>
        <v>0</v>
      </c>
      <c r="BU53" s="77">
        <f t="shared" si="236"/>
        <v>0</v>
      </c>
      <c r="BV53" s="79" t="e">
        <f t="shared" si="123"/>
        <v>#DIV/0!</v>
      </c>
      <c r="BW53" s="76">
        <f t="shared" ref="BW53:BY53" si="237">SUM(BW46:BW52)</f>
        <v>0</v>
      </c>
      <c r="BX53" s="76">
        <f t="shared" si="237"/>
        <v>0</v>
      </c>
      <c r="BY53" s="77">
        <f t="shared" si="237"/>
        <v>0</v>
      </c>
      <c r="BZ53" s="79" t="e">
        <f t="shared" si="124"/>
        <v>#DIV/0!</v>
      </c>
      <c r="CA53" s="76">
        <f t="shared" ref="CA53:CC53" si="238">SUM(CA46:CA52)</f>
        <v>0</v>
      </c>
      <c r="CB53" s="76">
        <f t="shared" si="238"/>
        <v>0</v>
      </c>
      <c r="CC53" s="77">
        <f t="shared" si="238"/>
        <v>0</v>
      </c>
      <c r="CD53" s="79" t="e">
        <f t="shared" si="125"/>
        <v>#DIV/0!</v>
      </c>
      <c r="CE53" s="76">
        <f t="shared" ref="CE53:CG53" si="239">SUM(CE46:CE52)</f>
        <v>0</v>
      </c>
      <c r="CF53" s="76">
        <f t="shared" si="239"/>
        <v>0</v>
      </c>
      <c r="CG53" s="77">
        <f t="shared" si="239"/>
        <v>0</v>
      </c>
      <c r="CH53" s="79" t="e">
        <f t="shared" si="126"/>
        <v>#DIV/0!</v>
      </c>
      <c r="CI53" s="76">
        <f t="shared" ref="CI53:CK53" si="240">SUM(CI46:CI52)</f>
        <v>0</v>
      </c>
      <c r="CJ53" s="76">
        <f t="shared" si="240"/>
        <v>0</v>
      </c>
      <c r="CK53" s="77">
        <f t="shared" si="240"/>
        <v>0</v>
      </c>
      <c r="CL53" s="79" t="e">
        <f t="shared" si="127"/>
        <v>#DIV/0!</v>
      </c>
      <c r="CM53" s="76">
        <f t="shared" ref="CM53:CO53" si="241">SUM(CM46:CM52)</f>
        <v>0</v>
      </c>
      <c r="CN53" s="76">
        <f t="shared" si="241"/>
        <v>0</v>
      </c>
      <c r="CO53" s="77">
        <f t="shared" si="241"/>
        <v>0</v>
      </c>
      <c r="CP53" s="79" t="e">
        <f t="shared" si="128"/>
        <v>#DIV/0!</v>
      </c>
      <c r="CQ53" s="76">
        <f t="shared" ref="CQ53:CS53" si="242">SUM(CQ46:CQ52)</f>
        <v>0</v>
      </c>
      <c r="CR53" s="76">
        <f t="shared" si="242"/>
        <v>0</v>
      </c>
      <c r="CS53" s="77">
        <f t="shared" si="242"/>
        <v>0</v>
      </c>
      <c r="CT53" s="79" t="e">
        <f t="shared" si="129"/>
        <v>#DIV/0!</v>
      </c>
      <c r="CU53" s="76">
        <f t="shared" ref="CU53:CW53" si="243">SUM(CU46:CU52)</f>
        <v>0</v>
      </c>
      <c r="CV53" s="76">
        <f t="shared" si="243"/>
        <v>0</v>
      </c>
      <c r="CW53" s="77">
        <f t="shared" si="243"/>
        <v>0</v>
      </c>
      <c r="CX53" s="79" t="e">
        <f t="shared" si="130"/>
        <v>#DIV/0!</v>
      </c>
      <c r="CY53" s="76">
        <f t="shared" ref="CY53:DA53" si="244">SUM(CY46:CY52)</f>
        <v>0</v>
      </c>
      <c r="CZ53" s="76">
        <f t="shared" si="244"/>
        <v>0</v>
      </c>
      <c r="DA53" s="77">
        <f t="shared" si="244"/>
        <v>0</v>
      </c>
      <c r="DB53" s="79" t="e">
        <f t="shared" si="131"/>
        <v>#DIV/0!</v>
      </c>
      <c r="DC53" s="76">
        <f>SUM(DC46:DC52)</f>
        <v>0</v>
      </c>
      <c r="DD53" s="76">
        <f t="shared" ref="DD53:DE53" si="245">SUM(DD46:DD52)</f>
        <v>0</v>
      </c>
      <c r="DE53" s="77">
        <f t="shared" si="245"/>
        <v>0</v>
      </c>
      <c r="DF53" s="79" t="e">
        <f t="shared" si="23"/>
        <v>#DIV/0!</v>
      </c>
      <c r="DG53" s="76">
        <f t="shared" ref="DG53:DI53" si="246">SUM(DG46:DG52)</f>
        <v>0</v>
      </c>
      <c r="DH53" s="76">
        <f t="shared" si="246"/>
        <v>0</v>
      </c>
      <c r="DI53" s="77">
        <f t="shared" si="246"/>
        <v>0</v>
      </c>
      <c r="DJ53" s="79" t="e">
        <f t="shared" si="24"/>
        <v>#DIV/0!</v>
      </c>
      <c r="DK53" s="76">
        <f t="shared" ref="DK53:DM53" si="247">SUM(DK46:DK52)</f>
        <v>0</v>
      </c>
      <c r="DL53" s="76">
        <f t="shared" si="247"/>
        <v>0</v>
      </c>
      <c r="DM53" s="77">
        <f t="shared" si="247"/>
        <v>0</v>
      </c>
      <c r="DN53" s="79" t="e">
        <f t="shared" si="25"/>
        <v>#DIV/0!</v>
      </c>
      <c r="DO53" s="76">
        <f t="shared" ref="DO53:DQ53" si="248">SUM(DO46:DO52)</f>
        <v>0</v>
      </c>
      <c r="DP53" s="76">
        <f t="shared" si="248"/>
        <v>0</v>
      </c>
      <c r="DQ53" s="77">
        <f t="shared" si="248"/>
        <v>0</v>
      </c>
      <c r="DR53" s="79" t="e">
        <f t="shared" si="26"/>
        <v>#DIV/0!</v>
      </c>
      <c r="DS53" s="76">
        <f t="shared" ref="DS53:DU53" si="249">SUM(DS46:DS52)</f>
        <v>0</v>
      </c>
      <c r="DT53" s="76">
        <f t="shared" si="249"/>
        <v>0</v>
      </c>
      <c r="DU53" s="77">
        <f t="shared" si="249"/>
        <v>0</v>
      </c>
      <c r="DV53" s="79" t="e">
        <f t="shared" si="27"/>
        <v>#DIV/0!</v>
      </c>
      <c r="DW53" s="76">
        <f t="shared" ref="DW53:DY53" si="250">SUM(DW46:DW52)</f>
        <v>0</v>
      </c>
      <c r="DX53" s="76">
        <f t="shared" si="250"/>
        <v>0</v>
      </c>
      <c r="DY53" s="77">
        <f t="shared" si="250"/>
        <v>0</v>
      </c>
      <c r="DZ53" s="79" t="e">
        <f t="shared" si="28"/>
        <v>#DIV/0!</v>
      </c>
      <c r="EA53" s="76">
        <f t="shared" ref="EA53:EC53" si="251">SUM(EA46:EA52)</f>
        <v>0</v>
      </c>
      <c r="EB53" s="76">
        <f t="shared" si="251"/>
        <v>0</v>
      </c>
      <c r="EC53" s="77">
        <f t="shared" si="251"/>
        <v>0</v>
      </c>
      <c r="ED53" s="79" t="e">
        <f t="shared" si="29"/>
        <v>#DIV/0!</v>
      </c>
      <c r="EE53" s="76">
        <f t="shared" ref="EE53:EG53" si="252">SUM(EE46:EE52)</f>
        <v>0</v>
      </c>
      <c r="EF53" s="76">
        <f t="shared" si="252"/>
        <v>0</v>
      </c>
      <c r="EG53" s="77">
        <f t="shared" si="252"/>
        <v>0</v>
      </c>
      <c r="EH53" s="79" t="e">
        <f t="shared" si="30"/>
        <v>#DIV/0!</v>
      </c>
      <c r="EI53" s="76">
        <f t="shared" ref="EI53:EK53" si="253">SUM(EI46:EI52)</f>
        <v>0</v>
      </c>
      <c r="EJ53" s="76">
        <f t="shared" si="253"/>
        <v>0</v>
      </c>
      <c r="EK53" s="77">
        <f t="shared" si="253"/>
        <v>0</v>
      </c>
      <c r="EL53" s="79" t="e">
        <f t="shared" si="31"/>
        <v>#DIV/0!</v>
      </c>
      <c r="EM53" s="76">
        <f t="shared" ref="EM53:EO53" si="254">SUM(EM46:EM52)</f>
        <v>0</v>
      </c>
      <c r="EN53" s="76">
        <f t="shared" si="254"/>
        <v>0</v>
      </c>
      <c r="EO53" s="77">
        <f t="shared" si="254"/>
        <v>0</v>
      </c>
      <c r="EP53" s="79" t="e">
        <f t="shared" si="69"/>
        <v>#DIV/0!</v>
      </c>
      <c r="EQ53" s="76">
        <f t="shared" ref="EQ53:ES53" si="255">SUM(EQ46:EQ52)</f>
        <v>0</v>
      </c>
      <c r="ER53" s="76">
        <f t="shared" si="255"/>
        <v>0</v>
      </c>
      <c r="ES53" s="77">
        <f t="shared" si="255"/>
        <v>0</v>
      </c>
      <c r="ET53" s="151" t="e">
        <f t="shared" si="65"/>
        <v>#DIV/0!</v>
      </c>
      <c r="EU53" s="76">
        <f>SUM(EU46:EU52)</f>
        <v>0</v>
      </c>
      <c r="EV53" s="76">
        <f t="shared" ref="EV53:EW53" si="256">SUM(EV46:EV52)</f>
        <v>0</v>
      </c>
      <c r="EW53" s="77">
        <f t="shared" si="256"/>
        <v>0</v>
      </c>
      <c r="EX53" s="79" t="e">
        <f t="shared" si="33"/>
        <v>#DIV/0!</v>
      </c>
      <c r="EY53" s="76">
        <f t="shared" ref="EY53:FA53" si="257">SUM(EY46:EY52)</f>
        <v>0</v>
      </c>
      <c r="EZ53" s="76">
        <f t="shared" si="257"/>
        <v>0</v>
      </c>
      <c r="FA53" s="77">
        <f t="shared" si="257"/>
        <v>0</v>
      </c>
      <c r="FB53" s="79" t="e">
        <f t="shared" si="34"/>
        <v>#DIV/0!</v>
      </c>
      <c r="FC53" s="76">
        <f t="shared" ref="FC53:FE53" si="258">SUM(FC46:FC52)</f>
        <v>0</v>
      </c>
      <c r="FD53" s="76">
        <f t="shared" si="258"/>
        <v>0</v>
      </c>
      <c r="FE53" s="77">
        <f t="shared" si="258"/>
        <v>0</v>
      </c>
      <c r="FF53" s="79" t="e">
        <f t="shared" si="35"/>
        <v>#DIV/0!</v>
      </c>
      <c r="FG53" s="76">
        <f t="shared" ref="FG53:FI53" si="259">SUM(FG46:FG52)</f>
        <v>0</v>
      </c>
      <c r="FH53" s="76">
        <f t="shared" si="259"/>
        <v>0</v>
      </c>
      <c r="FI53" s="77">
        <f t="shared" si="259"/>
        <v>0</v>
      </c>
      <c r="FJ53" s="79" t="e">
        <f t="shared" si="36"/>
        <v>#DIV/0!</v>
      </c>
      <c r="FK53" s="76">
        <f t="shared" ref="FK53:FM53" si="260">SUM(FK46:FK52)</f>
        <v>0</v>
      </c>
      <c r="FL53" s="76">
        <f t="shared" si="260"/>
        <v>0</v>
      </c>
      <c r="FM53" s="77">
        <f t="shared" si="260"/>
        <v>0</v>
      </c>
      <c r="FN53" s="79" t="e">
        <f t="shared" si="37"/>
        <v>#DIV/0!</v>
      </c>
      <c r="FO53" s="76">
        <f t="shared" ref="FO53:FQ53" si="261">SUM(FO46:FO52)</f>
        <v>0</v>
      </c>
      <c r="FP53" s="76">
        <f t="shared" si="261"/>
        <v>0</v>
      </c>
      <c r="FQ53" s="77">
        <f t="shared" si="261"/>
        <v>0</v>
      </c>
      <c r="FR53" s="79" t="e">
        <f t="shared" si="38"/>
        <v>#DIV/0!</v>
      </c>
      <c r="FS53" s="76">
        <f t="shared" ref="FS53:FU53" si="262">SUM(FS46:FS52)</f>
        <v>0</v>
      </c>
      <c r="FT53" s="76">
        <f t="shared" si="262"/>
        <v>0</v>
      </c>
      <c r="FU53" s="77">
        <f t="shared" si="262"/>
        <v>0</v>
      </c>
      <c r="FV53" s="79" t="e">
        <f t="shared" si="39"/>
        <v>#DIV/0!</v>
      </c>
      <c r="FW53" s="76">
        <f t="shared" ref="FW53:FY53" si="263">SUM(FW46:FW52)</f>
        <v>0</v>
      </c>
      <c r="FX53" s="76">
        <f t="shared" si="263"/>
        <v>0</v>
      </c>
      <c r="FY53" s="77">
        <f t="shared" si="263"/>
        <v>0</v>
      </c>
      <c r="FZ53" s="79" t="e">
        <f t="shared" si="40"/>
        <v>#DIV/0!</v>
      </c>
      <c r="GA53" s="76">
        <f t="shared" ref="GA53:GC53" si="264">SUM(GA46:GA52)</f>
        <v>0</v>
      </c>
      <c r="GB53" s="76">
        <f t="shared" si="264"/>
        <v>0</v>
      </c>
      <c r="GC53" s="77">
        <f t="shared" si="264"/>
        <v>0</v>
      </c>
      <c r="GD53" s="79" t="e">
        <f t="shared" si="41"/>
        <v>#DIV/0!</v>
      </c>
      <c r="GE53" s="76">
        <f t="shared" ref="GE53:GG53" si="265">SUM(GE46:GE52)</f>
        <v>0</v>
      </c>
      <c r="GF53" s="76">
        <f t="shared" si="265"/>
        <v>0</v>
      </c>
      <c r="GG53" s="77">
        <f t="shared" si="265"/>
        <v>0</v>
      </c>
      <c r="GH53" s="79" t="e">
        <f t="shared" si="70"/>
        <v>#DIV/0!</v>
      </c>
      <c r="GI53" s="76">
        <f t="shared" ref="GI53" si="266">SUM(GI46:GI52)</f>
        <v>0</v>
      </c>
    </row>
    <row r="54" spans="1:191" hidden="1">
      <c r="A54" s="88"/>
      <c r="B54" s="165"/>
      <c r="C54" s="456">
        <f t="shared" si="43"/>
        <v>0</v>
      </c>
      <c r="D54" s="457">
        <f t="shared" si="177"/>
        <v>0</v>
      </c>
      <c r="E54" s="146"/>
      <c r="F54" s="72"/>
      <c r="G54" s="72"/>
      <c r="H54" s="72"/>
      <c r="I54" s="72"/>
      <c r="J54" s="459">
        <f t="shared" si="45"/>
        <v>0</v>
      </c>
      <c r="K54" s="59">
        <f>SUM($J$21,$J$29,$J$37,$J$45,$J$53:J54)/$C$3</f>
        <v>8.6306936377396198E-2</v>
      </c>
      <c r="L54" s="60" t="e">
        <f t="shared" si="46"/>
        <v>#DIV/0!</v>
      </c>
      <c r="M54" s="73" t="e">
        <f t="shared" si="47"/>
        <v>#DIV/0!</v>
      </c>
      <c r="N54" s="356" t="e">
        <f t="shared" si="48"/>
        <v>#DIV/0!</v>
      </c>
      <c r="O54" s="97"/>
      <c r="P54" s="72"/>
      <c r="Q54" s="74" t="e">
        <f t="shared" si="50"/>
        <v>#DIV/0!</v>
      </c>
      <c r="R54" s="75" t="e">
        <f t="shared" si="51"/>
        <v>#DIV/0!</v>
      </c>
      <c r="S54" s="59" t="e">
        <f t="shared" si="52"/>
        <v>#DIV/0!</v>
      </c>
      <c r="T54" s="72"/>
      <c r="U54" s="72"/>
      <c r="V54" s="89"/>
      <c r="W54" s="169"/>
      <c r="X54" s="127"/>
      <c r="Y54" s="128"/>
      <c r="Z54" s="60" t="e">
        <f t="shared" si="53"/>
        <v>#DIV/0!</v>
      </c>
      <c r="AA54" s="127"/>
      <c r="AB54" s="127"/>
      <c r="AC54" s="128"/>
      <c r="AD54" s="60" t="e">
        <f t="shared" si="54"/>
        <v>#DIV/0!</v>
      </c>
      <c r="AE54" s="127"/>
      <c r="AF54" s="127"/>
      <c r="AG54" s="128"/>
      <c r="AH54" s="60" t="e">
        <f t="shared" si="66"/>
        <v>#DIV/0!</v>
      </c>
      <c r="AI54" s="127"/>
      <c r="AJ54" s="127"/>
      <c r="AK54" s="128"/>
      <c r="AL54" s="60" t="e">
        <f t="shared" si="55"/>
        <v>#DIV/0!</v>
      </c>
      <c r="AM54" s="127"/>
      <c r="AN54" s="127"/>
      <c r="AO54" s="128"/>
      <c r="AP54" s="60" t="e">
        <f t="shared" si="56"/>
        <v>#DIV/0!</v>
      </c>
      <c r="AQ54" s="127"/>
      <c r="AR54" s="127"/>
      <c r="AS54" s="128"/>
      <c r="AT54" s="60" t="e">
        <f t="shared" si="57"/>
        <v>#DIV/0!</v>
      </c>
      <c r="AU54" s="127"/>
      <c r="AV54" s="127"/>
      <c r="AW54" s="128"/>
      <c r="AX54" s="60" t="e">
        <f t="shared" si="58"/>
        <v>#DIV/0!</v>
      </c>
      <c r="AY54" s="127"/>
      <c r="AZ54" s="127"/>
      <c r="BA54" s="128"/>
      <c r="BB54" s="60" t="e">
        <f t="shared" si="59"/>
        <v>#DIV/0!</v>
      </c>
      <c r="BC54" s="127"/>
      <c r="BD54" s="127"/>
      <c r="BE54" s="128"/>
      <c r="BF54" s="60" t="e">
        <f t="shared" si="60"/>
        <v>#DIV/0!</v>
      </c>
      <c r="BG54" s="127"/>
      <c r="BH54" s="127"/>
      <c r="BI54" s="128"/>
      <c r="BJ54" s="60" t="e">
        <f t="shared" si="61"/>
        <v>#DIV/0!</v>
      </c>
      <c r="BK54" s="127"/>
      <c r="BL54" s="127"/>
      <c r="BM54" s="128"/>
      <c r="BN54" s="60" t="e">
        <f t="shared" si="62"/>
        <v>#DIV/0!</v>
      </c>
      <c r="BO54" s="127"/>
      <c r="BP54" s="127"/>
      <c r="BQ54" s="128"/>
      <c r="BR54" s="60" t="e">
        <f t="shared" si="122"/>
        <v>#DIV/0!</v>
      </c>
      <c r="BS54" s="127"/>
      <c r="BT54" s="127"/>
      <c r="BU54" s="128"/>
      <c r="BV54" s="60" t="e">
        <f t="shared" si="123"/>
        <v>#DIV/0!</v>
      </c>
      <c r="BW54" s="127"/>
      <c r="BX54" s="127"/>
      <c r="BY54" s="128"/>
      <c r="BZ54" s="60" t="e">
        <f t="shared" si="124"/>
        <v>#DIV/0!</v>
      </c>
      <c r="CA54" s="127"/>
      <c r="CB54" s="127"/>
      <c r="CC54" s="128"/>
      <c r="CD54" s="60" t="e">
        <f t="shared" si="125"/>
        <v>#DIV/0!</v>
      </c>
      <c r="CE54" s="127"/>
      <c r="CF54" s="127"/>
      <c r="CG54" s="128"/>
      <c r="CH54" s="60" t="e">
        <f t="shared" si="126"/>
        <v>#DIV/0!</v>
      </c>
      <c r="CI54" s="127"/>
      <c r="CJ54" s="127"/>
      <c r="CK54" s="128"/>
      <c r="CL54" s="60" t="e">
        <f t="shared" si="127"/>
        <v>#DIV/0!</v>
      </c>
      <c r="CM54" s="127"/>
      <c r="CN54" s="127"/>
      <c r="CO54" s="128"/>
      <c r="CP54" s="60" t="e">
        <f t="shared" si="128"/>
        <v>#DIV/0!</v>
      </c>
      <c r="CQ54" s="127"/>
      <c r="CR54" s="127"/>
      <c r="CS54" s="128"/>
      <c r="CT54" s="60" t="e">
        <f t="shared" si="129"/>
        <v>#DIV/0!</v>
      </c>
      <c r="CU54" s="127"/>
      <c r="CV54" s="127"/>
      <c r="CW54" s="128"/>
      <c r="CX54" s="60" t="e">
        <f t="shared" si="130"/>
        <v>#DIV/0!</v>
      </c>
      <c r="CY54" s="127"/>
      <c r="CZ54" s="127"/>
      <c r="DA54" s="128"/>
      <c r="DB54" s="60" t="e">
        <f t="shared" si="131"/>
        <v>#DIV/0!</v>
      </c>
      <c r="DC54" s="127"/>
      <c r="DD54" s="127"/>
      <c r="DE54" s="128"/>
      <c r="DF54" s="60" t="e">
        <f t="shared" si="23"/>
        <v>#DIV/0!</v>
      </c>
      <c r="DG54" s="127"/>
      <c r="DH54" s="127"/>
      <c r="DI54" s="128"/>
      <c r="DJ54" s="60" t="e">
        <f t="shared" si="24"/>
        <v>#DIV/0!</v>
      </c>
      <c r="DK54" s="127"/>
      <c r="DL54" s="127"/>
      <c r="DM54" s="128"/>
      <c r="DN54" s="60" t="e">
        <f t="shared" si="25"/>
        <v>#DIV/0!</v>
      </c>
      <c r="DO54" s="127"/>
      <c r="DP54" s="127"/>
      <c r="DQ54" s="128"/>
      <c r="DR54" s="60" t="e">
        <f t="shared" si="26"/>
        <v>#DIV/0!</v>
      </c>
      <c r="DS54" s="127"/>
      <c r="DT54" s="127"/>
      <c r="DU54" s="128"/>
      <c r="DV54" s="60" t="e">
        <f t="shared" si="27"/>
        <v>#DIV/0!</v>
      </c>
      <c r="DW54" s="127"/>
      <c r="DX54" s="127"/>
      <c r="DY54" s="128"/>
      <c r="DZ54" s="60" t="e">
        <f t="shared" si="28"/>
        <v>#DIV/0!</v>
      </c>
      <c r="EA54" s="127"/>
      <c r="EB54" s="127"/>
      <c r="EC54" s="128"/>
      <c r="ED54" s="60" t="e">
        <f t="shared" si="29"/>
        <v>#DIV/0!</v>
      </c>
      <c r="EE54" s="127"/>
      <c r="EF54" s="127"/>
      <c r="EG54" s="128"/>
      <c r="EH54" s="60" t="e">
        <f t="shared" si="30"/>
        <v>#DIV/0!</v>
      </c>
      <c r="EI54" s="127"/>
      <c r="EJ54" s="127"/>
      <c r="EK54" s="128"/>
      <c r="EL54" s="60" t="e">
        <f t="shared" si="31"/>
        <v>#DIV/0!</v>
      </c>
      <c r="EM54" s="127"/>
      <c r="EN54" s="127"/>
      <c r="EO54" s="128"/>
      <c r="EP54" s="60" t="e">
        <f t="shared" si="69"/>
        <v>#DIV/0!</v>
      </c>
      <c r="EQ54" s="127"/>
      <c r="ER54" s="127"/>
      <c r="ES54" s="128"/>
      <c r="ET54" s="150" t="e">
        <f t="shared" si="65"/>
        <v>#DIV/0!</v>
      </c>
      <c r="EU54" s="127"/>
      <c r="EV54" s="127"/>
      <c r="EW54" s="128"/>
      <c r="EX54" s="60" t="e">
        <f t="shared" si="33"/>
        <v>#DIV/0!</v>
      </c>
      <c r="EY54" s="127"/>
      <c r="EZ54" s="127"/>
      <c r="FA54" s="128"/>
      <c r="FB54" s="60" t="e">
        <f t="shared" si="34"/>
        <v>#DIV/0!</v>
      </c>
      <c r="FC54" s="127"/>
      <c r="FD54" s="127"/>
      <c r="FE54" s="128"/>
      <c r="FF54" s="60" t="e">
        <f t="shared" si="35"/>
        <v>#DIV/0!</v>
      </c>
      <c r="FG54" s="127"/>
      <c r="FH54" s="127"/>
      <c r="FI54" s="128"/>
      <c r="FJ54" s="60" t="e">
        <f t="shared" si="36"/>
        <v>#DIV/0!</v>
      </c>
      <c r="FK54" s="127"/>
      <c r="FL54" s="127"/>
      <c r="FM54" s="128"/>
      <c r="FN54" s="60" t="e">
        <f t="shared" si="37"/>
        <v>#DIV/0!</v>
      </c>
      <c r="FO54" s="127"/>
      <c r="FP54" s="127"/>
      <c r="FQ54" s="128"/>
      <c r="FR54" s="60" t="e">
        <f t="shared" si="38"/>
        <v>#DIV/0!</v>
      </c>
      <c r="FS54" s="127"/>
      <c r="FT54" s="127"/>
      <c r="FU54" s="128"/>
      <c r="FV54" s="60" t="e">
        <f t="shared" si="39"/>
        <v>#DIV/0!</v>
      </c>
      <c r="FW54" s="127"/>
      <c r="FX54" s="127"/>
      <c r="FY54" s="128"/>
      <c r="FZ54" s="60" t="e">
        <f t="shared" si="40"/>
        <v>#DIV/0!</v>
      </c>
      <c r="GA54" s="127"/>
      <c r="GB54" s="127"/>
      <c r="GC54" s="128"/>
      <c r="GD54" s="60" t="e">
        <f t="shared" si="41"/>
        <v>#DIV/0!</v>
      </c>
      <c r="GE54" s="127"/>
      <c r="GF54" s="127"/>
      <c r="GG54" s="128"/>
      <c r="GH54" s="60" t="e">
        <f t="shared" si="70"/>
        <v>#DIV/0!</v>
      </c>
      <c r="GI54" s="127"/>
    </row>
    <row r="55" spans="1:191" hidden="1">
      <c r="A55" s="88"/>
      <c r="B55" s="165"/>
      <c r="C55" s="456">
        <f t="shared" si="43"/>
        <v>0</v>
      </c>
      <c r="D55" s="457">
        <f t="shared" si="177"/>
        <v>0</v>
      </c>
      <c r="E55" s="146"/>
      <c r="F55" s="72"/>
      <c r="G55" s="72"/>
      <c r="H55" s="72"/>
      <c r="I55" s="72"/>
      <c r="J55" s="459">
        <f t="shared" si="45"/>
        <v>0</v>
      </c>
      <c r="K55" s="59">
        <f>SUM($J$21,$J$29,$J$37,$J$45,$J$53:J55)/$C$3</f>
        <v>8.6306936377396198E-2</v>
      </c>
      <c r="L55" s="60" t="e">
        <f t="shared" si="46"/>
        <v>#DIV/0!</v>
      </c>
      <c r="M55" s="73" t="e">
        <f t="shared" si="47"/>
        <v>#DIV/0!</v>
      </c>
      <c r="N55" s="356" t="e">
        <f t="shared" si="48"/>
        <v>#DIV/0!</v>
      </c>
      <c r="O55" s="97"/>
      <c r="P55" s="72"/>
      <c r="Q55" s="74" t="e">
        <f t="shared" si="50"/>
        <v>#DIV/0!</v>
      </c>
      <c r="R55" s="75" t="e">
        <f t="shared" si="51"/>
        <v>#DIV/0!</v>
      </c>
      <c r="S55" s="59" t="e">
        <f t="shared" si="52"/>
        <v>#DIV/0!</v>
      </c>
      <c r="T55" s="72"/>
      <c r="U55" s="72"/>
      <c r="V55" s="89"/>
      <c r="W55" s="169"/>
      <c r="X55" s="127"/>
      <c r="Y55" s="128"/>
      <c r="Z55" s="60" t="e">
        <f t="shared" si="53"/>
        <v>#DIV/0!</v>
      </c>
      <c r="AA55" s="127"/>
      <c r="AB55" s="127"/>
      <c r="AC55" s="128"/>
      <c r="AD55" s="60" t="e">
        <f t="shared" si="54"/>
        <v>#DIV/0!</v>
      </c>
      <c r="AE55" s="127"/>
      <c r="AF55" s="127"/>
      <c r="AG55" s="128"/>
      <c r="AH55" s="60" t="e">
        <f t="shared" si="66"/>
        <v>#DIV/0!</v>
      </c>
      <c r="AI55" s="127"/>
      <c r="AJ55" s="127"/>
      <c r="AK55" s="128"/>
      <c r="AL55" s="60" t="e">
        <f t="shared" si="55"/>
        <v>#DIV/0!</v>
      </c>
      <c r="AM55" s="127"/>
      <c r="AN55" s="127"/>
      <c r="AO55" s="128"/>
      <c r="AP55" s="60" t="e">
        <f t="shared" si="56"/>
        <v>#DIV/0!</v>
      </c>
      <c r="AQ55" s="127"/>
      <c r="AR55" s="127"/>
      <c r="AS55" s="128"/>
      <c r="AT55" s="60" t="e">
        <f t="shared" si="57"/>
        <v>#DIV/0!</v>
      </c>
      <c r="AU55" s="127"/>
      <c r="AV55" s="127"/>
      <c r="AW55" s="128"/>
      <c r="AX55" s="60" t="e">
        <f t="shared" si="58"/>
        <v>#DIV/0!</v>
      </c>
      <c r="AY55" s="127"/>
      <c r="AZ55" s="127"/>
      <c r="BA55" s="128"/>
      <c r="BB55" s="60" t="e">
        <f t="shared" si="59"/>
        <v>#DIV/0!</v>
      </c>
      <c r="BC55" s="127"/>
      <c r="BD55" s="127"/>
      <c r="BE55" s="128"/>
      <c r="BF55" s="60" t="e">
        <f t="shared" si="60"/>
        <v>#DIV/0!</v>
      </c>
      <c r="BG55" s="127"/>
      <c r="BH55" s="127"/>
      <c r="BI55" s="128"/>
      <c r="BJ55" s="60" t="e">
        <f t="shared" si="61"/>
        <v>#DIV/0!</v>
      </c>
      <c r="BK55" s="127"/>
      <c r="BL55" s="127"/>
      <c r="BM55" s="128"/>
      <c r="BN55" s="60" t="e">
        <f t="shared" si="62"/>
        <v>#DIV/0!</v>
      </c>
      <c r="BO55" s="127"/>
      <c r="BP55" s="127"/>
      <c r="BQ55" s="128"/>
      <c r="BR55" s="60" t="e">
        <f t="shared" si="122"/>
        <v>#DIV/0!</v>
      </c>
      <c r="BS55" s="127"/>
      <c r="BT55" s="127"/>
      <c r="BU55" s="128"/>
      <c r="BV55" s="60" t="e">
        <f t="shared" si="123"/>
        <v>#DIV/0!</v>
      </c>
      <c r="BW55" s="127"/>
      <c r="BX55" s="127"/>
      <c r="BY55" s="128"/>
      <c r="BZ55" s="60" t="e">
        <f t="shared" si="124"/>
        <v>#DIV/0!</v>
      </c>
      <c r="CA55" s="127"/>
      <c r="CB55" s="127"/>
      <c r="CC55" s="128"/>
      <c r="CD55" s="60" t="e">
        <f t="shared" si="125"/>
        <v>#DIV/0!</v>
      </c>
      <c r="CE55" s="127"/>
      <c r="CF55" s="127"/>
      <c r="CG55" s="128"/>
      <c r="CH55" s="60" t="e">
        <f t="shared" si="126"/>
        <v>#DIV/0!</v>
      </c>
      <c r="CI55" s="127"/>
      <c r="CJ55" s="127"/>
      <c r="CK55" s="128"/>
      <c r="CL55" s="60" t="e">
        <f t="shared" si="127"/>
        <v>#DIV/0!</v>
      </c>
      <c r="CM55" s="127"/>
      <c r="CN55" s="127"/>
      <c r="CO55" s="128"/>
      <c r="CP55" s="60" t="e">
        <f t="shared" si="128"/>
        <v>#DIV/0!</v>
      </c>
      <c r="CQ55" s="127"/>
      <c r="CR55" s="127"/>
      <c r="CS55" s="128"/>
      <c r="CT55" s="60" t="e">
        <f t="shared" si="129"/>
        <v>#DIV/0!</v>
      </c>
      <c r="CU55" s="127"/>
      <c r="CV55" s="127"/>
      <c r="CW55" s="128"/>
      <c r="CX55" s="60" t="e">
        <f t="shared" si="130"/>
        <v>#DIV/0!</v>
      </c>
      <c r="CY55" s="127"/>
      <c r="CZ55" s="127"/>
      <c r="DA55" s="128"/>
      <c r="DB55" s="60" t="e">
        <f t="shared" si="131"/>
        <v>#DIV/0!</v>
      </c>
      <c r="DC55" s="127"/>
      <c r="DD55" s="127"/>
      <c r="DE55" s="128"/>
      <c r="DF55" s="60" t="e">
        <f t="shared" si="23"/>
        <v>#DIV/0!</v>
      </c>
      <c r="DG55" s="127"/>
      <c r="DH55" s="127"/>
      <c r="DI55" s="128"/>
      <c r="DJ55" s="60" t="e">
        <f t="shared" si="24"/>
        <v>#DIV/0!</v>
      </c>
      <c r="DK55" s="127"/>
      <c r="DL55" s="127"/>
      <c r="DM55" s="128"/>
      <c r="DN55" s="60" t="e">
        <f t="shared" si="25"/>
        <v>#DIV/0!</v>
      </c>
      <c r="DO55" s="127"/>
      <c r="DP55" s="127"/>
      <c r="DQ55" s="128"/>
      <c r="DR55" s="60" t="e">
        <f t="shared" si="26"/>
        <v>#DIV/0!</v>
      </c>
      <c r="DS55" s="127"/>
      <c r="DT55" s="127"/>
      <c r="DU55" s="128"/>
      <c r="DV55" s="60" t="e">
        <f t="shared" si="27"/>
        <v>#DIV/0!</v>
      </c>
      <c r="DW55" s="127"/>
      <c r="DX55" s="127"/>
      <c r="DY55" s="128"/>
      <c r="DZ55" s="60" t="e">
        <f t="shared" si="28"/>
        <v>#DIV/0!</v>
      </c>
      <c r="EA55" s="127"/>
      <c r="EB55" s="127"/>
      <c r="EC55" s="128"/>
      <c r="ED55" s="60" t="e">
        <f t="shared" si="29"/>
        <v>#DIV/0!</v>
      </c>
      <c r="EE55" s="127"/>
      <c r="EF55" s="127"/>
      <c r="EG55" s="128"/>
      <c r="EH55" s="60" t="e">
        <f t="shared" si="30"/>
        <v>#DIV/0!</v>
      </c>
      <c r="EI55" s="127"/>
      <c r="EJ55" s="127"/>
      <c r="EK55" s="128"/>
      <c r="EL55" s="60" t="e">
        <f t="shared" si="31"/>
        <v>#DIV/0!</v>
      </c>
      <c r="EM55" s="127"/>
      <c r="EN55" s="127"/>
      <c r="EO55" s="128"/>
      <c r="EP55" s="60" t="e">
        <f t="shared" si="69"/>
        <v>#DIV/0!</v>
      </c>
      <c r="EQ55" s="127"/>
      <c r="ER55" s="127"/>
      <c r="ES55" s="128"/>
      <c r="ET55" s="150" t="e">
        <f t="shared" si="65"/>
        <v>#DIV/0!</v>
      </c>
      <c r="EU55" s="127"/>
      <c r="EV55" s="127"/>
      <c r="EW55" s="128"/>
      <c r="EX55" s="60" t="e">
        <f t="shared" si="33"/>
        <v>#DIV/0!</v>
      </c>
      <c r="EY55" s="127"/>
      <c r="EZ55" s="127"/>
      <c r="FA55" s="128"/>
      <c r="FB55" s="60" t="e">
        <f t="shared" si="34"/>
        <v>#DIV/0!</v>
      </c>
      <c r="FC55" s="127"/>
      <c r="FD55" s="127"/>
      <c r="FE55" s="128"/>
      <c r="FF55" s="60" t="e">
        <f t="shared" si="35"/>
        <v>#DIV/0!</v>
      </c>
      <c r="FG55" s="127"/>
      <c r="FH55" s="127"/>
      <c r="FI55" s="128"/>
      <c r="FJ55" s="60" t="e">
        <f t="shared" si="36"/>
        <v>#DIV/0!</v>
      </c>
      <c r="FK55" s="127"/>
      <c r="FL55" s="127"/>
      <c r="FM55" s="128"/>
      <c r="FN55" s="60" t="e">
        <f t="shared" si="37"/>
        <v>#DIV/0!</v>
      </c>
      <c r="FO55" s="127"/>
      <c r="FP55" s="127"/>
      <c r="FQ55" s="128"/>
      <c r="FR55" s="60" t="e">
        <f t="shared" si="38"/>
        <v>#DIV/0!</v>
      </c>
      <c r="FS55" s="127"/>
      <c r="FT55" s="127"/>
      <c r="FU55" s="128"/>
      <c r="FV55" s="60" t="e">
        <f t="shared" si="39"/>
        <v>#DIV/0!</v>
      </c>
      <c r="FW55" s="127"/>
      <c r="FX55" s="127"/>
      <c r="FY55" s="128"/>
      <c r="FZ55" s="60" t="e">
        <f t="shared" si="40"/>
        <v>#DIV/0!</v>
      </c>
      <c r="GA55" s="127"/>
      <c r="GB55" s="127"/>
      <c r="GC55" s="128"/>
      <c r="GD55" s="60" t="e">
        <f t="shared" si="41"/>
        <v>#DIV/0!</v>
      </c>
      <c r="GE55" s="127"/>
      <c r="GF55" s="127"/>
      <c r="GG55" s="128"/>
      <c r="GH55" s="60" t="e">
        <f t="shared" si="70"/>
        <v>#DIV/0!</v>
      </c>
      <c r="GI55" s="127"/>
    </row>
    <row r="56" spans="1:191" hidden="1">
      <c r="A56" s="88"/>
      <c r="B56" s="165"/>
      <c r="C56" s="456">
        <f t="shared" si="43"/>
        <v>0</v>
      </c>
      <c r="D56" s="457">
        <f t="shared" si="177"/>
        <v>0</v>
      </c>
      <c r="E56" s="146"/>
      <c r="F56" s="72"/>
      <c r="G56" s="72"/>
      <c r="H56" s="72"/>
      <c r="I56" s="72"/>
      <c r="J56" s="459">
        <f t="shared" si="45"/>
        <v>0</v>
      </c>
      <c r="K56" s="59">
        <f>SUM($J$21,$J$29,$J$37,$J$45,$J$53:J56)/$C$3</f>
        <v>8.6306936377396198E-2</v>
      </c>
      <c r="L56" s="60" t="e">
        <f t="shared" si="46"/>
        <v>#DIV/0!</v>
      </c>
      <c r="M56" s="73" t="e">
        <f t="shared" si="47"/>
        <v>#DIV/0!</v>
      </c>
      <c r="N56" s="356" t="e">
        <f t="shared" si="48"/>
        <v>#DIV/0!</v>
      </c>
      <c r="O56" s="97"/>
      <c r="P56" s="72"/>
      <c r="Q56" s="74" t="e">
        <f t="shared" si="50"/>
        <v>#DIV/0!</v>
      </c>
      <c r="R56" s="75" t="e">
        <f t="shared" si="51"/>
        <v>#DIV/0!</v>
      </c>
      <c r="S56" s="59" t="e">
        <f t="shared" si="52"/>
        <v>#DIV/0!</v>
      </c>
      <c r="T56" s="72"/>
      <c r="U56" s="72"/>
      <c r="V56" s="89"/>
      <c r="W56" s="169"/>
      <c r="X56" s="127"/>
      <c r="Y56" s="128"/>
      <c r="Z56" s="60" t="e">
        <f t="shared" si="53"/>
        <v>#DIV/0!</v>
      </c>
      <c r="AA56" s="127"/>
      <c r="AB56" s="127"/>
      <c r="AC56" s="128"/>
      <c r="AD56" s="60" t="e">
        <f t="shared" si="54"/>
        <v>#DIV/0!</v>
      </c>
      <c r="AE56" s="127"/>
      <c r="AF56" s="127"/>
      <c r="AG56" s="128"/>
      <c r="AH56" s="60" t="e">
        <f t="shared" si="66"/>
        <v>#DIV/0!</v>
      </c>
      <c r="AI56" s="127"/>
      <c r="AJ56" s="127"/>
      <c r="AK56" s="128"/>
      <c r="AL56" s="60" t="e">
        <f t="shared" si="55"/>
        <v>#DIV/0!</v>
      </c>
      <c r="AM56" s="127"/>
      <c r="AN56" s="127"/>
      <c r="AO56" s="128"/>
      <c r="AP56" s="60" t="e">
        <f t="shared" si="56"/>
        <v>#DIV/0!</v>
      </c>
      <c r="AQ56" s="127"/>
      <c r="AR56" s="127"/>
      <c r="AS56" s="128"/>
      <c r="AT56" s="60" t="e">
        <f t="shared" si="57"/>
        <v>#DIV/0!</v>
      </c>
      <c r="AU56" s="127"/>
      <c r="AV56" s="127"/>
      <c r="AW56" s="128"/>
      <c r="AX56" s="60" t="e">
        <f t="shared" si="58"/>
        <v>#DIV/0!</v>
      </c>
      <c r="AY56" s="127"/>
      <c r="AZ56" s="127"/>
      <c r="BA56" s="128"/>
      <c r="BB56" s="60" t="e">
        <f t="shared" si="59"/>
        <v>#DIV/0!</v>
      </c>
      <c r="BC56" s="127"/>
      <c r="BD56" s="127"/>
      <c r="BE56" s="128"/>
      <c r="BF56" s="60" t="e">
        <f t="shared" si="60"/>
        <v>#DIV/0!</v>
      </c>
      <c r="BG56" s="127"/>
      <c r="BH56" s="127"/>
      <c r="BI56" s="128"/>
      <c r="BJ56" s="60" t="e">
        <f t="shared" si="61"/>
        <v>#DIV/0!</v>
      </c>
      <c r="BK56" s="127"/>
      <c r="BL56" s="127"/>
      <c r="BM56" s="128"/>
      <c r="BN56" s="60" t="e">
        <f t="shared" si="62"/>
        <v>#DIV/0!</v>
      </c>
      <c r="BO56" s="127"/>
      <c r="BP56" s="127"/>
      <c r="BQ56" s="128"/>
      <c r="BR56" s="60" t="e">
        <f t="shared" si="122"/>
        <v>#DIV/0!</v>
      </c>
      <c r="BS56" s="127"/>
      <c r="BT56" s="127"/>
      <c r="BU56" s="128"/>
      <c r="BV56" s="60" t="e">
        <f t="shared" si="123"/>
        <v>#DIV/0!</v>
      </c>
      <c r="BW56" s="127"/>
      <c r="BX56" s="127"/>
      <c r="BY56" s="128"/>
      <c r="BZ56" s="60" t="e">
        <f t="shared" si="124"/>
        <v>#DIV/0!</v>
      </c>
      <c r="CA56" s="127"/>
      <c r="CB56" s="127"/>
      <c r="CC56" s="128"/>
      <c r="CD56" s="60" t="e">
        <f t="shared" si="125"/>
        <v>#DIV/0!</v>
      </c>
      <c r="CE56" s="127"/>
      <c r="CF56" s="127"/>
      <c r="CG56" s="128"/>
      <c r="CH56" s="60" t="e">
        <f t="shared" si="126"/>
        <v>#DIV/0!</v>
      </c>
      <c r="CI56" s="127"/>
      <c r="CJ56" s="127"/>
      <c r="CK56" s="128"/>
      <c r="CL56" s="60" t="e">
        <f t="shared" si="127"/>
        <v>#DIV/0!</v>
      </c>
      <c r="CM56" s="127"/>
      <c r="CN56" s="127"/>
      <c r="CO56" s="128"/>
      <c r="CP56" s="60" t="e">
        <f t="shared" si="128"/>
        <v>#DIV/0!</v>
      </c>
      <c r="CQ56" s="127"/>
      <c r="CR56" s="127"/>
      <c r="CS56" s="128"/>
      <c r="CT56" s="60" t="e">
        <f t="shared" si="129"/>
        <v>#DIV/0!</v>
      </c>
      <c r="CU56" s="127"/>
      <c r="CV56" s="127"/>
      <c r="CW56" s="128"/>
      <c r="CX56" s="60" t="e">
        <f t="shared" si="130"/>
        <v>#DIV/0!</v>
      </c>
      <c r="CY56" s="127"/>
      <c r="CZ56" s="127"/>
      <c r="DA56" s="128"/>
      <c r="DB56" s="60" t="e">
        <f t="shared" si="131"/>
        <v>#DIV/0!</v>
      </c>
      <c r="DC56" s="127"/>
      <c r="DD56" s="127"/>
      <c r="DE56" s="128"/>
      <c r="DF56" s="60" t="e">
        <f t="shared" si="23"/>
        <v>#DIV/0!</v>
      </c>
      <c r="DG56" s="127"/>
      <c r="DH56" s="127"/>
      <c r="DI56" s="128"/>
      <c r="DJ56" s="60" t="e">
        <f t="shared" si="24"/>
        <v>#DIV/0!</v>
      </c>
      <c r="DK56" s="127"/>
      <c r="DL56" s="127"/>
      <c r="DM56" s="128"/>
      <c r="DN56" s="60" t="e">
        <f t="shared" si="25"/>
        <v>#DIV/0!</v>
      </c>
      <c r="DO56" s="127"/>
      <c r="DP56" s="127"/>
      <c r="DQ56" s="128"/>
      <c r="DR56" s="60" t="e">
        <f t="shared" si="26"/>
        <v>#DIV/0!</v>
      </c>
      <c r="DS56" s="127"/>
      <c r="DT56" s="127"/>
      <c r="DU56" s="128"/>
      <c r="DV56" s="60" t="e">
        <f t="shared" si="27"/>
        <v>#DIV/0!</v>
      </c>
      <c r="DW56" s="127"/>
      <c r="DX56" s="127"/>
      <c r="DY56" s="128"/>
      <c r="DZ56" s="60" t="e">
        <f t="shared" si="28"/>
        <v>#DIV/0!</v>
      </c>
      <c r="EA56" s="127"/>
      <c r="EB56" s="127"/>
      <c r="EC56" s="128"/>
      <c r="ED56" s="60" t="e">
        <f t="shared" si="29"/>
        <v>#DIV/0!</v>
      </c>
      <c r="EE56" s="127"/>
      <c r="EF56" s="127"/>
      <c r="EG56" s="128"/>
      <c r="EH56" s="60" t="e">
        <f t="shared" si="30"/>
        <v>#DIV/0!</v>
      </c>
      <c r="EI56" s="127"/>
      <c r="EJ56" s="127"/>
      <c r="EK56" s="128"/>
      <c r="EL56" s="60" t="e">
        <f t="shared" si="31"/>
        <v>#DIV/0!</v>
      </c>
      <c r="EM56" s="127"/>
      <c r="EN56" s="127"/>
      <c r="EO56" s="128"/>
      <c r="EP56" s="60" t="e">
        <f t="shared" si="69"/>
        <v>#DIV/0!</v>
      </c>
      <c r="EQ56" s="127"/>
      <c r="ER56" s="127"/>
      <c r="ES56" s="128"/>
      <c r="ET56" s="150" t="e">
        <f t="shared" si="65"/>
        <v>#DIV/0!</v>
      </c>
      <c r="EU56" s="127"/>
      <c r="EV56" s="127"/>
      <c r="EW56" s="128"/>
      <c r="EX56" s="60" t="e">
        <f t="shared" si="33"/>
        <v>#DIV/0!</v>
      </c>
      <c r="EY56" s="127"/>
      <c r="EZ56" s="127"/>
      <c r="FA56" s="128"/>
      <c r="FB56" s="60" t="e">
        <f t="shared" si="34"/>
        <v>#DIV/0!</v>
      </c>
      <c r="FC56" s="127"/>
      <c r="FD56" s="127"/>
      <c r="FE56" s="128"/>
      <c r="FF56" s="60" t="e">
        <f t="shared" si="35"/>
        <v>#DIV/0!</v>
      </c>
      <c r="FG56" s="127"/>
      <c r="FH56" s="127"/>
      <c r="FI56" s="128"/>
      <c r="FJ56" s="60" t="e">
        <f t="shared" si="36"/>
        <v>#DIV/0!</v>
      </c>
      <c r="FK56" s="127"/>
      <c r="FL56" s="127"/>
      <c r="FM56" s="128"/>
      <c r="FN56" s="60" t="e">
        <f t="shared" si="37"/>
        <v>#DIV/0!</v>
      </c>
      <c r="FO56" s="127"/>
      <c r="FP56" s="127"/>
      <c r="FQ56" s="128"/>
      <c r="FR56" s="60" t="e">
        <f t="shared" si="38"/>
        <v>#DIV/0!</v>
      </c>
      <c r="FS56" s="127"/>
      <c r="FT56" s="127"/>
      <c r="FU56" s="128"/>
      <c r="FV56" s="60" t="e">
        <f t="shared" si="39"/>
        <v>#DIV/0!</v>
      </c>
      <c r="FW56" s="127"/>
      <c r="FX56" s="127"/>
      <c r="FY56" s="128"/>
      <c r="FZ56" s="60" t="e">
        <f t="shared" si="40"/>
        <v>#DIV/0!</v>
      </c>
      <c r="GA56" s="127"/>
      <c r="GB56" s="127"/>
      <c r="GC56" s="128"/>
      <c r="GD56" s="60" t="e">
        <f t="shared" si="41"/>
        <v>#DIV/0!</v>
      </c>
      <c r="GE56" s="127"/>
      <c r="GF56" s="127"/>
      <c r="GG56" s="128"/>
      <c r="GH56" s="60" t="e">
        <f t="shared" si="70"/>
        <v>#DIV/0!</v>
      </c>
      <c r="GI56" s="127"/>
    </row>
    <row r="57" spans="1:191" hidden="1">
      <c r="A57" s="88"/>
      <c r="B57" s="165"/>
      <c r="C57" s="456">
        <f t="shared" si="43"/>
        <v>0</v>
      </c>
      <c r="D57" s="457">
        <f t="shared" si="177"/>
        <v>0</v>
      </c>
      <c r="E57" s="146"/>
      <c r="F57" s="72"/>
      <c r="G57" s="72"/>
      <c r="H57" s="72"/>
      <c r="I57" s="72"/>
      <c r="J57" s="459">
        <f t="shared" si="45"/>
        <v>0</v>
      </c>
      <c r="K57" s="59">
        <f>SUM($J$21,$J$29,$J$37,$J$45,$J$53:J57)/$C$3</f>
        <v>8.6306936377396198E-2</v>
      </c>
      <c r="L57" s="60" t="e">
        <f t="shared" si="46"/>
        <v>#DIV/0!</v>
      </c>
      <c r="M57" s="73" t="e">
        <f t="shared" si="47"/>
        <v>#DIV/0!</v>
      </c>
      <c r="N57" s="356" t="e">
        <f t="shared" si="48"/>
        <v>#DIV/0!</v>
      </c>
      <c r="O57" s="97"/>
      <c r="P57" s="72"/>
      <c r="Q57" s="74" t="e">
        <f t="shared" si="50"/>
        <v>#DIV/0!</v>
      </c>
      <c r="R57" s="75" t="e">
        <f t="shared" si="51"/>
        <v>#DIV/0!</v>
      </c>
      <c r="S57" s="59" t="e">
        <f t="shared" si="52"/>
        <v>#DIV/0!</v>
      </c>
      <c r="T57" s="72"/>
      <c r="U57" s="72"/>
      <c r="V57" s="89"/>
      <c r="W57" s="169"/>
      <c r="X57" s="127"/>
      <c r="Y57" s="128"/>
      <c r="Z57" s="60" t="e">
        <f t="shared" si="53"/>
        <v>#DIV/0!</v>
      </c>
      <c r="AA57" s="127"/>
      <c r="AB57" s="127"/>
      <c r="AC57" s="128"/>
      <c r="AD57" s="60" t="e">
        <f t="shared" si="54"/>
        <v>#DIV/0!</v>
      </c>
      <c r="AE57" s="127"/>
      <c r="AF57" s="127"/>
      <c r="AG57" s="128"/>
      <c r="AH57" s="60" t="e">
        <f t="shared" si="66"/>
        <v>#DIV/0!</v>
      </c>
      <c r="AI57" s="127"/>
      <c r="AJ57" s="127"/>
      <c r="AK57" s="128"/>
      <c r="AL57" s="60" t="e">
        <f t="shared" si="55"/>
        <v>#DIV/0!</v>
      </c>
      <c r="AM57" s="127"/>
      <c r="AN57" s="127"/>
      <c r="AO57" s="128"/>
      <c r="AP57" s="60" t="e">
        <f t="shared" si="56"/>
        <v>#DIV/0!</v>
      </c>
      <c r="AQ57" s="127"/>
      <c r="AR57" s="127"/>
      <c r="AS57" s="128"/>
      <c r="AT57" s="60" t="e">
        <f t="shared" si="57"/>
        <v>#DIV/0!</v>
      </c>
      <c r="AU57" s="127"/>
      <c r="AV57" s="127"/>
      <c r="AW57" s="128"/>
      <c r="AX57" s="60" t="e">
        <f t="shared" si="58"/>
        <v>#DIV/0!</v>
      </c>
      <c r="AY57" s="127"/>
      <c r="AZ57" s="127"/>
      <c r="BA57" s="128"/>
      <c r="BB57" s="60" t="e">
        <f t="shared" si="59"/>
        <v>#DIV/0!</v>
      </c>
      <c r="BC57" s="127"/>
      <c r="BD57" s="127"/>
      <c r="BE57" s="128"/>
      <c r="BF57" s="60" t="e">
        <f t="shared" si="60"/>
        <v>#DIV/0!</v>
      </c>
      <c r="BG57" s="127"/>
      <c r="BH57" s="127"/>
      <c r="BI57" s="128"/>
      <c r="BJ57" s="60" t="e">
        <f t="shared" si="61"/>
        <v>#DIV/0!</v>
      </c>
      <c r="BK57" s="127"/>
      <c r="BL57" s="127"/>
      <c r="BM57" s="128"/>
      <c r="BN57" s="60" t="e">
        <f t="shared" si="62"/>
        <v>#DIV/0!</v>
      </c>
      <c r="BO57" s="127"/>
      <c r="BP57" s="127"/>
      <c r="BQ57" s="128"/>
      <c r="BR57" s="60" t="e">
        <f t="shared" si="122"/>
        <v>#DIV/0!</v>
      </c>
      <c r="BS57" s="127"/>
      <c r="BT57" s="127"/>
      <c r="BU57" s="128"/>
      <c r="BV57" s="60" t="e">
        <f t="shared" si="123"/>
        <v>#DIV/0!</v>
      </c>
      <c r="BW57" s="127"/>
      <c r="BX57" s="127"/>
      <c r="BY57" s="128"/>
      <c r="BZ57" s="60" t="e">
        <f t="shared" si="124"/>
        <v>#DIV/0!</v>
      </c>
      <c r="CA57" s="127"/>
      <c r="CB57" s="127"/>
      <c r="CC57" s="128"/>
      <c r="CD57" s="60" t="e">
        <f t="shared" si="125"/>
        <v>#DIV/0!</v>
      </c>
      <c r="CE57" s="127"/>
      <c r="CF57" s="127"/>
      <c r="CG57" s="128"/>
      <c r="CH57" s="60" t="e">
        <f t="shared" si="126"/>
        <v>#DIV/0!</v>
      </c>
      <c r="CI57" s="127"/>
      <c r="CJ57" s="127"/>
      <c r="CK57" s="128"/>
      <c r="CL57" s="60" t="e">
        <f t="shared" si="127"/>
        <v>#DIV/0!</v>
      </c>
      <c r="CM57" s="127"/>
      <c r="CN57" s="127"/>
      <c r="CO57" s="128"/>
      <c r="CP57" s="60" t="e">
        <f t="shared" si="128"/>
        <v>#DIV/0!</v>
      </c>
      <c r="CQ57" s="127"/>
      <c r="CR57" s="127"/>
      <c r="CS57" s="128"/>
      <c r="CT57" s="60" t="e">
        <f t="shared" si="129"/>
        <v>#DIV/0!</v>
      </c>
      <c r="CU57" s="127"/>
      <c r="CV57" s="127"/>
      <c r="CW57" s="128"/>
      <c r="CX57" s="60" t="e">
        <f t="shared" si="130"/>
        <v>#DIV/0!</v>
      </c>
      <c r="CY57" s="127"/>
      <c r="CZ57" s="127"/>
      <c r="DA57" s="128"/>
      <c r="DB57" s="60" t="e">
        <f t="shared" si="131"/>
        <v>#DIV/0!</v>
      </c>
      <c r="DC57" s="127"/>
      <c r="DD57" s="127"/>
      <c r="DE57" s="128"/>
      <c r="DF57" s="60" t="e">
        <f t="shared" si="23"/>
        <v>#DIV/0!</v>
      </c>
      <c r="DG57" s="127"/>
      <c r="DH57" s="127"/>
      <c r="DI57" s="128"/>
      <c r="DJ57" s="60" t="e">
        <f t="shared" si="24"/>
        <v>#DIV/0!</v>
      </c>
      <c r="DK57" s="127"/>
      <c r="DL57" s="127"/>
      <c r="DM57" s="128"/>
      <c r="DN57" s="60" t="e">
        <f t="shared" si="25"/>
        <v>#DIV/0!</v>
      </c>
      <c r="DO57" s="127"/>
      <c r="DP57" s="127"/>
      <c r="DQ57" s="128"/>
      <c r="DR57" s="60" t="e">
        <f t="shared" si="26"/>
        <v>#DIV/0!</v>
      </c>
      <c r="DS57" s="127"/>
      <c r="DT57" s="127"/>
      <c r="DU57" s="128"/>
      <c r="DV57" s="60" t="e">
        <f t="shared" si="27"/>
        <v>#DIV/0!</v>
      </c>
      <c r="DW57" s="127"/>
      <c r="DX57" s="127"/>
      <c r="DY57" s="128"/>
      <c r="DZ57" s="60" t="e">
        <f t="shared" si="28"/>
        <v>#DIV/0!</v>
      </c>
      <c r="EA57" s="127"/>
      <c r="EB57" s="127"/>
      <c r="EC57" s="128"/>
      <c r="ED57" s="60" t="e">
        <f t="shared" si="29"/>
        <v>#DIV/0!</v>
      </c>
      <c r="EE57" s="127"/>
      <c r="EF57" s="127"/>
      <c r="EG57" s="128"/>
      <c r="EH57" s="60" t="e">
        <f t="shared" si="30"/>
        <v>#DIV/0!</v>
      </c>
      <c r="EI57" s="127"/>
      <c r="EJ57" s="127"/>
      <c r="EK57" s="128"/>
      <c r="EL57" s="60" t="e">
        <f t="shared" si="31"/>
        <v>#DIV/0!</v>
      </c>
      <c r="EM57" s="127"/>
      <c r="EN57" s="127"/>
      <c r="EO57" s="128"/>
      <c r="EP57" s="60" t="e">
        <f t="shared" si="69"/>
        <v>#DIV/0!</v>
      </c>
      <c r="EQ57" s="127"/>
      <c r="ER57" s="127"/>
      <c r="ES57" s="128"/>
      <c r="ET57" s="150" t="e">
        <f t="shared" si="65"/>
        <v>#DIV/0!</v>
      </c>
      <c r="EU57" s="127"/>
      <c r="EV57" s="127"/>
      <c r="EW57" s="128"/>
      <c r="EX57" s="60" t="e">
        <f t="shared" si="33"/>
        <v>#DIV/0!</v>
      </c>
      <c r="EY57" s="127"/>
      <c r="EZ57" s="127"/>
      <c r="FA57" s="128"/>
      <c r="FB57" s="60" t="e">
        <f t="shared" si="34"/>
        <v>#DIV/0!</v>
      </c>
      <c r="FC57" s="127"/>
      <c r="FD57" s="127"/>
      <c r="FE57" s="128"/>
      <c r="FF57" s="60" t="e">
        <f t="shared" si="35"/>
        <v>#DIV/0!</v>
      </c>
      <c r="FG57" s="127"/>
      <c r="FH57" s="127"/>
      <c r="FI57" s="128"/>
      <c r="FJ57" s="60" t="e">
        <f t="shared" si="36"/>
        <v>#DIV/0!</v>
      </c>
      <c r="FK57" s="127"/>
      <c r="FL57" s="127"/>
      <c r="FM57" s="128"/>
      <c r="FN57" s="60" t="e">
        <f t="shared" si="37"/>
        <v>#DIV/0!</v>
      </c>
      <c r="FO57" s="127"/>
      <c r="FP57" s="127"/>
      <c r="FQ57" s="128"/>
      <c r="FR57" s="60" t="e">
        <f t="shared" si="38"/>
        <v>#DIV/0!</v>
      </c>
      <c r="FS57" s="127"/>
      <c r="FT57" s="127"/>
      <c r="FU57" s="128"/>
      <c r="FV57" s="60" t="e">
        <f t="shared" si="39"/>
        <v>#DIV/0!</v>
      </c>
      <c r="FW57" s="127"/>
      <c r="FX57" s="127"/>
      <c r="FY57" s="128"/>
      <c r="FZ57" s="60" t="e">
        <f t="shared" si="40"/>
        <v>#DIV/0!</v>
      </c>
      <c r="GA57" s="127"/>
      <c r="GB57" s="127"/>
      <c r="GC57" s="128"/>
      <c r="GD57" s="60" t="e">
        <f t="shared" si="41"/>
        <v>#DIV/0!</v>
      </c>
      <c r="GE57" s="127"/>
      <c r="GF57" s="127"/>
      <c r="GG57" s="128"/>
      <c r="GH57" s="60" t="e">
        <f t="shared" si="70"/>
        <v>#DIV/0!</v>
      </c>
      <c r="GI57" s="127"/>
    </row>
    <row r="58" spans="1:191" hidden="1">
      <c r="A58" s="88"/>
      <c r="B58" s="165"/>
      <c r="C58" s="456">
        <f t="shared" si="43"/>
        <v>0</v>
      </c>
      <c r="D58" s="457">
        <f t="shared" si="177"/>
        <v>0</v>
      </c>
      <c r="E58" s="146"/>
      <c r="F58" s="72"/>
      <c r="G58" s="72"/>
      <c r="H58" s="72"/>
      <c r="I58" s="72"/>
      <c r="J58" s="459">
        <f t="shared" si="45"/>
        <v>0</v>
      </c>
      <c r="K58" s="59">
        <f>SUM($J$21,$J$29,$J$37,$J$45,$J$53:J58)/$C$3</f>
        <v>8.6306936377396198E-2</v>
      </c>
      <c r="L58" s="60" t="e">
        <f t="shared" si="46"/>
        <v>#DIV/0!</v>
      </c>
      <c r="M58" s="73" t="e">
        <f t="shared" si="47"/>
        <v>#DIV/0!</v>
      </c>
      <c r="N58" s="356" t="e">
        <f t="shared" si="48"/>
        <v>#DIV/0!</v>
      </c>
      <c r="O58" s="97"/>
      <c r="P58" s="72"/>
      <c r="Q58" s="74" t="e">
        <f t="shared" si="50"/>
        <v>#DIV/0!</v>
      </c>
      <c r="R58" s="75" t="e">
        <f t="shared" si="51"/>
        <v>#DIV/0!</v>
      </c>
      <c r="S58" s="59" t="e">
        <f t="shared" si="52"/>
        <v>#DIV/0!</v>
      </c>
      <c r="T58" s="72"/>
      <c r="U58" s="72"/>
      <c r="V58" s="89"/>
      <c r="W58" s="169"/>
      <c r="X58" s="127"/>
      <c r="Y58" s="128"/>
      <c r="Z58" s="60" t="e">
        <f t="shared" si="53"/>
        <v>#DIV/0!</v>
      </c>
      <c r="AA58" s="127"/>
      <c r="AB58" s="127"/>
      <c r="AC58" s="128"/>
      <c r="AD58" s="60" t="e">
        <f t="shared" si="54"/>
        <v>#DIV/0!</v>
      </c>
      <c r="AE58" s="127"/>
      <c r="AF58" s="127"/>
      <c r="AG58" s="128"/>
      <c r="AH58" s="60" t="e">
        <f t="shared" si="66"/>
        <v>#DIV/0!</v>
      </c>
      <c r="AI58" s="127"/>
      <c r="AJ58" s="127"/>
      <c r="AK58" s="128"/>
      <c r="AL58" s="60" t="e">
        <f t="shared" si="55"/>
        <v>#DIV/0!</v>
      </c>
      <c r="AM58" s="127"/>
      <c r="AN58" s="127"/>
      <c r="AO58" s="128"/>
      <c r="AP58" s="60" t="e">
        <f t="shared" si="56"/>
        <v>#DIV/0!</v>
      </c>
      <c r="AQ58" s="127"/>
      <c r="AR58" s="127"/>
      <c r="AS58" s="128"/>
      <c r="AT58" s="60" t="e">
        <f t="shared" si="57"/>
        <v>#DIV/0!</v>
      </c>
      <c r="AU58" s="127"/>
      <c r="AV58" s="127"/>
      <c r="AW58" s="128"/>
      <c r="AX58" s="60" t="e">
        <f t="shared" si="58"/>
        <v>#DIV/0!</v>
      </c>
      <c r="AY58" s="127"/>
      <c r="AZ58" s="127"/>
      <c r="BA58" s="128"/>
      <c r="BB58" s="60" t="e">
        <f t="shared" si="59"/>
        <v>#DIV/0!</v>
      </c>
      <c r="BC58" s="127"/>
      <c r="BD58" s="127"/>
      <c r="BE58" s="128"/>
      <c r="BF58" s="60" t="e">
        <f t="shared" si="60"/>
        <v>#DIV/0!</v>
      </c>
      <c r="BG58" s="127"/>
      <c r="BH58" s="127"/>
      <c r="BI58" s="128"/>
      <c r="BJ58" s="60" t="e">
        <f t="shared" si="61"/>
        <v>#DIV/0!</v>
      </c>
      <c r="BK58" s="127"/>
      <c r="BL58" s="127"/>
      <c r="BM58" s="128"/>
      <c r="BN58" s="60" t="e">
        <f t="shared" si="62"/>
        <v>#DIV/0!</v>
      </c>
      <c r="BO58" s="127"/>
      <c r="BP58" s="127"/>
      <c r="BQ58" s="128"/>
      <c r="BR58" s="60" t="e">
        <f t="shared" si="122"/>
        <v>#DIV/0!</v>
      </c>
      <c r="BS58" s="127"/>
      <c r="BT58" s="127"/>
      <c r="BU58" s="128"/>
      <c r="BV58" s="60" t="e">
        <f t="shared" si="123"/>
        <v>#DIV/0!</v>
      </c>
      <c r="BW58" s="127"/>
      <c r="BX58" s="127"/>
      <c r="BY58" s="128"/>
      <c r="BZ58" s="60" t="e">
        <f t="shared" si="124"/>
        <v>#DIV/0!</v>
      </c>
      <c r="CA58" s="127"/>
      <c r="CB58" s="127"/>
      <c r="CC58" s="128"/>
      <c r="CD58" s="60" t="e">
        <f t="shared" si="125"/>
        <v>#DIV/0!</v>
      </c>
      <c r="CE58" s="127"/>
      <c r="CF58" s="127"/>
      <c r="CG58" s="128"/>
      <c r="CH58" s="60" t="e">
        <f t="shared" si="126"/>
        <v>#DIV/0!</v>
      </c>
      <c r="CI58" s="127"/>
      <c r="CJ58" s="127"/>
      <c r="CK58" s="128"/>
      <c r="CL58" s="60" t="e">
        <f t="shared" si="127"/>
        <v>#DIV/0!</v>
      </c>
      <c r="CM58" s="127"/>
      <c r="CN58" s="127"/>
      <c r="CO58" s="128"/>
      <c r="CP58" s="60" t="e">
        <f t="shared" si="128"/>
        <v>#DIV/0!</v>
      </c>
      <c r="CQ58" s="127"/>
      <c r="CR58" s="127"/>
      <c r="CS58" s="128"/>
      <c r="CT58" s="60" t="e">
        <f t="shared" si="129"/>
        <v>#DIV/0!</v>
      </c>
      <c r="CU58" s="127"/>
      <c r="CV58" s="127"/>
      <c r="CW58" s="128"/>
      <c r="CX58" s="60" t="e">
        <f t="shared" si="130"/>
        <v>#DIV/0!</v>
      </c>
      <c r="CY58" s="127"/>
      <c r="CZ58" s="127"/>
      <c r="DA58" s="128"/>
      <c r="DB58" s="60" t="e">
        <f t="shared" si="131"/>
        <v>#DIV/0!</v>
      </c>
      <c r="DC58" s="127"/>
      <c r="DD58" s="127"/>
      <c r="DE58" s="128"/>
      <c r="DF58" s="60" t="e">
        <f t="shared" si="23"/>
        <v>#DIV/0!</v>
      </c>
      <c r="DG58" s="127"/>
      <c r="DH58" s="127"/>
      <c r="DI58" s="128"/>
      <c r="DJ58" s="60" t="e">
        <f t="shared" si="24"/>
        <v>#DIV/0!</v>
      </c>
      <c r="DK58" s="127"/>
      <c r="DL58" s="127"/>
      <c r="DM58" s="128"/>
      <c r="DN58" s="60" t="e">
        <f t="shared" si="25"/>
        <v>#DIV/0!</v>
      </c>
      <c r="DO58" s="127"/>
      <c r="DP58" s="127"/>
      <c r="DQ58" s="128"/>
      <c r="DR58" s="60" t="e">
        <f t="shared" si="26"/>
        <v>#DIV/0!</v>
      </c>
      <c r="DS58" s="127"/>
      <c r="DT58" s="127"/>
      <c r="DU58" s="128"/>
      <c r="DV58" s="60" t="e">
        <f t="shared" si="27"/>
        <v>#DIV/0!</v>
      </c>
      <c r="DW58" s="127"/>
      <c r="DX58" s="127"/>
      <c r="DY58" s="128"/>
      <c r="DZ58" s="60" t="e">
        <f t="shared" si="28"/>
        <v>#DIV/0!</v>
      </c>
      <c r="EA58" s="127"/>
      <c r="EB58" s="127"/>
      <c r="EC58" s="128"/>
      <c r="ED58" s="60" t="e">
        <f t="shared" si="29"/>
        <v>#DIV/0!</v>
      </c>
      <c r="EE58" s="127"/>
      <c r="EF58" s="127"/>
      <c r="EG58" s="128"/>
      <c r="EH58" s="60" t="e">
        <f t="shared" si="30"/>
        <v>#DIV/0!</v>
      </c>
      <c r="EI58" s="127"/>
      <c r="EJ58" s="127"/>
      <c r="EK58" s="128"/>
      <c r="EL58" s="60" t="e">
        <f t="shared" si="31"/>
        <v>#DIV/0!</v>
      </c>
      <c r="EM58" s="127"/>
      <c r="EN58" s="127"/>
      <c r="EO58" s="128"/>
      <c r="EP58" s="60" t="e">
        <f t="shared" si="69"/>
        <v>#DIV/0!</v>
      </c>
      <c r="EQ58" s="127"/>
      <c r="ER58" s="127"/>
      <c r="ES58" s="128"/>
      <c r="ET58" s="150" t="e">
        <f t="shared" si="65"/>
        <v>#DIV/0!</v>
      </c>
      <c r="EU58" s="127"/>
      <c r="EV58" s="127"/>
      <c r="EW58" s="128"/>
      <c r="EX58" s="60" t="e">
        <f t="shared" si="33"/>
        <v>#DIV/0!</v>
      </c>
      <c r="EY58" s="127"/>
      <c r="EZ58" s="127"/>
      <c r="FA58" s="128"/>
      <c r="FB58" s="60" t="e">
        <f t="shared" si="34"/>
        <v>#DIV/0!</v>
      </c>
      <c r="FC58" s="127"/>
      <c r="FD58" s="127"/>
      <c r="FE58" s="128"/>
      <c r="FF58" s="60" t="e">
        <f t="shared" si="35"/>
        <v>#DIV/0!</v>
      </c>
      <c r="FG58" s="127"/>
      <c r="FH58" s="127"/>
      <c r="FI58" s="128"/>
      <c r="FJ58" s="60" t="e">
        <f t="shared" si="36"/>
        <v>#DIV/0!</v>
      </c>
      <c r="FK58" s="127"/>
      <c r="FL58" s="127"/>
      <c r="FM58" s="128"/>
      <c r="FN58" s="60" t="e">
        <f t="shared" si="37"/>
        <v>#DIV/0!</v>
      </c>
      <c r="FO58" s="127"/>
      <c r="FP58" s="127"/>
      <c r="FQ58" s="128"/>
      <c r="FR58" s="60" t="e">
        <f t="shared" si="38"/>
        <v>#DIV/0!</v>
      </c>
      <c r="FS58" s="127"/>
      <c r="FT58" s="127"/>
      <c r="FU58" s="128"/>
      <c r="FV58" s="60" t="e">
        <f t="shared" si="39"/>
        <v>#DIV/0!</v>
      </c>
      <c r="FW58" s="127"/>
      <c r="FX58" s="127"/>
      <c r="FY58" s="128"/>
      <c r="FZ58" s="60" t="e">
        <f t="shared" si="40"/>
        <v>#DIV/0!</v>
      </c>
      <c r="GA58" s="127"/>
      <c r="GB58" s="127"/>
      <c r="GC58" s="128"/>
      <c r="GD58" s="60" t="e">
        <f t="shared" si="41"/>
        <v>#DIV/0!</v>
      </c>
      <c r="GE58" s="127"/>
      <c r="GF58" s="127"/>
      <c r="GG58" s="128"/>
      <c r="GH58" s="60" t="e">
        <f t="shared" si="70"/>
        <v>#DIV/0!</v>
      </c>
      <c r="GI58" s="127"/>
    </row>
    <row r="59" spans="1:191" hidden="1">
      <c r="A59" s="88"/>
      <c r="B59" s="165"/>
      <c r="C59" s="456">
        <f t="shared" si="43"/>
        <v>0</v>
      </c>
      <c r="D59" s="457">
        <f t="shared" si="177"/>
        <v>0</v>
      </c>
      <c r="E59" s="146"/>
      <c r="F59" s="72"/>
      <c r="G59" s="72"/>
      <c r="H59" s="72"/>
      <c r="I59" s="72"/>
      <c r="J59" s="459">
        <f t="shared" si="45"/>
        <v>0</v>
      </c>
      <c r="K59" s="59">
        <f>SUM($J$21,$J$29,$J$37,$J$45,$J$53:J59)/$C$3</f>
        <v>8.6306936377396198E-2</v>
      </c>
      <c r="L59" s="60" t="e">
        <f t="shared" si="46"/>
        <v>#DIV/0!</v>
      </c>
      <c r="M59" s="73" t="e">
        <f t="shared" si="47"/>
        <v>#DIV/0!</v>
      </c>
      <c r="N59" s="356" t="e">
        <f t="shared" si="48"/>
        <v>#DIV/0!</v>
      </c>
      <c r="O59" s="97"/>
      <c r="P59" s="72"/>
      <c r="Q59" s="74" t="e">
        <f t="shared" si="50"/>
        <v>#DIV/0!</v>
      </c>
      <c r="R59" s="75" t="e">
        <f t="shared" si="51"/>
        <v>#DIV/0!</v>
      </c>
      <c r="S59" s="59" t="e">
        <f t="shared" si="52"/>
        <v>#DIV/0!</v>
      </c>
      <c r="T59" s="72"/>
      <c r="U59" s="72"/>
      <c r="V59" s="89"/>
      <c r="W59" s="169"/>
      <c r="X59" s="127"/>
      <c r="Y59" s="128"/>
      <c r="Z59" s="60" t="e">
        <f t="shared" si="53"/>
        <v>#DIV/0!</v>
      </c>
      <c r="AA59" s="127"/>
      <c r="AB59" s="127"/>
      <c r="AC59" s="128"/>
      <c r="AD59" s="60" t="e">
        <f t="shared" si="54"/>
        <v>#DIV/0!</v>
      </c>
      <c r="AE59" s="127"/>
      <c r="AF59" s="127"/>
      <c r="AG59" s="128"/>
      <c r="AH59" s="60" t="e">
        <f t="shared" si="66"/>
        <v>#DIV/0!</v>
      </c>
      <c r="AI59" s="127"/>
      <c r="AJ59" s="127"/>
      <c r="AK59" s="128"/>
      <c r="AL59" s="60" t="e">
        <f t="shared" si="55"/>
        <v>#DIV/0!</v>
      </c>
      <c r="AM59" s="127"/>
      <c r="AN59" s="127"/>
      <c r="AO59" s="128"/>
      <c r="AP59" s="60" t="e">
        <f t="shared" si="56"/>
        <v>#DIV/0!</v>
      </c>
      <c r="AQ59" s="127"/>
      <c r="AR59" s="127"/>
      <c r="AS59" s="128"/>
      <c r="AT59" s="60" t="e">
        <f t="shared" si="57"/>
        <v>#DIV/0!</v>
      </c>
      <c r="AU59" s="127"/>
      <c r="AV59" s="127"/>
      <c r="AW59" s="128"/>
      <c r="AX59" s="60" t="e">
        <f t="shared" si="58"/>
        <v>#DIV/0!</v>
      </c>
      <c r="AY59" s="127"/>
      <c r="AZ59" s="127"/>
      <c r="BA59" s="128"/>
      <c r="BB59" s="60" t="e">
        <f t="shared" si="59"/>
        <v>#DIV/0!</v>
      </c>
      <c r="BC59" s="127"/>
      <c r="BD59" s="127"/>
      <c r="BE59" s="128"/>
      <c r="BF59" s="60" t="e">
        <f t="shared" si="60"/>
        <v>#DIV/0!</v>
      </c>
      <c r="BG59" s="127"/>
      <c r="BH59" s="127"/>
      <c r="BI59" s="128"/>
      <c r="BJ59" s="60" t="e">
        <f t="shared" si="61"/>
        <v>#DIV/0!</v>
      </c>
      <c r="BK59" s="127"/>
      <c r="BL59" s="127"/>
      <c r="BM59" s="128"/>
      <c r="BN59" s="60" t="e">
        <f t="shared" si="62"/>
        <v>#DIV/0!</v>
      </c>
      <c r="BO59" s="127"/>
      <c r="BP59" s="127"/>
      <c r="BQ59" s="128"/>
      <c r="BR59" s="60" t="e">
        <f t="shared" si="122"/>
        <v>#DIV/0!</v>
      </c>
      <c r="BS59" s="127"/>
      <c r="BT59" s="127"/>
      <c r="BU59" s="128"/>
      <c r="BV59" s="60" t="e">
        <f t="shared" si="123"/>
        <v>#DIV/0!</v>
      </c>
      <c r="BW59" s="127"/>
      <c r="BX59" s="127"/>
      <c r="BY59" s="128"/>
      <c r="BZ59" s="60" t="e">
        <f t="shared" si="124"/>
        <v>#DIV/0!</v>
      </c>
      <c r="CA59" s="127"/>
      <c r="CB59" s="127"/>
      <c r="CC59" s="128"/>
      <c r="CD59" s="60" t="e">
        <f t="shared" si="125"/>
        <v>#DIV/0!</v>
      </c>
      <c r="CE59" s="127"/>
      <c r="CF59" s="127"/>
      <c r="CG59" s="128"/>
      <c r="CH59" s="60" t="e">
        <f t="shared" si="126"/>
        <v>#DIV/0!</v>
      </c>
      <c r="CI59" s="127"/>
      <c r="CJ59" s="127"/>
      <c r="CK59" s="128"/>
      <c r="CL59" s="60" t="e">
        <f t="shared" si="127"/>
        <v>#DIV/0!</v>
      </c>
      <c r="CM59" s="127"/>
      <c r="CN59" s="127"/>
      <c r="CO59" s="128"/>
      <c r="CP59" s="60" t="e">
        <f t="shared" si="128"/>
        <v>#DIV/0!</v>
      </c>
      <c r="CQ59" s="127"/>
      <c r="CR59" s="127"/>
      <c r="CS59" s="128"/>
      <c r="CT59" s="60" t="e">
        <f t="shared" si="129"/>
        <v>#DIV/0!</v>
      </c>
      <c r="CU59" s="127"/>
      <c r="CV59" s="127"/>
      <c r="CW59" s="128"/>
      <c r="CX59" s="60" t="e">
        <f t="shared" si="130"/>
        <v>#DIV/0!</v>
      </c>
      <c r="CY59" s="127"/>
      <c r="CZ59" s="127"/>
      <c r="DA59" s="128"/>
      <c r="DB59" s="60" t="e">
        <f t="shared" si="131"/>
        <v>#DIV/0!</v>
      </c>
      <c r="DC59" s="127"/>
      <c r="DD59" s="127"/>
      <c r="DE59" s="128"/>
      <c r="DF59" s="60" t="e">
        <f t="shared" si="23"/>
        <v>#DIV/0!</v>
      </c>
      <c r="DG59" s="127"/>
      <c r="DH59" s="127"/>
      <c r="DI59" s="128"/>
      <c r="DJ59" s="60" t="e">
        <f t="shared" si="24"/>
        <v>#DIV/0!</v>
      </c>
      <c r="DK59" s="127"/>
      <c r="DL59" s="127"/>
      <c r="DM59" s="128"/>
      <c r="DN59" s="60" t="e">
        <f t="shared" si="25"/>
        <v>#DIV/0!</v>
      </c>
      <c r="DO59" s="127"/>
      <c r="DP59" s="127"/>
      <c r="DQ59" s="128"/>
      <c r="DR59" s="60" t="e">
        <f t="shared" si="26"/>
        <v>#DIV/0!</v>
      </c>
      <c r="DS59" s="127"/>
      <c r="DT59" s="127"/>
      <c r="DU59" s="128"/>
      <c r="DV59" s="60" t="e">
        <f t="shared" si="27"/>
        <v>#DIV/0!</v>
      </c>
      <c r="DW59" s="127"/>
      <c r="DX59" s="127"/>
      <c r="DY59" s="128"/>
      <c r="DZ59" s="60" t="e">
        <f t="shared" si="28"/>
        <v>#DIV/0!</v>
      </c>
      <c r="EA59" s="127"/>
      <c r="EB59" s="127"/>
      <c r="EC59" s="128"/>
      <c r="ED59" s="60" t="e">
        <f t="shared" si="29"/>
        <v>#DIV/0!</v>
      </c>
      <c r="EE59" s="127"/>
      <c r="EF59" s="127"/>
      <c r="EG59" s="128"/>
      <c r="EH59" s="60" t="e">
        <f t="shared" si="30"/>
        <v>#DIV/0!</v>
      </c>
      <c r="EI59" s="127"/>
      <c r="EJ59" s="127"/>
      <c r="EK59" s="128"/>
      <c r="EL59" s="60" t="e">
        <f t="shared" si="31"/>
        <v>#DIV/0!</v>
      </c>
      <c r="EM59" s="127"/>
      <c r="EN59" s="127"/>
      <c r="EO59" s="128"/>
      <c r="EP59" s="60" t="e">
        <f t="shared" si="69"/>
        <v>#DIV/0!</v>
      </c>
      <c r="EQ59" s="127"/>
      <c r="ER59" s="127"/>
      <c r="ES59" s="128"/>
      <c r="ET59" s="150" t="e">
        <f t="shared" si="65"/>
        <v>#DIV/0!</v>
      </c>
      <c r="EU59" s="127"/>
      <c r="EV59" s="127"/>
      <c r="EW59" s="128"/>
      <c r="EX59" s="60" t="e">
        <f t="shared" si="33"/>
        <v>#DIV/0!</v>
      </c>
      <c r="EY59" s="127"/>
      <c r="EZ59" s="127"/>
      <c r="FA59" s="128"/>
      <c r="FB59" s="60" t="e">
        <f t="shared" si="34"/>
        <v>#DIV/0!</v>
      </c>
      <c r="FC59" s="127"/>
      <c r="FD59" s="127"/>
      <c r="FE59" s="128"/>
      <c r="FF59" s="60" t="e">
        <f t="shared" si="35"/>
        <v>#DIV/0!</v>
      </c>
      <c r="FG59" s="127"/>
      <c r="FH59" s="127"/>
      <c r="FI59" s="128"/>
      <c r="FJ59" s="60" t="e">
        <f t="shared" si="36"/>
        <v>#DIV/0!</v>
      </c>
      <c r="FK59" s="127"/>
      <c r="FL59" s="127"/>
      <c r="FM59" s="128"/>
      <c r="FN59" s="60" t="e">
        <f t="shared" si="37"/>
        <v>#DIV/0!</v>
      </c>
      <c r="FO59" s="127"/>
      <c r="FP59" s="127"/>
      <c r="FQ59" s="128"/>
      <c r="FR59" s="60" t="e">
        <f t="shared" si="38"/>
        <v>#DIV/0!</v>
      </c>
      <c r="FS59" s="127"/>
      <c r="FT59" s="127"/>
      <c r="FU59" s="128"/>
      <c r="FV59" s="60" t="e">
        <f t="shared" si="39"/>
        <v>#DIV/0!</v>
      </c>
      <c r="FW59" s="127"/>
      <c r="FX59" s="127"/>
      <c r="FY59" s="128"/>
      <c r="FZ59" s="60" t="e">
        <f t="shared" si="40"/>
        <v>#DIV/0!</v>
      </c>
      <c r="GA59" s="127"/>
      <c r="GB59" s="127"/>
      <c r="GC59" s="128"/>
      <c r="GD59" s="60" t="e">
        <f t="shared" si="41"/>
        <v>#DIV/0!</v>
      </c>
      <c r="GE59" s="127"/>
      <c r="GF59" s="127"/>
      <c r="GG59" s="128"/>
      <c r="GH59" s="60" t="e">
        <f t="shared" si="70"/>
        <v>#DIV/0!</v>
      </c>
      <c r="GI59" s="127"/>
    </row>
    <row r="60" spans="1:191" hidden="1">
      <c r="A60" s="88"/>
      <c r="B60" s="165"/>
      <c r="C60" s="456">
        <f t="shared" si="43"/>
        <v>0</v>
      </c>
      <c r="D60" s="457">
        <f t="shared" si="177"/>
        <v>0</v>
      </c>
      <c r="E60" s="146"/>
      <c r="F60" s="72"/>
      <c r="G60" s="72"/>
      <c r="H60" s="72"/>
      <c r="I60" s="72"/>
      <c r="J60" s="459">
        <f t="shared" si="45"/>
        <v>0</v>
      </c>
      <c r="K60" s="59">
        <f>SUM($J$21,$J$29,$J$37,$J$45,$J$53:J60)/$C$3</f>
        <v>8.6306936377396198E-2</v>
      </c>
      <c r="L60" s="60" t="e">
        <f t="shared" si="46"/>
        <v>#DIV/0!</v>
      </c>
      <c r="M60" s="73" t="e">
        <f t="shared" si="47"/>
        <v>#DIV/0!</v>
      </c>
      <c r="N60" s="356" t="e">
        <f t="shared" si="48"/>
        <v>#DIV/0!</v>
      </c>
      <c r="O60" s="97"/>
      <c r="P60" s="72"/>
      <c r="Q60" s="74" t="e">
        <f t="shared" si="50"/>
        <v>#DIV/0!</v>
      </c>
      <c r="R60" s="75" t="e">
        <f t="shared" si="51"/>
        <v>#DIV/0!</v>
      </c>
      <c r="S60" s="59" t="e">
        <f t="shared" si="52"/>
        <v>#DIV/0!</v>
      </c>
      <c r="T60" s="72"/>
      <c r="U60" s="72"/>
      <c r="V60" s="89"/>
      <c r="W60" s="169"/>
      <c r="X60" s="127"/>
      <c r="Y60" s="128"/>
      <c r="Z60" s="60" t="e">
        <f t="shared" si="53"/>
        <v>#DIV/0!</v>
      </c>
      <c r="AA60" s="127"/>
      <c r="AB60" s="127"/>
      <c r="AC60" s="128"/>
      <c r="AD60" s="60" t="e">
        <f t="shared" si="54"/>
        <v>#DIV/0!</v>
      </c>
      <c r="AE60" s="127"/>
      <c r="AF60" s="127"/>
      <c r="AG60" s="128"/>
      <c r="AH60" s="60" t="e">
        <f t="shared" si="66"/>
        <v>#DIV/0!</v>
      </c>
      <c r="AI60" s="127"/>
      <c r="AJ60" s="127"/>
      <c r="AK60" s="128"/>
      <c r="AL60" s="60" t="e">
        <f t="shared" si="55"/>
        <v>#DIV/0!</v>
      </c>
      <c r="AM60" s="127"/>
      <c r="AN60" s="127"/>
      <c r="AO60" s="128"/>
      <c r="AP60" s="60" t="e">
        <f t="shared" si="56"/>
        <v>#DIV/0!</v>
      </c>
      <c r="AQ60" s="127"/>
      <c r="AR60" s="127"/>
      <c r="AS60" s="128"/>
      <c r="AT60" s="60" t="e">
        <f t="shared" si="57"/>
        <v>#DIV/0!</v>
      </c>
      <c r="AU60" s="127"/>
      <c r="AV60" s="127"/>
      <c r="AW60" s="128"/>
      <c r="AX60" s="60" t="e">
        <f t="shared" si="58"/>
        <v>#DIV/0!</v>
      </c>
      <c r="AY60" s="127"/>
      <c r="AZ60" s="127"/>
      <c r="BA60" s="128"/>
      <c r="BB60" s="60" t="e">
        <f t="shared" si="59"/>
        <v>#DIV/0!</v>
      </c>
      <c r="BC60" s="127"/>
      <c r="BD60" s="127"/>
      <c r="BE60" s="128"/>
      <c r="BF60" s="60" t="e">
        <f t="shared" si="60"/>
        <v>#DIV/0!</v>
      </c>
      <c r="BG60" s="127"/>
      <c r="BH60" s="127"/>
      <c r="BI60" s="128"/>
      <c r="BJ60" s="60" t="e">
        <f t="shared" si="61"/>
        <v>#DIV/0!</v>
      </c>
      <c r="BK60" s="127"/>
      <c r="BL60" s="127"/>
      <c r="BM60" s="128"/>
      <c r="BN60" s="60" t="e">
        <f t="shared" si="62"/>
        <v>#DIV/0!</v>
      </c>
      <c r="BO60" s="127"/>
      <c r="BP60" s="127"/>
      <c r="BQ60" s="128"/>
      <c r="BR60" s="60" t="e">
        <f t="shared" si="122"/>
        <v>#DIV/0!</v>
      </c>
      <c r="BS60" s="127"/>
      <c r="BT60" s="127"/>
      <c r="BU60" s="128"/>
      <c r="BV60" s="60" t="e">
        <f t="shared" si="123"/>
        <v>#DIV/0!</v>
      </c>
      <c r="BW60" s="127"/>
      <c r="BX60" s="127"/>
      <c r="BY60" s="128"/>
      <c r="BZ60" s="60" t="e">
        <f t="shared" si="124"/>
        <v>#DIV/0!</v>
      </c>
      <c r="CA60" s="127"/>
      <c r="CB60" s="127"/>
      <c r="CC60" s="128"/>
      <c r="CD60" s="60" t="e">
        <f t="shared" si="125"/>
        <v>#DIV/0!</v>
      </c>
      <c r="CE60" s="127"/>
      <c r="CF60" s="127"/>
      <c r="CG60" s="128"/>
      <c r="CH60" s="60" t="e">
        <f t="shared" si="126"/>
        <v>#DIV/0!</v>
      </c>
      <c r="CI60" s="127"/>
      <c r="CJ60" s="127"/>
      <c r="CK60" s="128"/>
      <c r="CL60" s="60" t="e">
        <f t="shared" si="127"/>
        <v>#DIV/0!</v>
      </c>
      <c r="CM60" s="127"/>
      <c r="CN60" s="127"/>
      <c r="CO60" s="128"/>
      <c r="CP60" s="60" t="e">
        <f t="shared" si="128"/>
        <v>#DIV/0!</v>
      </c>
      <c r="CQ60" s="127"/>
      <c r="CR60" s="127"/>
      <c r="CS60" s="128"/>
      <c r="CT60" s="60" t="e">
        <f t="shared" si="129"/>
        <v>#DIV/0!</v>
      </c>
      <c r="CU60" s="127"/>
      <c r="CV60" s="127"/>
      <c r="CW60" s="128"/>
      <c r="CX60" s="60" t="e">
        <f t="shared" si="130"/>
        <v>#DIV/0!</v>
      </c>
      <c r="CY60" s="127"/>
      <c r="CZ60" s="127"/>
      <c r="DA60" s="128"/>
      <c r="DB60" s="60" t="e">
        <f t="shared" si="131"/>
        <v>#DIV/0!</v>
      </c>
      <c r="DC60" s="127"/>
      <c r="DD60" s="127"/>
      <c r="DE60" s="128"/>
      <c r="DF60" s="60" t="e">
        <f t="shared" si="23"/>
        <v>#DIV/0!</v>
      </c>
      <c r="DG60" s="127"/>
      <c r="DH60" s="127"/>
      <c r="DI60" s="128"/>
      <c r="DJ60" s="60" t="e">
        <f t="shared" si="24"/>
        <v>#DIV/0!</v>
      </c>
      <c r="DK60" s="127"/>
      <c r="DL60" s="127"/>
      <c r="DM60" s="128"/>
      <c r="DN60" s="60" t="e">
        <f t="shared" si="25"/>
        <v>#DIV/0!</v>
      </c>
      <c r="DO60" s="127"/>
      <c r="DP60" s="127"/>
      <c r="DQ60" s="128"/>
      <c r="DR60" s="60" t="e">
        <f t="shared" si="26"/>
        <v>#DIV/0!</v>
      </c>
      <c r="DS60" s="127"/>
      <c r="DT60" s="127"/>
      <c r="DU60" s="128"/>
      <c r="DV60" s="60" t="e">
        <f t="shared" si="27"/>
        <v>#DIV/0!</v>
      </c>
      <c r="DW60" s="127"/>
      <c r="DX60" s="127"/>
      <c r="DY60" s="128"/>
      <c r="DZ60" s="60" t="e">
        <f t="shared" si="28"/>
        <v>#DIV/0!</v>
      </c>
      <c r="EA60" s="127"/>
      <c r="EB60" s="127"/>
      <c r="EC60" s="128"/>
      <c r="ED60" s="60" t="e">
        <f t="shared" si="29"/>
        <v>#DIV/0!</v>
      </c>
      <c r="EE60" s="127"/>
      <c r="EF60" s="127"/>
      <c r="EG60" s="128"/>
      <c r="EH60" s="60" t="e">
        <f t="shared" si="30"/>
        <v>#DIV/0!</v>
      </c>
      <c r="EI60" s="127"/>
      <c r="EJ60" s="127"/>
      <c r="EK60" s="128"/>
      <c r="EL60" s="60" t="e">
        <f t="shared" si="31"/>
        <v>#DIV/0!</v>
      </c>
      <c r="EM60" s="127"/>
      <c r="EN60" s="127"/>
      <c r="EO60" s="128"/>
      <c r="EP60" s="60" t="e">
        <f t="shared" si="69"/>
        <v>#DIV/0!</v>
      </c>
      <c r="EQ60" s="127"/>
      <c r="ER60" s="127"/>
      <c r="ES60" s="128"/>
      <c r="ET60" s="150" t="e">
        <f t="shared" si="65"/>
        <v>#DIV/0!</v>
      </c>
      <c r="EU60" s="127"/>
      <c r="EV60" s="127"/>
      <c r="EW60" s="128"/>
      <c r="EX60" s="60" t="e">
        <f t="shared" si="33"/>
        <v>#DIV/0!</v>
      </c>
      <c r="EY60" s="127"/>
      <c r="EZ60" s="127"/>
      <c r="FA60" s="128"/>
      <c r="FB60" s="60" t="e">
        <f t="shared" si="34"/>
        <v>#DIV/0!</v>
      </c>
      <c r="FC60" s="127"/>
      <c r="FD60" s="127"/>
      <c r="FE60" s="128"/>
      <c r="FF60" s="60" t="e">
        <f t="shared" si="35"/>
        <v>#DIV/0!</v>
      </c>
      <c r="FG60" s="127"/>
      <c r="FH60" s="127"/>
      <c r="FI60" s="128"/>
      <c r="FJ60" s="60" t="e">
        <f t="shared" si="36"/>
        <v>#DIV/0!</v>
      </c>
      <c r="FK60" s="127"/>
      <c r="FL60" s="127"/>
      <c r="FM60" s="128"/>
      <c r="FN60" s="60" t="e">
        <f t="shared" si="37"/>
        <v>#DIV/0!</v>
      </c>
      <c r="FO60" s="127"/>
      <c r="FP60" s="127"/>
      <c r="FQ60" s="128"/>
      <c r="FR60" s="60" t="e">
        <f t="shared" si="38"/>
        <v>#DIV/0!</v>
      </c>
      <c r="FS60" s="127"/>
      <c r="FT60" s="127"/>
      <c r="FU60" s="128"/>
      <c r="FV60" s="60" t="e">
        <f t="shared" si="39"/>
        <v>#DIV/0!</v>
      </c>
      <c r="FW60" s="127"/>
      <c r="FX60" s="127"/>
      <c r="FY60" s="128"/>
      <c r="FZ60" s="60" t="e">
        <f t="shared" si="40"/>
        <v>#DIV/0!</v>
      </c>
      <c r="GA60" s="127"/>
      <c r="GB60" s="127"/>
      <c r="GC60" s="128"/>
      <c r="GD60" s="60" t="e">
        <f t="shared" si="41"/>
        <v>#DIV/0!</v>
      </c>
      <c r="GE60" s="127"/>
      <c r="GF60" s="127"/>
      <c r="GG60" s="128"/>
      <c r="GH60" s="60" t="e">
        <f t="shared" si="70"/>
        <v>#DIV/0!</v>
      </c>
      <c r="GI60" s="127"/>
    </row>
    <row r="61" spans="1:191" hidden="1">
      <c r="A61" s="91"/>
      <c r="B61" s="166" t="s">
        <v>54</v>
      </c>
      <c r="C61" s="91">
        <f t="shared" ref="C61:I61" si="267">SUM(C54:C60)</f>
        <v>0</v>
      </c>
      <c r="D61" s="76">
        <f t="shared" si="267"/>
        <v>0</v>
      </c>
      <c r="E61" s="147">
        <f t="shared" si="267"/>
        <v>0</v>
      </c>
      <c r="F61" s="76">
        <f t="shared" si="267"/>
        <v>0</v>
      </c>
      <c r="G61" s="76">
        <f t="shared" si="267"/>
        <v>0</v>
      </c>
      <c r="H61" s="76">
        <f t="shared" si="267"/>
        <v>0</v>
      </c>
      <c r="I61" s="76">
        <f t="shared" si="267"/>
        <v>0</v>
      </c>
      <c r="J61" s="77">
        <f>SUM(J60)</f>
        <v>0</v>
      </c>
      <c r="K61" s="78">
        <f>SUM($J$21,$J$29,$J$37,$J$45,$J$53,$J$61)/$C$3</f>
        <v>8.6306936377396198E-2</v>
      </c>
      <c r="L61" s="79" t="e">
        <f t="shared" si="46"/>
        <v>#DIV/0!</v>
      </c>
      <c r="M61" s="80" t="e">
        <f t="shared" si="47"/>
        <v>#DIV/0!</v>
      </c>
      <c r="N61" s="357" t="e">
        <f t="shared" si="48"/>
        <v>#DIV/0!</v>
      </c>
      <c r="O61" s="98">
        <f>SUM(O60)</f>
        <v>0</v>
      </c>
      <c r="P61" s="81">
        <f>SUM(P54:P60)</f>
        <v>0</v>
      </c>
      <c r="Q61" s="78" t="e">
        <f t="shared" si="50"/>
        <v>#DIV/0!</v>
      </c>
      <c r="R61" s="82" t="e">
        <f>J61/O61</f>
        <v>#DIV/0!</v>
      </c>
      <c r="S61" s="78" t="e">
        <f t="shared" si="52"/>
        <v>#DIV/0!</v>
      </c>
      <c r="T61" s="83" t="e">
        <f>AVERAGE(T54:T60)</f>
        <v>#DIV/0!</v>
      </c>
      <c r="U61" s="76">
        <f>SUM(U54:U60)</f>
        <v>0</v>
      </c>
      <c r="V61" s="92">
        <f t="shared" si="133"/>
        <v>1</v>
      </c>
      <c r="W61" s="98">
        <f t="shared" ref="W61:Y61" si="268">SUM(W54:W60)</f>
        <v>0</v>
      </c>
      <c r="X61" s="76">
        <f t="shared" si="268"/>
        <v>0</v>
      </c>
      <c r="Y61" s="77">
        <f t="shared" si="268"/>
        <v>0</v>
      </c>
      <c r="Z61" s="79" t="e">
        <f t="shared" si="53"/>
        <v>#DIV/0!</v>
      </c>
      <c r="AA61" s="76">
        <f t="shared" ref="AA61:AC61" si="269">SUM(AA54:AA60)</f>
        <v>0</v>
      </c>
      <c r="AB61" s="76">
        <f t="shared" si="269"/>
        <v>0</v>
      </c>
      <c r="AC61" s="77">
        <f t="shared" si="269"/>
        <v>0</v>
      </c>
      <c r="AD61" s="79" t="e">
        <f t="shared" si="54"/>
        <v>#DIV/0!</v>
      </c>
      <c r="AE61" s="76">
        <f t="shared" ref="AE61:AG61" si="270">SUM(AE54:AE60)</f>
        <v>0</v>
      </c>
      <c r="AF61" s="76">
        <f t="shared" si="270"/>
        <v>0</v>
      </c>
      <c r="AG61" s="77">
        <f t="shared" si="270"/>
        <v>0</v>
      </c>
      <c r="AH61" s="79" t="e">
        <f t="shared" si="66"/>
        <v>#DIV/0!</v>
      </c>
      <c r="AI61" s="76">
        <f t="shared" ref="AI61:AK61" si="271">SUM(AI54:AI60)</f>
        <v>0</v>
      </c>
      <c r="AJ61" s="76">
        <f t="shared" si="271"/>
        <v>0</v>
      </c>
      <c r="AK61" s="77">
        <f t="shared" si="271"/>
        <v>0</v>
      </c>
      <c r="AL61" s="79" t="e">
        <f t="shared" si="55"/>
        <v>#DIV/0!</v>
      </c>
      <c r="AM61" s="76">
        <f t="shared" ref="AM61:AO61" si="272">SUM(AM54:AM60)</f>
        <v>0</v>
      </c>
      <c r="AN61" s="76">
        <f t="shared" si="272"/>
        <v>0</v>
      </c>
      <c r="AO61" s="77">
        <f t="shared" si="272"/>
        <v>0</v>
      </c>
      <c r="AP61" s="79" t="e">
        <f t="shared" si="56"/>
        <v>#DIV/0!</v>
      </c>
      <c r="AQ61" s="76">
        <f t="shared" ref="AQ61:AS61" si="273">SUM(AQ54:AQ60)</f>
        <v>0</v>
      </c>
      <c r="AR61" s="76">
        <f t="shared" si="273"/>
        <v>0</v>
      </c>
      <c r="AS61" s="77">
        <f t="shared" si="273"/>
        <v>0</v>
      </c>
      <c r="AT61" s="79" t="e">
        <f t="shared" si="57"/>
        <v>#DIV/0!</v>
      </c>
      <c r="AU61" s="76">
        <f t="shared" ref="AU61:AW61" si="274">SUM(AU54:AU60)</f>
        <v>0</v>
      </c>
      <c r="AV61" s="76">
        <f t="shared" si="274"/>
        <v>0</v>
      </c>
      <c r="AW61" s="77">
        <f t="shared" si="274"/>
        <v>0</v>
      </c>
      <c r="AX61" s="79" t="e">
        <f t="shared" si="58"/>
        <v>#DIV/0!</v>
      </c>
      <c r="AY61" s="76">
        <f t="shared" ref="AY61:BA61" si="275">SUM(AY54:AY60)</f>
        <v>0</v>
      </c>
      <c r="AZ61" s="76">
        <f t="shared" si="275"/>
        <v>0</v>
      </c>
      <c r="BA61" s="77">
        <f t="shared" si="275"/>
        <v>0</v>
      </c>
      <c r="BB61" s="79" t="e">
        <f t="shared" si="59"/>
        <v>#DIV/0!</v>
      </c>
      <c r="BC61" s="76">
        <f t="shared" ref="BC61:BE61" si="276">SUM(BC54:BC60)</f>
        <v>0</v>
      </c>
      <c r="BD61" s="76">
        <f t="shared" si="276"/>
        <v>0</v>
      </c>
      <c r="BE61" s="77">
        <f t="shared" si="276"/>
        <v>0</v>
      </c>
      <c r="BF61" s="79" t="e">
        <f t="shared" si="60"/>
        <v>#DIV/0!</v>
      </c>
      <c r="BG61" s="76">
        <f t="shared" ref="BG61:BI61" si="277">SUM(BG54:BG60)</f>
        <v>0</v>
      </c>
      <c r="BH61" s="76">
        <f t="shared" si="277"/>
        <v>0</v>
      </c>
      <c r="BI61" s="77">
        <f t="shared" si="277"/>
        <v>0</v>
      </c>
      <c r="BJ61" s="79" t="e">
        <f t="shared" si="61"/>
        <v>#DIV/0!</v>
      </c>
      <c r="BK61" s="76">
        <f t="shared" ref="BK61:BM61" si="278">SUM(BK54:BK60)</f>
        <v>0</v>
      </c>
      <c r="BL61" s="76">
        <f t="shared" si="278"/>
        <v>0</v>
      </c>
      <c r="BM61" s="77">
        <f t="shared" si="278"/>
        <v>0</v>
      </c>
      <c r="BN61" s="79" t="e">
        <f t="shared" si="62"/>
        <v>#DIV/0!</v>
      </c>
      <c r="BO61" s="76">
        <f t="shared" ref="BO61:BQ61" si="279">SUM(BO54:BO60)</f>
        <v>0</v>
      </c>
      <c r="BP61" s="76">
        <f t="shared" si="279"/>
        <v>0</v>
      </c>
      <c r="BQ61" s="77">
        <f t="shared" si="279"/>
        <v>0</v>
      </c>
      <c r="BR61" s="79" t="e">
        <f t="shared" si="122"/>
        <v>#DIV/0!</v>
      </c>
      <c r="BS61" s="76">
        <f t="shared" ref="BS61:BU61" si="280">SUM(BS54:BS60)</f>
        <v>0</v>
      </c>
      <c r="BT61" s="76">
        <f t="shared" si="280"/>
        <v>0</v>
      </c>
      <c r="BU61" s="77">
        <f t="shared" si="280"/>
        <v>0</v>
      </c>
      <c r="BV61" s="79" t="e">
        <f t="shared" si="123"/>
        <v>#DIV/0!</v>
      </c>
      <c r="BW61" s="76">
        <f t="shared" ref="BW61:BY61" si="281">SUM(BW54:BW60)</f>
        <v>0</v>
      </c>
      <c r="BX61" s="76">
        <f t="shared" si="281"/>
        <v>0</v>
      </c>
      <c r="BY61" s="77">
        <f t="shared" si="281"/>
        <v>0</v>
      </c>
      <c r="BZ61" s="79" t="e">
        <f t="shared" si="124"/>
        <v>#DIV/0!</v>
      </c>
      <c r="CA61" s="76">
        <f t="shared" ref="CA61:CC61" si="282">SUM(CA54:CA60)</f>
        <v>0</v>
      </c>
      <c r="CB61" s="76">
        <f t="shared" si="282"/>
        <v>0</v>
      </c>
      <c r="CC61" s="77">
        <f t="shared" si="282"/>
        <v>0</v>
      </c>
      <c r="CD61" s="79" t="e">
        <f t="shared" si="125"/>
        <v>#DIV/0!</v>
      </c>
      <c r="CE61" s="76">
        <f t="shared" ref="CE61:CG61" si="283">SUM(CE54:CE60)</f>
        <v>0</v>
      </c>
      <c r="CF61" s="76">
        <f t="shared" si="283"/>
        <v>0</v>
      </c>
      <c r="CG61" s="77">
        <f t="shared" si="283"/>
        <v>0</v>
      </c>
      <c r="CH61" s="79" t="e">
        <f t="shared" si="126"/>
        <v>#DIV/0!</v>
      </c>
      <c r="CI61" s="76">
        <f t="shared" ref="CI61:CK61" si="284">SUM(CI54:CI60)</f>
        <v>0</v>
      </c>
      <c r="CJ61" s="76">
        <f t="shared" si="284"/>
        <v>0</v>
      </c>
      <c r="CK61" s="77">
        <f t="shared" si="284"/>
        <v>0</v>
      </c>
      <c r="CL61" s="79" t="e">
        <f t="shared" si="127"/>
        <v>#DIV/0!</v>
      </c>
      <c r="CM61" s="76">
        <f t="shared" ref="CM61:CO61" si="285">SUM(CM54:CM60)</f>
        <v>0</v>
      </c>
      <c r="CN61" s="76">
        <f t="shared" si="285"/>
        <v>0</v>
      </c>
      <c r="CO61" s="77">
        <f t="shared" si="285"/>
        <v>0</v>
      </c>
      <c r="CP61" s="79" t="e">
        <f t="shared" si="128"/>
        <v>#DIV/0!</v>
      </c>
      <c r="CQ61" s="76">
        <f t="shared" ref="CQ61:CS61" si="286">SUM(CQ54:CQ60)</f>
        <v>0</v>
      </c>
      <c r="CR61" s="76">
        <f t="shared" si="286"/>
        <v>0</v>
      </c>
      <c r="CS61" s="77">
        <f t="shared" si="286"/>
        <v>0</v>
      </c>
      <c r="CT61" s="79" t="e">
        <f t="shared" si="129"/>
        <v>#DIV/0!</v>
      </c>
      <c r="CU61" s="76">
        <f t="shared" ref="CU61:CW61" si="287">SUM(CU54:CU60)</f>
        <v>0</v>
      </c>
      <c r="CV61" s="76">
        <f t="shared" si="287"/>
        <v>0</v>
      </c>
      <c r="CW61" s="77">
        <f t="shared" si="287"/>
        <v>0</v>
      </c>
      <c r="CX61" s="79" t="e">
        <f t="shared" si="130"/>
        <v>#DIV/0!</v>
      </c>
      <c r="CY61" s="76">
        <f t="shared" ref="CY61:DA61" si="288">SUM(CY54:CY60)</f>
        <v>0</v>
      </c>
      <c r="CZ61" s="76">
        <f t="shared" si="288"/>
        <v>0</v>
      </c>
      <c r="DA61" s="77">
        <f t="shared" si="288"/>
        <v>0</v>
      </c>
      <c r="DB61" s="79" t="e">
        <f t="shared" si="131"/>
        <v>#DIV/0!</v>
      </c>
      <c r="DC61" s="76">
        <f t="shared" ref="DC61:DE61" si="289">SUM(DC54:DC60)</f>
        <v>0</v>
      </c>
      <c r="DD61" s="76">
        <f t="shared" si="289"/>
        <v>0</v>
      </c>
      <c r="DE61" s="77">
        <f t="shared" si="289"/>
        <v>0</v>
      </c>
      <c r="DF61" s="79" t="e">
        <f t="shared" si="23"/>
        <v>#DIV/0!</v>
      </c>
      <c r="DG61" s="76">
        <f t="shared" ref="DG61:DI61" si="290">SUM(DG54:DG60)</f>
        <v>0</v>
      </c>
      <c r="DH61" s="76">
        <f t="shared" si="290"/>
        <v>0</v>
      </c>
      <c r="DI61" s="77">
        <f t="shared" si="290"/>
        <v>0</v>
      </c>
      <c r="DJ61" s="79" t="e">
        <f t="shared" si="24"/>
        <v>#DIV/0!</v>
      </c>
      <c r="DK61" s="76">
        <f t="shared" ref="DK61:DM61" si="291">SUM(DK54:DK60)</f>
        <v>0</v>
      </c>
      <c r="DL61" s="76">
        <f t="shared" si="291"/>
        <v>0</v>
      </c>
      <c r="DM61" s="77">
        <f t="shared" si="291"/>
        <v>0</v>
      </c>
      <c r="DN61" s="79" t="e">
        <f t="shared" si="25"/>
        <v>#DIV/0!</v>
      </c>
      <c r="DO61" s="76">
        <f t="shared" ref="DO61:DQ61" si="292">SUM(DO54:DO60)</f>
        <v>0</v>
      </c>
      <c r="DP61" s="76">
        <f t="shared" si="292"/>
        <v>0</v>
      </c>
      <c r="DQ61" s="77">
        <f t="shared" si="292"/>
        <v>0</v>
      </c>
      <c r="DR61" s="79" t="e">
        <f t="shared" si="26"/>
        <v>#DIV/0!</v>
      </c>
      <c r="DS61" s="76">
        <f t="shared" ref="DS61:DU61" si="293">SUM(DS54:DS60)</f>
        <v>0</v>
      </c>
      <c r="DT61" s="76">
        <f t="shared" si="293"/>
        <v>0</v>
      </c>
      <c r="DU61" s="77">
        <f t="shared" si="293"/>
        <v>0</v>
      </c>
      <c r="DV61" s="79" t="e">
        <f t="shared" si="27"/>
        <v>#DIV/0!</v>
      </c>
      <c r="DW61" s="76">
        <f t="shared" ref="DW61:DY61" si="294">SUM(DW54:DW60)</f>
        <v>0</v>
      </c>
      <c r="DX61" s="76">
        <f t="shared" si="294"/>
        <v>0</v>
      </c>
      <c r="DY61" s="77">
        <f t="shared" si="294"/>
        <v>0</v>
      </c>
      <c r="DZ61" s="79" t="e">
        <f t="shared" si="28"/>
        <v>#DIV/0!</v>
      </c>
      <c r="EA61" s="76">
        <f t="shared" ref="EA61:EC61" si="295">SUM(EA54:EA60)</f>
        <v>0</v>
      </c>
      <c r="EB61" s="76">
        <f t="shared" si="295"/>
        <v>0</v>
      </c>
      <c r="EC61" s="77">
        <f t="shared" si="295"/>
        <v>0</v>
      </c>
      <c r="ED61" s="79" t="e">
        <f t="shared" si="29"/>
        <v>#DIV/0!</v>
      </c>
      <c r="EE61" s="76">
        <f t="shared" ref="EE61:EG61" si="296">SUM(EE54:EE60)</f>
        <v>0</v>
      </c>
      <c r="EF61" s="76">
        <f t="shared" si="296"/>
        <v>0</v>
      </c>
      <c r="EG61" s="77">
        <f t="shared" si="296"/>
        <v>0</v>
      </c>
      <c r="EH61" s="79" t="e">
        <f t="shared" si="30"/>
        <v>#DIV/0!</v>
      </c>
      <c r="EI61" s="76">
        <f t="shared" ref="EI61:EK61" si="297">SUM(EI54:EI60)</f>
        <v>0</v>
      </c>
      <c r="EJ61" s="76">
        <f t="shared" si="297"/>
        <v>0</v>
      </c>
      <c r="EK61" s="77">
        <f t="shared" si="297"/>
        <v>0</v>
      </c>
      <c r="EL61" s="79" t="e">
        <f t="shared" si="31"/>
        <v>#DIV/0!</v>
      </c>
      <c r="EM61" s="76">
        <f t="shared" ref="EM61:EO61" si="298">SUM(EM54:EM60)</f>
        <v>0</v>
      </c>
      <c r="EN61" s="76">
        <f t="shared" si="298"/>
        <v>0</v>
      </c>
      <c r="EO61" s="77">
        <f t="shared" si="298"/>
        <v>0</v>
      </c>
      <c r="EP61" s="79" t="e">
        <f t="shared" si="69"/>
        <v>#DIV/0!</v>
      </c>
      <c r="EQ61" s="76">
        <f t="shared" ref="EQ61:ES61" si="299">SUM(EQ54:EQ60)</f>
        <v>0</v>
      </c>
      <c r="ER61" s="76">
        <f t="shared" si="299"/>
        <v>0</v>
      </c>
      <c r="ES61" s="77">
        <f t="shared" si="299"/>
        <v>0</v>
      </c>
      <c r="ET61" s="151" t="e">
        <f t="shared" si="65"/>
        <v>#DIV/0!</v>
      </c>
      <c r="EU61" s="76">
        <f t="shared" ref="EU61:EW61" si="300">SUM(EU54:EU60)</f>
        <v>0</v>
      </c>
      <c r="EV61" s="76">
        <f t="shared" si="300"/>
        <v>0</v>
      </c>
      <c r="EW61" s="77">
        <f t="shared" si="300"/>
        <v>0</v>
      </c>
      <c r="EX61" s="79" t="e">
        <f t="shared" si="33"/>
        <v>#DIV/0!</v>
      </c>
      <c r="EY61" s="76">
        <f t="shared" ref="EY61:FA61" si="301">SUM(EY54:EY60)</f>
        <v>0</v>
      </c>
      <c r="EZ61" s="76">
        <f t="shared" si="301"/>
        <v>0</v>
      </c>
      <c r="FA61" s="77">
        <f t="shared" si="301"/>
        <v>0</v>
      </c>
      <c r="FB61" s="79" t="e">
        <f t="shared" si="34"/>
        <v>#DIV/0!</v>
      </c>
      <c r="FC61" s="76">
        <f t="shared" ref="FC61:FE61" si="302">SUM(FC54:FC60)</f>
        <v>0</v>
      </c>
      <c r="FD61" s="76">
        <f t="shared" si="302"/>
        <v>0</v>
      </c>
      <c r="FE61" s="77">
        <f t="shared" si="302"/>
        <v>0</v>
      </c>
      <c r="FF61" s="79" t="e">
        <f t="shared" si="35"/>
        <v>#DIV/0!</v>
      </c>
      <c r="FG61" s="76">
        <f t="shared" ref="FG61:FI61" si="303">SUM(FG54:FG60)</f>
        <v>0</v>
      </c>
      <c r="FH61" s="76">
        <f t="shared" si="303"/>
        <v>0</v>
      </c>
      <c r="FI61" s="77">
        <f t="shared" si="303"/>
        <v>0</v>
      </c>
      <c r="FJ61" s="79" t="e">
        <f t="shared" si="36"/>
        <v>#DIV/0!</v>
      </c>
      <c r="FK61" s="76">
        <f t="shared" ref="FK61:FM61" si="304">SUM(FK54:FK60)</f>
        <v>0</v>
      </c>
      <c r="FL61" s="76">
        <f t="shared" si="304"/>
        <v>0</v>
      </c>
      <c r="FM61" s="77">
        <f t="shared" si="304"/>
        <v>0</v>
      </c>
      <c r="FN61" s="79" t="e">
        <f t="shared" si="37"/>
        <v>#DIV/0!</v>
      </c>
      <c r="FO61" s="76">
        <f t="shared" ref="FO61:FQ61" si="305">SUM(FO54:FO60)</f>
        <v>0</v>
      </c>
      <c r="FP61" s="76">
        <f t="shared" si="305"/>
        <v>0</v>
      </c>
      <c r="FQ61" s="77">
        <f t="shared" si="305"/>
        <v>0</v>
      </c>
      <c r="FR61" s="79" t="e">
        <f t="shared" si="38"/>
        <v>#DIV/0!</v>
      </c>
      <c r="FS61" s="76">
        <f t="shared" ref="FS61:FU61" si="306">SUM(FS54:FS60)</f>
        <v>0</v>
      </c>
      <c r="FT61" s="76">
        <f t="shared" si="306"/>
        <v>0</v>
      </c>
      <c r="FU61" s="77">
        <f t="shared" si="306"/>
        <v>0</v>
      </c>
      <c r="FV61" s="79" t="e">
        <f t="shared" si="39"/>
        <v>#DIV/0!</v>
      </c>
      <c r="FW61" s="76">
        <f t="shared" ref="FW61:FY61" si="307">SUM(FW54:FW60)</f>
        <v>0</v>
      </c>
      <c r="FX61" s="76">
        <f t="shared" si="307"/>
        <v>0</v>
      </c>
      <c r="FY61" s="77">
        <f t="shared" si="307"/>
        <v>0</v>
      </c>
      <c r="FZ61" s="79" t="e">
        <f t="shared" si="40"/>
        <v>#DIV/0!</v>
      </c>
      <c r="GA61" s="76">
        <f t="shared" ref="GA61:GC61" si="308">SUM(GA54:GA60)</f>
        <v>0</v>
      </c>
      <c r="GB61" s="76">
        <f t="shared" si="308"/>
        <v>0</v>
      </c>
      <c r="GC61" s="77">
        <f t="shared" si="308"/>
        <v>0</v>
      </c>
      <c r="GD61" s="79" t="e">
        <f t="shared" si="41"/>
        <v>#DIV/0!</v>
      </c>
      <c r="GE61" s="76">
        <f t="shared" ref="GE61:GG61" si="309">SUM(GE54:GE60)</f>
        <v>0</v>
      </c>
      <c r="GF61" s="76">
        <f t="shared" si="309"/>
        <v>0</v>
      </c>
      <c r="GG61" s="77">
        <f t="shared" si="309"/>
        <v>0</v>
      </c>
      <c r="GH61" s="79" t="e">
        <f t="shared" si="70"/>
        <v>#DIV/0!</v>
      </c>
      <c r="GI61" s="76">
        <f t="shared" ref="GI61" si="310">SUM(GI54:GI60)</f>
        <v>0</v>
      </c>
    </row>
    <row r="62" spans="1:191" hidden="1">
      <c r="A62" s="88"/>
      <c r="B62" s="165"/>
      <c r="C62" s="456">
        <f t="shared" si="43"/>
        <v>0</v>
      </c>
      <c r="D62" s="457">
        <f t="shared" si="177"/>
        <v>0</v>
      </c>
      <c r="E62" s="146"/>
      <c r="F62" s="72"/>
      <c r="G62" s="72"/>
      <c r="H62" s="72"/>
      <c r="I62" s="72"/>
      <c r="J62" s="459">
        <f t="shared" si="45"/>
        <v>0</v>
      </c>
      <c r="K62" s="59">
        <f>SUM($J$21,$J$29,$J$37,$J$45,$J$53,$J$61:J62)/$C$3</f>
        <v>8.6306936377396198E-2</v>
      </c>
      <c r="L62" s="60" t="e">
        <f t="shared" si="46"/>
        <v>#DIV/0!</v>
      </c>
      <c r="M62" s="73" t="e">
        <f t="shared" si="47"/>
        <v>#DIV/0!</v>
      </c>
      <c r="N62" s="356" t="e">
        <f t="shared" si="48"/>
        <v>#DIV/0!</v>
      </c>
      <c r="O62" s="97"/>
      <c r="P62" s="72"/>
      <c r="Q62" s="74" t="e">
        <f t="shared" si="50"/>
        <v>#DIV/0!</v>
      </c>
      <c r="R62" s="75" t="e">
        <f>J62/O62</f>
        <v>#DIV/0!</v>
      </c>
      <c r="S62" s="59" t="e">
        <f t="shared" si="52"/>
        <v>#DIV/0!</v>
      </c>
      <c r="T62" s="72"/>
      <c r="U62" s="72"/>
      <c r="V62" s="89"/>
      <c r="W62" s="169"/>
      <c r="X62" s="127"/>
      <c r="Y62" s="128"/>
      <c r="Z62" s="60" t="e">
        <f t="shared" si="53"/>
        <v>#DIV/0!</v>
      </c>
      <c r="AA62" s="127"/>
      <c r="AB62" s="127"/>
      <c r="AC62" s="128"/>
      <c r="AD62" s="60" t="e">
        <f t="shared" si="54"/>
        <v>#DIV/0!</v>
      </c>
      <c r="AE62" s="127"/>
      <c r="AF62" s="127"/>
      <c r="AG62" s="128"/>
      <c r="AH62" s="60" t="e">
        <f t="shared" si="66"/>
        <v>#DIV/0!</v>
      </c>
      <c r="AI62" s="127"/>
      <c r="AJ62" s="127"/>
      <c r="AK62" s="128"/>
      <c r="AL62" s="60" t="e">
        <f t="shared" si="55"/>
        <v>#DIV/0!</v>
      </c>
      <c r="AM62" s="127"/>
      <c r="AN62" s="127"/>
      <c r="AO62" s="128"/>
      <c r="AP62" s="60" t="e">
        <f t="shared" si="56"/>
        <v>#DIV/0!</v>
      </c>
      <c r="AQ62" s="127"/>
      <c r="AR62" s="127"/>
      <c r="AS62" s="128"/>
      <c r="AT62" s="60" t="e">
        <f t="shared" si="57"/>
        <v>#DIV/0!</v>
      </c>
      <c r="AU62" s="127"/>
      <c r="AV62" s="127"/>
      <c r="AW62" s="128"/>
      <c r="AX62" s="60" t="e">
        <f t="shared" si="58"/>
        <v>#DIV/0!</v>
      </c>
      <c r="AY62" s="127"/>
      <c r="AZ62" s="127"/>
      <c r="BA62" s="128"/>
      <c r="BB62" s="60" t="e">
        <f t="shared" si="59"/>
        <v>#DIV/0!</v>
      </c>
      <c r="BC62" s="127"/>
      <c r="BD62" s="127"/>
      <c r="BE62" s="128"/>
      <c r="BF62" s="60" t="e">
        <f t="shared" si="60"/>
        <v>#DIV/0!</v>
      </c>
      <c r="BG62" s="127"/>
      <c r="BH62" s="127"/>
      <c r="BI62" s="128"/>
      <c r="BJ62" s="60" t="e">
        <f t="shared" si="61"/>
        <v>#DIV/0!</v>
      </c>
      <c r="BK62" s="127"/>
      <c r="BL62" s="127"/>
      <c r="BM62" s="128"/>
      <c r="BN62" s="60" t="e">
        <f t="shared" si="62"/>
        <v>#DIV/0!</v>
      </c>
      <c r="BO62" s="127"/>
      <c r="BP62" s="127"/>
      <c r="BQ62" s="128"/>
      <c r="BR62" s="60" t="e">
        <f t="shared" si="122"/>
        <v>#DIV/0!</v>
      </c>
      <c r="BS62" s="127"/>
      <c r="BT62" s="127"/>
      <c r="BU62" s="128"/>
      <c r="BV62" s="60" t="e">
        <f t="shared" si="123"/>
        <v>#DIV/0!</v>
      </c>
      <c r="BW62" s="127"/>
      <c r="BX62" s="127"/>
      <c r="BY62" s="128"/>
      <c r="BZ62" s="60" t="e">
        <f t="shared" si="124"/>
        <v>#DIV/0!</v>
      </c>
      <c r="CA62" s="127"/>
      <c r="CB62" s="127"/>
      <c r="CC62" s="128"/>
      <c r="CD62" s="60" t="e">
        <f t="shared" si="125"/>
        <v>#DIV/0!</v>
      </c>
      <c r="CE62" s="127"/>
      <c r="CF62" s="127"/>
      <c r="CG62" s="128"/>
      <c r="CH62" s="60" t="e">
        <f t="shared" si="126"/>
        <v>#DIV/0!</v>
      </c>
      <c r="CI62" s="127"/>
      <c r="CJ62" s="127"/>
      <c r="CK62" s="128"/>
      <c r="CL62" s="60" t="e">
        <f t="shared" si="127"/>
        <v>#DIV/0!</v>
      </c>
      <c r="CM62" s="127"/>
      <c r="CN62" s="127"/>
      <c r="CO62" s="128"/>
      <c r="CP62" s="60" t="e">
        <f t="shared" si="128"/>
        <v>#DIV/0!</v>
      </c>
      <c r="CQ62" s="127"/>
      <c r="CR62" s="127"/>
      <c r="CS62" s="128"/>
      <c r="CT62" s="60" t="e">
        <f t="shared" si="129"/>
        <v>#DIV/0!</v>
      </c>
      <c r="CU62" s="127"/>
      <c r="CV62" s="127"/>
      <c r="CW62" s="128"/>
      <c r="CX62" s="60" t="e">
        <f t="shared" si="130"/>
        <v>#DIV/0!</v>
      </c>
      <c r="CY62" s="127"/>
      <c r="CZ62" s="127"/>
      <c r="DA62" s="128"/>
      <c r="DB62" s="60" t="e">
        <f t="shared" si="131"/>
        <v>#DIV/0!</v>
      </c>
      <c r="DC62" s="127"/>
      <c r="DD62" s="127"/>
      <c r="DE62" s="128"/>
      <c r="DF62" s="60" t="e">
        <f t="shared" si="23"/>
        <v>#DIV/0!</v>
      </c>
      <c r="DG62" s="127"/>
      <c r="DH62" s="127"/>
      <c r="DI62" s="128"/>
      <c r="DJ62" s="60" t="e">
        <f t="shared" si="24"/>
        <v>#DIV/0!</v>
      </c>
      <c r="DK62" s="127"/>
      <c r="DL62" s="127"/>
      <c r="DM62" s="128"/>
      <c r="DN62" s="60" t="e">
        <f t="shared" si="25"/>
        <v>#DIV/0!</v>
      </c>
      <c r="DO62" s="127"/>
      <c r="DP62" s="127"/>
      <c r="DQ62" s="128"/>
      <c r="DR62" s="60" t="e">
        <f t="shared" si="26"/>
        <v>#DIV/0!</v>
      </c>
      <c r="DS62" s="127"/>
      <c r="DT62" s="127"/>
      <c r="DU62" s="128"/>
      <c r="DV62" s="60" t="e">
        <f t="shared" si="27"/>
        <v>#DIV/0!</v>
      </c>
      <c r="DW62" s="127"/>
      <c r="DX62" s="127"/>
      <c r="DY62" s="128"/>
      <c r="DZ62" s="60" t="e">
        <f t="shared" si="28"/>
        <v>#DIV/0!</v>
      </c>
      <c r="EA62" s="127"/>
      <c r="EB62" s="127"/>
      <c r="EC62" s="128"/>
      <c r="ED62" s="60" t="e">
        <f t="shared" si="29"/>
        <v>#DIV/0!</v>
      </c>
      <c r="EE62" s="127"/>
      <c r="EF62" s="127"/>
      <c r="EG62" s="128"/>
      <c r="EH62" s="60" t="e">
        <f t="shared" si="30"/>
        <v>#DIV/0!</v>
      </c>
      <c r="EI62" s="127"/>
      <c r="EJ62" s="127"/>
      <c r="EK62" s="128"/>
      <c r="EL62" s="60" t="e">
        <f t="shared" si="31"/>
        <v>#DIV/0!</v>
      </c>
      <c r="EM62" s="127"/>
      <c r="EN62" s="127"/>
      <c r="EO62" s="128"/>
      <c r="EP62" s="60" t="e">
        <f t="shared" si="69"/>
        <v>#DIV/0!</v>
      </c>
      <c r="EQ62" s="127"/>
      <c r="ER62" s="127"/>
      <c r="ES62" s="128"/>
      <c r="ET62" s="150" t="e">
        <f t="shared" si="65"/>
        <v>#DIV/0!</v>
      </c>
      <c r="EU62" s="127"/>
      <c r="EV62" s="127"/>
      <c r="EW62" s="128"/>
      <c r="EX62" s="60" t="e">
        <f t="shared" si="33"/>
        <v>#DIV/0!</v>
      </c>
      <c r="EY62" s="127"/>
      <c r="EZ62" s="127"/>
      <c r="FA62" s="128"/>
      <c r="FB62" s="60" t="e">
        <f t="shared" si="34"/>
        <v>#DIV/0!</v>
      </c>
      <c r="FC62" s="127"/>
      <c r="FD62" s="127"/>
      <c r="FE62" s="128"/>
      <c r="FF62" s="60" t="e">
        <f t="shared" si="35"/>
        <v>#DIV/0!</v>
      </c>
      <c r="FG62" s="127"/>
      <c r="FH62" s="127"/>
      <c r="FI62" s="128"/>
      <c r="FJ62" s="60" t="e">
        <f t="shared" si="36"/>
        <v>#DIV/0!</v>
      </c>
      <c r="FK62" s="127"/>
      <c r="FL62" s="127"/>
      <c r="FM62" s="128"/>
      <c r="FN62" s="60" t="e">
        <f t="shared" si="37"/>
        <v>#DIV/0!</v>
      </c>
      <c r="FO62" s="127"/>
      <c r="FP62" s="127"/>
      <c r="FQ62" s="128"/>
      <c r="FR62" s="60" t="e">
        <f t="shared" si="38"/>
        <v>#DIV/0!</v>
      </c>
      <c r="FS62" s="127"/>
      <c r="FT62" s="127"/>
      <c r="FU62" s="128"/>
      <c r="FV62" s="60" t="e">
        <f t="shared" si="39"/>
        <v>#DIV/0!</v>
      </c>
      <c r="FW62" s="127"/>
      <c r="FX62" s="127"/>
      <c r="FY62" s="128"/>
      <c r="FZ62" s="60" t="e">
        <f t="shared" si="40"/>
        <v>#DIV/0!</v>
      </c>
      <c r="GA62" s="127"/>
      <c r="GB62" s="127"/>
      <c r="GC62" s="128"/>
      <c r="GD62" s="60" t="e">
        <f t="shared" si="41"/>
        <v>#DIV/0!</v>
      </c>
      <c r="GE62" s="127"/>
      <c r="GF62" s="127"/>
      <c r="GG62" s="128"/>
      <c r="GH62" s="60" t="e">
        <f t="shared" si="70"/>
        <v>#DIV/0!</v>
      </c>
      <c r="GI62" s="127"/>
    </row>
    <row r="63" spans="1:191" hidden="1">
      <c r="A63" s="88"/>
      <c r="B63" s="165"/>
      <c r="C63" s="456">
        <f t="shared" si="43"/>
        <v>0</v>
      </c>
      <c r="D63" s="457">
        <f t="shared" si="177"/>
        <v>0</v>
      </c>
      <c r="E63" s="146"/>
      <c r="F63" s="72"/>
      <c r="G63" s="72"/>
      <c r="H63" s="72"/>
      <c r="I63" s="72"/>
      <c r="J63" s="459">
        <f t="shared" si="45"/>
        <v>0</v>
      </c>
      <c r="K63" s="59">
        <f>SUM($J$21,$J$29,$J$37,$J$45,$J$53,$J$61:J63)/$C$3</f>
        <v>8.6306936377396198E-2</v>
      </c>
      <c r="L63" s="60" t="e">
        <f t="shared" si="46"/>
        <v>#DIV/0!</v>
      </c>
      <c r="M63" s="73" t="e">
        <f t="shared" si="47"/>
        <v>#DIV/0!</v>
      </c>
      <c r="N63" s="356" t="e">
        <f t="shared" si="48"/>
        <v>#DIV/0!</v>
      </c>
      <c r="O63" s="97"/>
      <c r="P63" s="72"/>
      <c r="Q63" s="74" t="e">
        <f t="shared" si="50"/>
        <v>#DIV/0!</v>
      </c>
      <c r="R63" s="75" t="e">
        <f t="shared" ref="R63:R68" si="311">J63/O63</f>
        <v>#DIV/0!</v>
      </c>
      <c r="S63" s="59" t="e">
        <f t="shared" si="52"/>
        <v>#DIV/0!</v>
      </c>
      <c r="T63" s="72"/>
      <c r="U63" s="72"/>
      <c r="V63" s="89"/>
      <c r="W63" s="169"/>
      <c r="X63" s="127"/>
      <c r="Y63" s="128"/>
      <c r="Z63" s="60" t="e">
        <f t="shared" si="53"/>
        <v>#DIV/0!</v>
      </c>
      <c r="AA63" s="127"/>
      <c r="AB63" s="127"/>
      <c r="AC63" s="128"/>
      <c r="AD63" s="60" t="e">
        <f t="shared" si="54"/>
        <v>#DIV/0!</v>
      </c>
      <c r="AE63" s="127"/>
      <c r="AF63" s="127"/>
      <c r="AG63" s="128"/>
      <c r="AH63" s="60" t="e">
        <f t="shared" si="66"/>
        <v>#DIV/0!</v>
      </c>
      <c r="AI63" s="127"/>
      <c r="AJ63" s="127"/>
      <c r="AK63" s="128"/>
      <c r="AL63" s="60" t="e">
        <f t="shared" si="55"/>
        <v>#DIV/0!</v>
      </c>
      <c r="AM63" s="127"/>
      <c r="AN63" s="127"/>
      <c r="AO63" s="128"/>
      <c r="AP63" s="60" t="e">
        <f t="shared" si="56"/>
        <v>#DIV/0!</v>
      </c>
      <c r="AQ63" s="127"/>
      <c r="AR63" s="127"/>
      <c r="AS63" s="128"/>
      <c r="AT63" s="60" t="e">
        <f t="shared" si="57"/>
        <v>#DIV/0!</v>
      </c>
      <c r="AU63" s="127"/>
      <c r="AV63" s="127"/>
      <c r="AW63" s="128"/>
      <c r="AX63" s="60" t="e">
        <f t="shared" si="58"/>
        <v>#DIV/0!</v>
      </c>
      <c r="AY63" s="127"/>
      <c r="AZ63" s="127"/>
      <c r="BA63" s="128"/>
      <c r="BB63" s="60" t="e">
        <f t="shared" si="59"/>
        <v>#DIV/0!</v>
      </c>
      <c r="BC63" s="127"/>
      <c r="BD63" s="127"/>
      <c r="BE63" s="128"/>
      <c r="BF63" s="60" t="e">
        <f t="shared" si="60"/>
        <v>#DIV/0!</v>
      </c>
      <c r="BG63" s="127"/>
      <c r="BH63" s="127"/>
      <c r="BI63" s="128"/>
      <c r="BJ63" s="60" t="e">
        <f t="shared" si="61"/>
        <v>#DIV/0!</v>
      </c>
      <c r="BK63" s="127"/>
      <c r="BL63" s="127"/>
      <c r="BM63" s="128"/>
      <c r="BN63" s="60" t="e">
        <f t="shared" si="62"/>
        <v>#DIV/0!</v>
      </c>
      <c r="BO63" s="127"/>
      <c r="BP63" s="127"/>
      <c r="BQ63" s="128"/>
      <c r="BR63" s="60" t="e">
        <f t="shared" si="122"/>
        <v>#DIV/0!</v>
      </c>
      <c r="BS63" s="127"/>
      <c r="BT63" s="127"/>
      <c r="BU63" s="128"/>
      <c r="BV63" s="60" t="e">
        <f t="shared" si="123"/>
        <v>#DIV/0!</v>
      </c>
      <c r="BW63" s="127"/>
      <c r="BX63" s="127"/>
      <c r="BY63" s="128"/>
      <c r="BZ63" s="60" t="e">
        <f t="shared" si="124"/>
        <v>#DIV/0!</v>
      </c>
      <c r="CA63" s="127"/>
      <c r="CB63" s="127"/>
      <c r="CC63" s="128"/>
      <c r="CD63" s="60" t="e">
        <f t="shared" si="125"/>
        <v>#DIV/0!</v>
      </c>
      <c r="CE63" s="127"/>
      <c r="CF63" s="127"/>
      <c r="CG63" s="128"/>
      <c r="CH63" s="60" t="e">
        <f t="shared" si="126"/>
        <v>#DIV/0!</v>
      </c>
      <c r="CI63" s="127"/>
      <c r="CJ63" s="127"/>
      <c r="CK63" s="128"/>
      <c r="CL63" s="60" t="e">
        <f t="shared" si="127"/>
        <v>#DIV/0!</v>
      </c>
      <c r="CM63" s="127"/>
      <c r="CN63" s="127"/>
      <c r="CO63" s="128"/>
      <c r="CP63" s="60" t="e">
        <f t="shared" si="128"/>
        <v>#DIV/0!</v>
      </c>
      <c r="CQ63" s="127"/>
      <c r="CR63" s="127"/>
      <c r="CS63" s="128"/>
      <c r="CT63" s="60" t="e">
        <f t="shared" si="129"/>
        <v>#DIV/0!</v>
      </c>
      <c r="CU63" s="127"/>
      <c r="CV63" s="127"/>
      <c r="CW63" s="128"/>
      <c r="CX63" s="60" t="e">
        <f t="shared" si="130"/>
        <v>#DIV/0!</v>
      </c>
      <c r="CY63" s="127"/>
      <c r="CZ63" s="127"/>
      <c r="DA63" s="128"/>
      <c r="DB63" s="60" t="e">
        <f t="shared" si="131"/>
        <v>#DIV/0!</v>
      </c>
      <c r="DC63" s="127"/>
      <c r="DD63" s="127"/>
      <c r="DE63" s="128"/>
      <c r="DF63" s="60" t="e">
        <f t="shared" si="23"/>
        <v>#DIV/0!</v>
      </c>
      <c r="DG63" s="127"/>
      <c r="DH63" s="127"/>
      <c r="DI63" s="128"/>
      <c r="DJ63" s="60" t="e">
        <f t="shared" si="24"/>
        <v>#DIV/0!</v>
      </c>
      <c r="DK63" s="127"/>
      <c r="DL63" s="127"/>
      <c r="DM63" s="128"/>
      <c r="DN63" s="60" t="e">
        <f t="shared" si="25"/>
        <v>#DIV/0!</v>
      </c>
      <c r="DO63" s="127"/>
      <c r="DP63" s="127"/>
      <c r="DQ63" s="128"/>
      <c r="DR63" s="60" t="e">
        <f t="shared" si="26"/>
        <v>#DIV/0!</v>
      </c>
      <c r="DS63" s="127"/>
      <c r="DT63" s="127"/>
      <c r="DU63" s="128"/>
      <c r="DV63" s="60" t="e">
        <f t="shared" si="27"/>
        <v>#DIV/0!</v>
      </c>
      <c r="DW63" s="127"/>
      <c r="DX63" s="127"/>
      <c r="DY63" s="128"/>
      <c r="DZ63" s="60" t="e">
        <f t="shared" si="28"/>
        <v>#DIV/0!</v>
      </c>
      <c r="EA63" s="127"/>
      <c r="EB63" s="127"/>
      <c r="EC63" s="128"/>
      <c r="ED63" s="60" t="e">
        <f t="shared" si="29"/>
        <v>#DIV/0!</v>
      </c>
      <c r="EE63" s="127"/>
      <c r="EF63" s="127"/>
      <c r="EG63" s="128"/>
      <c r="EH63" s="60" t="e">
        <f t="shared" si="30"/>
        <v>#DIV/0!</v>
      </c>
      <c r="EI63" s="127"/>
      <c r="EJ63" s="127"/>
      <c r="EK63" s="128"/>
      <c r="EL63" s="60" t="e">
        <f t="shared" si="31"/>
        <v>#DIV/0!</v>
      </c>
      <c r="EM63" s="127"/>
      <c r="EN63" s="127"/>
      <c r="EO63" s="128"/>
      <c r="EP63" s="60" t="e">
        <f t="shared" si="69"/>
        <v>#DIV/0!</v>
      </c>
      <c r="EQ63" s="127"/>
      <c r="ER63" s="127"/>
      <c r="ES63" s="128"/>
      <c r="ET63" s="150" t="e">
        <f t="shared" si="65"/>
        <v>#DIV/0!</v>
      </c>
      <c r="EU63" s="127"/>
      <c r="EV63" s="127"/>
      <c r="EW63" s="128"/>
      <c r="EX63" s="60" t="e">
        <f t="shared" si="33"/>
        <v>#DIV/0!</v>
      </c>
      <c r="EY63" s="127"/>
      <c r="EZ63" s="127"/>
      <c r="FA63" s="128"/>
      <c r="FB63" s="60" t="e">
        <f t="shared" si="34"/>
        <v>#DIV/0!</v>
      </c>
      <c r="FC63" s="127"/>
      <c r="FD63" s="127"/>
      <c r="FE63" s="128"/>
      <c r="FF63" s="60" t="e">
        <f t="shared" si="35"/>
        <v>#DIV/0!</v>
      </c>
      <c r="FG63" s="127"/>
      <c r="FH63" s="127"/>
      <c r="FI63" s="128"/>
      <c r="FJ63" s="60" t="e">
        <f t="shared" si="36"/>
        <v>#DIV/0!</v>
      </c>
      <c r="FK63" s="127"/>
      <c r="FL63" s="127"/>
      <c r="FM63" s="128"/>
      <c r="FN63" s="60" t="e">
        <f t="shared" si="37"/>
        <v>#DIV/0!</v>
      </c>
      <c r="FO63" s="127"/>
      <c r="FP63" s="127"/>
      <c r="FQ63" s="128"/>
      <c r="FR63" s="60" t="e">
        <f t="shared" si="38"/>
        <v>#DIV/0!</v>
      </c>
      <c r="FS63" s="127"/>
      <c r="FT63" s="127"/>
      <c r="FU63" s="128"/>
      <c r="FV63" s="60" t="e">
        <f t="shared" si="39"/>
        <v>#DIV/0!</v>
      </c>
      <c r="FW63" s="127"/>
      <c r="FX63" s="127"/>
      <c r="FY63" s="128"/>
      <c r="FZ63" s="60" t="e">
        <f t="shared" si="40"/>
        <v>#DIV/0!</v>
      </c>
      <c r="GA63" s="127"/>
      <c r="GB63" s="127"/>
      <c r="GC63" s="128"/>
      <c r="GD63" s="60" t="e">
        <f t="shared" si="41"/>
        <v>#DIV/0!</v>
      </c>
      <c r="GE63" s="127"/>
      <c r="GF63" s="127"/>
      <c r="GG63" s="128"/>
      <c r="GH63" s="60" t="e">
        <f t="shared" si="70"/>
        <v>#DIV/0!</v>
      </c>
      <c r="GI63" s="127"/>
    </row>
    <row r="64" spans="1:191" hidden="1">
      <c r="A64" s="88"/>
      <c r="B64" s="165"/>
      <c r="C64" s="456">
        <f t="shared" si="43"/>
        <v>0</v>
      </c>
      <c r="D64" s="457">
        <f t="shared" si="177"/>
        <v>0</v>
      </c>
      <c r="E64" s="146"/>
      <c r="F64" s="72"/>
      <c r="G64" s="72"/>
      <c r="H64" s="72"/>
      <c r="I64" s="72"/>
      <c r="J64" s="459">
        <f t="shared" si="45"/>
        <v>0</v>
      </c>
      <c r="K64" s="59">
        <f>SUM($J$21,$J$29,$J$37,$J$45,$J$53,$J$61:J64)/$C$3</f>
        <v>8.6306936377396198E-2</v>
      </c>
      <c r="L64" s="60" t="e">
        <f t="shared" si="46"/>
        <v>#DIV/0!</v>
      </c>
      <c r="M64" s="73" t="e">
        <f t="shared" si="47"/>
        <v>#DIV/0!</v>
      </c>
      <c r="N64" s="356" t="e">
        <f t="shared" si="48"/>
        <v>#DIV/0!</v>
      </c>
      <c r="O64" s="97"/>
      <c r="P64" s="72"/>
      <c r="Q64" s="74" t="e">
        <f t="shared" si="50"/>
        <v>#DIV/0!</v>
      </c>
      <c r="R64" s="75" t="e">
        <f t="shared" si="311"/>
        <v>#DIV/0!</v>
      </c>
      <c r="S64" s="59" t="e">
        <f t="shared" si="52"/>
        <v>#DIV/0!</v>
      </c>
      <c r="T64" s="72"/>
      <c r="U64" s="72"/>
      <c r="V64" s="89"/>
      <c r="W64" s="169"/>
      <c r="X64" s="127"/>
      <c r="Y64" s="128"/>
      <c r="Z64" s="60" t="e">
        <f t="shared" si="53"/>
        <v>#DIV/0!</v>
      </c>
      <c r="AA64" s="127"/>
      <c r="AB64" s="127"/>
      <c r="AC64" s="128"/>
      <c r="AD64" s="60" t="e">
        <f t="shared" si="54"/>
        <v>#DIV/0!</v>
      </c>
      <c r="AE64" s="127"/>
      <c r="AF64" s="127"/>
      <c r="AG64" s="128"/>
      <c r="AH64" s="60" t="e">
        <f t="shared" si="66"/>
        <v>#DIV/0!</v>
      </c>
      <c r="AI64" s="127"/>
      <c r="AJ64" s="127"/>
      <c r="AK64" s="128"/>
      <c r="AL64" s="60" t="e">
        <f t="shared" si="55"/>
        <v>#DIV/0!</v>
      </c>
      <c r="AM64" s="127"/>
      <c r="AN64" s="127"/>
      <c r="AO64" s="128"/>
      <c r="AP64" s="60" t="e">
        <f t="shared" si="56"/>
        <v>#DIV/0!</v>
      </c>
      <c r="AQ64" s="127"/>
      <c r="AR64" s="127"/>
      <c r="AS64" s="128"/>
      <c r="AT64" s="60" t="e">
        <f t="shared" si="57"/>
        <v>#DIV/0!</v>
      </c>
      <c r="AU64" s="127"/>
      <c r="AV64" s="127"/>
      <c r="AW64" s="128"/>
      <c r="AX64" s="60" t="e">
        <f t="shared" si="58"/>
        <v>#DIV/0!</v>
      </c>
      <c r="AY64" s="127"/>
      <c r="AZ64" s="127"/>
      <c r="BA64" s="128"/>
      <c r="BB64" s="60" t="e">
        <f t="shared" si="59"/>
        <v>#DIV/0!</v>
      </c>
      <c r="BC64" s="127"/>
      <c r="BD64" s="127"/>
      <c r="BE64" s="128"/>
      <c r="BF64" s="60" t="e">
        <f t="shared" si="60"/>
        <v>#DIV/0!</v>
      </c>
      <c r="BG64" s="127"/>
      <c r="BH64" s="127"/>
      <c r="BI64" s="128"/>
      <c r="BJ64" s="60" t="e">
        <f t="shared" si="61"/>
        <v>#DIV/0!</v>
      </c>
      <c r="BK64" s="127"/>
      <c r="BL64" s="127"/>
      <c r="BM64" s="128"/>
      <c r="BN64" s="60" t="e">
        <f t="shared" si="62"/>
        <v>#DIV/0!</v>
      </c>
      <c r="BO64" s="127"/>
      <c r="BP64" s="127"/>
      <c r="BQ64" s="128"/>
      <c r="BR64" s="60" t="e">
        <f t="shared" si="122"/>
        <v>#DIV/0!</v>
      </c>
      <c r="BS64" s="127"/>
      <c r="BT64" s="127"/>
      <c r="BU64" s="128"/>
      <c r="BV64" s="60" t="e">
        <f t="shared" si="123"/>
        <v>#DIV/0!</v>
      </c>
      <c r="BW64" s="127"/>
      <c r="BX64" s="127"/>
      <c r="BY64" s="128"/>
      <c r="BZ64" s="60" t="e">
        <f t="shared" si="124"/>
        <v>#DIV/0!</v>
      </c>
      <c r="CA64" s="127"/>
      <c r="CB64" s="127"/>
      <c r="CC64" s="128"/>
      <c r="CD64" s="60" t="e">
        <f t="shared" si="125"/>
        <v>#DIV/0!</v>
      </c>
      <c r="CE64" s="127"/>
      <c r="CF64" s="127"/>
      <c r="CG64" s="128"/>
      <c r="CH64" s="60" t="e">
        <f t="shared" si="126"/>
        <v>#DIV/0!</v>
      </c>
      <c r="CI64" s="127"/>
      <c r="CJ64" s="127"/>
      <c r="CK64" s="128"/>
      <c r="CL64" s="60" t="e">
        <f t="shared" si="127"/>
        <v>#DIV/0!</v>
      </c>
      <c r="CM64" s="127"/>
      <c r="CN64" s="127"/>
      <c r="CO64" s="128"/>
      <c r="CP64" s="60" t="e">
        <f t="shared" si="128"/>
        <v>#DIV/0!</v>
      </c>
      <c r="CQ64" s="127"/>
      <c r="CR64" s="127"/>
      <c r="CS64" s="128"/>
      <c r="CT64" s="60" t="e">
        <f t="shared" si="129"/>
        <v>#DIV/0!</v>
      </c>
      <c r="CU64" s="127"/>
      <c r="CV64" s="127"/>
      <c r="CW64" s="128"/>
      <c r="CX64" s="60" t="e">
        <f t="shared" si="130"/>
        <v>#DIV/0!</v>
      </c>
      <c r="CY64" s="127"/>
      <c r="CZ64" s="127"/>
      <c r="DA64" s="128"/>
      <c r="DB64" s="60" t="e">
        <f t="shared" si="131"/>
        <v>#DIV/0!</v>
      </c>
      <c r="DC64" s="127"/>
      <c r="DD64" s="127"/>
      <c r="DE64" s="128"/>
      <c r="DF64" s="60" t="e">
        <f t="shared" si="23"/>
        <v>#DIV/0!</v>
      </c>
      <c r="DG64" s="127"/>
      <c r="DH64" s="127"/>
      <c r="DI64" s="128"/>
      <c r="DJ64" s="60" t="e">
        <f t="shared" si="24"/>
        <v>#DIV/0!</v>
      </c>
      <c r="DK64" s="127"/>
      <c r="DL64" s="127"/>
      <c r="DM64" s="128"/>
      <c r="DN64" s="60" t="e">
        <f t="shared" si="25"/>
        <v>#DIV/0!</v>
      </c>
      <c r="DO64" s="127"/>
      <c r="DP64" s="127"/>
      <c r="DQ64" s="128"/>
      <c r="DR64" s="60" t="e">
        <f t="shared" si="26"/>
        <v>#DIV/0!</v>
      </c>
      <c r="DS64" s="127"/>
      <c r="DT64" s="127"/>
      <c r="DU64" s="128"/>
      <c r="DV64" s="60" t="e">
        <f t="shared" si="27"/>
        <v>#DIV/0!</v>
      </c>
      <c r="DW64" s="127"/>
      <c r="DX64" s="127"/>
      <c r="DY64" s="128"/>
      <c r="DZ64" s="60" t="e">
        <f t="shared" si="28"/>
        <v>#DIV/0!</v>
      </c>
      <c r="EA64" s="127"/>
      <c r="EB64" s="127"/>
      <c r="EC64" s="128"/>
      <c r="ED64" s="60" t="e">
        <f t="shared" si="29"/>
        <v>#DIV/0!</v>
      </c>
      <c r="EE64" s="127"/>
      <c r="EF64" s="127"/>
      <c r="EG64" s="128"/>
      <c r="EH64" s="60" t="e">
        <f t="shared" si="30"/>
        <v>#DIV/0!</v>
      </c>
      <c r="EI64" s="127"/>
      <c r="EJ64" s="127"/>
      <c r="EK64" s="128"/>
      <c r="EL64" s="60" t="e">
        <f t="shared" si="31"/>
        <v>#DIV/0!</v>
      </c>
      <c r="EM64" s="127"/>
      <c r="EN64" s="127"/>
      <c r="EO64" s="128"/>
      <c r="EP64" s="60" t="e">
        <f t="shared" si="69"/>
        <v>#DIV/0!</v>
      </c>
      <c r="EQ64" s="127"/>
      <c r="ER64" s="127"/>
      <c r="ES64" s="128"/>
      <c r="ET64" s="150" t="e">
        <f t="shared" si="65"/>
        <v>#DIV/0!</v>
      </c>
      <c r="EU64" s="127"/>
      <c r="EV64" s="127"/>
      <c r="EW64" s="128"/>
      <c r="EX64" s="60" t="e">
        <f t="shared" si="33"/>
        <v>#DIV/0!</v>
      </c>
      <c r="EY64" s="127"/>
      <c r="EZ64" s="127"/>
      <c r="FA64" s="128"/>
      <c r="FB64" s="60" t="e">
        <f t="shared" si="34"/>
        <v>#DIV/0!</v>
      </c>
      <c r="FC64" s="127"/>
      <c r="FD64" s="127"/>
      <c r="FE64" s="128"/>
      <c r="FF64" s="60" t="e">
        <f t="shared" si="35"/>
        <v>#DIV/0!</v>
      </c>
      <c r="FG64" s="127"/>
      <c r="FH64" s="127"/>
      <c r="FI64" s="128"/>
      <c r="FJ64" s="60" t="e">
        <f t="shared" si="36"/>
        <v>#DIV/0!</v>
      </c>
      <c r="FK64" s="127"/>
      <c r="FL64" s="127"/>
      <c r="FM64" s="128"/>
      <c r="FN64" s="60" t="e">
        <f t="shared" si="37"/>
        <v>#DIV/0!</v>
      </c>
      <c r="FO64" s="127"/>
      <c r="FP64" s="127"/>
      <c r="FQ64" s="128"/>
      <c r="FR64" s="60" t="e">
        <f t="shared" si="38"/>
        <v>#DIV/0!</v>
      </c>
      <c r="FS64" s="127"/>
      <c r="FT64" s="127"/>
      <c r="FU64" s="128"/>
      <c r="FV64" s="60" t="e">
        <f t="shared" si="39"/>
        <v>#DIV/0!</v>
      </c>
      <c r="FW64" s="127"/>
      <c r="FX64" s="127"/>
      <c r="FY64" s="128"/>
      <c r="FZ64" s="60" t="e">
        <f t="shared" si="40"/>
        <v>#DIV/0!</v>
      </c>
      <c r="GA64" s="127"/>
      <c r="GB64" s="127"/>
      <c r="GC64" s="128"/>
      <c r="GD64" s="60" t="e">
        <f t="shared" si="41"/>
        <v>#DIV/0!</v>
      </c>
      <c r="GE64" s="127"/>
      <c r="GF64" s="127"/>
      <c r="GG64" s="128"/>
      <c r="GH64" s="60" t="e">
        <f t="shared" si="70"/>
        <v>#DIV/0!</v>
      </c>
      <c r="GI64" s="127"/>
    </row>
    <row r="65" spans="1:191" hidden="1">
      <c r="A65" s="88"/>
      <c r="B65" s="165"/>
      <c r="C65" s="456">
        <f t="shared" si="43"/>
        <v>0</v>
      </c>
      <c r="D65" s="457">
        <f t="shared" si="177"/>
        <v>0</v>
      </c>
      <c r="E65" s="146"/>
      <c r="F65" s="72"/>
      <c r="G65" s="72"/>
      <c r="H65" s="72"/>
      <c r="I65" s="72"/>
      <c r="J65" s="459">
        <f t="shared" si="45"/>
        <v>0</v>
      </c>
      <c r="K65" s="59">
        <f>SUM($J$21,$J$29,$J$37,$J$45,$J$53,$J$61:J65)/$C$3</f>
        <v>8.6306936377396198E-2</v>
      </c>
      <c r="L65" s="60" t="e">
        <f t="shared" si="46"/>
        <v>#DIV/0!</v>
      </c>
      <c r="M65" s="73" t="e">
        <f t="shared" si="47"/>
        <v>#DIV/0!</v>
      </c>
      <c r="N65" s="356" t="e">
        <f t="shared" si="48"/>
        <v>#DIV/0!</v>
      </c>
      <c r="O65" s="97"/>
      <c r="P65" s="72"/>
      <c r="Q65" s="74" t="e">
        <f t="shared" si="50"/>
        <v>#DIV/0!</v>
      </c>
      <c r="R65" s="75" t="e">
        <f t="shared" si="311"/>
        <v>#DIV/0!</v>
      </c>
      <c r="S65" s="59" t="e">
        <f t="shared" si="52"/>
        <v>#DIV/0!</v>
      </c>
      <c r="T65" s="72"/>
      <c r="U65" s="72"/>
      <c r="V65" s="89"/>
      <c r="W65" s="169"/>
      <c r="X65" s="127"/>
      <c r="Y65" s="128"/>
      <c r="Z65" s="60" t="e">
        <f t="shared" si="53"/>
        <v>#DIV/0!</v>
      </c>
      <c r="AA65" s="127"/>
      <c r="AB65" s="127"/>
      <c r="AC65" s="128"/>
      <c r="AD65" s="60" t="e">
        <f t="shared" si="54"/>
        <v>#DIV/0!</v>
      </c>
      <c r="AE65" s="127"/>
      <c r="AF65" s="127"/>
      <c r="AG65" s="128"/>
      <c r="AH65" s="60" t="e">
        <f t="shared" si="66"/>
        <v>#DIV/0!</v>
      </c>
      <c r="AI65" s="127"/>
      <c r="AJ65" s="127"/>
      <c r="AK65" s="128"/>
      <c r="AL65" s="60" t="e">
        <f t="shared" si="55"/>
        <v>#DIV/0!</v>
      </c>
      <c r="AM65" s="127"/>
      <c r="AN65" s="127"/>
      <c r="AO65" s="128"/>
      <c r="AP65" s="60" t="e">
        <f t="shared" si="56"/>
        <v>#DIV/0!</v>
      </c>
      <c r="AQ65" s="127"/>
      <c r="AR65" s="127"/>
      <c r="AS65" s="128"/>
      <c r="AT65" s="60" t="e">
        <f t="shared" si="57"/>
        <v>#DIV/0!</v>
      </c>
      <c r="AU65" s="127"/>
      <c r="AV65" s="127"/>
      <c r="AW65" s="128"/>
      <c r="AX65" s="60" t="e">
        <f t="shared" si="58"/>
        <v>#DIV/0!</v>
      </c>
      <c r="AY65" s="127"/>
      <c r="AZ65" s="127"/>
      <c r="BA65" s="128"/>
      <c r="BB65" s="60" t="e">
        <f t="shared" si="59"/>
        <v>#DIV/0!</v>
      </c>
      <c r="BC65" s="127"/>
      <c r="BD65" s="127"/>
      <c r="BE65" s="128"/>
      <c r="BF65" s="60" t="e">
        <f t="shared" si="60"/>
        <v>#DIV/0!</v>
      </c>
      <c r="BG65" s="127"/>
      <c r="BH65" s="127"/>
      <c r="BI65" s="128"/>
      <c r="BJ65" s="60" t="e">
        <f t="shared" si="61"/>
        <v>#DIV/0!</v>
      </c>
      <c r="BK65" s="127"/>
      <c r="BL65" s="127"/>
      <c r="BM65" s="128"/>
      <c r="BN65" s="60" t="e">
        <f t="shared" si="62"/>
        <v>#DIV/0!</v>
      </c>
      <c r="BO65" s="127"/>
      <c r="BP65" s="127"/>
      <c r="BQ65" s="128"/>
      <c r="BR65" s="60" t="e">
        <f t="shared" si="122"/>
        <v>#DIV/0!</v>
      </c>
      <c r="BS65" s="127"/>
      <c r="BT65" s="127"/>
      <c r="BU65" s="128"/>
      <c r="BV65" s="60" t="e">
        <f t="shared" si="123"/>
        <v>#DIV/0!</v>
      </c>
      <c r="BW65" s="127"/>
      <c r="BX65" s="127"/>
      <c r="BY65" s="128"/>
      <c r="BZ65" s="60" t="e">
        <f t="shared" si="124"/>
        <v>#DIV/0!</v>
      </c>
      <c r="CA65" s="127"/>
      <c r="CB65" s="127"/>
      <c r="CC65" s="128"/>
      <c r="CD65" s="60" t="e">
        <f t="shared" si="125"/>
        <v>#DIV/0!</v>
      </c>
      <c r="CE65" s="127"/>
      <c r="CF65" s="127"/>
      <c r="CG65" s="128"/>
      <c r="CH65" s="60" t="e">
        <f t="shared" si="126"/>
        <v>#DIV/0!</v>
      </c>
      <c r="CI65" s="127"/>
      <c r="CJ65" s="127"/>
      <c r="CK65" s="128"/>
      <c r="CL65" s="60" t="e">
        <f t="shared" si="127"/>
        <v>#DIV/0!</v>
      </c>
      <c r="CM65" s="127"/>
      <c r="CN65" s="127"/>
      <c r="CO65" s="128"/>
      <c r="CP65" s="60" t="e">
        <f t="shared" si="128"/>
        <v>#DIV/0!</v>
      </c>
      <c r="CQ65" s="127"/>
      <c r="CR65" s="127"/>
      <c r="CS65" s="128"/>
      <c r="CT65" s="60" t="e">
        <f t="shared" si="129"/>
        <v>#DIV/0!</v>
      </c>
      <c r="CU65" s="127"/>
      <c r="CV65" s="127"/>
      <c r="CW65" s="128"/>
      <c r="CX65" s="60" t="e">
        <f t="shared" si="130"/>
        <v>#DIV/0!</v>
      </c>
      <c r="CY65" s="127"/>
      <c r="CZ65" s="127"/>
      <c r="DA65" s="128"/>
      <c r="DB65" s="60" t="e">
        <f t="shared" si="131"/>
        <v>#DIV/0!</v>
      </c>
      <c r="DC65" s="127"/>
      <c r="DD65" s="127"/>
      <c r="DE65" s="128"/>
      <c r="DF65" s="60" t="e">
        <f t="shared" si="23"/>
        <v>#DIV/0!</v>
      </c>
      <c r="DG65" s="127"/>
      <c r="DH65" s="127"/>
      <c r="DI65" s="128"/>
      <c r="DJ65" s="60" t="e">
        <f t="shared" si="24"/>
        <v>#DIV/0!</v>
      </c>
      <c r="DK65" s="127"/>
      <c r="DL65" s="127"/>
      <c r="DM65" s="128"/>
      <c r="DN65" s="60" t="e">
        <f t="shared" si="25"/>
        <v>#DIV/0!</v>
      </c>
      <c r="DO65" s="127"/>
      <c r="DP65" s="127"/>
      <c r="DQ65" s="128"/>
      <c r="DR65" s="60" t="e">
        <f t="shared" si="26"/>
        <v>#DIV/0!</v>
      </c>
      <c r="DS65" s="127"/>
      <c r="DT65" s="127"/>
      <c r="DU65" s="128"/>
      <c r="DV65" s="60" t="e">
        <f t="shared" si="27"/>
        <v>#DIV/0!</v>
      </c>
      <c r="DW65" s="127"/>
      <c r="DX65" s="127"/>
      <c r="DY65" s="128"/>
      <c r="DZ65" s="60" t="e">
        <f t="shared" si="28"/>
        <v>#DIV/0!</v>
      </c>
      <c r="EA65" s="127"/>
      <c r="EB65" s="127"/>
      <c r="EC65" s="128"/>
      <c r="ED65" s="60" t="e">
        <f t="shared" si="29"/>
        <v>#DIV/0!</v>
      </c>
      <c r="EE65" s="127"/>
      <c r="EF65" s="127"/>
      <c r="EG65" s="128"/>
      <c r="EH65" s="60" t="e">
        <f t="shared" si="30"/>
        <v>#DIV/0!</v>
      </c>
      <c r="EI65" s="127"/>
      <c r="EJ65" s="127"/>
      <c r="EK65" s="128"/>
      <c r="EL65" s="60" t="e">
        <f t="shared" si="31"/>
        <v>#DIV/0!</v>
      </c>
      <c r="EM65" s="127"/>
      <c r="EN65" s="127"/>
      <c r="EO65" s="128"/>
      <c r="EP65" s="60" t="e">
        <f t="shared" si="69"/>
        <v>#DIV/0!</v>
      </c>
      <c r="EQ65" s="127"/>
      <c r="ER65" s="127"/>
      <c r="ES65" s="128"/>
      <c r="ET65" s="150" t="e">
        <f t="shared" si="65"/>
        <v>#DIV/0!</v>
      </c>
      <c r="EU65" s="127"/>
      <c r="EV65" s="127"/>
      <c r="EW65" s="128"/>
      <c r="EX65" s="60" t="e">
        <f t="shared" si="33"/>
        <v>#DIV/0!</v>
      </c>
      <c r="EY65" s="127"/>
      <c r="EZ65" s="127"/>
      <c r="FA65" s="128"/>
      <c r="FB65" s="60" t="e">
        <f t="shared" si="34"/>
        <v>#DIV/0!</v>
      </c>
      <c r="FC65" s="127"/>
      <c r="FD65" s="127"/>
      <c r="FE65" s="128"/>
      <c r="FF65" s="60" t="e">
        <f t="shared" si="35"/>
        <v>#DIV/0!</v>
      </c>
      <c r="FG65" s="127"/>
      <c r="FH65" s="127"/>
      <c r="FI65" s="128"/>
      <c r="FJ65" s="60" t="e">
        <f t="shared" si="36"/>
        <v>#DIV/0!</v>
      </c>
      <c r="FK65" s="127"/>
      <c r="FL65" s="127"/>
      <c r="FM65" s="128"/>
      <c r="FN65" s="60" t="e">
        <f t="shared" si="37"/>
        <v>#DIV/0!</v>
      </c>
      <c r="FO65" s="127"/>
      <c r="FP65" s="127"/>
      <c r="FQ65" s="128"/>
      <c r="FR65" s="60" t="e">
        <f t="shared" si="38"/>
        <v>#DIV/0!</v>
      </c>
      <c r="FS65" s="127"/>
      <c r="FT65" s="127"/>
      <c r="FU65" s="128"/>
      <c r="FV65" s="60" t="e">
        <f t="shared" si="39"/>
        <v>#DIV/0!</v>
      </c>
      <c r="FW65" s="127"/>
      <c r="FX65" s="127"/>
      <c r="FY65" s="128"/>
      <c r="FZ65" s="60" t="e">
        <f t="shared" si="40"/>
        <v>#DIV/0!</v>
      </c>
      <c r="GA65" s="127"/>
      <c r="GB65" s="127"/>
      <c r="GC65" s="128"/>
      <c r="GD65" s="60" t="e">
        <f t="shared" si="41"/>
        <v>#DIV/0!</v>
      </c>
      <c r="GE65" s="127"/>
      <c r="GF65" s="127"/>
      <c r="GG65" s="128"/>
      <c r="GH65" s="60" t="e">
        <f t="shared" si="70"/>
        <v>#DIV/0!</v>
      </c>
      <c r="GI65" s="127"/>
    </row>
    <row r="66" spans="1:191" hidden="1">
      <c r="A66" s="90"/>
      <c r="B66" s="165"/>
      <c r="C66" s="456">
        <f t="shared" si="43"/>
        <v>0</v>
      </c>
      <c r="D66" s="457">
        <f t="shared" si="177"/>
        <v>0</v>
      </c>
      <c r="E66" s="146"/>
      <c r="F66" s="72"/>
      <c r="G66" s="72"/>
      <c r="H66" s="72"/>
      <c r="I66" s="72"/>
      <c r="J66" s="459">
        <f t="shared" si="45"/>
        <v>0</v>
      </c>
      <c r="K66" s="59">
        <f>SUM($J$21,$J$29,$J$37,$J$45,$J$53,$J$61:J66)/$C$3</f>
        <v>8.6306936377396198E-2</v>
      </c>
      <c r="L66" s="60" t="e">
        <f t="shared" si="46"/>
        <v>#DIV/0!</v>
      </c>
      <c r="M66" s="73" t="e">
        <f t="shared" si="47"/>
        <v>#DIV/0!</v>
      </c>
      <c r="N66" s="356" t="e">
        <f t="shared" si="48"/>
        <v>#DIV/0!</v>
      </c>
      <c r="O66" s="97"/>
      <c r="P66" s="72"/>
      <c r="Q66" s="74" t="e">
        <f t="shared" si="50"/>
        <v>#DIV/0!</v>
      </c>
      <c r="R66" s="75" t="e">
        <f t="shared" si="311"/>
        <v>#DIV/0!</v>
      </c>
      <c r="S66" s="59" t="e">
        <f t="shared" si="52"/>
        <v>#DIV/0!</v>
      </c>
      <c r="T66" s="72"/>
      <c r="U66" s="72"/>
      <c r="V66" s="89"/>
      <c r="W66" s="169"/>
      <c r="X66" s="127"/>
      <c r="Y66" s="128"/>
      <c r="Z66" s="60" t="e">
        <f t="shared" si="53"/>
        <v>#DIV/0!</v>
      </c>
      <c r="AA66" s="127"/>
      <c r="AB66" s="127"/>
      <c r="AC66" s="128"/>
      <c r="AD66" s="60" t="e">
        <f t="shared" si="54"/>
        <v>#DIV/0!</v>
      </c>
      <c r="AE66" s="127"/>
      <c r="AF66" s="127"/>
      <c r="AG66" s="128"/>
      <c r="AH66" s="60" t="e">
        <f t="shared" si="66"/>
        <v>#DIV/0!</v>
      </c>
      <c r="AI66" s="127"/>
      <c r="AJ66" s="127"/>
      <c r="AK66" s="128"/>
      <c r="AL66" s="60" t="e">
        <f t="shared" si="55"/>
        <v>#DIV/0!</v>
      </c>
      <c r="AM66" s="127"/>
      <c r="AN66" s="127"/>
      <c r="AO66" s="128"/>
      <c r="AP66" s="60" t="e">
        <f t="shared" si="56"/>
        <v>#DIV/0!</v>
      </c>
      <c r="AQ66" s="127"/>
      <c r="AR66" s="127"/>
      <c r="AS66" s="128"/>
      <c r="AT66" s="60" t="e">
        <f t="shared" si="57"/>
        <v>#DIV/0!</v>
      </c>
      <c r="AU66" s="127"/>
      <c r="AV66" s="127"/>
      <c r="AW66" s="128"/>
      <c r="AX66" s="60" t="e">
        <f t="shared" si="58"/>
        <v>#DIV/0!</v>
      </c>
      <c r="AY66" s="127"/>
      <c r="AZ66" s="127"/>
      <c r="BA66" s="128"/>
      <c r="BB66" s="60" t="e">
        <f t="shared" si="59"/>
        <v>#DIV/0!</v>
      </c>
      <c r="BC66" s="127"/>
      <c r="BD66" s="127"/>
      <c r="BE66" s="128"/>
      <c r="BF66" s="60" t="e">
        <f t="shared" si="60"/>
        <v>#DIV/0!</v>
      </c>
      <c r="BG66" s="127"/>
      <c r="BH66" s="127"/>
      <c r="BI66" s="128"/>
      <c r="BJ66" s="60" t="e">
        <f t="shared" si="61"/>
        <v>#DIV/0!</v>
      </c>
      <c r="BK66" s="127"/>
      <c r="BL66" s="127"/>
      <c r="BM66" s="128"/>
      <c r="BN66" s="60" t="e">
        <f t="shared" si="62"/>
        <v>#DIV/0!</v>
      </c>
      <c r="BO66" s="127"/>
      <c r="BP66" s="127"/>
      <c r="BQ66" s="128"/>
      <c r="BR66" s="60" t="e">
        <f t="shared" si="122"/>
        <v>#DIV/0!</v>
      </c>
      <c r="BS66" s="127"/>
      <c r="BT66" s="127"/>
      <c r="BU66" s="128"/>
      <c r="BV66" s="60" t="e">
        <f t="shared" si="123"/>
        <v>#DIV/0!</v>
      </c>
      <c r="BW66" s="127"/>
      <c r="BX66" s="127"/>
      <c r="BY66" s="128"/>
      <c r="BZ66" s="60" t="e">
        <f t="shared" si="124"/>
        <v>#DIV/0!</v>
      </c>
      <c r="CA66" s="127"/>
      <c r="CB66" s="127"/>
      <c r="CC66" s="128"/>
      <c r="CD66" s="60" t="e">
        <f t="shared" si="125"/>
        <v>#DIV/0!</v>
      </c>
      <c r="CE66" s="127"/>
      <c r="CF66" s="127"/>
      <c r="CG66" s="128"/>
      <c r="CH66" s="60" t="e">
        <f t="shared" si="126"/>
        <v>#DIV/0!</v>
      </c>
      <c r="CI66" s="127"/>
      <c r="CJ66" s="127"/>
      <c r="CK66" s="128"/>
      <c r="CL66" s="60" t="e">
        <f t="shared" si="127"/>
        <v>#DIV/0!</v>
      </c>
      <c r="CM66" s="127"/>
      <c r="CN66" s="127"/>
      <c r="CO66" s="128"/>
      <c r="CP66" s="60" t="e">
        <f t="shared" si="128"/>
        <v>#DIV/0!</v>
      </c>
      <c r="CQ66" s="127"/>
      <c r="CR66" s="127"/>
      <c r="CS66" s="128"/>
      <c r="CT66" s="60" t="e">
        <f t="shared" si="129"/>
        <v>#DIV/0!</v>
      </c>
      <c r="CU66" s="127"/>
      <c r="CV66" s="127"/>
      <c r="CW66" s="128"/>
      <c r="CX66" s="60" t="e">
        <f t="shared" si="130"/>
        <v>#DIV/0!</v>
      </c>
      <c r="CY66" s="127"/>
      <c r="CZ66" s="127"/>
      <c r="DA66" s="128"/>
      <c r="DB66" s="60" t="e">
        <f t="shared" si="131"/>
        <v>#DIV/0!</v>
      </c>
      <c r="DC66" s="127"/>
      <c r="DD66" s="127"/>
      <c r="DE66" s="128"/>
      <c r="DF66" s="60" t="e">
        <f t="shared" si="23"/>
        <v>#DIV/0!</v>
      </c>
      <c r="DG66" s="127"/>
      <c r="DH66" s="127"/>
      <c r="DI66" s="128"/>
      <c r="DJ66" s="60" t="e">
        <f t="shared" si="24"/>
        <v>#DIV/0!</v>
      </c>
      <c r="DK66" s="127"/>
      <c r="DL66" s="127"/>
      <c r="DM66" s="128"/>
      <c r="DN66" s="60" t="e">
        <f t="shared" si="25"/>
        <v>#DIV/0!</v>
      </c>
      <c r="DO66" s="127"/>
      <c r="DP66" s="127"/>
      <c r="DQ66" s="128"/>
      <c r="DR66" s="60" t="e">
        <f t="shared" si="26"/>
        <v>#DIV/0!</v>
      </c>
      <c r="DS66" s="127"/>
      <c r="DT66" s="127"/>
      <c r="DU66" s="128"/>
      <c r="DV66" s="60" t="e">
        <f t="shared" si="27"/>
        <v>#DIV/0!</v>
      </c>
      <c r="DW66" s="127"/>
      <c r="DX66" s="127"/>
      <c r="DY66" s="128"/>
      <c r="DZ66" s="60" t="e">
        <f t="shared" si="28"/>
        <v>#DIV/0!</v>
      </c>
      <c r="EA66" s="127"/>
      <c r="EB66" s="127"/>
      <c r="EC66" s="128"/>
      <c r="ED66" s="60" t="e">
        <f t="shared" si="29"/>
        <v>#DIV/0!</v>
      </c>
      <c r="EE66" s="127"/>
      <c r="EF66" s="127"/>
      <c r="EG66" s="128"/>
      <c r="EH66" s="60" t="e">
        <f t="shared" si="30"/>
        <v>#DIV/0!</v>
      </c>
      <c r="EI66" s="127"/>
      <c r="EJ66" s="127"/>
      <c r="EK66" s="128"/>
      <c r="EL66" s="60" t="e">
        <f t="shared" si="31"/>
        <v>#DIV/0!</v>
      </c>
      <c r="EM66" s="127"/>
      <c r="EN66" s="127"/>
      <c r="EO66" s="128"/>
      <c r="EP66" s="60" t="e">
        <f t="shared" si="69"/>
        <v>#DIV/0!</v>
      </c>
      <c r="EQ66" s="127"/>
      <c r="ER66" s="127"/>
      <c r="ES66" s="128"/>
      <c r="ET66" s="150" t="e">
        <f t="shared" si="65"/>
        <v>#DIV/0!</v>
      </c>
      <c r="EU66" s="127"/>
      <c r="EV66" s="127"/>
      <c r="EW66" s="128"/>
      <c r="EX66" s="60" t="e">
        <f t="shared" si="33"/>
        <v>#DIV/0!</v>
      </c>
      <c r="EY66" s="127"/>
      <c r="EZ66" s="127"/>
      <c r="FA66" s="128"/>
      <c r="FB66" s="60" t="e">
        <f t="shared" si="34"/>
        <v>#DIV/0!</v>
      </c>
      <c r="FC66" s="127"/>
      <c r="FD66" s="127"/>
      <c r="FE66" s="128"/>
      <c r="FF66" s="60" t="e">
        <f t="shared" si="35"/>
        <v>#DIV/0!</v>
      </c>
      <c r="FG66" s="127"/>
      <c r="FH66" s="127"/>
      <c r="FI66" s="128"/>
      <c r="FJ66" s="60" t="e">
        <f t="shared" si="36"/>
        <v>#DIV/0!</v>
      </c>
      <c r="FK66" s="127"/>
      <c r="FL66" s="127"/>
      <c r="FM66" s="128"/>
      <c r="FN66" s="60" t="e">
        <f t="shared" si="37"/>
        <v>#DIV/0!</v>
      </c>
      <c r="FO66" s="127"/>
      <c r="FP66" s="127"/>
      <c r="FQ66" s="128"/>
      <c r="FR66" s="60" t="e">
        <f t="shared" si="38"/>
        <v>#DIV/0!</v>
      </c>
      <c r="FS66" s="127"/>
      <c r="FT66" s="127"/>
      <c r="FU66" s="128"/>
      <c r="FV66" s="60" t="e">
        <f t="shared" si="39"/>
        <v>#DIV/0!</v>
      </c>
      <c r="FW66" s="127"/>
      <c r="FX66" s="127"/>
      <c r="FY66" s="128"/>
      <c r="FZ66" s="60" t="e">
        <f t="shared" si="40"/>
        <v>#DIV/0!</v>
      </c>
      <c r="GA66" s="127"/>
      <c r="GB66" s="127"/>
      <c r="GC66" s="128"/>
      <c r="GD66" s="60" t="e">
        <f t="shared" si="41"/>
        <v>#DIV/0!</v>
      </c>
      <c r="GE66" s="127"/>
      <c r="GF66" s="127"/>
      <c r="GG66" s="128"/>
      <c r="GH66" s="60" t="e">
        <f t="shared" si="70"/>
        <v>#DIV/0!</v>
      </c>
      <c r="GI66" s="127"/>
    </row>
    <row r="67" spans="1:191" hidden="1">
      <c r="A67" s="88"/>
      <c r="B67" s="165"/>
      <c r="C67" s="456">
        <f t="shared" si="43"/>
        <v>0</v>
      </c>
      <c r="D67" s="457">
        <f t="shared" si="177"/>
        <v>0</v>
      </c>
      <c r="E67" s="146"/>
      <c r="F67" s="72"/>
      <c r="G67" s="72"/>
      <c r="H67" s="72"/>
      <c r="I67" s="72"/>
      <c r="J67" s="459">
        <f t="shared" si="45"/>
        <v>0</v>
      </c>
      <c r="K67" s="59">
        <f>SUM($J$21,$J$29,$J$37,$J$45,$J$53,$J$61:J67)/$C$3</f>
        <v>8.6306936377396198E-2</v>
      </c>
      <c r="L67" s="60" t="e">
        <f t="shared" si="46"/>
        <v>#DIV/0!</v>
      </c>
      <c r="M67" s="73" t="e">
        <f t="shared" si="47"/>
        <v>#DIV/0!</v>
      </c>
      <c r="N67" s="356" t="e">
        <f t="shared" si="48"/>
        <v>#DIV/0!</v>
      </c>
      <c r="O67" s="97"/>
      <c r="P67" s="72"/>
      <c r="Q67" s="74" t="e">
        <f t="shared" si="50"/>
        <v>#DIV/0!</v>
      </c>
      <c r="R67" s="75" t="e">
        <f t="shared" si="311"/>
        <v>#DIV/0!</v>
      </c>
      <c r="S67" s="59" t="e">
        <f t="shared" si="52"/>
        <v>#DIV/0!</v>
      </c>
      <c r="T67" s="72"/>
      <c r="U67" s="72"/>
      <c r="V67" s="89"/>
      <c r="W67" s="169"/>
      <c r="X67" s="127"/>
      <c r="Y67" s="128"/>
      <c r="Z67" s="60" t="e">
        <f t="shared" si="53"/>
        <v>#DIV/0!</v>
      </c>
      <c r="AA67" s="127"/>
      <c r="AB67" s="127"/>
      <c r="AC67" s="128"/>
      <c r="AD67" s="60" t="e">
        <f t="shared" si="54"/>
        <v>#DIV/0!</v>
      </c>
      <c r="AE67" s="127"/>
      <c r="AF67" s="127"/>
      <c r="AG67" s="128"/>
      <c r="AH67" s="60" t="e">
        <f t="shared" si="66"/>
        <v>#DIV/0!</v>
      </c>
      <c r="AI67" s="127"/>
      <c r="AJ67" s="127"/>
      <c r="AK67" s="128"/>
      <c r="AL67" s="60" t="e">
        <f t="shared" si="55"/>
        <v>#DIV/0!</v>
      </c>
      <c r="AM67" s="127"/>
      <c r="AN67" s="127"/>
      <c r="AO67" s="128"/>
      <c r="AP67" s="60" t="e">
        <f t="shared" si="56"/>
        <v>#DIV/0!</v>
      </c>
      <c r="AQ67" s="127"/>
      <c r="AR67" s="127"/>
      <c r="AS67" s="128"/>
      <c r="AT67" s="60" t="e">
        <f t="shared" si="57"/>
        <v>#DIV/0!</v>
      </c>
      <c r="AU67" s="127"/>
      <c r="AV67" s="127"/>
      <c r="AW67" s="128"/>
      <c r="AX67" s="60" t="e">
        <f t="shared" si="58"/>
        <v>#DIV/0!</v>
      </c>
      <c r="AY67" s="127"/>
      <c r="AZ67" s="127"/>
      <c r="BA67" s="128"/>
      <c r="BB67" s="60" t="e">
        <f t="shared" si="59"/>
        <v>#DIV/0!</v>
      </c>
      <c r="BC67" s="127"/>
      <c r="BD67" s="127"/>
      <c r="BE67" s="128"/>
      <c r="BF67" s="60" t="e">
        <f t="shared" si="60"/>
        <v>#DIV/0!</v>
      </c>
      <c r="BG67" s="127"/>
      <c r="BH67" s="127"/>
      <c r="BI67" s="128"/>
      <c r="BJ67" s="60" t="e">
        <f t="shared" si="61"/>
        <v>#DIV/0!</v>
      </c>
      <c r="BK67" s="127"/>
      <c r="BL67" s="127"/>
      <c r="BM67" s="128"/>
      <c r="BN67" s="60" t="e">
        <f t="shared" si="62"/>
        <v>#DIV/0!</v>
      </c>
      <c r="BO67" s="127"/>
      <c r="BP67" s="127"/>
      <c r="BQ67" s="128"/>
      <c r="BR67" s="60" t="e">
        <f t="shared" si="122"/>
        <v>#DIV/0!</v>
      </c>
      <c r="BS67" s="127"/>
      <c r="BT67" s="127"/>
      <c r="BU67" s="128"/>
      <c r="BV67" s="60" t="e">
        <f t="shared" si="123"/>
        <v>#DIV/0!</v>
      </c>
      <c r="BW67" s="127"/>
      <c r="BX67" s="127"/>
      <c r="BY67" s="128"/>
      <c r="BZ67" s="60" t="e">
        <f t="shared" si="124"/>
        <v>#DIV/0!</v>
      </c>
      <c r="CA67" s="127"/>
      <c r="CB67" s="127"/>
      <c r="CC67" s="128"/>
      <c r="CD67" s="60" t="e">
        <f t="shared" si="125"/>
        <v>#DIV/0!</v>
      </c>
      <c r="CE67" s="127"/>
      <c r="CF67" s="127"/>
      <c r="CG67" s="128"/>
      <c r="CH67" s="60" t="e">
        <f t="shared" si="126"/>
        <v>#DIV/0!</v>
      </c>
      <c r="CI67" s="127"/>
      <c r="CJ67" s="127"/>
      <c r="CK67" s="128"/>
      <c r="CL67" s="60" t="e">
        <f t="shared" si="127"/>
        <v>#DIV/0!</v>
      </c>
      <c r="CM67" s="127"/>
      <c r="CN67" s="127"/>
      <c r="CO67" s="128"/>
      <c r="CP67" s="60" t="e">
        <f t="shared" si="128"/>
        <v>#DIV/0!</v>
      </c>
      <c r="CQ67" s="127"/>
      <c r="CR67" s="127"/>
      <c r="CS67" s="128"/>
      <c r="CT67" s="60" t="e">
        <f t="shared" si="129"/>
        <v>#DIV/0!</v>
      </c>
      <c r="CU67" s="127"/>
      <c r="CV67" s="127"/>
      <c r="CW67" s="128"/>
      <c r="CX67" s="60" t="e">
        <f t="shared" si="130"/>
        <v>#DIV/0!</v>
      </c>
      <c r="CY67" s="127"/>
      <c r="CZ67" s="127"/>
      <c r="DA67" s="128"/>
      <c r="DB67" s="60" t="e">
        <f t="shared" si="131"/>
        <v>#DIV/0!</v>
      </c>
      <c r="DC67" s="127"/>
      <c r="DD67" s="127"/>
      <c r="DE67" s="128"/>
      <c r="DF67" s="60" t="e">
        <f t="shared" si="23"/>
        <v>#DIV/0!</v>
      </c>
      <c r="DG67" s="127"/>
      <c r="DH67" s="127"/>
      <c r="DI67" s="128"/>
      <c r="DJ67" s="60" t="e">
        <f t="shared" si="24"/>
        <v>#DIV/0!</v>
      </c>
      <c r="DK67" s="127"/>
      <c r="DL67" s="127"/>
      <c r="DM67" s="128"/>
      <c r="DN67" s="60" t="e">
        <f t="shared" si="25"/>
        <v>#DIV/0!</v>
      </c>
      <c r="DO67" s="127"/>
      <c r="DP67" s="127"/>
      <c r="DQ67" s="128"/>
      <c r="DR67" s="60" t="e">
        <f t="shared" si="26"/>
        <v>#DIV/0!</v>
      </c>
      <c r="DS67" s="127"/>
      <c r="DT67" s="127"/>
      <c r="DU67" s="128"/>
      <c r="DV67" s="60" t="e">
        <f t="shared" si="27"/>
        <v>#DIV/0!</v>
      </c>
      <c r="DW67" s="127"/>
      <c r="DX67" s="127"/>
      <c r="DY67" s="128"/>
      <c r="DZ67" s="60" t="e">
        <f t="shared" si="28"/>
        <v>#DIV/0!</v>
      </c>
      <c r="EA67" s="127"/>
      <c r="EB67" s="127"/>
      <c r="EC67" s="128"/>
      <c r="ED67" s="60" t="e">
        <f t="shared" si="29"/>
        <v>#DIV/0!</v>
      </c>
      <c r="EE67" s="127"/>
      <c r="EF67" s="127"/>
      <c r="EG67" s="128"/>
      <c r="EH67" s="60" t="e">
        <f t="shared" si="30"/>
        <v>#DIV/0!</v>
      </c>
      <c r="EI67" s="127"/>
      <c r="EJ67" s="127"/>
      <c r="EK67" s="128"/>
      <c r="EL67" s="60" t="e">
        <f t="shared" si="31"/>
        <v>#DIV/0!</v>
      </c>
      <c r="EM67" s="127"/>
      <c r="EN67" s="127"/>
      <c r="EO67" s="128"/>
      <c r="EP67" s="60" t="e">
        <f t="shared" si="69"/>
        <v>#DIV/0!</v>
      </c>
      <c r="EQ67" s="127"/>
      <c r="ER67" s="127"/>
      <c r="ES67" s="128"/>
      <c r="ET67" s="150" t="e">
        <f t="shared" si="65"/>
        <v>#DIV/0!</v>
      </c>
      <c r="EU67" s="127"/>
      <c r="EV67" s="127"/>
      <c r="EW67" s="128"/>
      <c r="EX67" s="60" t="e">
        <f t="shared" si="33"/>
        <v>#DIV/0!</v>
      </c>
      <c r="EY67" s="127"/>
      <c r="EZ67" s="127"/>
      <c r="FA67" s="128"/>
      <c r="FB67" s="60" t="e">
        <f t="shared" si="34"/>
        <v>#DIV/0!</v>
      </c>
      <c r="FC67" s="127"/>
      <c r="FD67" s="127"/>
      <c r="FE67" s="128"/>
      <c r="FF67" s="60" t="e">
        <f t="shared" si="35"/>
        <v>#DIV/0!</v>
      </c>
      <c r="FG67" s="127"/>
      <c r="FH67" s="127"/>
      <c r="FI67" s="128"/>
      <c r="FJ67" s="60" t="e">
        <f t="shared" si="36"/>
        <v>#DIV/0!</v>
      </c>
      <c r="FK67" s="127"/>
      <c r="FL67" s="127"/>
      <c r="FM67" s="128"/>
      <c r="FN67" s="60" t="e">
        <f t="shared" si="37"/>
        <v>#DIV/0!</v>
      </c>
      <c r="FO67" s="127"/>
      <c r="FP67" s="127"/>
      <c r="FQ67" s="128"/>
      <c r="FR67" s="60" t="e">
        <f t="shared" si="38"/>
        <v>#DIV/0!</v>
      </c>
      <c r="FS67" s="127"/>
      <c r="FT67" s="127"/>
      <c r="FU67" s="128"/>
      <c r="FV67" s="60" t="e">
        <f t="shared" si="39"/>
        <v>#DIV/0!</v>
      </c>
      <c r="FW67" s="127"/>
      <c r="FX67" s="127"/>
      <c r="FY67" s="128"/>
      <c r="FZ67" s="60" t="e">
        <f t="shared" si="40"/>
        <v>#DIV/0!</v>
      </c>
      <c r="GA67" s="127"/>
      <c r="GB67" s="127"/>
      <c r="GC67" s="128"/>
      <c r="GD67" s="60" t="e">
        <f t="shared" si="41"/>
        <v>#DIV/0!</v>
      </c>
      <c r="GE67" s="127"/>
      <c r="GF67" s="127"/>
      <c r="GG67" s="128"/>
      <c r="GH67" s="60" t="e">
        <f t="shared" si="70"/>
        <v>#DIV/0!</v>
      </c>
      <c r="GI67" s="127"/>
    </row>
    <row r="68" spans="1:191" hidden="1">
      <c r="A68" s="88"/>
      <c r="B68" s="165"/>
      <c r="C68" s="456">
        <f t="shared" si="43"/>
        <v>0</v>
      </c>
      <c r="D68" s="457">
        <f t="shared" si="177"/>
        <v>0</v>
      </c>
      <c r="E68" s="146"/>
      <c r="F68" s="72"/>
      <c r="G68" s="72"/>
      <c r="H68" s="72"/>
      <c r="I68" s="72"/>
      <c r="J68" s="459">
        <f t="shared" si="45"/>
        <v>0</v>
      </c>
      <c r="K68" s="59">
        <f>SUM($J$21,$J$29,$J$37,$J$45,$J$53,$J$61:J68)/$C$3</f>
        <v>8.6306936377396198E-2</v>
      </c>
      <c r="L68" s="60" t="e">
        <f t="shared" si="46"/>
        <v>#DIV/0!</v>
      </c>
      <c r="M68" s="73" t="e">
        <f t="shared" si="47"/>
        <v>#DIV/0!</v>
      </c>
      <c r="N68" s="356" t="e">
        <f t="shared" si="48"/>
        <v>#DIV/0!</v>
      </c>
      <c r="O68" s="97"/>
      <c r="P68" s="72"/>
      <c r="Q68" s="74" t="e">
        <f t="shared" si="50"/>
        <v>#DIV/0!</v>
      </c>
      <c r="R68" s="75" t="e">
        <f t="shared" si="311"/>
        <v>#DIV/0!</v>
      </c>
      <c r="S68" s="59" t="e">
        <f t="shared" si="52"/>
        <v>#DIV/0!</v>
      </c>
      <c r="T68" s="72"/>
      <c r="U68" s="72"/>
      <c r="V68" s="89"/>
      <c r="W68" s="169"/>
      <c r="X68" s="127"/>
      <c r="Y68" s="128"/>
      <c r="Z68" s="60" t="e">
        <f t="shared" si="53"/>
        <v>#DIV/0!</v>
      </c>
      <c r="AA68" s="127"/>
      <c r="AB68" s="127"/>
      <c r="AC68" s="128"/>
      <c r="AD68" s="60" t="e">
        <f t="shared" si="54"/>
        <v>#DIV/0!</v>
      </c>
      <c r="AE68" s="127"/>
      <c r="AF68" s="127"/>
      <c r="AG68" s="128"/>
      <c r="AH68" s="60" t="e">
        <f t="shared" si="66"/>
        <v>#DIV/0!</v>
      </c>
      <c r="AI68" s="127"/>
      <c r="AJ68" s="127"/>
      <c r="AK68" s="128"/>
      <c r="AL68" s="60" t="e">
        <f t="shared" si="55"/>
        <v>#DIV/0!</v>
      </c>
      <c r="AM68" s="127"/>
      <c r="AN68" s="127"/>
      <c r="AO68" s="128"/>
      <c r="AP68" s="60" t="e">
        <f t="shared" si="56"/>
        <v>#DIV/0!</v>
      </c>
      <c r="AQ68" s="127"/>
      <c r="AR68" s="127"/>
      <c r="AS68" s="128"/>
      <c r="AT68" s="60" t="e">
        <f t="shared" si="57"/>
        <v>#DIV/0!</v>
      </c>
      <c r="AU68" s="127"/>
      <c r="AV68" s="127"/>
      <c r="AW68" s="128"/>
      <c r="AX68" s="60" t="e">
        <f t="shared" si="58"/>
        <v>#DIV/0!</v>
      </c>
      <c r="AY68" s="127"/>
      <c r="AZ68" s="127"/>
      <c r="BA68" s="128"/>
      <c r="BB68" s="60" t="e">
        <f t="shared" si="59"/>
        <v>#DIV/0!</v>
      </c>
      <c r="BC68" s="127"/>
      <c r="BD68" s="127"/>
      <c r="BE68" s="128"/>
      <c r="BF68" s="60" t="e">
        <f t="shared" si="60"/>
        <v>#DIV/0!</v>
      </c>
      <c r="BG68" s="127"/>
      <c r="BH68" s="127"/>
      <c r="BI68" s="128"/>
      <c r="BJ68" s="60" t="e">
        <f t="shared" si="61"/>
        <v>#DIV/0!</v>
      </c>
      <c r="BK68" s="127"/>
      <c r="BL68" s="127"/>
      <c r="BM68" s="128"/>
      <c r="BN68" s="60" t="e">
        <f t="shared" si="62"/>
        <v>#DIV/0!</v>
      </c>
      <c r="BO68" s="127"/>
      <c r="BP68" s="127"/>
      <c r="BQ68" s="128"/>
      <c r="BR68" s="60" t="e">
        <f t="shared" si="122"/>
        <v>#DIV/0!</v>
      </c>
      <c r="BS68" s="127"/>
      <c r="BT68" s="127"/>
      <c r="BU68" s="128"/>
      <c r="BV68" s="60" t="e">
        <f t="shared" si="123"/>
        <v>#DIV/0!</v>
      </c>
      <c r="BW68" s="127"/>
      <c r="BX68" s="127"/>
      <c r="BY68" s="128"/>
      <c r="BZ68" s="60" t="e">
        <f t="shared" si="124"/>
        <v>#DIV/0!</v>
      </c>
      <c r="CA68" s="127"/>
      <c r="CB68" s="127"/>
      <c r="CC68" s="128"/>
      <c r="CD68" s="60" t="e">
        <f t="shared" si="125"/>
        <v>#DIV/0!</v>
      </c>
      <c r="CE68" s="127"/>
      <c r="CF68" s="127"/>
      <c r="CG68" s="128"/>
      <c r="CH68" s="60" t="e">
        <f t="shared" si="126"/>
        <v>#DIV/0!</v>
      </c>
      <c r="CI68" s="127"/>
      <c r="CJ68" s="127"/>
      <c r="CK68" s="128"/>
      <c r="CL68" s="60" t="e">
        <f t="shared" si="127"/>
        <v>#DIV/0!</v>
      </c>
      <c r="CM68" s="127"/>
      <c r="CN68" s="127"/>
      <c r="CO68" s="128"/>
      <c r="CP68" s="60" t="e">
        <f t="shared" si="128"/>
        <v>#DIV/0!</v>
      </c>
      <c r="CQ68" s="127"/>
      <c r="CR68" s="127"/>
      <c r="CS68" s="128"/>
      <c r="CT68" s="60" t="e">
        <f t="shared" si="129"/>
        <v>#DIV/0!</v>
      </c>
      <c r="CU68" s="127"/>
      <c r="CV68" s="127"/>
      <c r="CW68" s="128"/>
      <c r="CX68" s="60" t="e">
        <f t="shared" si="130"/>
        <v>#DIV/0!</v>
      </c>
      <c r="CY68" s="127"/>
      <c r="CZ68" s="127"/>
      <c r="DA68" s="128"/>
      <c r="DB68" s="60" t="e">
        <f t="shared" si="131"/>
        <v>#DIV/0!</v>
      </c>
      <c r="DC68" s="127"/>
      <c r="DD68" s="127"/>
      <c r="DE68" s="128"/>
      <c r="DF68" s="60" t="e">
        <f t="shared" si="23"/>
        <v>#DIV/0!</v>
      </c>
      <c r="DG68" s="127"/>
      <c r="DH68" s="127"/>
      <c r="DI68" s="128"/>
      <c r="DJ68" s="60" t="e">
        <f t="shared" si="24"/>
        <v>#DIV/0!</v>
      </c>
      <c r="DK68" s="127"/>
      <c r="DL68" s="127"/>
      <c r="DM68" s="128"/>
      <c r="DN68" s="60" t="e">
        <f t="shared" si="25"/>
        <v>#DIV/0!</v>
      </c>
      <c r="DO68" s="127"/>
      <c r="DP68" s="127"/>
      <c r="DQ68" s="128"/>
      <c r="DR68" s="60" t="e">
        <f t="shared" si="26"/>
        <v>#DIV/0!</v>
      </c>
      <c r="DS68" s="127"/>
      <c r="DT68" s="127"/>
      <c r="DU68" s="128"/>
      <c r="DV68" s="60" t="e">
        <f t="shared" si="27"/>
        <v>#DIV/0!</v>
      </c>
      <c r="DW68" s="127"/>
      <c r="DX68" s="127"/>
      <c r="DY68" s="128"/>
      <c r="DZ68" s="60" t="e">
        <f t="shared" si="28"/>
        <v>#DIV/0!</v>
      </c>
      <c r="EA68" s="127"/>
      <c r="EB68" s="127"/>
      <c r="EC68" s="128"/>
      <c r="ED68" s="60" t="e">
        <f t="shared" si="29"/>
        <v>#DIV/0!</v>
      </c>
      <c r="EE68" s="127"/>
      <c r="EF68" s="127"/>
      <c r="EG68" s="128"/>
      <c r="EH68" s="60" t="e">
        <f t="shared" si="30"/>
        <v>#DIV/0!</v>
      </c>
      <c r="EI68" s="127"/>
      <c r="EJ68" s="127"/>
      <c r="EK68" s="128"/>
      <c r="EL68" s="60" t="e">
        <f t="shared" si="31"/>
        <v>#DIV/0!</v>
      </c>
      <c r="EM68" s="127"/>
      <c r="EN68" s="127"/>
      <c r="EO68" s="128"/>
      <c r="EP68" s="60" t="e">
        <f t="shared" si="69"/>
        <v>#DIV/0!</v>
      </c>
      <c r="EQ68" s="127"/>
      <c r="ER68" s="127"/>
      <c r="ES68" s="128"/>
      <c r="ET68" s="150" t="e">
        <f t="shared" si="65"/>
        <v>#DIV/0!</v>
      </c>
      <c r="EU68" s="127"/>
      <c r="EV68" s="127"/>
      <c r="EW68" s="128"/>
      <c r="EX68" s="60" t="e">
        <f t="shared" si="33"/>
        <v>#DIV/0!</v>
      </c>
      <c r="EY68" s="127"/>
      <c r="EZ68" s="127"/>
      <c r="FA68" s="128"/>
      <c r="FB68" s="60" t="e">
        <f t="shared" si="34"/>
        <v>#DIV/0!</v>
      </c>
      <c r="FC68" s="127"/>
      <c r="FD68" s="127"/>
      <c r="FE68" s="128"/>
      <c r="FF68" s="60" t="e">
        <f t="shared" si="35"/>
        <v>#DIV/0!</v>
      </c>
      <c r="FG68" s="127"/>
      <c r="FH68" s="127"/>
      <c r="FI68" s="128"/>
      <c r="FJ68" s="60" t="e">
        <f t="shared" si="36"/>
        <v>#DIV/0!</v>
      </c>
      <c r="FK68" s="127"/>
      <c r="FL68" s="127"/>
      <c r="FM68" s="128"/>
      <c r="FN68" s="60" t="e">
        <f t="shared" si="37"/>
        <v>#DIV/0!</v>
      </c>
      <c r="FO68" s="127"/>
      <c r="FP68" s="127"/>
      <c r="FQ68" s="128"/>
      <c r="FR68" s="60" t="e">
        <f t="shared" si="38"/>
        <v>#DIV/0!</v>
      </c>
      <c r="FS68" s="127"/>
      <c r="FT68" s="127"/>
      <c r="FU68" s="128"/>
      <c r="FV68" s="60" t="e">
        <f t="shared" si="39"/>
        <v>#DIV/0!</v>
      </c>
      <c r="FW68" s="127"/>
      <c r="FX68" s="127"/>
      <c r="FY68" s="128"/>
      <c r="FZ68" s="60" t="e">
        <f t="shared" si="40"/>
        <v>#DIV/0!</v>
      </c>
      <c r="GA68" s="127"/>
      <c r="GB68" s="127"/>
      <c r="GC68" s="128"/>
      <c r="GD68" s="60" t="e">
        <f t="shared" si="41"/>
        <v>#DIV/0!</v>
      </c>
      <c r="GE68" s="127"/>
      <c r="GF68" s="127"/>
      <c r="GG68" s="128"/>
      <c r="GH68" s="60" t="e">
        <f t="shared" si="70"/>
        <v>#DIV/0!</v>
      </c>
      <c r="GI68" s="127"/>
    </row>
    <row r="69" spans="1:191" hidden="1">
      <c r="A69" s="91"/>
      <c r="B69" s="166" t="s">
        <v>65</v>
      </c>
      <c r="C69" s="91">
        <f t="shared" ref="C69:I69" si="312">SUM(C62:C68)</f>
        <v>0</v>
      </c>
      <c r="D69" s="76">
        <f t="shared" si="312"/>
        <v>0</v>
      </c>
      <c r="E69" s="147">
        <f t="shared" si="312"/>
        <v>0</v>
      </c>
      <c r="F69" s="76">
        <f t="shared" si="312"/>
        <v>0</v>
      </c>
      <c r="G69" s="76">
        <f t="shared" si="312"/>
        <v>0</v>
      </c>
      <c r="H69" s="76">
        <f t="shared" si="312"/>
        <v>0</v>
      </c>
      <c r="I69" s="76">
        <f t="shared" si="312"/>
        <v>0</v>
      </c>
      <c r="J69" s="77">
        <f>SUM(J62:J68)</f>
        <v>0</v>
      </c>
      <c r="K69" s="78">
        <f>SUM($J$21,$J$29,$J$37,$J$45,$J$53,$J$61,$J$69)/$C$3</f>
        <v>8.6306936377396198E-2</v>
      </c>
      <c r="L69" s="79" t="e">
        <f t="shared" si="46"/>
        <v>#DIV/0!</v>
      </c>
      <c r="M69" s="80" t="e">
        <f t="shared" si="47"/>
        <v>#DIV/0!</v>
      </c>
      <c r="N69" s="357" t="e">
        <f t="shared" si="48"/>
        <v>#DIV/0!</v>
      </c>
      <c r="O69" s="98">
        <f>SUM(O62:O68)</f>
        <v>0</v>
      </c>
      <c r="P69" s="81">
        <f>SUM(P62:P68)</f>
        <v>0</v>
      </c>
      <c r="Q69" s="78" t="e">
        <f t="shared" si="50"/>
        <v>#DIV/0!</v>
      </c>
      <c r="R69" s="82" t="e">
        <f>J69/O69</f>
        <v>#DIV/0!</v>
      </c>
      <c r="S69" s="78" t="e">
        <f t="shared" si="52"/>
        <v>#DIV/0!</v>
      </c>
      <c r="T69" s="83" t="e">
        <f>AVERAGE(T62:T68)</f>
        <v>#DIV/0!</v>
      </c>
      <c r="U69" s="76">
        <f>SUM(U62:U68)</f>
        <v>0</v>
      </c>
      <c r="V69" s="92">
        <f t="shared" si="133"/>
        <v>1</v>
      </c>
      <c r="W69" s="98">
        <f t="shared" ref="W69:Y69" si="313">SUM(W62:W68)</f>
        <v>0</v>
      </c>
      <c r="X69" s="76">
        <f t="shared" si="313"/>
        <v>0</v>
      </c>
      <c r="Y69" s="77">
        <f t="shared" si="313"/>
        <v>0</v>
      </c>
      <c r="Z69" s="79" t="e">
        <f t="shared" si="53"/>
        <v>#DIV/0!</v>
      </c>
      <c r="AA69" s="76">
        <f t="shared" ref="AA69:AC69" si="314">SUM(AA62:AA68)</f>
        <v>0</v>
      </c>
      <c r="AB69" s="76">
        <f t="shared" si="314"/>
        <v>0</v>
      </c>
      <c r="AC69" s="77">
        <f t="shared" si="314"/>
        <v>0</v>
      </c>
      <c r="AD69" s="79" t="e">
        <f t="shared" si="54"/>
        <v>#DIV/0!</v>
      </c>
      <c r="AE69" s="76">
        <f t="shared" ref="AE69:AG69" si="315">SUM(AE62:AE68)</f>
        <v>0</v>
      </c>
      <c r="AF69" s="76">
        <f t="shared" si="315"/>
        <v>0</v>
      </c>
      <c r="AG69" s="77">
        <f t="shared" si="315"/>
        <v>0</v>
      </c>
      <c r="AH69" s="79" t="e">
        <f t="shared" si="66"/>
        <v>#DIV/0!</v>
      </c>
      <c r="AI69" s="76">
        <f t="shared" ref="AI69:AK69" si="316">SUM(AI62:AI68)</f>
        <v>0</v>
      </c>
      <c r="AJ69" s="76">
        <f t="shared" si="316"/>
        <v>0</v>
      </c>
      <c r="AK69" s="77">
        <f t="shared" si="316"/>
        <v>0</v>
      </c>
      <c r="AL69" s="79" t="e">
        <f t="shared" si="55"/>
        <v>#DIV/0!</v>
      </c>
      <c r="AM69" s="76">
        <f t="shared" ref="AM69:AO69" si="317">SUM(AM62:AM68)</f>
        <v>0</v>
      </c>
      <c r="AN69" s="76">
        <f t="shared" si="317"/>
        <v>0</v>
      </c>
      <c r="AO69" s="77">
        <f t="shared" si="317"/>
        <v>0</v>
      </c>
      <c r="AP69" s="79" t="e">
        <f t="shared" si="56"/>
        <v>#DIV/0!</v>
      </c>
      <c r="AQ69" s="76">
        <f t="shared" ref="AQ69:AS69" si="318">SUM(AQ62:AQ68)</f>
        <v>0</v>
      </c>
      <c r="AR69" s="76">
        <f t="shared" si="318"/>
        <v>0</v>
      </c>
      <c r="AS69" s="77">
        <f t="shared" si="318"/>
        <v>0</v>
      </c>
      <c r="AT69" s="79" t="e">
        <f t="shared" si="57"/>
        <v>#DIV/0!</v>
      </c>
      <c r="AU69" s="76">
        <f t="shared" ref="AU69:AW69" si="319">SUM(AU62:AU68)</f>
        <v>0</v>
      </c>
      <c r="AV69" s="76">
        <f t="shared" si="319"/>
        <v>0</v>
      </c>
      <c r="AW69" s="77">
        <f t="shared" si="319"/>
        <v>0</v>
      </c>
      <c r="AX69" s="79" t="e">
        <f t="shared" si="58"/>
        <v>#DIV/0!</v>
      </c>
      <c r="AY69" s="76">
        <f t="shared" ref="AY69:BA69" si="320">SUM(AY62:AY68)</f>
        <v>0</v>
      </c>
      <c r="AZ69" s="76">
        <f t="shared" si="320"/>
        <v>0</v>
      </c>
      <c r="BA69" s="77">
        <f t="shared" si="320"/>
        <v>0</v>
      </c>
      <c r="BB69" s="79" t="e">
        <f t="shared" si="59"/>
        <v>#DIV/0!</v>
      </c>
      <c r="BC69" s="76">
        <f t="shared" ref="BC69:BE69" si="321">SUM(BC62:BC68)</f>
        <v>0</v>
      </c>
      <c r="BD69" s="76">
        <f t="shared" si="321"/>
        <v>0</v>
      </c>
      <c r="BE69" s="77">
        <f t="shared" si="321"/>
        <v>0</v>
      </c>
      <c r="BF69" s="79" t="e">
        <f t="shared" si="60"/>
        <v>#DIV/0!</v>
      </c>
      <c r="BG69" s="76">
        <f t="shared" ref="BG69:BI69" si="322">SUM(BG62:BG68)</f>
        <v>0</v>
      </c>
      <c r="BH69" s="76">
        <f t="shared" si="322"/>
        <v>0</v>
      </c>
      <c r="BI69" s="77">
        <f t="shared" si="322"/>
        <v>0</v>
      </c>
      <c r="BJ69" s="79" t="e">
        <f t="shared" si="61"/>
        <v>#DIV/0!</v>
      </c>
      <c r="BK69" s="76">
        <f t="shared" ref="BK69:BM69" si="323">SUM(BK62:BK68)</f>
        <v>0</v>
      </c>
      <c r="BL69" s="76">
        <f t="shared" si="323"/>
        <v>0</v>
      </c>
      <c r="BM69" s="77">
        <f t="shared" si="323"/>
        <v>0</v>
      </c>
      <c r="BN69" s="79" t="e">
        <f t="shared" si="62"/>
        <v>#DIV/0!</v>
      </c>
      <c r="BO69" s="76">
        <f t="shared" ref="BO69:BQ69" si="324">SUM(BO62:BO68)</f>
        <v>0</v>
      </c>
      <c r="BP69" s="76">
        <f t="shared" si="324"/>
        <v>0</v>
      </c>
      <c r="BQ69" s="77">
        <f t="shared" si="324"/>
        <v>0</v>
      </c>
      <c r="BR69" s="79" t="e">
        <f t="shared" si="122"/>
        <v>#DIV/0!</v>
      </c>
      <c r="BS69" s="76">
        <f t="shared" ref="BS69:BU69" si="325">SUM(BS62:BS68)</f>
        <v>0</v>
      </c>
      <c r="BT69" s="76">
        <f t="shared" si="325"/>
        <v>0</v>
      </c>
      <c r="BU69" s="77">
        <f t="shared" si="325"/>
        <v>0</v>
      </c>
      <c r="BV69" s="79" t="e">
        <f t="shared" si="123"/>
        <v>#DIV/0!</v>
      </c>
      <c r="BW69" s="76">
        <f t="shared" ref="BW69:BY69" si="326">SUM(BW62:BW68)</f>
        <v>0</v>
      </c>
      <c r="BX69" s="76">
        <f t="shared" si="326"/>
        <v>0</v>
      </c>
      <c r="BY69" s="77">
        <f t="shared" si="326"/>
        <v>0</v>
      </c>
      <c r="BZ69" s="79" t="e">
        <f t="shared" si="124"/>
        <v>#DIV/0!</v>
      </c>
      <c r="CA69" s="76">
        <f t="shared" ref="CA69:CC69" si="327">SUM(CA62:CA68)</f>
        <v>0</v>
      </c>
      <c r="CB69" s="76">
        <f t="shared" si="327"/>
        <v>0</v>
      </c>
      <c r="CC69" s="77">
        <f t="shared" si="327"/>
        <v>0</v>
      </c>
      <c r="CD69" s="79" t="e">
        <f t="shared" si="125"/>
        <v>#DIV/0!</v>
      </c>
      <c r="CE69" s="76">
        <f t="shared" ref="CE69:CG69" si="328">SUM(CE62:CE68)</f>
        <v>0</v>
      </c>
      <c r="CF69" s="76">
        <f t="shared" si="328"/>
        <v>0</v>
      </c>
      <c r="CG69" s="77">
        <f t="shared" si="328"/>
        <v>0</v>
      </c>
      <c r="CH69" s="79" t="e">
        <f t="shared" si="126"/>
        <v>#DIV/0!</v>
      </c>
      <c r="CI69" s="76">
        <f t="shared" ref="CI69:CK69" si="329">SUM(CI62:CI68)</f>
        <v>0</v>
      </c>
      <c r="CJ69" s="76">
        <f t="shared" si="329"/>
        <v>0</v>
      </c>
      <c r="CK69" s="77">
        <f t="shared" si="329"/>
        <v>0</v>
      </c>
      <c r="CL69" s="79" t="e">
        <f t="shared" si="127"/>
        <v>#DIV/0!</v>
      </c>
      <c r="CM69" s="76">
        <f t="shared" ref="CM69:CO69" si="330">SUM(CM62:CM68)</f>
        <v>0</v>
      </c>
      <c r="CN69" s="76">
        <f t="shared" si="330"/>
        <v>0</v>
      </c>
      <c r="CO69" s="77">
        <f t="shared" si="330"/>
        <v>0</v>
      </c>
      <c r="CP69" s="79" t="e">
        <f t="shared" si="128"/>
        <v>#DIV/0!</v>
      </c>
      <c r="CQ69" s="76">
        <f t="shared" ref="CQ69:CS69" si="331">SUM(CQ62:CQ68)</f>
        <v>0</v>
      </c>
      <c r="CR69" s="76">
        <f t="shared" si="331"/>
        <v>0</v>
      </c>
      <c r="CS69" s="77">
        <f t="shared" si="331"/>
        <v>0</v>
      </c>
      <c r="CT69" s="79" t="e">
        <f t="shared" si="129"/>
        <v>#DIV/0!</v>
      </c>
      <c r="CU69" s="76">
        <f t="shared" ref="CU69:CW69" si="332">SUM(CU62:CU68)</f>
        <v>0</v>
      </c>
      <c r="CV69" s="76">
        <f t="shared" si="332"/>
        <v>0</v>
      </c>
      <c r="CW69" s="77">
        <f t="shared" si="332"/>
        <v>0</v>
      </c>
      <c r="CX69" s="79" t="e">
        <f t="shared" si="130"/>
        <v>#DIV/0!</v>
      </c>
      <c r="CY69" s="76">
        <f t="shared" ref="CY69:DA69" si="333">SUM(CY62:CY68)</f>
        <v>0</v>
      </c>
      <c r="CZ69" s="76">
        <f t="shared" si="333"/>
        <v>0</v>
      </c>
      <c r="DA69" s="77">
        <f t="shared" si="333"/>
        <v>0</v>
      </c>
      <c r="DB69" s="79" t="e">
        <f t="shared" si="131"/>
        <v>#DIV/0!</v>
      </c>
      <c r="DC69" s="76">
        <f t="shared" ref="DC69:DE69" si="334">SUM(DC62:DC68)</f>
        <v>0</v>
      </c>
      <c r="DD69" s="76">
        <f t="shared" si="334"/>
        <v>0</v>
      </c>
      <c r="DE69" s="77">
        <f t="shared" si="334"/>
        <v>0</v>
      </c>
      <c r="DF69" s="79" t="e">
        <f t="shared" si="23"/>
        <v>#DIV/0!</v>
      </c>
      <c r="DG69" s="76">
        <f t="shared" ref="DG69:DI69" si="335">SUM(DG62:DG68)</f>
        <v>0</v>
      </c>
      <c r="DH69" s="76">
        <f t="shared" si="335"/>
        <v>0</v>
      </c>
      <c r="DI69" s="77">
        <f t="shared" si="335"/>
        <v>0</v>
      </c>
      <c r="DJ69" s="79" t="e">
        <f t="shared" si="24"/>
        <v>#DIV/0!</v>
      </c>
      <c r="DK69" s="76">
        <f t="shared" ref="DK69:DM69" si="336">SUM(DK62:DK68)</f>
        <v>0</v>
      </c>
      <c r="DL69" s="76">
        <f t="shared" si="336"/>
        <v>0</v>
      </c>
      <c r="DM69" s="77">
        <f t="shared" si="336"/>
        <v>0</v>
      </c>
      <c r="DN69" s="79" t="e">
        <f t="shared" si="25"/>
        <v>#DIV/0!</v>
      </c>
      <c r="DO69" s="76">
        <f t="shared" ref="DO69:DQ69" si="337">SUM(DO62:DO68)</f>
        <v>0</v>
      </c>
      <c r="DP69" s="76">
        <f t="shared" si="337"/>
        <v>0</v>
      </c>
      <c r="DQ69" s="77">
        <f t="shared" si="337"/>
        <v>0</v>
      </c>
      <c r="DR69" s="79" t="e">
        <f t="shared" si="26"/>
        <v>#DIV/0!</v>
      </c>
      <c r="DS69" s="76">
        <f t="shared" ref="DS69:DU69" si="338">SUM(DS62:DS68)</f>
        <v>0</v>
      </c>
      <c r="DT69" s="76">
        <f t="shared" si="338"/>
        <v>0</v>
      </c>
      <c r="DU69" s="77">
        <f t="shared" si="338"/>
        <v>0</v>
      </c>
      <c r="DV69" s="79" t="e">
        <f t="shared" si="27"/>
        <v>#DIV/0!</v>
      </c>
      <c r="DW69" s="76">
        <f t="shared" ref="DW69:DY69" si="339">SUM(DW62:DW68)</f>
        <v>0</v>
      </c>
      <c r="DX69" s="76">
        <f t="shared" si="339"/>
        <v>0</v>
      </c>
      <c r="DY69" s="77">
        <f t="shared" si="339"/>
        <v>0</v>
      </c>
      <c r="DZ69" s="79" t="e">
        <f t="shared" si="28"/>
        <v>#DIV/0!</v>
      </c>
      <c r="EA69" s="76">
        <f t="shared" ref="EA69:EC69" si="340">SUM(EA62:EA68)</f>
        <v>0</v>
      </c>
      <c r="EB69" s="76">
        <f t="shared" si="340"/>
        <v>0</v>
      </c>
      <c r="EC69" s="77">
        <f t="shared" si="340"/>
        <v>0</v>
      </c>
      <c r="ED69" s="79" t="e">
        <f t="shared" si="29"/>
        <v>#DIV/0!</v>
      </c>
      <c r="EE69" s="76">
        <f t="shared" ref="EE69:EG69" si="341">SUM(EE62:EE68)</f>
        <v>0</v>
      </c>
      <c r="EF69" s="76">
        <f t="shared" si="341"/>
        <v>0</v>
      </c>
      <c r="EG69" s="77">
        <f t="shared" si="341"/>
        <v>0</v>
      </c>
      <c r="EH69" s="79" t="e">
        <f t="shared" si="30"/>
        <v>#DIV/0!</v>
      </c>
      <c r="EI69" s="76">
        <f t="shared" ref="EI69:EK69" si="342">SUM(EI62:EI68)</f>
        <v>0</v>
      </c>
      <c r="EJ69" s="76">
        <f t="shared" si="342"/>
        <v>0</v>
      </c>
      <c r="EK69" s="77">
        <f t="shared" si="342"/>
        <v>0</v>
      </c>
      <c r="EL69" s="79" t="e">
        <f t="shared" si="31"/>
        <v>#DIV/0!</v>
      </c>
      <c r="EM69" s="76">
        <f t="shared" ref="EM69:EO69" si="343">SUM(EM62:EM68)</f>
        <v>0</v>
      </c>
      <c r="EN69" s="76">
        <f t="shared" si="343"/>
        <v>0</v>
      </c>
      <c r="EO69" s="77">
        <f t="shared" si="343"/>
        <v>0</v>
      </c>
      <c r="EP69" s="79" t="e">
        <f t="shared" si="69"/>
        <v>#DIV/0!</v>
      </c>
      <c r="EQ69" s="76">
        <f t="shared" ref="EQ69:ES69" si="344">SUM(EQ62:EQ68)</f>
        <v>0</v>
      </c>
      <c r="ER69" s="76">
        <f t="shared" si="344"/>
        <v>0</v>
      </c>
      <c r="ES69" s="77">
        <f t="shared" si="344"/>
        <v>0</v>
      </c>
      <c r="ET69" s="151" t="e">
        <f t="shared" si="65"/>
        <v>#DIV/0!</v>
      </c>
      <c r="EU69" s="76">
        <f t="shared" ref="EU69:EW69" si="345">SUM(EU62:EU68)</f>
        <v>0</v>
      </c>
      <c r="EV69" s="76">
        <f t="shared" si="345"/>
        <v>0</v>
      </c>
      <c r="EW69" s="77">
        <f t="shared" si="345"/>
        <v>0</v>
      </c>
      <c r="EX69" s="79" t="e">
        <f t="shared" si="33"/>
        <v>#DIV/0!</v>
      </c>
      <c r="EY69" s="76">
        <f t="shared" ref="EY69:FA69" si="346">SUM(EY62:EY68)</f>
        <v>0</v>
      </c>
      <c r="EZ69" s="76">
        <f t="shared" si="346"/>
        <v>0</v>
      </c>
      <c r="FA69" s="77">
        <f t="shared" si="346"/>
        <v>0</v>
      </c>
      <c r="FB69" s="79" t="e">
        <f t="shared" si="34"/>
        <v>#DIV/0!</v>
      </c>
      <c r="FC69" s="76">
        <f t="shared" ref="FC69:FE69" si="347">SUM(FC62:FC68)</f>
        <v>0</v>
      </c>
      <c r="FD69" s="76">
        <f t="shared" si="347"/>
        <v>0</v>
      </c>
      <c r="FE69" s="77">
        <f t="shared" si="347"/>
        <v>0</v>
      </c>
      <c r="FF69" s="79" t="e">
        <f t="shared" si="35"/>
        <v>#DIV/0!</v>
      </c>
      <c r="FG69" s="76">
        <f t="shared" ref="FG69:FI69" si="348">SUM(FG62:FG68)</f>
        <v>0</v>
      </c>
      <c r="FH69" s="76">
        <f t="shared" si="348"/>
        <v>0</v>
      </c>
      <c r="FI69" s="77">
        <f t="shared" si="348"/>
        <v>0</v>
      </c>
      <c r="FJ69" s="79" t="e">
        <f t="shared" si="36"/>
        <v>#DIV/0!</v>
      </c>
      <c r="FK69" s="76">
        <f t="shared" ref="FK69:FM69" si="349">SUM(FK62:FK68)</f>
        <v>0</v>
      </c>
      <c r="FL69" s="76">
        <f t="shared" si="349"/>
        <v>0</v>
      </c>
      <c r="FM69" s="77">
        <f t="shared" si="349"/>
        <v>0</v>
      </c>
      <c r="FN69" s="79" t="e">
        <f t="shared" si="37"/>
        <v>#DIV/0!</v>
      </c>
      <c r="FO69" s="76">
        <f t="shared" ref="FO69:FQ69" si="350">SUM(FO62:FO68)</f>
        <v>0</v>
      </c>
      <c r="FP69" s="76">
        <f t="shared" si="350"/>
        <v>0</v>
      </c>
      <c r="FQ69" s="77">
        <f t="shared" si="350"/>
        <v>0</v>
      </c>
      <c r="FR69" s="79" t="e">
        <f t="shared" si="38"/>
        <v>#DIV/0!</v>
      </c>
      <c r="FS69" s="76">
        <f t="shared" ref="FS69:FU69" si="351">SUM(FS62:FS68)</f>
        <v>0</v>
      </c>
      <c r="FT69" s="76">
        <f t="shared" si="351"/>
        <v>0</v>
      </c>
      <c r="FU69" s="77">
        <f t="shared" si="351"/>
        <v>0</v>
      </c>
      <c r="FV69" s="79" t="e">
        <f t="shared" si="39"/>
        <v>#DIV/0!</v>
      </c>
      <c r="FW69" s="76">
        <f t="shared" ref="FW69:FY69" si="352">SUM(FW62:FW68)</f>
        <v>0</v>
      </c>
      <c r="FX69" s="76">
        <f t="shared" si="352"/>
        <v>0</v>
      </c>
      <c r="FY69" s="77">
        <f t="shared" si="352"/>
        <v>0</v>
      </c>
      <c r="FZ69" s="79" t="e">
        <f t="shared" si="40"/>
        <v>#DIV/0!</v>
      </c>
      <c r="GA69" s="76">
        <f t="shared" ref="GA69:GC69" si="353">SUM(GA62:GA68)</f>
        <v>0</v>
      </c>
      <c r="GB69" s="76">
        <f t="shared" si="353"/>
        <v>0</v>
      </c>
      <c r="GC69" s="77">
        <f t="shared" si="353"/>
        <v>0</v>
      </c>
      <c r="GD69" s="79" t="e">
        <f t="shared" si="41"/>
        <v>#DIV/0!</v>
      </c>
      <c r="GE69" s="76">
        <f t="shared" ref="GE69:GG69" si="354">SUM(GE62:GE68)</f>
        <v>0</v>
      </c>
      <c r="GF69" s="76">
        <f t="shared" si="354"/>
        <v>0</v>
      </c>
      <c r="GG69" s="77">
        <f t="shared" si="354"/>
        <v>0</v>
      </c>
      <c r="GH69" s="79" t="e">
        <f t="shared" si="70"/>
        <v>#DIV/0!</v>
      </c>
      <c r="GI69" s="76">
        <f t="shared" ref="GI69" si="355">SUM(GI62:GI68)</f>
        <v>0</v>
      </c>
    </row>
    <row r="70" spans="1:191" hidden="1">
      <c r="A70" s="88"/>
      <c r="B70" s="165"/>
      <c r="C70" s="456">
        <f t="shared" si="43"/>
        <v>0</v>
      </c>
      <c r="D70" s="457">
        <f t="shared" si="177"/>
        <v>0</v>
      </c>
      <c r="E70" s="146"/>
      <c r="F70" s="72"/>
      <c r="G70" s="72"/>
      <c r="H70" s="72"/>
      <c r="I70" s="72"/>
      <c r="J70" s="459">
        <f t="shared" si="45"/>
        <v>0</v>
      </c>
      <c r="K70" s="59">
        <f>SUM($J$21,$J$29,$J$37,$J$45,$J$53,$J$61,$J$69:J70)/$C$3</f>
        <v>8.6306936377396198E-2</v>
      </c>
      <c r="L70" s="60" t="e">
        <f t="shared" si="46"/>
        <v>#DIV/0!</v>
      </c>
      <c r="M70" s="73" t="e">
        <f t="shared" si="47"/>
        <v>#DIV/0!</v>
      </c>
      <c r="N70" s="356" t="e">
        <f t="shared" si="48"/>
        <v>#DIV/0!</v>
      </c>
      <c r="O70" s="97"/>
      <c r="P70" s="72"/>
      <c r="Q70" s="74" t="e">
        <f t="shared" si="50"/>
        <v>#DIV/0!</v>
      </c>
      <c r="R70" s="75" t="e">
        <f>J70/O70</f>
        <v>#DIV/0!</v>
      </c>
      <c r="S70" s="59" t="e">
        <f t="shared" si="52"/>
        <v>#DIV/0!</v>
      </c>
      <c r="T70" s="72"/>
      <c r="U70" s="72"/>
      <c r="V70" s="89"/>
      <c r="W70" s="169"/>
      <c r="X70" s="127"/>
      <c r="Y70" s="128"/>
      <c r="Z70" s="60" t="e">
        <f t="shared" si="53"/>
        <v>#DIV/0!</v>
      </c>
      <c r="AA70" s="127"/>
      <c r="AB70" s="127"/>
      <c r="AC70" s="128"/>
      <c r="AD70" s="60" t="e">
        <f t="shared" si="54"/>
        <v>#DIV/0!</v>
      </c>
      <c r="AE70" s="127"/>
      <c r="AF70" s="127"/>
      <c r="AG70" s="128"/>
      <c r="AH70" s="60" t="e">
        <f t="shared" si="66"/>
        <v>#DIV/0!</v>
      </c>
      <c r="AI70" s="127"/>
      <c r="AJ70" s="127"/>
      <c r="AK70" s="128"/>
      <c r="AL70" s="60" t="e">
        <f t="shared" si="55"/>
        <v>#DIV/0!</v>
      </c>
      <c r="AM70" s="127"/>
      <c r="AN70" s="127"/>
      <c r="AO70" s="128"/>
      <c r="AP70" s="60" t="e">
        <f t="shared" si="56"/>
        <v>#DIV/0!</v>
      </c>
      <c r="AQ70" s="127"/>
      <c r="AR70" s="127"/>
      <c r="AS70" s="128"/>
      <c r="AT70" s="60" t="e">
        <f t="shared" si="57"/>
        <v>#DIV/0!</v>
      </c>
      <c r="AU70" s="127"/>
      <c r="AV70" s="127"/>
      <c r="AW70" s="128"/>
      <c r="AX70" s="60" t="e">
        <f t="shared" si="58"/>
        <v>#DIV/0!</v>
      </c>
      <c r="AY70" s="127"/>
      <c r="AZ70" s="127"/>
      <c r="BA70" s="128"/>
      <c r="BB70" s="60" t="e">
        <f t="shared" si="59"/>
        <v>#DIV/0!</v>
      </c>
      <c r="BC70" s="127"/>
      <c r="BD70" s="127"/>
      <c r="BE70" s="128"/>
      <c r="BF70" s="60" t="e">
        <f t="shared" si="60"/>
        <v>#DIV/0!</v>
      </c>
      <c r="BG70" s="127"/>
      <c r="BH70" s="127"/>
      <c r="BI70" s="128"/>
      <c r="BJ70" s="60" t="e">
        <f t="shared" si="61"/>
        <v>#DIV/0!</v>
      </c>
      <c r="BK70" s="127"/>
      <c r="BL70" s="127"/>
      <c r="BM70" s="128"/>
      <c r="BN70" s="60" t="e">
        <f t="shared" si="62"/>
        <v>#DIV/0!</v>
      </c>
      <c r="BO70" s="127"/>
      <c r="BP70" s="127"/>
      <c r="BQ70" s="128"/>
      <c r="BR70" s="60" t="e">
        <f t="shared" si="122"/>
        <v>#DIV/0!</v>
      </c>
      <c r="BS70" s="127"/>
      <c r="BT70" s="127"/>
      <c r="BU70" s="128"/>
      <c r="BV70" s="60" t="e">
        <f t="shared" si="123"/>
        <v>#DIV/0!</v>
      </c>
      <c r="BW70" s="127"/>
      <c r="BX70" s="127"/>
      <c r="BY70" s="128"/>
      <c r="BZ70" s="60" t="e">
        <f t="shared" si="124"/>
        <v>#DIV/0!</v>
      </c>
      <c r="CA70" s="127"/>
      <c r="CB70" s="127"/>
      <c r="CC70" s="128"/>
      <c r="CD70" s="60" t="e">
        <f t="shared" si="125"/>
        <v>#DIV/0!</v>
      </c>
      <c r="CE70" s="127"/>
      <c r="CF70" s="127"/>
      <c r="CG70" s="128"/>
      <c r="CH70" s="60" t="e">
        <f t="shared" si="126"/>
        <v>#DIV/0!</v>
      </c>
      <c r="CI70" s="127"/>
      <c r="CJ70" s="127"/>
      <c r="CK70" s="128"/>
      <c r="CL70" s="60" t="e">
        <f t="shared" si="127"/>
        <v>#DIV/0!</v>
      </c>
      <c r="CM70" s="127"/>
      <c r="CN70" s="127"/>
      <c r="CO70" s="128"/>
      <c r="CP70" s="60" t="e">
        <f t="shared" si="128"/>
        <v>#DIV/0!</v>
      </c>
      <c r="CQ70" s="127"/>
      <c r="CR70" s="127"/>
      <c r="CS70" s="128"/>
      <c r="CT70" s="60" t="e">
        <f t="shared" si="129"/>
        <v>#DIV/0!</v>
      </c>
      <c r="CU70" s="127"/>
      <c r="CV70" s="127"/>
      <c r="CW70" s="128"/>
      <c r="CX70" s="60" t="e">
        <f t="shared" si="130"/>
        <v>#DIV/0!</v>
      </c>
      <c r="CY70" s="127"/>
      <c r="CZ70" s="127"/>
      <c r="DA70" s="128"/>
      <c r="DB70" s="60" t="e">
        <f t="shared" si="131"/>
        <v>#DIV/0!</v>
      </c>
      <c r="DC70" s="127"/>
      <c r="DD70" s="127"/>
      <c r="DE70" s="128"/>
      <c r="DF70" s="60" t="e">
        <f t="shared" si="23"/>
        <v>#DIV/0!</v>
      </c>
      <c r="DG70" s="127"/>
      <c r="DH70" s="127"/>
      <c r="DI70" s="128"/>
      <c r="DJ70" s="60" t="e">
        <f t="shared" si="24"/>
        <v>#DIV/0!</v>
      </c>
      <c r="DK70" s="127"/>
      <c r="DL70" s="127"/>
      <c r="DM70" s="128"/>
      <c r="DN70" s="60" t="e">
        <f t="shared" si="25"/>
        <v>#DIV/0!</v>
      </c>
      <c r="DO70" s="127"/>
      <c r="DP70" s="127"/>
      <c r="DQ70" s="128"/>
      <c r="DR70" s="60" t="e">
        <f t="shared" si="26"/>
        <v>#DIV/0!</v>
      </c>
      <c r="DS70" s="127"/>
      <c r="DT70" s="127"/>
      <c r="DU70" s="128"/>
      <c r="DV70" s="60" t="e">
        <f t="shared" si="27"/>
        <v>#DIV/0!</v>
      </c>
      <c r="DW70" s="127"/>
      <c r="DX70" s="127"/>
      <c r="DY70" s="128"/>
      <c r="DZ70" s="60" t="e">
        <f t="shared" si="28"/>
        <v>#DIV/0!</v>
      </c>
      <c r="EA70" s="127"/>
      <c r="EB70" s="127"/>
      <c r="EC70" s="128"/>
      <c r="ED70" s="60" t="e">
        <f t="shared" si="29"/>
        <v>#DIV/0!</v>
      </c>
      <c r="EE70" s="127"/>
      <c r="EF70" s="127"/>
      <c r="EG70" s="128"/>
      <c r="EH70" s="60" t="e">
        <f t="shared" si="30"/>
        <v>#DIV/0!</v>
      </c>
      <c r="EI70" s="127"/>
      <c r="EJ70" s="127"/>
      <c r="EK70" s="128"/>
      <c r="EL70" s="60" t="e">
        <f t="shared" si="31"/>
        <v>#DIV/0!</v>
      </c>
      <c r="EM70" s="127"/>
      <c r="EN70" s="127"/>
      <c r="EO70" s="128"/>
      <c r="EP70" s="60" t="e">
        <f t="shared" si="69"/>
        <v>#DIV/0!</v>
      </c>
      <c r="EQ70" s="127"/>
      <c r="ER70" s="127"/>
      <c r="ES70" s="128"/>
      <c r="ET70" s="150" t="e">
        <f t="shared" si="65"/>
        <v>#DIV/0!</v>
      </c>
      <c r="EU70" s="127"/>
      <c r="EV70" s="127"/>
      <c r="EW70" s="128"/>
      <c r="EX70" s="60" t="e">
        <f t="shared" si="33"/>
        <v>#DIV/0!</v>
      </c>
      <c r="EY70" s="127"/>
      <c r="EZ70" s="127"/>
      <c r="FA70" s="128"/>
      <c r="FB70" s="60" t="e">
        <f t="shared" si="34"/>
        <v>#DIV/0!</v>
      </c>
      <c r="FC70" s="127"/>
      <c r="FD70" s="127"/>
      <c r="FE70" s="128"/>
      <c r="FF70" s="60" t="e">
        <f t="shared" si="35"/>
        <v>#DIV/0!</v>
      </c>
      <c r="FG70" s="127"/>
      <c r="FH70" s="127"/>
      <c r="FI70" s="128"/>
      <c r="FJ70" s="60" t="e">
        <f t="shared" si="36"/>
        <v>#DIV/0!</v>
      </c>
      <c r="FK70" s="127"/>
      <c r="FL70" s="127"/>
      <c r="FM70" s="128"/>
      <c r="FN70" s="60" t="e">
        <f t="shared" si="37"/>
        <v>#DIV/0!</v>
      </c>
      <c r="FO70" s="127"/>
      <c r="FP70" s="127"/>
      <c r="FQ70" s="128"/>
      <c r="FR70" s="60" t="e">
        <f t="shared" si="38"/>
        <v>#DIV/0!</v>
      </c>
      <c r="FS70" s="127"/>
      <c r="FT70" s="127"/>
      <c r="FU70" s="128"/>
      <c r="FV70" s="60" t="e">
        <f t="shared" si="39"/>
        <v>#DIV/0!</v>
      </c>
      <c r="FW70" s="127"/>
      <c r="FX70" s="127"/>
      <c r="FY70" s="128"/>
      <c r="FZ70" s="60" t="e">
        <f t="shared" si="40"/>
        <v>#DIV/0!</v>
      </c>
      <c r="GA70" s="127"/>
      <c r="GB70" s="127"/>
      <c r="GC70" s="128"/>
      <c r="GD70" s="60" t="e">
        <f t="shared" si="41"/>
        <v>#DIV/0!</v>
      </c>
      <c r="GE70" s="127"/>
      <c r="GF70" s="127"/>
      <c r="GG70" s="128"/>
      <c r="GH70" s="60" t="e">
        <f t="shared" si="70"/>
        <v>#DIV/0!</v>
      </c>
      <c r="GI70" s="127"/>
    </row>
    <row r="71" spans="1:191" hidden="1">
      <c r="A71" s="88"/>
      <c r="B71" s="165"/>
      <c r="C71" s="456">
        <f t="shared" si="43"/>
        <v>0</v>
      </c>
      <c r="D71" s="457">
        <f t="shared" si="177"/>
        <v>0</v>
      </c>
      <c r="E71" s="146"/>
      <c r="F71" s="72"/>
      <c r="G71" s="72"/>
      <c r="H71" s="72"/>
      <c r="I71" s="72"/>
      <c r="J71" s="459">
        <f t="shared" si="45"/>
        <v>0</v>
      </c>
      <c r="K71" s="59">
        <f>SUM($J$21,$J$29,$J$37,$J$45,$J$53,$J$61,$J$69:J71)/$C$3</f>
        <v>8.6306936377396198E-2</v>
      </c>
      <c r="L71" s="60" t="e">
        <f t="shared" si="46"/>
        <v>#DIV/0!</v>
      </c>
      <c r="M71" s="73" t="e">
        <f t="shared" si="47"/>
        <v>#DIV/0!</v>
      </c>
      <c r="N71" s="356" t="e">
        <f t="shared" si="48"/>
        <v>#DIV/0!</v>
      </c>
      <c r="O71" s="97"/>
      <c r="P71" s="72"/>
      <c r="Q71" s="74" t="e">
        <f t="shared" si="50"/>
        <v>#DIV/0!</v>
      </c>
      <c r="R71" s="75" t="e">
        <f t="shared" ref="R71:R76" si="356">J71/O71</f>
        <v>#DIV/0!</v>
      </c>
      <c r="S71" s="59" t="e">
        <f t="shared" si="52"/>
        <v>#DIV/0!</v>
      </c>
      <c r="T71" s="72"/>
      <c r="U71" s="72"/>
      <c r="V71" s="89"/>
      <c r="W71" s="169"/>
      <c r="X71" s="127"/>
      <c r="Y71" s="128"/>
      <c r="Z71" s="60" t="e">
        <f t="shared" si="53"/>
        <v>#DIV/0!</v>
      </c>
      <c r="AA71" s="127"/>
      <c r="AB71" s="127"/>
      <c r="AC71" s="128"/>
      <c r="AD71" s="60" t="e">
        <f t="shared" si="54"/>
        <v>#DIV/0!</v>
      </c>
      <c r="AE71" s="127"/>
      <c r="AF71" s="127"/>
      <c r="AG71" s="128"/>
      <c r="AH71" s="60" t="e">
        <f t="shared" si="66"/>
        <v>#DIV/0!</v>
      </c>
      <c r="AI71" s="127"/>
      <c r="AJ71" s="127"/>
      <c r="AK71" s="128"/>
      <c r="AL71" s="60" t="e">
        <f t="shared" si="55"/>
        <v>#DIV/0!</v>
      </c>
      <c r="AM71" s="127"/>
      <c r="AN71" s="127"/>
      <c r="AO71" s="128"/>
      <c r="AP71" s="60" t="e">
        <f t="shared" si="56"/>
        <v>#DIV/0!</v>
      </c>
      <c r="AQ71" s="127"/>
      <c r="AR71" s="127"/>
      <c r="AS71" s="128"/>
      <c r="AT71" s="60" t="e">
        <f t="shared" si="57"/>
        <v>#DIV/0!</v>
      </c>
      <c r="AU71" s="127"/>
      <c r="AV71" s="127"/>
      <c r="AW71" s="128"/>
      <c r="AX71" s="60" t="e">
        <f t="shared" si="58"/>
        <v>#DIV/0!</v>
      </c>
      <c r="AY71" s="127"/>
      <c r="AZ71" s="127"/>
      <c r="BA71" s="128"/>
      <c r="BB71" s="60" t="e">
        <f t="shared" si="59"/>
        <v>#DIV/0!</v>
      </c>
      <c r="BC71" s="127"/>
      <c r="BD71" s="127"/>
      <c r="BE71" s="128"/>
      <c r="BF71" s="60" t="e">
        <f t="shared" si="60"/>
        <v>#DIV/0!</v>
      </c>
      <c r="BG71" s="127"/>
      <c r="BH71" s="127"/>
      <c r="BI71" s="128"/>
      <c r="BJ71" s="60" t="e">
        <f t="shared" si="61"/>
        <v>#DIV/0!</v>
      </c>
      <c r="BK71" s="127"/>
      <c r="BL71" s="127"/>
      <c r="BM71" s="128"/>
      <c r="BN71" s="60" t="e">
        <f t="shared" si="62"/>
        <v>#DIV/0!</v>
      </c>
      <c r="BO71" s="127"/>
      <c r="BP71" s="127"/>
      <c r="BQ71" s="128"/>
      <c r="BR71" s="60" t="e">
        <f t="shared" si="122"/>
        <v>#DIV/0!</v>
      </c>
      <c r="BS71" s="127"/>
      <c r="BT71" s="127"/>
      <c r="BU71" s="128"/>
      <c r="BV71" s="60" t="e">
        <f t="shared" si="123"/>
        <v>#DIV/0!</v>
      </c>
      <c r="BW71" s="127"/>
      <c r="BX71" s="127"/>
      <c r="BY71" s="128"/>
      <c r="BZ71" s="60" t="e">
        <f t="shared" si="124"/>
        <v>#DIV/0!</v>
      </c>
      <c r="CA71" s="127"/>
      <c r="CB71" s="127"/>
      <c r="CC71" s="128"/>
      <c r="CD71" s="60" t="e">
        <f t="shared" si="125"/>
        <v>#DIV/0!</v>
      </c>
      <c r="CE71" s="127"/>
      <c r="CF71" s="127"/>
      <c r="CG71" s="128"/>
      <c r="CH71" s="60" t="e">
        <f t="shared" si="126"/>
        <v>#DIV/0!</v>
      </c>
      <c r="CI71" s="127"/>
      <c r="CJ71" s="127"/>
      <c r="CK71" s="128"/>
      <c r="CL71" s="60" t="e">
        <f t="shared" si="127"/>
        <v>#DIV/0!</v>
      </c>
      <c r="CM71" s="127"/>
      <c r="CN71" s="127"/>
      <c r="CO71" s="128"/>
      <c r="CP71" s="60" t="e">
        <f t="shared" si="128"/>
        <v>#DIV/0!</v>
      </c>
      <c r="CQ71" s="127"/>
      <c r="CR71" s="127"/>
      <c r="CS71" s="128"/>
      <c r="CT71" s="60" t="e">
        <f t="shared" si="129"/>
        <v>#DIV/0!</v>
      </c>
      <c r="CU71" s="127"/>
      <c r="CV71" s="127"/>
      <c r="CW71" s="128"/>
      <c r="CX71" s="60" t="e">
        <f t="shared" si="130"/>
        <v>#DIV/0!</v>
      </c>
      <c r="CY71" s="127"/>
      <c r="CZ71" s="127"/>
      <c r="DA71" s="128"/>
      <c r="DB71" s="60" t="e">
        <f t="shared" si="131"/>
        <v>#DIV/0!</v>
      </c>
      <c r="DC71" s="127"/>
      <c r="DD71" s="127"/>
      <c r="DE71" s="128"/>
      <c r="DF71" s="60" t="e">
        <f t="shared" si="23"/>
        <v>#DIV/0!</v>
      </c>
      <c r="DG71" s="127"/>
      <c r="DH71" s="127"/>
      <c r="DI71" s="128"/>
      <c r="DJ71" s="60" t="e">
        <f t="shared" si="24"/>
        <v>#DIV/0!</v>
      </c>
      <c r="DK71" s="127"/>
      <c r="DL71" s="127"/>
      <c r="DM71" s="128"/>
      <c r="DN71" s="60" t="e">
        <f t="shared" si="25"/>
        <v>#DIV/0!</v>
      </c>
      <c r="DO71" s="127"/>
      <c r="DP71" s="127"/>
      <c r="DQ71" s="128"/>
      <c r="DR71" s="60" t="e">
        <f t="shared" si="26"/>
        <v>#DIV/0!</v>
      </c>
      <c r="DS71" s="127"/>
      <c r="DT71" s="127"/>
      <c r="DU71" s="128"/>
      <c r="DV71" s="60" t="e">
        <f t="shared" si="27"/>
        <v>#DIV/0!</v>
      </c>
      <c r="DW71" s="127"/>
      <c r="DX71" s="127"/>
      <c r="DY71" s="128"/>
      <c r="DZ71" s="60" t="e">
        <f t="shared" si="28"/>
        <v>#DIV/0!</v>
      </c>
      <c r="EA71" s="127"/>
      <c r="EB71" s="127"/>
      <c r="EC71" s="128"/>
      <c r="ED71" s="60" t="e">
        <f t="shared" si="29"/>
        <v>#DIV/0!</v>
      </c>
      <c r="EE71" s="127"/>
      <c r="EF71" s="127"/>
      <c r="EG71" s="128"/>
      <c r="EH71" s="60" t="e">
        <f t="shared" si="30"/>
        <v>#DIV/0!</v>
      </c>
      <c r="EI71" s="127"/>
      <c r="EJ71" s="127"/>
      <c r="EK71" s="128"/>
      <c r="EL71" s="60" t="e">
        <f t="shared" si="31"/>
        <v>#DIV/0!</v>
      </c>
      <c r="EM71" s="127"/>
      <c r="EN71" s="127"/>
      <c r="EO71" s="128"/>
      <c r="EP71" s="60" t="e">
        <f t="shared" si="69"/>
        <v>#DIV/0!</v>
      </c>
      <c r="EQ71" s="127"/>
      <c r="ER71" s="127"/>
      <c r="ES71" s="128"/>
      <c r="ET71" s="150" t="e">
        <f t="shared" si="65"/>
        <v>#DIV/0!</v>
      </c>
      <c r="EU71" s="127"/>
      <c r="EV71" s="127"/>
      <c r="EW71" s="128"/>
      <c r="EX71" s="60" t="e">
        <f t="shared" si="33"/>
        <v>#DIV/0!</v>
      </c>
      <c r="EY71" s="127"/>
      <c r="EZ71" s="127"/>
      <c r="FA71" s="128"/>
      <c r="FB71" s="60" t="e">
        <f t="shared" si="34"/>
        <v>#DIV/0!</v>
      </c>
      <c r="FC71" s="127"/>
      <c r="FD71" s="127"/>
      <c r="FE71" s="128"/>
      <c r="FF71" s="60" t="e">
        <f t="shared" si="35"/>
        <v>#DIV/0!</v>
      </c>
      <c r="FG71" s="127"/>
      <c r="FH71" s="127"/>
      <c r="FI71" s="128"/>
      <c r="FJ71" s="60" t="e">
        <f t="shared" si="36"/>
        <v>#DIV/0!</v>
      </c>
      <c r="FK71" s="127"/>
      <c r="FL71" s="127"/>
      <c r="FM71" s="128"/>
      <c r="FN71" s="60" t="e">
        <f t="shared" si="37"/>
        <v>#DIV/0!</v>
      </c>
      <c r="FO71" s="127"/>
      <c r="FP71" s="127"/>
      <c r="FQ71" s="128"/>
      <c r="FR71" s="60" t="e">
        <f t="shared" si="38"/>
        <v>#DIV/0!</v>
      </c>
      <c r="FS71" s="127"/>
      <c r="FT71" s="127"/>
      <c r="FU71" s="128"/>
      <c r="FV71" s="60" t="e">
        <f t="shared" si="39"/>
        <v>#DIV/0!</v>
      </c>
      <c r="FW71" s="127"/>
      <c r="FX71" s="127"/>
      <c r="FY71" s="128"/>
      <c r="FZ71" s="60" t="e">
        <f t="shared" si="40"/>
        <v>#DIV/0!</v>
      </c>
      <c r="GA71" s="127"/>
      <c r="GB71" s="127"/>
      <c r="GC71" s="128"/>
      <c r="GD71" s="60" t="e">
        <f t="shared" si="41"/>
        <v>#DIV/0!</v>
      </c>
      <c r="GE71" s="127"/>
      <c r="GF71" s="127"/>
      <c r="GG71" s="128"/>
      <c r="GH71" s="60" t="e">
        <f t="shared" si="70"/>
        <v>#DIV/0!</v>
      </c>
      <c r="GI71" s="127"/>
    </row>
    <row r="72" spans="1:191" hidden="1">
      <c r="A72" s="88"/>
      <c r="B72" s="165"/>
      <c r="C72" s="456">
        <f t="shared" si="43"/>
        <v>0</v>
      </c>
      <c r="D72" s="457">
        <f t="shared" si="177"/>
        <v>0</v>
      </c>
      <c r="E72" s="146"/>
      <c r="F72" s="72"/>
      <c r="G72" s="72"/>
      <c r="H72" s="72"/>
      <c r="I72" s="72"/>
      <c r="J72" s="459">
        <f t="shared" si="45"/>
        <v>0</v>
      </c>
      <c r="K72" s="59">
        <f>SUM($J$21,$J$29,$J$37,$J$45,$J$53,$J$61,$J$69:J72)/$C$3</f>
        <v>8.6306936377396198E-2</v>
      </c>
      <c r="L72" s="60" t="e">
        <f t="shared" si="46"/>
        <v>#DIV/0!</v>
      </c>
      <c r="M72" s="73" t="e">
        <f t="shared" si="47"/>
        <v>#DIV/0!</v>
      </c>
      <c r="N72" s="356" t="e">
        <f t="shared" si="48"/>
        <v>#DIV/0!</v>
      </c>
      <c r="O72" s="97"/>
      <c r="P72" s="72"/>
      <c r="Q72" s="74" t="e">
        <f t="shared" si="50"/>
        <v>#DIV/0!</v>
      </c>
      <c r="R72" s="75" t="e">
        <f t="shared" si="356"/>
        <v>#DIV/0!</v>
      </c>
      <c r="S72" s="59" t="e">
        <f t="shared" si="52"/>
        <v>#DIV/0!</v>
      </c>
      <c r="T72" s="72"/>
      <c r="U72" s="72"/>
      <c r="V72" s="89"/>
      <c r="W72" s="169"/>
      <c r="X72" s="127"/>
      <c r="Y72" s="128"/>
      <c r="Z72" s="60" t="e">
        <f t="shared" si="53"/>
        <v>#DIV/0!</v>
      </c>
      <c r="AA72" s="127"/>
      <c r="AB72" s="127"/>
      <c r="AC72" s="128"/>
      <c r="AD72" s="60" t="e">
        <f t="shared" si="54"/>
        <v>#DIV/0!</v>
      </c>
      <c r="AE72" s="127"/>
      <c r="AF72" s="127"/>
      <c r="AG72" s="128"/>
      <c r="AH72" s="60" t="e">
        <f t="shared" si="66"/>
        <v>#DIV/0!</v>
      </c>
      <c r="AI72" s="127"/>
      <c r="AJ72" s="127"/>
      <c r="AK72" s="128"/>
      <c r="AL72" s="60" t="e">
        <f t="shared" si="55"/>
        <v>#DIV/0!</v>
      </c>
      <c r="AM72" s="127"/>
      <c r="AN72" s="127"/>
      <c r="AO72" s="128"/>
      <c r="AP72" s="60" t="e">
        <f t="shared" si="56"/>
        <v>#DIV/0!</v>
      </c>
      <c r="AQ72" s="127"/>
      <c r="AR72" s="127"/>
      <c r="AS72" s="128"/>
      <c r="AT72" s="60" t="e">
        <f t="shared" si="57"/>
        <v>#DIV/0!</v>
      </c>
      <c r="AU72" s="127"/>
      <c r="AV72" s="127"/>
      <c r="AW72" s="128"/>
      <c r="AX72" s="60" t="e">
        <f t="shared" si="58"/>
        <v>#DIV/0!</v>
      </c>
      <c r="AY72" s="127"/>
      <c r="AZ72" s="127"/>
      <c r="BA72" s="128"/>
      <c r="BB72" s="60" t="e">
        <f t="shared" si="59"/>
        <v>#DIV/0!</v>
      </c>
      <c r="BC72" s="127"/>
      <c r="BD72" s="127"/>
      <c r="BE72" s="128"/>
      <c r="BF72" s="60" t="e">
        <f t="shared" si="60"/>
        <v>#DIV/0!</v>
      </c>
      <c r="BG72" s="127"/>
      <c r="BH72" s="127"/>
      <c r="BI72" s="128"/>
      <c r="BJ72" s="60" t="e">
        <f t="shared" si="61"/>
        <v>#DIV/0!</v>
      </c>
      <c r="BK72" s="127"/>
      <c r="BL72" s="127"/>
      <c r="BM72" s="128"/>
      <c r="BN72" s="60" t="e">
        <f t="shared" si="62"/>
        <v>#DIV/0!</v>
      </c>
      <c r="BO72" s="127"/>
      <c r="BP72" s="127"/>
      <c r="BQ72" s="128"/>
      <c r="BR72" s="60" t="e">
        <f t="shared" si="122"/>
        <v>#DIV/0!</v>
      </c>
      <c r="BS72" s="127"/>
      <c r="BT72" s="127"/>
      <c r="BU72" s="128"/>
      <c r="BV72" s="60" t="e">
        <f t="shared" si="123"/>
        <v>#DIV/0!</v>
      </c>
      <c r="BW72" s="127"/>
      <c r="BX72" s="127"/>
      <c r="BY72" s="128"/>
      <c r="BZ72" s="60" t="e">
        <f t="shared" si="124"/>
        <v>#DIV/0!</v>
      </c>
      <c r="CA72" s="127"/>
      <c r="CB72" s="127"/>
      <c r="CC72" s="128"/>
      <c r="CD72" s="60" t="e">
        <f t="shared" si="125"/>
        <v>#DIV/0!</v>
      </c>
      <c r="CE72" s="127"/>
      <c r="CF72" s="127"/>
      <c r="CG72" s="128"/>
      <c r="CH72" s="60" t="e">
        <f t="shared" si="126"/>
        <v>#DIV/0!</v>
      </c>
      <c r="CI72" s="127"/>
      <c r="CJ72" s="127"/>
      <c r="CK72" s="128"/>
      <c r="CL72" s="60" t="e">
        <f t="shared" si="127"/>
        <v>#DIV/0!</v>
      </c>
      <c r="CM72" s="127"/>
      <c r="CN72" s="127"/>
      <c r="CO72" s="128"/>
      <c r="CP72" s="60" t="e">
        <f t="shared" si="128"/>
        <v>#DIV/0!</v>
      </c>
      <c r="CQ72" s="127"/>
      <c r="CR72" s="127"/>
      <c r="CS72" s="128"/>
      <c r="CT72" s="60" t="e">
        <f t="shared" si="129"/>
        <v>#DIV/0!</v>
      </c>
      <c r="CU72" s="127"/>
      <c r="CV72" s="127"/>
      <c r="CW72" s="128"/>
      <c r="CX72" s="60" t="e">
        <f t="shared" si="130"/>
        <v>#DIV/0!</v>
      </c>
      <c r="CY72" s="127"/>
      <c r="CZ72" s="127"/>
      <c r="DA72" s="128"/>
      <c r="DB72" s="60" t="e">
        <f t="shared" si="131"/>
        <v>#DIV/0!</v>
      </c>
      <c r="DC72" s="127"/>
      <c r="DD72" s="127"/>
      <c r="DE72" s="128"/>
      <c r="DF72" s="60" t="e">
        <f t="shared" si="23"/>
        <v>#DIV/0!</v>
      </c>
      <c r="DG72" s="127"/>
      <c r="DH72" s="127"/>
      <c r="DI72" s="128"/>
      <c r="DJ72" s="60" t="e">
        <f t="shared" si="24"/>
        <v>#DIV/0!</v>
      </c>
      <c r="DK72" s="127"/>
      <c r="DL72" s="127"/>
      <c r="DM72" s="128"/>
      <c r="DN72" s="60" t="e">
        <f t="shared" si="25"/>
        <v>#DIV/0!</v>
      </c>
      <c r="DO72" s="127"/>
      <c r="DP72" s="127"/>
      <c r="DQ72" s="128"/>
      <c r="DR72" s="60" t="e">
        <f t="shared" si="26"/>
        <v>#DIV/0!</v>
      </c>
      <c r="DS72" s="127"/>
      <c r="DT72" s="127"/>
      <c r="DU72" s="128"/>
      <c r="DV72" s="60" t="e">
        <f t="shared" si="27"/>
        <v>#DIV/0!</v>
      </c>
      <c r="DW72" s="127"/>
      <c r="DX72" s="127"/>
      <c r="DY72" s="128"/>
      <c r="DZ72" s="60" t="e">
        <f t="shared" si="28"/>
        <v>#DIV/0!</v>
      </c>
      <c r="EA72" s="127"/>
      <c r="EB72" s="127"/>
      <c r="EC72" s="128"/>
      <c r="ED72" s="60" t="e">
        <f t="shared" si="29"/>
        <v>#DIV/0!</v>
      </c>
      <c r="EE72" s="127"/>
      <c r="EF72" s="127"/>
      <c r="EG72" s="128"/>
      <c r="EH72" s="60" t="e">
        <f t="shared" si="30"/>
        <v>#DIV/0!</v>
      </c>
      <c r="EI72" s="127"/>
      <c r="EJ72" s="127"/>
      <c r="EK72" s="128"/>
      <c r="EL72" s="60" t="e">
        <f t="shared" si="31"/>
        <v>#DIV/0!</v>
      </c>
      <c r="EM72" s="127"/>
      <c r="EN72" s="127"/>
      <c r="EO72" s="128"/>
      <c r="EP72" s="60" t="e">
        <f t="shared" si="69"/>
        <v>#DIV/0!</v>
      </c>
      <c r="EQ72" s="127"/>
      <c r="ER72" s="127"/>
      <c r="ES72" s="128"/>
      <c r="ET72" s="150" t="e">
        <f t="shared" si="65"/>
        <v>#DIV/0!</v>
      </c>
      <c r="EU72" s="127"/>
      <c r="EV72" s="127"/>
      <c r="EW72" s="128"/>
      <c r="EX72" s="60" t="e">
        <f t="shared" si="33"/>
        <v>#DIV/0!</v>
      </c>
      <c r="EY72" s="127"/>
      <c r="EZ72" s="127"/>
      <c r="FA72" s="128"/>
      <c r="FB72" s="60" t="e">
        <f t="shared" si="34"/>
        <v>#DIV/0!</v>
      </c>
      <c r="FC72" s="127"/>
      <c r="FD72" s="127"/>
      <c r="FE72" s="128"/>
      <c r="FF72" s="60" t="e">
        <f t="shared" si="35"/>
        <v>#DIV/0!</v>
      </c>
      <c r="FG72" s="127"/>
      <c r="FH72" s="127"/>
      <c r="FI72" s="128"/>
      <c r="FJ72" s="60" t="e">
        <f t="shared" si="36"/>
        <v>#DIV/0!</v>
      </c>
      <c r="FK72" s="127"/>
      <c r="FL72" s="127"/>
      <c r="FM72" s="128"/>
      <c r="FN72" s="60" t="e">
        <f t="shared" si="37"/>
        <v>#DIV/0!</v>
      </c>
      <c r="FO72" s="127"/>
      <c r="FP72" s="127"/>
      <c r="FQ72" s="128"/>
      <c r="FR72" s="60" t="e">
        <f t="shared" si="38"/>
        <v>#DIV/0!</v>
      </c>
      <c r="FS72" s="127"/>
      <c r="FT72" s="127"/>
      <c r="FU72" s="128"/>
      <c r="FV72" s="60" t="e">
        <f t="shared" si="39"/>
        <v>#DIV/0!</v>
      </c>
      <c r="FW72" s="127"/>
      <c r="FX72" s="127"/>
      <c r="FY72" s="128"/>
      <c r="FZ72" s="60" t="e">
        <f t="shared" si="40"/>
        <v>#DIV/0!</v>
      </c>
      <c r="GA72" s="127"/>
      <c r="GB72" s="127"/>
      <c r="GC72" s="128"/>
      <c r="GD72" s="60" t="e">
        <f t="shared" si="41"/>
        <v>#DIV/0!</v>
      </c>
      <c r="GE72" s="127"/>
      <c r="GF72" s="127"/>
      <c r="GG72" s="128"/>
      <c r="GH72" s="60" t="e">
        <f t="shared" si="70"/>
        <v>#DIV/0!</v>
      </c>
      <c r="GI72" s="127"/>
    </row>
    <row r="73" spans="1:191" hidden="1">
      <c r="A73" s="88"/>
      <c r="B73" s="165"/>
      <c r="C73" s="456">
        <f t="shared" si="43"/>
        <v>0</v>
      </c>
      <c r="D73" s="457">
        <f t="shared" si="177"/>
        <v>0</v>
      </c>
      <c r="E73" s="146"/>
      <c r="F73" s="72"/>
      <c r="G73" s="72"/>
      <c r="H73" s="72"/>
      <c r="I73" s="72"/>
      <c r="J73" s="459">
        <f t="shared" si="45"/>
        <v>0</v>
      </c>
      <c r="K73" s="59">
        <f>SUM($J$21,$J$29,$J$37,$J$45,$J$53,$J$61,$J$69:J73)/$C$3</f>
        <v>8.6306936377396198E-2</v>
      </c>
      <c r="L73" s="60" t="e">
        <f t="shared" si="46"/>
        <v>#DIV/0!</v>
      </c>
      <c r="M73" s="73" t="e">
        <f t="shared" si="47"/>
        <v>#DIV/0!</v>
      </c>
      <c r="N73" s="356" t="e">
        <f t="shared" si="48"/>
        <v>#DIV/0!</v>
      </c>
      <c r="O73" s="97"/>
      <c r="P73" s="72"/>
      <c r="Q73" s="74" t="e">
        <f t="shared" si="50"/>
        <v>#DIV/0!</v>
      </c>
      <c r="R73" s="75" t="e">
        <f t="shared" si="356"/>
        <v>#DIV/0!</v>
      </c>
      <c r="S73" s="59" t="e">
        <f t="shared" si="52"/>
        <v>#DIV/0!</v>
      </c>
      <c r="T73" s="72"/>
      <c r="U73" s="72"/>
      <c r="V73" s="89"/>
      <c r="W73" s="169"/>
      <c r="X73" s="127"/>
      <c r="Y73" s="128"/>
      <c r="Z73" s="60" t="e">
        <f t="shared" si="53"/>
        <v>#DIV/0!</v>
      </c>
      <c r="AA73" s="127"/>
      <c r="AB73" s="127"/>
      <c r="AC73" s="128"/>
      <c r="AD73" s="60" t="e">
        <f t="shared" si="54"/>
        <v>#DIV/0!</v>
      </c>
      <c r="AE73" s="127"/>
      <c r="AF73" s="127"/>
      <c r="AG73" s="128"/>
      <c r="AH73" s="60" t="e">
        <f t="shared" si="66"/>
        <v>#DIV/0!</v>
      </c>
      <c r="AI73" s="127"/>
      <c r="AJ73" s="127"/>
      <c r="AK73" s="128"/>
      <c r="AL73" s="60" t="e">
        <f t="shared" si="55"/>
        <v>#DIV/0!</v>
      </c>
      <c r="AM73" s="127"/>
      <c r="AN73" s="127"/>
      <c r="AO73" s="128"/>
      <c r="AP73" s="60" t="e">
        <f t="shared" si="56"/>
        <v>#DIV/0!</v>
      </c>
      <c r="AQ73" s="127"/>
      <c r="AR73" s="127"/>
      <c r="AS73" s="128"/>
      <c r="AT73" s="60" t="e">
        <f t="shared" si="57"/>
        <v>#DIV/0!</v>
      </c>
      <c r="AU73" s="127"/>
      <c r="AV73" s="127"/>
      <c r="AW73" s="128"/>
      <c r="AX73" s="60" t="e">
        <f t="shared" si="58"/>
        <v>#DIV/0!</v>
      </c>
      <c r="AY73" s="127"/>
      <c r="AZ73" s="127"/>
      <c r="BA73" s="128"/>
      <c r="BB73" s="60" t="e">
        <f t="shared" si="59"/>
        <v>#DIV/0!</v>
      </c>
      <c r="BC73" s="127"/>
      <c r="BD73" s="127"/>
      <c r="BE73" s="128"/>
      <c r="BF73" s="60" t="e">
        <f t="shared" si="60"/>
        <v>#DIV/0!</v>
      </c>
      <c r="BG73" s="127"/>
      <c r="BH73" s="127"/>
      <c r="BI73" s="128"/>
      <c r="BJ73" s="60" t="e">
        <f t="shared" si="61"/>
        <v>#DIV/0!</v>
      </c>
      <c r="BK73" s="127"/>
      <c r="BL73" s="127"/>
      <c r="BM73" s="128"/>
      <c r="BN73" s="60" t="e">
        <f t="shared" si="62"/>
        <v>#DIV/0!</v>
      </c>
      <c r="BO73" s="127"/>
      <c r="BP73" s="127"/>
      <c r="BQ73" s="128"/>
      <c r="BR73" s="60" t="e">
        <f t="shared" si="122"/>
        <v>#DIV/0!</v>
      </c>
      <c r="BS73" s="127"/>
      <c r="BT73" s="127"/>
      <c r="BU73" s="128"/>
      <c r="BV73" s="60" t="e">
        <f t="shared" si="123"/>
        <v>#DIV/0!</v>
      </c>
      <c r="BW73" s="127"/>
      <c r="BX73" s="127"/>
      <c r="BY73" s="128"/>
      <c r="BZ73" s="60" t="e">
        <f t="shared" si="124"/>
        <v>#DIV/0!</v>
      </c>
      <c r="CA73" s="127"/>
      <c r="CB73" s="127"/>
      <c r="CC73" s="128"/>
      <c r="CD73" s="60" t="e">
        <f t="shared" si="125"/>
        <v>#DIV/0!</v>
      </c>
      <c r="CE73" s="127"/>
      <c r="CF73" s="127"/>
      <c r="CG73" s="128"/>
      <c r="CH73" s="60" t="e">
        <f t="shared" si="126"/>
        <v>#DIV/0!</v>
      </c>
      <c r="CI73" s="127"/>
      <c r="CJ73" s="127"/>
      <c r="CK73" s="128"/>
      <c r="CL73" s="60" t="e">
        <f t="shared" si="127"/>
        <v>#DIV/0!</v>
      </c>
      <c r="CM73" s="127"/>
      <c r="CN73" s="127"/>
      <c r="CO73" s="128"/>
      <c r="CP73" s="60" t="e">
        <f t="shared" si="128"/>
        <v>#DIV/0!</v>
      </c>
      <c r="CQ73" s="127"/>
      <c r="CR73" s="127"/>
      <c r="CS73" s="128"/>
      <c r="CT73" s="60" t="e">
        <f t="shared" si="129"/>
        <v>#DIV/0!</v>
      </c>
      <c r="CU73" s="127"/>
      <c r="CV73" s="127"/>
      <c r="CW73" s="128"/>
      <c r="CX73" s="60" t="e">
        <f t="shared" si="130"/>
        <v>#DIV/0!</v>
      </c>
      <c r="CY73" s="127"/>
      <c r="CZ73" s="127"/>
      <c r="DA73" s="128"/>
      <c r="DB73" s="60" t="e">
        <f t="shared" si="131"/>
        <v>#DIV/0!</v>
      </c>
      <c r="DC73" s="127"/>
      <c r="DD73" s="127"/>
      <c r="DE73" s="128"/>
      <c r="DF73" s="60" t="e">
        <f t="shared" si="23"/>
        <v>#DIV/0!</v>
      </c>
      <c r="DG73" s="127"/>
      <c r="DH73" s="127"/>
      <c r="DI73" s="128"/>
      <c r="DJ73" s="60" t="e">
        <f t="shared" si="24"/>
        <v>#DIV/0!</v>
      </c>
      <c r="DK73" s="127"/>
      <c r="DL73" s="127"/>
      <c r="DM73" s="128"/>
      <c r="DN73" s="60" t="e">
        <f t="shared" si="25"/>
        <v>#DIV/0!</v>
      </c>
      <c r="DO73" s="127"/>
      <c r="DP73" s="127"/>
      <c r="DQ73" s="128"/>
      <c r="DR73" s="60" t="e">
        <f t="shared" si="26"/>
        <v>#DIV/0!</v>
      </c>
      <c r="DS73" s="127"/>
      <c r="DT73" s="127"/>
      <c r="DU73" s="128"/>
      <c r="DV73" s="60" t="e">
        <f t="shared" si="27"/>
        <v>#DIV/0!</v>
      </c>
      <c r="DW73" s="127"/>
      <c r="DX73" s="127"/>
      <c r="DY73" s="128"/>
      <c r="DZ73" s="60" t="e">
        <f t="shared" si="28"/>
        <v>#DIV/0!</v>
      </c>
      <c r="EA73" s="127"/>
      <c r="EB73" s="127"/>
      <c r="EC73" s="128"/>
      <c r="ED73" s="60" t="e">
        <f t="shared" si="29"/>
        <v>#DIV/0!</v>
      </c>
      <c r="EE73" s="127"/>
      <c r="EF73" s="127"/>
      <c r="EG73" s="128"/>
      <c r="EH73" s="60" t="e">
        <f t="shared" si="30"/>
        <v>#DIV/0!</v>
      </c>
      <c r="EI73" s="127"/>
      <c r="EJ73" s="127"/>
      <c r="EK73" s="128"/>
      <c r="EL73" s="60" t="e">
        <f t="shared" si="31"/>
        <v>#DIV/0!</v>
      </c>
      <c r="EM73" s="127"/>
      <c r="EN73" s="127"/>
      <c r="EO73" s="128"/>
      <c r="EP73" s="60" t="e">
        <f t="shared" si="69"/>
        <v>#DIV/0!</v>
      </c>
      <c r="EQ73" s="127"/>
      <c r="ER73" s="127"/>
      <c r="ES73" s="128"/>
      <c r="ET73" s="150" t="e">
        <f t="shared" si="65"/>
        <v>#DIV/0!</v>
      </c>
      <c r="EU73" s="127"/>
      <c r="EV73" s="127"/>
      <c r="EW73" s="128"/>
      <c r="EX73" s="60" t="e">
        <f t="shared" si="33"/>
        <v>#DIV/0!</v>
      </c>
      <c r="EY73" s="127"/>
      <c r="EZ73" s="127"/>
      <c r="FA73" s="128"/>
      <c r="FB73" s="60" t="e">
        <f t="shared" si="34"/>
        <v>#DIV/0!</v>
      </c>
      <c r="FC73" s="127"/>
      <c r="FD73" s="127"/>
      <c r="FE73" s="128"/>
      <c r="FF73" s="60" t="e">
        <f t="shared" si="35"/>
        <v>#DIV/0!</v>
      </c>
      <c r="FG73" s="127"/>
      <c r="FH73" s="127"/>
      <c r="FI73" s="128"/>
      <c r="FJ73" s="60" t="e">
        <f t="shared" si="36"/>
        <v>#DIV/0!</v>
      </c>
      <c r="FK73" s="127"/>
      <c r="FL73" s="127"/>
      <c r="FM73" s="128"/>
      <c r="FN73" s="60" t="e">
        <f t="shared" si="37"/>
        <v>#DIV/0!</v>
      </c>
      <c r="FO73" s="127"/>
      <c r="FP73" s="127"/>
      <c r="FQ73" s="128"/>
      <c r="FR73" s="60" t="e">
        <f t="shared" si="38"/>
        <v>#DIV/0!</v>
      </c>
      <c r="FS73" s="127"/>
      <c r="FT73" s="127"/>
      <c r="FU73" s="128"/>
      <c r="FV73" s="60" t="e">
        <f t="shared" si="39"/>
        <v>#DIV/0!</v>
      </c>
      <c r="FW73" s="127"/>
      <c r="FX73" s="127"/>
      <c r="FY73" s="128"/>
      <c r="FZ73" s="60" t="e">
        <f t="shared" si="40"/>
        <v>#DIV/0!</v>
      </c>
      <c r="GA73" s="127"/>
      <c r="GB73" s="127"/>
      <c r="GC73" s="128"/>
      <c r="GD73" s="60" t="e">
        <f t="shared" si="41"/>
        <v>#DIV/0!</v>
      </c>
      <c r="GE73" s="127"/>
      <c r="GF73" s="127"/>
      <c r="GG73" s="128"/>
      <c r="GH73" s="60" t="e">
        <f t="shared" si="70"/>
        <v>#DIV/0!</v>
      </c>
      <c r="GI73" s="127"/>
    </row>
    <row r="74" spans="1:191" hidden="1">
      <c r="A74" s="90"/>
      <c r="B74" s="165"/>
      <c r="C74" s="456">
        <f t="shared" si="43"/>
        <v>0</v>
      </c>
      <c r="D74" s="457">
        <f t="shared" si="177"/>
        <v>0</v>
      </c>
      <c r="E74" s="146"/>
      <c r="F74" s="72"/>
      <c r="G74" s="72"/>
      <c r="H74" s="72"/>
      <c r="I74" s="72"/>
      <c r="J74" s="459">
        <f t="shared" si="45"/>
        <v>0</v>
      </c>
      <c r="K74" s="59">
        <f>SUM($J$21,$J$29,$J$37,$J$45,$J$53,$J$61,$J$69:J74)/$C$3</f>
        <v>8.6306936377396198E-2</v>
      </c>
      <c r="L74" s="60" t="e">
        <f t="shared" si="46"/>
        <v>#DIV/0!</v>
      </c>
      <c r="M74" s="73" t="e">
        <f t="shared" si="47"/>
        <v>#DIV/0!</v>
      </c>
      <c r="N74" s="356" t="e">
        <f t="shared" si="48"/>
        <v>#DIV/0!</v>
      </c>
      <c r="O74" s="97"/>
      <c r="P74" s="72"/>
      <c r="Q74" s="74" t="e">
        <f t="shared" si="50"/>
        <v>#DIV/0!</v>
      </c>
      <c r="R74" s="75" t="e">
        <f t="shared" si="356"/>
        <v>#DIV/0!</v>
      </c>
      <c r="S74" s="59" t="e">
        <f t="shared" si="52"/>
        <v>#DIV/0!</v>
      </c>
      <c r="T74" s="72"/>
      <c r="U74" s="72"/>
      <c r="V74" s="89"/>
      <c r="W74" s="169"/>
      <c r="X74" s="127"/>
      <c r="Y74" s="128"/>
      <c r="Z74" s="60" t="e">
        <f t="shared" si="53"/>
        <v>#DIV/0!</v>
      </c>
      <c r="AA74" s="127"/>
      <c r="AB74" s="127"/>
      <c r="AC74" s="128"/>
      <c r="AD74" s="60" t="e">
        <f t="shared" si="54"/>
        <v>#DIV/0!</v>
      </c>
      <c r="AE74" s="127"/>
      <c r="AF74" s="127"/>
      <c r="AG74" s="128"/>
      <c r="AH74" s="60" t="e">
        <f t="shared" si="66"/>
        <v>#DIV/0!</v>
      </c>
      <c r="AI74" s="127"/>
      <c r="AJ74" s="127"/>
      <c r="AK74" s="128"/>
      <c r="AL74" s="60" t="e">
        <f t="shared" si="55"/>
        <v>#DIV/0!</v>
      </c>
      <c r="AM74" s="127"/>
      <c r="AN74" s="127"/>
      <c r="AO74" s="128"/>
      <c r="AP74" s="60" t="e">
        <f t="shared" si="56"/>
        <v>#DIV/0!</v>
      </c>
      <c r="AQ74" s="127"/>
      <c r="AR74" s="127"/>
      <c r="AS74" s="128"/>
      <c r="AT74" s="60" t="e">
        <f t="shared" si="57"/>
        <v>#DIV/0!</v>
      </c>
      <c r="AU74" s="127"/>
      <c r="AV74" s="127"/>
      <c r="AW74" s="128"/>
      <c r="AX74" s="60" t="e">
        <f t="shared" si="58"/>
        <v>#DIV/0!</v>
      </c>
      <c r="AY74" s="127"/>
      <c r="AZ74" s="127"/>
      <c r="BA74" s="128"/>
      <c r="BB74" s="60" t="e">
        <f t="shared" si="59"/>
        <v>#DIV/0!</v>
      </c>
      <c r="BC74" s="127"/>
      <c r="BD74" s="127"/>
      <c r="BE74" s="128"/>
      <c r="BF74" s="60" t="e">
        <f t="shared" si="60"/>
        <v>#DIV/0!</v>
      </c>
      <c r="BG74" s="127"/>
      <c r="BH74" s="127"/>
      <c r="BI74" s="128"/>
      <c r="BJ74" s="60" t="e">
        <f t="shared" si="61"/>
        <v>#DIV/0!</v>
      </c>
      <c r="BK74" s="127"/>
      <c r="BL74" s="127"/>
      <c r="BM74" s="128"/>
      <c r="BN74" s="60" t="e">
        <f t="shared" si="62"/>
        <v>#DIV/0!</v>
      </c>
      <c r="BO74" s="127"/>
      <c r="BP74" s="127"/>
      <c r="BQ74" s="128"/>
      <c r="BR74" s="60" t="e">
        <f t="shared" si="122"/>
        <v>#DIV/0!</v>
      </c>
      <c r="BS74" s="127"/>
      <c r="BT74" s="127"/>
      <c r="BU74" s="128"/>
      <c r="BV74" s="60" t="e">
        <f t="shared" si="123"/>
        <v>#DIV/0!</v>
      </c>
      <c r="BW74" s="127"/>
      <c r="BX74" s="127"/>
      <c r="BY74" s="128"/>
      <c r="BZ74" s="60" t="e">
        <f t="shared" si="124"/>
        <v>#DIV/0!</v>
      </c>
      <c r="CA74" s="127"/>
      <c r="CB74" s="127"/>
      <c r="CC74" s="128"/>
      <c r="CD74" s="60" t="e">
        <f t="shared" si="125"/>
        <v>#DIV/0!</v>
      </c>
      <c r="CE74" s="127"/>
      <c r="CF74" s="127"/>
      <c r="CG74" s="128"/>
      <c r="CH74" s="60" t="e">
        <f t="shared" si="126"/>
        <v>#DIV/0!</v>
      </c>
      <c r="CI74" s="127"/>
      <c r="CJ74" s="127"/>
      <c r="CK74" s="128"/>
      <c r="CL74" s="60" t="e">
        <f t="shared" si="127"/>
        <v>#DIV/0!</v>
      </c>
      <c r="CM74" s="127"/>
      <c r="CN74" s="127"/>
      <c r="CO74" s="128"/>
      <c r="CP74" s="60" t="e">
        <f t="shared" si="128"/>
        <v>#DIV/0!</v>
      </c>
      <c r="CQ74" s="127"/>
      <c r="CR74" s="127"/>
      <c r="CS74" s="128"/>
      <c r="CT74" s="60" t="e">
        <f t="shared" si="129"/>
        <v>#DIV/0!</v>
      </c>
      <c r="CU74" s="127"/>
      <c r="CV74" s="127"/>
      <c r="CW74" s="128"/>
      <c r="CX74" s="60" t="e">
        <f t="shared" si="130"/>
        <v>#DIV/0!</v>
      </c>
      <c r="CY74" s="127"/>
      <c r="CZ74" s="127"/>
      <c r="DA74" s="128"/>
      <c r="DB74" s="60" t="e">
        <f t="shared" si="131"/>
        <v>#DIV/0!</v>
      </c>
      <c r="DC74" s="127"/>
      <c r="DD74" s="127"/>
      <c r="DE74" s="128"/>
      <c r="DF74" s="60" t="e">
        <f t="shared" si="23"/>
        <v>#DIV/0!</v>
      </c>
      <c r="DG74" s="127"/>
      <c r="DH74" s="127"/>
      <c r="DI74" s="128"/>
      <c r="DJ74" s="60" t="e">
        <f t="shared" si="24"/>
        <v>#DIV/0!</v>
      </c>
      <c r="DK74" s="127"/>
      <c r="DL74" s="127"/>
      <c r="DM74" s="128"/>
      <c r="DN74" s="60" t="e">
        <f t="shared" si="25"/>
        <v>#DIV/0!</v>
      </c>
      <c r="DO74" s="127"/>
      <c r="DP74" s="127"/>
      <c r="DQ74" s="128"/>
      <c r="DR74" s="60" t="e">
        <f t="shared" si="26"/>
        <v>#DIV/0!</v>
      </c>
      <c r="DS74" s="127"/>
      <c r="DT74" s="127"/>
      <c r="DU74" s="128"/>
      <c r="DV74" s="60" t="e">
        <f t="shared" si="27"/>
        <v>#DIV/0!</v>
      </c>
      <c r="DW74" s="127"/>
      <c r="DX74" s="127"/>
      <c r="DY74" s="128"/>
      <c r="DZ74" s="60" t="e">
        <f t="shared" si="28"/>
        <v>#DIV/0!</v>
      </c>
      <c r="EA74" s="127"/>
      <c r="EB74" s="127"/>
      <c r="EC74" s="128"/>
      <c r="ED74" s="60" t="e">
        <f t="shared" si="29"/>
        <v>#DIV/0!</v>
      </c>
      <c r="EE74" s="127"/>
      <c r="EF74" s="127"/>
      <c r="EG74" s="128"/>
      <c r="EH74" s="60" t="e">
        <f t="shared" si="30"/>
        <v>#DIV/0!</v>
      </c>
      <c r="EI74" s="127"/>
      <c r="EJ74" s="127"/>
      <c r="EK74" s="128"/>
      <c r="EL74" s="60" t="e">
        <f t="shared" si="31"/>
        <v>#DIV/0!</v>
      </c>
      <c r="EM74" s="127"/>
      <c r="EN74" s="127"/>
      <c r="EO74" s="128"/>
      <c r="EP74" s="60" t="e">
        <f t="shared" si="69"/>
        <v>#DIV/0!</v>
      </c>
      <c r="EQ74" s="127"/>
      <c r="ER74" s="127"/>
      <c r="ES74" s="128"/>
      <c r="ET74" s="150" t="e">
        <f t="shared" si="65"/>
        <v>#DIV/0!</v>
      </c>
      <c r="EU74" s="127"/>
      <c r="EV74" s="127"/>
      <c r="EW74" s="128"/>
      <c r="EX74" s="60" t="e">
        <f t="shared" si="33"/>
        <v>#DIV/0!</v>
      </c>
      <c r="EY74" s="127"/>
      <c r="EZ74" s="127"/>
      <c r="FA74" s="128"/>
      <c r="FB74" s="60" t="e">
        <f t="shared" si="34"/>
        <v>#DIV/0!</v>
      </c>
      <c r="FC74" s="127"/>
      <c r="FD74" s="127"/>
      <c r="FE74" s="128"/>
      <c r="FF74" s="60" t="e">
        <f t="shared" si="35"/>
        <v>#DIV/0!</v>
      </c>
      <c r="FG74" s="127"/>
      <c r="FH74" s="127"/>
      <c r="FI74" s="128"/>
      <c r="FJ74" s="60" t="e">
        <f t="shared" si="36"/>
        <v>#DIV/0!</v>
      </c>
      <c r="FK74" s="127"/>
      <c r="FL74" s="127"/>
      <c r="FM74" s="128"/>
      <c r="FN74" s="60" t="e">
        <f t="shared" si="37"/>
        <v>#DIV/0!</v>
      </c>
      <c r="FO74" s="127"/>
      <c r="FP74" s="127"/>
      <c r="FQ74" s="128"/>
      <c r="FR74" s="60" t="e">
        <f t="shared" si="38"/>
        <v>#DIV/0!</v>
      </c>
      <c r="FS74" s="127"/>
      <c r="FT74" s="127"/>
      <c r="FU74" s="128"/>
      <c r="FV74" s="60" t="e">
        <f t="shared" si="39"/>
        <v>#DIV/0!</v>
      </c>
      <c r="FW74" s="127"/>
      <c r="FX74" s="127"/>
      <c r="FY74" s="128"/>
      <c r="FZ74" s="60" t="e">
        <f t="shared" si="40"/>
        <v>#DIV/0!</v>
      </c>
      <c r="GA74" s="127"/>
      <c r="GB74" s="127"/>
      <c r="GC74" s="128"/>
      <c r="GD74" s="60" t="e">
        <f t="shared" si="41"/>
        <v>#DIV/0!</v>
      </c>
      <c r="GE74" s="127"/>
      <c r="GF74" s="127"/>
      <c r="GG74" s="128"/>
      <c r="GH74" s="60" t="e">
        <f t="shared" si="70"/>
        <v>#DIV/0!</v>
      </c>
      <c r="GI74" s="127"/>
    </row>
    <row r="75" spans="1:191" hidden="1">
      <c r="A75" s="88"/>
      <c r="B75" s="165"/>
      <c r="C75" s="456">
        <f t="shared" si="43"/>
        <v>0</v>
      </c>
      <c r="D75" s="457">
        <f t="shared" si="177"/>
        <v>0</v>
      </c>
      <c r="E75" s="146"/>
      <c r="F75" s="72"/>
      <c r="G75" s="72"/>
      <c r="H75" s="72"/>
      <c r="I75" s="72"/>
      <c r="J75" s="459">
        <f t="shared" si="45"/>
        <v>0</v>
      </c>
      <c r="K75" s="59">
        <f>SUM($J$21,$J$29,$J$37,$J$45,$J$53,$J$61,$J$69:J75)/$C$3</f>
        <v>8.6306936377396198E-2</v>
      </c>
      <c r="L75" s="60" t="e">
        <f t="shared" si="46"/>
        <v>#DIV/0!</v>
      </c>
      <c r="M75" s="73" t="e">
        <f t="shared" si="47"/>
        <v>#DIV/0!</v>
      </c>
      <c r="N75" s="356" t="e">
        <f t="shared" si="48"/>
        <v>#DIV/0!</v>
      </c>
      <c r="O75" s="97"/>
      <c r="P75" s="72"/>
      <c r="Q75" s="74" t="e">
        <f t="shared" si="50"/>
        <v>#DIV/0!</v>
      </c>
      <c r="R75" s="75" t="e">
        <f t="shared" si="356"/>
        <v>#DIV/0!</v>
      </c>
      <c r="S75" s="59" t="e">
        <f t="shared" si="52"/>
        <v>#DIV/0!</v>
      </c>
      <c r="T75" s="72"/>
      <c r="U75" s="72"/>
      <c r="V75" s="89"/>
      <c r="W75" s="169"/>
      <c r="X75" s="127"/>
      <c r="Y75" s="128"/>
      <c r="Z75" s="60" t="e">
        <f t="shared" si="53"/>
        <v>#DIV/0!</v>
      </c>
      <c r="AA75" s="127"/>
      <c r="AB75" s="127"/>
      <c r="AC75" s="128"/>
      <c r="AD75" s="60" t="e">
        <f t="shared" si="54"/>
        <v>#DIV/0!</v>
      </c>
      <c r="AE75" s="127"/>
      <c r="AF75" s="127"/>
      <c r="AG75" s="128"/>
      <c r="AH75" s="60" t="e">
        <f t="shared" si="66"/>
        <v>#DIV/0!</v>
      </c>
      <c r="AI75" s="127"/>
      <c r="AJ75" s="127"/>
      <c r="AK75" s="128"/>
      <c r="AL75" s="60" t="e">
        <f t="shared" si="55"/>
        <v>#DIV/0!</v>
      </c>
      <c r="AM75" s="127"/>
      <c r="AN75" s="127"/>
      <c r="AO75" s="128"/>
      <c r="AP75" s="60" t="e">
        <f t="shared" si="56"/>
        <v>#DIV/0!</v>
      </c>
      <c r="AQ75" s="127"/>
      <c r="AR75" s="127"/>
      <c r="AS75" s="128"/>
      <c r="AT75" s="60" t="e">
        <f t="shared" si="57"/>
        <v>#DIV/0!</v>
      </c>
      <c r="AU75" s="127"/>
      <c r="AV75" s="127"/>
      <c r="AW75" s="128"/>
      <c r="AX75" s="60" t="e">
        <f t="shared" si="58"/>
        <v>#DIV/0!</v>
      </c>
      <c r="AY75" s="127"/>
      <c r="AZ75" s="127"/>
      <c r="BA75" s="128"/>
      <c r="BB75" s="60" t="e">
        <f t="shared" si="59"/>
        <v>#DIV/0!</v>
      </c>
      <c r="BC75" s="127"/>
      <c r="BD75" s="127"/>
      <c r="BE75" s="128"/>
      <c r="BF75" s="60" t="e">
        <f t="shared" si="60"/>
        <v>#DIV/0!</v>
      </c>
      <c r="BG75" s="127"/>
      <c r="BH75" s="127"/>
      <c r="BI75" s="128"/>
      <c r="BJ75" s="60" t="e">
        <f t="shared" si="61"/>
        <v>#DIV/0!</v>
      </c>
      <c r="BK75" s="127"/>
      <c r="BL75" s="127"/>
      <c r="BM75" s="128"/>
      <c r="BN75" s="60" t="e">
        <f t="shared" si="62"/>
        <v>#DIV/0!</v>
      </c>
      <c r="BO75" s="127"/>
      <c r="BP75" s="127"/>
      <c r="BQ75" s="128"/>
      <c r="BR75" s="60" t="e">
        <f t="shared" si="122"/>
        <v>#DIV/0!</v>
      </c>
      <c r="BS75" s="127"/>
      <c r="BT75" s="127"/>
      <c r="BU75" s="128"/>
      <c r="BV75" s="60" t="e">
        <f t="shared" si="123"/>
        <v>#DIV/0!</v>
      </c>
      <c r="BW75" s="127"/>
      <c r="BX75" s="127"/>
      <c r="BY75" s="128"/>
      <c r="BZ75" s="60" t="e">
        <f t="shared" si="124"/>
        <v>#DIV/0!</v>
      </c>
      <c r="CA75" s="127"/>
      <c r="CB75" s="127"/>
      <c r="CC75" s="128"/>
      <c r="CD75" s="60" t="e">
        <f t="shared" si="125"/>
        <v>#DIV/0!</v>
      </c>
      <c r="CE75" s="127"/>
      <c r="CF75" s="127"/>
      <c r="CG75" s="128"/>
      <c r="CH75" s="60" t="e">
        <f t="shared" si="126"/>
        <v>#DIV/0!</v>
      </c>
      <c r="CI75" s="127"/>
      <c r="CJ75" s="127"/>
      <c r="CK75" s="128"/>
      <c r="CL75" s="60" t="e">
        <f t="shared" si="127"/>
        <v>#DIV/0!</v>
      </c>
      <c r="CM75" s="127"/>
      <c r="CN75" s="127"/>
      <c r="CO75" s="128"/>
      <c r="CP75" s="60" t="e">
        <f t="shared" si="128"/>
        <v>#DIV/0!</v>
      </c>
      <c r="CQ75" s="127"/>
      <c r="CR75" s="127"/>
      <c r="CS75" s="128"/>
      <c r="CT75" s="60" t="e">
        <f t="shared" si="129"/>
        <v>#DIV/0!</v>
      </c>
      <c r="CU75" s="127"/>
      <c r="CV75" s="127"/>
      <c r="CW75" s="128"/>
      <c r="CX75" s="60" t="e">
        <f t="shared" si="130"/>
        <v>#DIV/0!</v>
      </c>
      <c r="CY75" s="127"/>
      <c r="CZ75" s="127"/>
      <c r="DA75" s="128"/>
      <c r="DB75" s="60" t="e">
        <f t="shared" si="131"/>
        <v>#DIV/0!</v>
      </c>
      <c r="DC75" s="127"/>
      <c r="DD75" s="127"/>
      <c r="DE75" s="128"/>
      <c r="DF75" s="60" t="e">
        <f t="shared" si="23"/>
        <v>#DIV/0!</v>
      </c>
      <c r="DG75" s="127"/>
      <c r="DH75" s="127"/>
      <c r="DI75" s="128"/>
      <c r="DJ75" s="60" t="e">
        <f t="shared" si="24"/>
        <v>#DIV/0!</v>
      </c>
      <c r="DK75" s="127"/>
      <c r="DL75" s="127"/>
      <c r="DM75" s="128"/>
      <c r="DN75" s="60" t="e">
        <f t="shared" si="25"/>
        <v>#DIV/0!</v>
      </c>
      <c r="DO75" s="127"/>
      <c r="DP75" s="127"/>
      <c r="DQ75" s="128"/>
      <c r="DR75" s="60" t="e">
        <f t="shared" si="26"/>
        <v>#DIV/0!</v>
      </c>
      <c r="DS75" s="127"/>
      <c r="DT75" s="127"/>
      <c r="DU75" s="128"/>
      <c r="DV75" s="60" t="e">
        <f t="shared" si="27"/>
        <v>#DIV/0!</v>
      </c>
      <c r="DW75" s="127"/>
      <c r="DX75" s="127"/>
      <c r="DY75" s="128"/>
      <c r="DZ75" s="60" t="e">
        <f t="shared" si="28"/>
        <v>#DIV/0!</v>
      </c>
      <c r="EA75" s="127"/>
      <c r="EB75" s="127"/>
      <c r="EC75" s="128"/>
      <c r="ED75" s="60" t="e">
        <f t="shared" si="29"/>
        <v>#DIV/0!</v>
      </c>
      <c r="EE75" s="127"/>
      <c r="EF75" s="127"/>
      <c r="EG75" s="128"/>
      <c r="EH75" s="60" t="e">
        <f t="shared" si="30"/>
        <v>#DIV/0!</v>
      </c>
      <c r="EI75" s="127"/>
      <c r="EJ75" s="127"/>
      <c r="EK75" s="128"/>
      <c r="EL75" s="60" t="e">
        <f t="shared" si="31"/>
        <v>#DIV/0!</v>
      </c>
      <c r="EM75" s="127"/>
      <c r="EN75" s="127"/>
      <c r="EO75" s="128"/>
      <c r="EP75" s="60" t="e">
        <f t="shared" si="69"/>
        <v>#DIV/0!</v>
      </c>
      <c r="EQ75" s="127"/>
      <c r="ER75" s="127"/>
      <c r="ES75" s="128"/>
      <c r="ET75" s="150" t="e">
        <f t="shared" si="65"/>
        <v>#DIV/0!</v>
      </c>
      <c r="EU75" s="127"/>
      <c r="EV75" s="127"/>
      <c r="EW75" s="128"/>
      <c r="EX75" s="60" t="e">
        <f t="shared" si="33"/>
        <v>#DIV/0!</v>
      </c>
      <c r="EY75" s="127"/>
      <c r="EZ75" s="127"/>
      <c r="FA75" s="128"/>
      <c r="FB75" s="60" t="e">
        <f t="shared" si="34"/>
        <v>#DIV/0!</v>
      </c>
      <c r="FC75" s="127"/>
      <c r="FD75" s="127"/>
      <c r="FE75" s="128"/>
      <c r="FF75" s="60" t="e">
        <f t="shared" si="35"/>
        <v>#DIV/0!</v>
      </c>
      <c r="FG75" s="127"/>
      <c r="FH75" s="127"/>
      <c r="FI75" s="128"/>
      <c r="FJ75" s="60" t="e">
        <f t="shared" si="36"/>
        <v>#DIV/0!</v>
      </c>
      <c r="FK75" s="127"/>
      <c r="FL75" s="127"/>
      <c r="FM75" s="128"/>
      <c r="FN75" s="60" t="e">
        <f t="shared" si="37"/>
        <v>#DIV/0!</v>
      </c>
      <c r="FO75" s="127"/>
      <c r="FP75" s="127"/>
      <c r="FQ75" s="128"/>
      <c r="FR75" s="60" t="e">
        <f t="shared" si="38"/>
        <v>#DIV/0!</v>
      </c>
      <c r="FS75" s="127"/>
      <c r="FT75" s="127"/>
      <c r="FU75" s="128"/>
      <c r="FV75" s="60" t="e">
        <f t="shared" si="39"/>
        <v>#DIV/0!</v>
      </c>
      <c r="FW75" s="127"/>
      <c r="FX75" s="127"/>
      <c r="FY75" s="128"/>
      <c r="FZ75" s="60" t="e">
        <f t="shared" si="40"/>
        <v>#DIV/0!</v>
      </c>
      <c r="GA75" s="127"/>
      <c r="GB75" s="127"/>
      <c r="GC75" s="128"/>
      <c r="GD75" s="60" t="e">
        <f t="shared" si="41"/>
        <v>#DIV/0!</v>
      </c>
      <c r="GE75" s="127"/>
      <c r="GF75" s="127"/>
      <c r="GG75" s="128"/>
      <c r="GH75" s="60" t="e">
        <f t="shared" si="70"/>
        <v>#DIV/0!</v>
      </c>
      <c r="GI75" s="127"/>
    </row>
    <row r="76" spans="1:191" hidden="1">
      <c r="A76" s="88"/>
      <c r="B76" s="165"/>
      <c r="C76" s="456">
        <f t="shared" si="43"/>
        <v>0</v>
      </c>
      <c r="D76" s="457">
        <f t="shared" si="177"/>
        <v>0</v>
      </c>
      <c r="E76" s="146"/>
      <c r="F76" s="72"/>
      <c r="G76" s="72"/>
      <c r="H76" s="72"/>
      <c r="I76" s="72"/>
      <c r="J76" s="459">
        <f t="shared" si="45"/>
        <v>0</v>
      </c>
      <c r="K76" s="59">
        <f>SUM($J$21,$J$29,$J$37,$J$45,$J$53,$J$61,$J$69:J76)/$C$3</f>
        <v>8.6306936377396198E-2</v>
      </c>
      <c r="L76" s="60" t="e">
        <f t="shared" si="46"/>
        <v>#DIV/0!</v>
      </c>
      <c r="M76" s="73" t="e">
        <f t="shared" si="47"/>
        <v>#DIV/0!</v>
      </c>
      <c r="N76" s="356" t="e">
        <f t="shared" si="48"/>
        <v>#DIV/0!</v>
      </c>
      <c r="O76" s="97"/>
      <c r="P76" s="72"/>
      <c r="Q76" s="74" t="e">
        <f t="shared" si="50"/>
        <v>#DIV/0!</v>
      </c>
      <c r="R76" s="75" t="e">
        <f t="shared" si="356"/>
        <v>#DIV/0!</v>
      </c>
      <c r="S76" s="59" t="e">
        <f t="shared" si="52"/>
        <v>#DIV/0!</v>
      </c>
      <c r="T76" s="72"/>
      <c r="U76" s="72"/>
      <c r="V76" s="89"/>
      <c r="W76" s="169"/>
      <c r="X76" s="127"/>
      <c r="Y76" s="128"/>
      <c r="Z76" s="60" t="e">
        <f t="shared" si="53"/>
        <v>#DIV/0!</v>
      </c>
      <c r="AA76" s="127"/>
      <c r="AB76" s="127"/>
      <c r="AC76" s="128"/>
      <c r="AD76" s="60" t="e">
        <f t="shared" si="54"/>
        <v>#DIV/0!</v>
      </c>
      <c r="AE76" s="127"/>
      <c r="AF76" s="127"/>
      <c r="AG76" s="128"/>
      <c r="AH76" s="60" t="e">
        <f t="shared" si="66"/>
        <v>#DIV/0!</v>
      </c>
      <c r="AI76" s="127"/>
      <c r="AJ76" s="127"/>
      <c r="AK76" s="128"/>
      <c r="AL76" s="60" t="e">
        <f t="shared" si="55"/>
        <v>#DIV/0!</v>
      </c>
      <c r="AM76" s="127"/>
      <c r="AN76" s="127"/>
      <c r="AO76" s="128"/>
      <c r="AP76" s="60" t="e">
        <f t="shared" si="56"/>
        <v>#DIV/0!</v>
      </c>
      <c r="AQ76" s="127"/>
      <c r="AR76" s="127"/>
      <c r="AS76" s="128"/>
      <c r="AT76" s="60" t="e">
        <f t="shared" si="57"/>
        <v>#DIV/0!</v>
      </c>
      <c r="AU76" s="127"/>
      <c r="AV76" s="127"/>
      <c r="AW76" s="128"/>
      <c r="AX76" s="60" t="e">
        <f t="shared" si="58"/>
        <v>#DIV/0!</v>
      </c>
      <c r="AY76" s="127"/>
      <c r="AZ76" s="127"/>
      <c r="BA76" s="128"/>
      <c r="BB76" s="60" t="e">
        <f t="shared" si="59"/>
        <v>#DIV/0!</v>
      </c>
      <c r="BC76" s="127"/>
      <c r="BD76" s="127"/>
      <c r="BE76" s="128"/>
      <c r="BF76" s="60" t="e">
        <f t="shared" si="60"/>
        <v>#DIV/0!</v>
      </c>
      <c r="BG76" s="127"/>
      <c r="BH76" s="127"/>
      <c r="BI76" s="128"/>
      <c r="BJ76" s="60" t="e">
        <f t="shared" si="61"/>
        <v>#DIV/0!</v>
      </c>
      <c r="BK76" s="127"/>
      <c r="BL76" s="127"/>
      <c r="BM76" s="128"/>
      <c r="BN76" s="60" t="e">
        <f t="shared" si="62"/>
        <v>#DIV/0!</v>
      </c>
      <c r="BO76" s="127"/>
      <c r="BP76" s="127"/>
      <c r="BQ76" s="128"/>
      <c r="BR76" s="60" t="e">
        <f t="shared" si="122"/>
        <v>#DIV/0!</v>
      </c>
      <c r="BS76" s="127"/>
      <c r="BT76" s="127"/>
      <c r="BU76" s="128"/>
      <c r="BV76" s="60" t="e">
        <f t="shared" si="123"/>
        <v>#DIV/0!</v>
      </c>
      <c r="BW76" s="127"/>
      <c r="BX76" s="127"/>
      <c r="BY76" s="128"/>
      <c r="BZ76" s="60" t="e">
        <f t="shared" si="124"/>
        <v>#DIV/0!</v>
      </c>
      <c r="CA76" s="127"/>
      <c r="CB76" s="127"/>
      <c r="CC76" s="128"/>
      <c r="CD76" s="60" t="e">
        <f t="shared" si="125"/>
        <v>#DIV/0!</v>
      </c>
      <c r="CE76" s="127"/>
      <c r="CF76" s="127"/>
      <c r="CG76" s="128"/>
      <c r="CH76" s="60" t="e">
        <f t="shared" si="126"/>
        <v>#DIV/0!</v>
      </c>
      <c r="CI76" s="127"/>
      <c r="CJ76" s="127"/>
      <c r="CK76" s="128"/>
      <c r="CL76" s="60" t="e">
        <f t="shared" si="127"/>
        <v>#DIV/0!</v>
      </c>
      <c r="CM76" s="127"/>
      <c r="CN76" s="127"/>
      <c r="CO76" s="128"/>
      <c r="CP76" s="60" t="e">
        <f t="shared" si="128"/>
        <v>#DIV/0!</v>
      </c>
      <c r="CQ76" s="127"/>
      <c r="CR76" s="127"/>
      <c r="CS76" s="128"/>
      <c r="CT76" s="60" t="e">
        <f t="shared" si="129"/>
        <v>#DIV/0!</v>
      </c>
      <c r="CU76" s="127"/>
      <c r="CV76" s="127"/>
      <c r="CW76" s="128"/>
      <c r="CX76" s="60" t="e">
        <f t="shared" si="130"/>
        <v>#DIV/0!</v>
      </c>
      <c r="CY76" s="127"/>
      <c r="CZ76" s="127"/>
      <c r="DA76" s="128"/>
      <c r="DB76" s="60" t="e">
        <f t="shared" si="131"/>
        <v>#DIV/0!</v>
      </c>
      <c r="DC76" s="127"/>
      <c r="DD76" s="127"/>
      <c r="DE76" s="128"/>
      <c r="DF76" s="60" t="e">
        <f t="shared" si="23"/>
        <v>#DIV/0!</v>
      </c>
      <c r="DG76" s="127"/>
      <c r="DH76" s="127"/>
      <c r="DI76" s="128"/>
      <c r="DJ76" s="60" t="e">
        <f t="shared" si="24"/>
        <v>#DIV/0!</v>
      </c>
      <c r="DK76" s="127"/>
      <c r="DL76" s="127"/>
      <c r="DM76" s="128"/>
      <c r="DN76" s="60" t="e">
        <f t="shared" si="25"/>
        <v>#DIV/0!</v>
      </c>
      <c r="DO76" s="127"/>
      <c r="DP76" s="127"/>
      <c r="DQ76" s="128"/>
      <c r="DR76" s="60" t="e">
        <f t="shared" si="26"/>
        <v>#DIV/0!</v>
      </c>
      <c r="DS76" s="127"/>
      <c r="DT76" s="127"/>
      <c r="DU76" s="128"/>
      <c r="DV76" s="60" t="e">
        <f t="shared" si="27"/>
        <v>#DIV/0!</v>
      </c>
      <c r="DW76" s="127"/>
      <c r="DX76" s="127"/>
      <c r="DY76" s="128"/>
      <c r="DZ76" s="60" t="e">
        <f t="shared" si="28"/>
        <v>#DIV/0!</v>
      </c>
      <c r="EA76" s="127"/>
      <c r="EB76" s="127"/>
      <c r="EC76" s="128"/>
      <c r="ED76" s="60" t="e">
        <f t="shared" si="29"/>
        <v>#DIV/0!</v>
      </c>
      <c r="EE76" s="127"/>
      <c r="EF76" s="127"/>
      <c r="EG76" s="128"/>
      <c r="EH76" s="60" t="e">
        <f t="shared" si="30"/>
        <v>#DIV/0!</v>
      </c>
      <c r="EI76" s="127"/>
      <c r="EJ76" s="127"/>
      <c r="EK76" s="128"/>
      <c r="EL76" s="60" t="e">
        <f t="shared" si="31"/>
        <v>#DIV/0!</v>
      </c>
      <c r="EM76" s="127"/>
      <c r="EN76" s="127"/>
      <c r="EO76" s="128"/>
      <c r="EP76" s="60" t="e">
        <f t="shared" si="69"/>
        <v>#DIV/0!</v>
      </c>
      <c r="EQ76" s="127"/>
      <c r="ER76" s="127"/>
      <c r="ES76" s="128"/>
      <c r="ET76" s="150" t="e">
        <f t="shared" si="65"/>
        <v>#DIV/0!</v>
      </c>
      <c r="EU76" s="127"/>
      <c r="EV76" s="127"/>
      <c r="EW76" s="128"/>
      <c r="EX76" s="60" t="e">
        <f t="shared" si="33"/>
        <v>#DIV/0!</v>
      </c>
      <c r="EY76" s="127"/>
      <c r="EZ76" s="127"/>
      <c r="FA76" s="128"/>
      <c r="FB76" s="60" t="e">
        <f t="shared" si="34"/>
        <v>#DIV/0!</v>
      </c>
      <c r="FC76" s="127"/>
      <c r="FD76" s="127"/>
      <c r="FE76" s="128"/>
      <c r="FF76" s="60" t="e">
        <f t="shared" si="35"/>
        <v>#DIV/0!</v>
      </c>
      <c r="FG76" s="127"/>
      <c r="FH76" s="127"/>
      <c r="FI76" s="128"/>
      <c r="FJ76" s="60" t="e">
        <f t="shared" si="36"/>
        <v>#DIV/0!</v>
      </c>
      <c r="FK76" s="127"/>
      <c r="FL76" s="127"/>
      <c r="FM76" s="128"/>
      <c r="FN76" s="60" t="e">
        <f t="shared" si="37"/>
        <v>#DIV/0!</v>
      </c>
      <c r="FO76" s="127"/>
      <c r="FP76" s="127"/>
      <c r="FQ76" s="128"/>
      <c r="FR76" s="60" t="e">
        <f t="shared" si="38"/>
        <v>#DIV/0!</v>
      </c>
      <c r="FS76" s="127"/>
      <c r="FT76" s="127"/>
      <c r="FU76" s="128"/>
      <c r="FV76" s="60" t="e">
        <f t="shared" si="39"/>
        <v>#DIV/0!</v>
      </c>
      <c r="FW76" s="127"/>
      <c r="FX76" s="127"/>
      <c r="FY76" s="128"/>
      <c r="FZ76" s="60" t="e">
        <f t="shared" si="40"/>
        <v>#DIV/0!</v>
      </c>
      <c r="GA76" s="127"/>
      <c r="GB76" s="127"/>
      <c r="GC76" s="128"/>
      <c r="GD76" s="60" t="e">
        <f t="shared" si="41"/>
        <v>#DIV/0!</v>
      </c>
      <c r="GE76" s="127"/>
      <c r="GF76" s="127"/>
      <c r="GG76" s="128"/>
      <c r="GH76" s="60" t="e">
        <f t="shared" si="70"/>
        <v>#DIV/0!</v>
      </c>
      <c r="GI76" s="127"/>
    </row>
    <row r="77" spans="1:191" hidden="1">
      <c r="A77" s="91"/>
      <c r="B77" s="166" t="s">
        <v>67</v>
      </c>
      <c r="C77" s="91">
        <f t="shared" ref="C77:I85" si="357">SUM(C70:C76)</f>
        <v>0</v>
      </c>
      <c r="D77" s="76">
        <f t="shared" si="357"/>
        <v>0</v>
      </c>
      <c r="E77" s="147">
        <f t="shared" si="357"/>
        <v>0</v>
      </c>
      <c r="F77" s="76">
        <f t="shared" si="357"/>
        <v>0</v>
      </c>
      <c r="G77" s="76">
        <f t="shared" si="357"/>
        <v>0</v>
      </c>
      <c r="H77" s="76">
        <f t="shared" si="357"/>
        <v>0</v>
      </c>
      <c r="I77" s="76">
        <f t="shared" si="357"/>
        <v>0</v>
      </c>
      <c r="J77" s="77">
        <f>SUM(J70:J76)</f>
        <v>0</v>
      </c>
      <c r="K77" s="78">
        <f>SUM($J$21,$J$29,$J$37,$J$45,$J$53,$J$61,$J$69,$J$77)/$C$3</f>
        <v>8.6306936377396198E-2</v>
      </c>
      <c r="L77" s="79" t="e">
        <f t="shared" si="46"/>
        <v>#DIV/0!</v>
      </c>
      <c r="M77" s="80" t="e">
        <f t="shared" si="47"/>
        <v>#DIV/0!</v>
      </c>
      <c r="N77" s="357" t="e">
        <f t="shared" si="48"/>
        <v>#DIV/0!</v>
      </c>
      <c r="O77" s="98">
        <f>SUM(O70:O76)</f>
        <v>0</v>
      </c>
      <c r="P77" s="81">
        <f>SUM(P70:P76)</f>
        <v>0</v>
      </c>
      <c r="Q77" s="78" t="e">
        <f t="shared" si="50"/>
        <v>#DIV/0!</v>
      </c>
      <c r="R77" s="82" t="e">
        <f>J77/O77</f>
        <v>#DIV/0!</v>
      </c>
      <c r="S77" s="78" t="e">
        <f t="shared" si="52"/>
        <v>#DIV/0!</v>
      </c>
      <c r="T77" s="83" t="e">
        <f>AVERAGE(T70:T76)</f>
        <v>#DIV/0!</v>
      </c>
      <c r="U77" s="76">
        <f>SUM(U70:U76)</f>
        <v>0</v>
      </c>
      <c r="V77" s="92">
        <f t="shared" si="133"/>
        <v>1</v>
      </c>
      <c r="W77" s="98">
        <f t="shared" ref="W77:Y77" si="358">SUM(W70:W76)</f>
        <v>0</v>
      </c>
      <c r="X77" s="76">
        <f t="shared" si="358"/>
        <v>0</v>
      </c>
      <c r="Y77" s="77">
        <f t="shared" si="358"/>
        <v>0</v>
      </c>
      <c r="Z77" s="79" t="e">
        <f t="shared" si="53"/>
        <v>#DIV/0!</v>
      </c>
      <c r="AA77" s="76">
        <f t="shared" ref="AA77:AC77" si="359">SUM(AA70:AA76)</f>
        <v>0</v>
      </c>
      <c r="AB77" s="76">
        <f t="shared" si="359"/>
        <v>0</v>
      </c>
      <c r="AC77" s="77">
        <f t="shared" si="359"/>
        <v>0</v>
      </c>
      <c r="AD77" s="79" t="e">
        <f t="shared" si="54"/>
        <v>#DIV/0!</v>
      </c>
      <c r="AE77" s="76">
        <f t="shared" ref="AE77:AG77" si="360">SUM(AE70:AE76)</f>
        <v>0</v>
      </c>
      <c r="AF77" s="76">
        <f t="shared" si="360"/>
        <v>0</v>
      </c>
      <c r="AG77" s="77">
        <f t="shared" si="360"/>
        <v>0</v>
      </c>
      <c r="AH77" s="79" t="e">
        <f t="shared" si="66"/>
        <v>#DIV/0!</v>
      </c>
      <c r="AI77" s="76">
        <f t="shared" ref="AI77:AK77" si="361">SUM(AI70:AI76)</f>
        <v>0</v>
      </c>
      <c r="AJ77" s="76">
        <f t="shared" si="361"/>
        <v>0</v>
      </c>
      <c r="AK77" s="77">
        <f t="shared" si="361"/>
        <v>0</v>
      </c>
      <c r="AL77" s="79" t="e">
        <f t="shared" si="55"/>
        <v>#DIV/0!</v>
      </c>
      <c r="AM77" s="76">
        <f t="shared" ref="AM77:AO77" si="362">SUM(AM70:AM76)</f>
        <v>0</v>
      </c>
      <c r="AN77" s="76">
        <f t="shared" si="362"/>
        <v>0</v>
      </c>
      <c r="AO77" s="77">
        <f t="shared" si="362"/>
        <v>0</v>
      </c>
      <c r="AP77" s="79" t="e">
        <f t="shared" si="56"/>
        <v>#DIV/0!</v>
      </c>
      <c r="AQ77" s="76">
        <f t="shared" ref="AQ77:AS77" si="363">SUM(AQ70:AQ76)</f>
        <v>0</v>
      </c>
      <c r="AR77" s="76">
        <f t="shared" si="363"/>
        <v>0</v>
      </c>
      <c r="AS77" s="77">
        <f t="shared" si="363"/>
        <v>0</v>
      </c>
      <c r="AT77" s="79" t="e">
        <f t="shared" si="57"/>
        <v>#DIV/0!</v>
      </c>
      <c r="AU77" s="76">
        <f t="shared" ref="AU77:AW77" si="364">SUM(AU70:AU76)</f>
        <v>0</v>
      </c>
      <c r="AV77" s="76">
        <f t="shared" si="364"/>
        <v>0</v>
      </c>
      <c r="AW77" s="77">
        <f t="shared" si="364"/>
        <v>0</v>
      </c>
      <c r="AX77" s="79" t="e">
        <f t="shared" si="58"/>
        <v>#DIV/0!</v>
      </c>
      <c r="AY77" s="76">
        <f t="shared" ref="AY77:BA77" si="365">SUM(AY70:AY76)</f>
        <v>0</v>
      </c>
      <c r="AZ77" s="76">
        <f t="shared" si="365"/>
        <v>0</v>
      </c>
      <c r="BA77" s="77">
        <f t="shared" si="365"/>
        <v>0</v>
      </c>
      <c r="BB77" s="79" t="e">
        <f t="shared" si="59"/>
        <v>#DIV/0!</v>
      </c>
      <c r="BC77" s="76">
        <f t="shared" ref="BC77:BE77" si="366">SUM(BC70:BC76)</f>
        <v>0</v>
      </c>
      <c r="BD77" s="76">
        <f t="shared" si="366"/>
        <v>0</v>
      </c>
      <c r="BE77" s="77">
        <f t="shared" si="366"/>
        <v>0</v>
      </c>
      <c r="BF77" s="79" t="e">
        <f t="shared" si="60"/>
        <v>#DIV/0!</v>
      </c>
      <c r="BG77" s="76">
        <f t="shared" ref="BG77:BI77" si="367">SUM(BG70:BG76)</f>
        <v>0</v>
      </c>
      <c r="BH77" s="76">
        <f t="shared" si="367"/>
        <v>0</v>
      </c>
      <c r="BI77" s="77">
        <f t="shared" si="367"/>
        <v>0</v>
      </c>
      <c r="BJ77" s="79" t="e">
        <f t="shared" si="61"/>
        <v>#DIV/0!</v>
      </c>
      <c r="BK77" s="76">
        <f t="shared" ref="BK77:BM77" si="368">SUM(BK70:BK76)</f>
        <v>0</v>
      </c>
      <c r="BL77" s="76">
        <f t="shared" si="368"/>
        <v>0</v>
      </c>
      <c r="BM77" s="77">
        <f t="shared" si="368"/>
        <v>0</v>
      </c>
      <c r="BN77" s="79" t="e">
        <f t="shared" si="62"/>
        <v>#DIV/0!</v>
      </c>
      <c r="BO77" s="76">
        <f t="shared" ref="BO77:BQ77" si="369">SUM(BO70:BO76)</f>
        <v>0</v>
      </c>
      <c r="BP77" s="76">
        <f t="shared" si="369"/>
        <v>0</v>
      </c>
      <c r="BQ77" s="77">
        <f t="shared" si="369"/>
        <v>0</v>
      </c>
      <c r="BR77" s="79" t="e">
        <f t="shared" si="122"/>
        <v>#DIV/0!</v>
      </c>
      <c r="BS77" s="76">
        <f t="shared" ref="BS77:BU77" si="370">SUM(BS70:BS76)</f>
        <v>0</v>
      </c>
      <c r="BT77" s="76">
        <f t="shared" si="370"/>
        <v>0</v>
      </c>
      <c r="BU77" s="77">
        <f t="shared" si="370"/>
        <v>0</v>
      </c>
      <c r="BV77" s="79" t="e">
        <f t="shared" si="123"/>
        <v>#DIV/0!</v>
      </c>
      <c r="BW77" s="76">
        <f t="shared" ref="BW77:BY77" si="371">SUM(BW70:BW76)</f>
        <v>0</v>
      </c>
      <c r="BX77" s="76">
        <f t="shared" si="371"/>
        <v>0</v>
      </c>
      <c r="BY77" s="77">
        <f t="shared" si="371"/>
        <v>0</v>
      </c>
      <c r="BZ77" s="79" t="e">
        <f t="shared" si="124"/>
        <v>#DIV/0!</v>
      </c>
      <c r="CA77" s="76">
        <f t="shared" ref="CA77:CC77" si="372">SUM(CA70:CA76)</f>
        <v>0</v>
      </c>
      <c r="CB77" s="76">
        <f t="shared" si="372"/>
        <v>0</v>
      </c>
      <c r="CC77" s="77">
        <f t="shared" si="372"/>
        <v>0</v>
      </c>
      <c r="CD77" s="79" t="e">
        <f t="shared" si="125"/>
        <v>#DIV/0!</v>
      </c>
      <c r="CE77" s="76">
        <f t="shared" ref="CE77:CG77" si="373">SUM(CE70:CE76)</f>
        <v>0</v>
      </c>
      <c r="CF77" s="76">
        <f t="shared" si="373"/>
        <v>0</v>
      </c>
      <c r="CG77" s="77">
        <f t="shared" si="373"/>
        <v>0</v>
      </c>
      <c r="CH77" s="79" t="e">
        <f t="shared" si="126"/>
        <v>#DIV/0!</v>
      </c>
      <c r="CI77" s="76">
        <f t="shared" ref="CI77:CK77" si="374">SUM(CI70:CI76)</f>
        <v>0</v>
      </c>
      <c r="CJ77" s="76">
        <f t="shared" si="374"/>
        <v>0</v>
      </c>
      <c r="CK77" s="77">
        <f t="shared" si="374"/>
        <v>0</v>
      </c>
      <c r="CL77" s="79" t="e">
        <f t="shared" si="127"/>
        <v>#DIV/0!</v>
      </c>
      <c r="CM77" s="76">
        <f t="shared" ref="CM77:CO77" si="375">SUM(CM70:CM76)</f>
        <v>0</v>
      </c>
      <c r="CN77" s="76">
        <f t="shared" si="375"/>
        <v>0</v>
      </c>
      <c r="CO77" s="77">
        <f t="shared" si="375"/>
        <v>0</v>
      </c>
      <c r="CP77" s="79" t="e">
        <f t="shared" si="128"/>
        <v>#DIV/0!</v>
      </c>
      <c r="CQ77" s="76">
        <f t="shared" ref="CQ77:CS77" si="376">SUM(CQ70:CQ76)</f>
        <v>0</v>
      </c>
      <c r="CR77" s="76">
        <f t="shared" si="376"/>
        <v>0</v>
      </c>
      <c r="CS77" s="77">
        <f t="shared" si="376"/>
        <v>0</v>
      </c>
      <c r="CT77" s="79" t="e">
        <f t="shared" si="129"/>
        <v>#DIV/0!</v>
      </c>
      <c r="CU77" s="76">
        <f t="shared" ref="CU77:CW77" si="377">SUM(CU70:CU76)</f>
        <v>0</v>
      </c>
      <c r="CV77" s="76">
        <f t="shared" si="377"/>
        <v>0</v>
      </c>
      <c r="CW77" s="77">
        <f t="shared" si="377"/>
        <v>0</v>
      </c>
      <c r="CX77" s="79" t="e">
        <f t="shared" si="130"/>
        <v>#DIV/0!</v>
      </c>
      <c r="CY77" s="76">
        <f t="shared" ref="CY77:DA77" si="378">SUM(CY70:CY76)</f>
        <v>0</v>
      </c>
      <c r="CZ77" s="76">
        <f t="shared" si="378"/>
        <v>0</v>
      </c>
      <c r="DA77" s="77">
        <f t="shared" si="378"/>
        <v>0</v>
      </c>
      <c r="DB77" s="79" t="e">
        <f t="shared" si="131"/>
        <v>#DIV/0!</v>
      </c>
      <c r="DC77" s="76">
        <f t="shared" ref="DC77:DE77" si="379">SUM(DC70:DC76)</f>
        <v>0</v>
      </c>
      <c r="DD77" s="76">
        <f t="shared" si="379"/>
        <v>0</v>
      </c>
      <c r="DE77" s="77">
        <f t="shared" si="379"/>
        <v>0</v>
      </c>
      <c r="DF77" s="79" t="e">
        <f t="shared" si="23"/>
        <v>#DIV/0!</v>
      </c>
      <c r="DG77" s="76">
        <f t="shared" ref="DG77:DI77" si="380">SUM(DG70:DG76)</f>
        <v>0</v>
      </c>
      <c r="DH77" s="76">
        <f t="shared" si="380"/>
        <v>0</v>
      </c>
      <c r="DI77" s="77">
        <f t="shared" si="380"/>
        <v>0</v>
      </c>
      <c r="DJ77" s="79" t="e">
        <f t="shared" si="24"/>
        <v>#DIV/0!</v>
      </c>
      <c r="DK77" s="76">
        <f t="shared" ref="DK77:DM77" si="381">SUM(DK70:DK76)</f>
        <v>0</v>
      </c>
      <c r="DL77" s="76">
        <f t="shared" si="381"/>
        <v>0</v>
      </c>
      <c r="DM77" s="77">
        <f t="shared" si="381"/>
        <v>0</v>
      </c>
      <c r="DN77" s="79" t="e">
        <f t="shared" si="25"/>
        <v>#DIV/0!</v>
      </c>
      <c r="DO77" s="76">
        <f t="shared" ref="DO77:DQ77" si="382">SUM(DO70:DO76)</f>
        <v>0</v>
      </c>
      <c r="DP77" s="76">
        <f t="shared" si="382"/>
        <v>0</v>
      </c>
      <c r="DQ77" s="77">
        <f t="shared" si="382"/>
        <v>0</v>
      </c>
      <c r="DR77" s="79" t="e">
        <f t="shared" si="26"/>
        <v>#DIV/0!</v>
      </c>
      <c r="DS77" s="76">
        <f t="shared" ref="DS77:DU77" si="383">SUM(DS70:DS76)</f>
        <v>0</v>
      </c>
      <c r="DT77" s="76">
        <f t="shared" si="383"/>
        <v>0</v>
      </c>
      <c r="DU77" s="77">
        <f t="shared" si="383"/>
        <v>0</v>
      </c>
      <c r="DV77" s="79" t="e">
        <f t="shared" si="27"/>
        <v>#DIV/0!</v>
      </c>
      <c r="DW77" s="76">
        <f t="shared" ref="DW77:DY77" si="384">SUM(DW70:DW76)</f>
        <v>0</v>
      </c>
      <c r="DX77" s="76">
        <f t="shared" si="384"/>
        <v>0</v>
      </c>
      <c r="DY77" s="77">
        <f t="shared" si="384"/>
        <v>0</v>
      </c>
      <c r="DZ77" s="79" t="e">
        <f t="shared" si="28"/>
        <v>#DIV/0!</v>
      </c>
      <c r="EA77" s="76">
        <f t="shared" ref="EA77:EC77" si="385">SUM(EA70:EA76)</f>
        <v>0</v>
      </c>
      <c r="EB77" s="76">
        <f t="shared" si="385"/>
        <v>0</v>
      </c>
      <c r="EC77" s="77">
        <f t="shared" si="385"/>
        <v>0</v>
      </c>
      <c r="ED77" s="79" t="e">
        <f t="shared" si="29"/>
        <v>#DIV/0!</v>
      </c>
      <c r="EE77" s="76">
        <f t="shared" ref="EE77:EG77" si="386">SUM(EE70:EE76)</f>
        <v>0</v>
      </c>
      <c r="EF77" s="76">
        <f t="shared" si="386"/>
        <v>0</v>
      </c>
      <c r="EG77" s="77">
        <f t="shared" si="386"/>
        <v>0</v>
      </c>
      <c r="EH77" s="79" t="e">
        <f t="shared" si="30"/>
        <v>#DIV/0!</v>
      </c>
      <c r="EI77" s="76">
        <f t="shared" ref="EI77:EK77" si="387">SUM(EI70:EI76)</f>
        <v>0</v>
      </c>
      <c r="EJ77" s="76">
        <f t="shared" si="387"/>
        <v>0</v>
      </c>
      <c r="EK77" s="77">
        <f t="shared" si="387"/>
        <v>0</v>
      </c>
      <c r="EL77" s="79" t="e">
        <f t="shared" si="31"/>
        <v>#DIV/0!</v>
      </c>
      <c r="EM77" s="76">
        <f t="shared" ref="EM77:EO77" si="388">SUM(EM70:EM76)</f>
        <v>0</v>
      </c>
      <c r="EN77" s="76">
        <f t="shared" si="388"/>
        <v>0</v>
      </c>
      <c r="EO77" s="77">
        <f t="shared" si="388"/>
        <v>0</v>
      </c>
      <c r="EP77" s="79" t="e">
        <f t="shared" si="69"/>
        <v>#DIV/0!</v>
      </c>
      <c r="EQ77" s="76">
        <f t="shared" ref="EQ77:ES77" si="389">SUM(EQ70:EQ76)</f>
        <v>0</v>
      </c>
      <c r="ER77" s="76">
        <f t="shared" si="389"/>
        <v>0</v>
      </c>
      <c r="ES77" s="77">
        <f t="shared" si="389"/>
        <v>0</v>
      </c>
      <c r="ET77" s="151" t="e">
        <f t="shared" si="65"/>
        <v>#DIV/0!</v>
      </c>
      <c r="EU77" s="76">
        <f t="shared" ref="EU77:EW77" si="390">SUM(EU70:EU76)</f>
        <v>0</v>
      </c>
      <c r="EV77" s="76">
        <f t="shared" si="390"/>
        <v>0</v>
      </c>
      <c r="EW77" s="77">
        <f t="shared" si="390"/>
        <v>0</v>
      </c>
      <c r="EX77" s="79" t="e">
        <f t="shared" si="33"/>
        <v>#DIV/0!</v>
      </c>
      <c r="EY77" s="76">
        <f t="shared" ref="EY77:FA77" si="391">SUM(EY70:EY76)</f>
        <v>0</v>
      </c>
      <c r="EZ77" s="76">
        <f t="shared" si="391"/>
        <v>0</v>
      </c>
      <c r="FA77" s="77">
        <f t="shared" si="391"/>
        <v>0</v>
      </c>
      <c r="FB77" s="79" t="e">
        <f t="shared" si="34"/>
        <v>#DIV/0!</v>
      </c>
      <c r="FC77" s="76">
        <f t="shared" ref="FC77:FE77" si="392">SUM(FC70:FC76)</f>
        <v>0</v>
      </c>
      <c r="FD77" s="76">
        <f t="shared" si="392"/>
        <v>0</v>
      </c>
      <c r="FE77" s="77">
        <f t="shared" si="392"/>
        <v>0</v>
      </c>
      <c r="FF77" s="79" t="e">
        <f t="shared" si="35"/>
        <v>#DIV/0!</v>
      </c>
      <c r="FG77" s="76">
        <f t="shared" ref="FG77:FI77" si="393">SUM(FG70:FG76)</f>
        <v>0</v>
      </c>
      <c r="FH77" s="76">
        <f t="shared" si="393"/>
        <v>0</v>
      </c>
      <c r="FI77" s="77">
        <f t="shared" si="393"/>
        <v>0</v>
      </c>
      <c r="FJ77" s="79" t="e">
        <f t="shared" si="36"/>
        <v>#DIV/0!</v>
      </c>
      <c r="FK77" s="76">
        <f t="shared" ref="FK77:FM77" si="394">SUM(FK70:FK76)</f>
        <v>0</v>
      </c>
      <c r="FL77" s="76">
        <f t="shared" si="394"/>
        <v>0</v>
      </c>
      <c r="FM77" s="77">
        <f t="shared" si="394"/>
        <v>0</v>
      </c>
      <c r="FN77" s="79" t="e">
        <f t="shared" si="37"/>
        <v>#DIV/0!</v>
      </c>
      <c r="FO77" s="76">
        <f t="shared" ref="FO77:FQ77" si="395">SUM(FO70:FO76)</f>
        <v>0</v>
      </c>
      <c r="FP77" s="76">
        <f t="shared" si="395"/>
        <v>0</v>
      </c>
      <c r="FQ77" s="77">
        <f t="shared" si="395"/>
        <v>0</v>
      </c>
      <c r="FR77" s="79" t="e">
        <f t="shared" si="38"/>
        <v>#DIV/0!</v>
      </c>
      <c r="FS77" s="76">
        <f t="shared" ref="FS77:FU77" si="396">SUM(FS70:FS76)</f>
        <v>0</v>
      </c>
      <c r="FT77" s="76">
        <f t="shared" si="396"/>
        <v>0</v>
      </c>
      <c r="FU77" s="77">
        <f t="shared" si="396"/>
        <v>0</v>
      </c>
      <c r="FV77" s="79" t="e">
        <f t="shared" si="39"/>
        <v>#DIV/0!</v>
      </c>
      <c r="FW77" s="76">
        <f t="shared" ref="FW77:FY77" si="397">SUM(FW70:FW76)</f>
        <v>0</v>
      </c>
      <c r="FX77" s="76">
        <f t="shared" si="397"/>
        <v>0</v>
      </c>
      <c r="FY77" s="77">
        <f t="shared" si="397"/>
        <v>0</v>
      </c>
      <c r="FZ77" s="79" t="e">
        <f t="shared" si="40"/>
        <v>#DIV/0!</v>
      </c>
      <c r="GA77" s="76">
        <f t="shared" ref="GA77:GC77" si="398">SUM(GA70:GA76)</f>
        <v>0</v>
      </c>
      <c r="GB77" s="76">
        <f t="shared" si="398"/>
        <v>0</v>
      </c>
      <c r="GC77" s="77">
        <f t="shared" si="398"/>
        <v>0</v>
      </c>
      <c r="GD77" s="79" t="e">
        <f t="shared" si="41"/>
        <v>#DIV/0!</v>
      </c>
      <c r="GE77" s="76">
        <f t="shared" ref="GE77:GG77" si="399">SUM(GE70:GE76)</f>
        <v>0</v>
      </c>
      <c r="GF77" s="76">
        <f t="shared" si="399"/>
        <v>0</v>
      </c>
      <c r="GG77" s="77">
        <f t="shared" si="399"/>
        <v>0</v>
      </c>
      <c r="GH77" s="79" t="e">
        <f t="shared" si="70"/>
        <v>#DIV/0!</v>
      </c>
      <c r="GI77" s="76">
        <f t="shared" ref="GI77" si="400">SUM(GI70:GI76)</f>
        <v>0</v>
      </c>
    </row>
    <row r="78" spans="1:191" hidden="1">
      <c r="A78" s="88"/>
      <c r="B78" s="165"/>
      <c r="C78" s="456">
        <f t="shared" si="43"/>
        <v>0</v>
      </c>
      <c r="D78" s="457">
        <f t="shared" si="177"/>
        <v>0</v>
      </c>
      <c r="E78" s="146"/>
      <c r="F78" s="72"/>
      <c r="G78" s="72"/>
      <c r="H78" s="72"/>
      <c r="I78" s="72"/>
      <c r="J78" s="459">
        <f t="shared" si="45"/>
        <v>0</v>
      </c>
      <c r="K78" s="59">
        <f>SUM($J$21,$J$29,$J$37,$J$45,$J$53,$J$61,$J$69,$J$77:J78)/$C$3</f>
        <v>8.6306936377396198E-2</v>
      </c>
      <c r="L78" s="60" t="e">
        <f t="shared" ref="L78:L86" si="401">D78/C78</f>
        <v>#DIV/0!</v>
      </c>
      <c r="M78" s="73" t="e">
        <f t="shared" ref="M78:M86" si="402">J78/D78</f>
        <v>#DIV/0!</v>
      </c>
      <c r="N78" s="356" t="e">
        <f t="shared" si="48"/>
        <v>#DIV/0!</v>
      </c>
      <c r="O78" s="97"/>
      <c r="P78" s="72"/>
      <c r="Q78" s="74" t="e">
        <f t="shared" ref="Q78:Q85" si="403">O78/P78</f>
        <v>#DIV/0!</v>
      </c>
      <c r="R78" s="75" t="e">
        <f>J78/O78</f>
        <v>#DIV/0!</v>
      </c>
      <c r="S78" s="59" t="e">
        <f t="shared" ref="S78:S86" si="404">O78/D78</f>
        <v>#DIV/0!</v>
      </c>
      <c r="T78" s="72"/>
      <c r="U78" s="72"/>
      <c r="V78" s="89"/>
      <c r="W78" s="169"/>
      <c r="X78" s="127"/>
      <c r="Y78" s="128"/>
      <c r="Z78" s="60" t="e">
        <f t="shared" si="53"/>
        <v>#DIV/0!</v>
      </c>
      <c r="AA78" s="127"/>
      <c r="AB78" s="127"/>
      <c r="AC78" s="128"/>
      <c r="AD78" s="60" t="e">
        <f t="shared" si="54"/>
        <v>#DIV/0!</v>
      </c>
      <c r="AE78" s="127"/>
      <c r="AF78" s="127"/>
      <c r="AG78" s="128"/>
      <c r="AH78" s="60" t="e">
        <f t="shared" si="66"/>
        <v>#DIV/0!</v>
      </c>
      <c r="AI78" s="127"/>
      <c r="AJ78" s="127"/>
      <c r="AK78" s="128"/>
      <c r="AL78" s="60" t="e">
        <f t="shared" si="55"/>
        <v>#DIV/0!</v>
      </c>
      <c r="AM78" s="127"/>
      <c r="AN78" s="127"/>
      <c r="AO78" s="128"/>
      <c r="AP78" s="60" t="e">
        <f t="shared" si="56"/>
        <v>#DIV/0!</v>
      </c>
      <c r="AQ78" s="127"/>
      <c r="AR78" s="127"/>
      <c r="AS78" s="128"/>
      <c r="AT78" s="60" t="e">
        <f t="shared" si="57"/>
        <v>#DIV/0!</v>
      </c>
      <c r="AU78" s="127"/>
      <c r="AV78" s="127"/>
      <c r="AW78" s="128"/>
      <c r="AX78" s="60" t="e">
        <f t="shared" si="58"/>
        <v>#DIV/0!</v>
      </c>
      <c r="AY78" s="127"/>
      <c r="AZ78" s="127"/>
      <c r="BA78" s="128"/>
      <c r="BB78" s="60" t="e">
        <f t="shared" si="59"/>
        <v>#DIV/0!</v>
      </c>
      <c r="BC78" s="127"/>
      <c r="BD78" s="127"/>
      <c r="BE78" s="128"/>
      <c r="BF78" s="60" t="e">
        <f t="shared" si="60"/>
        <v>#DIV/0!</v>
      </c>
      <c r="BG78" s="127"/>
      <c r="BH78" s="127"/>
      <c r="BI78" s="128"/>
      <c r="BJ78" s="60" t="e">
        <f t="shared" si="61"/>
        <v>#DIV/0!</v>
      </c>
      <c r="BK78" s="127"/>
      <c r="BL78" s="127"/>
      <c r="BM78" s="128"/>
      <c r="BN78" s="60" t="e">
        <f t="shared" si="62"/>
        <v>#DIV/0!</v>
      </c>
      <c r="BO78" s="127"/>
      <c r="BP78" s="127"/>
      <c r="BQ78" s="128"/>
      <c r="BR78" s="60" t="e">
        <f t="shared" si="122"/>
        <v>#DIV/0!</v>
      </c>
      <c r="BS78" s="127"/>
      <c r="BT78" s="127"/>
      <c r="BU78" s="128"/>
      <c r="BV78" s="60" t="e">
        <f t="shared" si="123"/>
        <v>#DIV/0!</v>
      </c>
      <c r="BW78" s="127"/>
      <c r="BX78" s="127"/>
      <c r="BY78" s="128"/>
      <c r="BZ78" s="60" t="e">
        <f t="shared" si="124"/>
        <v>#DIV/0!</v>
      </c>
      <c r="CA78" s="127"/>
      <c r="CB78" s="127"/>
      <c r="CC78" s="128"/>
      <c r="CD78" s="60" t="e">
        <f t="shared" si="125"/>
        <v>#DIV/0!</v>
      </c>
      <c r="CE78" s="127"/>
      <c r="CF78" s="127"/>
      <c r="CG78" s="128"/>
      <c r="CH78" s="60" t="e">
        <f t="shared" si="126"/>
        <v>#DIV/0!</v>
      </c>
      <c r="CI78" s="127"/>
      <c r="CJ78" s="127"/>
      <c r="CK78" s="128"/>
      <c r="CL78" s="60" t="e">
        <f t="shared" si="127"/>
        <v>#DIV/0!</v>
      </c>
      <c r="CM78" s="127"/>
      <c r="CN78" s="127"/>
      <c r="CO78" s="128"/>
      <c r="CP78" s="60" t="e">
        <f t="shared" si="128"/>
        <v>#DIV/0!</v>
      </c>
      <c r="CQ78" s="127"/>
      <c r="CR78" s="127"/>
      <c r="CS78" s="128"/>
      <c r="CT78" s="60" t="e">
        <f t="shared" si="129"/>
        <v>#DIV/0!</v>
      </c>
      <c r="CU78" s="127"/>
      <c r="CV78" s="127"/>
      <c r="CW78" s="128"/>
      <c r="CX78" s="60" t="e">
        <f t="shared" si="130"/>
        <v>#DIV/0!</v>
      </c>
      <c r="CY78" s="127"/>
      <c r="CZ78" s="127"/>
      <c r="DA78" s="128"/>
      <c r="DB78" s="60" t="e">
        <f t="shared" si="131"/>
        <v>#DIV/0!</v>
      </c>
      <c r="DC78" s="127"/>
      <c r="DD78" s="127"/>
      <c r="DE78" s="128"/>
      <c r="DF78" s="60" t="e">
        <f t="shared" si="23"/>
        <v>#DIV/0!</v>
      </c>
      <c r="DG78" s="127"/>
      <c r="DH78" s="127"/>
      <c r="DI78" s="128"/>
      <c r="DJ78" s="60" t="e">
        <f t="shared" si="24"/>
        <v>#DIV/0!</v>
      </c>
      <c r="DK78" s="127"/>
      <c r="DL78" s="127"/>
      <c r="DM78" s="128"/>
      <c r="DN78" s="60" t="e">
        <f t="shared" si="25"/>
        <v>#DIV/0!</v>
      </c>
      <c r="DO78" s="127"/>
      <c r="DP78" s="127"/>
      <c r="DQ78" s="128"/>
      <c r="DR78" s="60" t="e">
        <f t="shared" si="26"/>
        <v>#DIV/0!</v>
      </c>
      <c r="DS78" s="127"/>
      <c r="DT78" s="127"/>
      <c r="DU78" s="128"/>
      <c r="DV78" s="60" t="e">
        <f t="shared" si="27"/>
        <v>#DIV/0!</v>
      </c>
      <c r="DW78" s="127"/>
      <c r="DX78" s="127"/>
      <c r="DY78" s="128"/>
      <c r="DZ78" s="60" t="e">
        <f t="shared" si="28"/>
        <v>#DIV/0!</v>
      </c>
      <c r="EA78" s="127"/>
      <c r="EB78" s="127"/>
      <c r="EC78" s="128"/>
      <c r="ED78" s="60" t="e">
        <f t="shared" si="29"/>
        <v>#DIV/0!</v>
      </c>
      <c r="EE78" s="127"/>
      <c r="EF78" s="127"/>
      <c r="EG78" s="128"/>
      <c r="EH78" s="60" t="e">
        <f t="shared" si="30"/>
        <v>#DIV/0!</v>
      </c>
      <c r="EI78" s="127"/>
      <c r="EJ78" s="127"/>
      <c r="EK78" s="128"/>
      <c r="EL78" s="60" t="e">
        <f t="shared" si="31"/>
        <v>#DIV/0!</v>
      </c>
      <c r="EM78" s="127"/>
      <c r="EN78" s="127"/>
      <c r="EO78" s="128"/>
      <c r="EP78" s="60" t="e">
        <f t="shared" si="69"/>
        <v>#DIV/0!</v>
      </c>
      <c r="EQ78" s="127"/>
      <c r="ER78" s="127"/>
      <c r="ES78" s="128"/>
      <c r="ET78" s="150" t="e">
        <f t="shared" si="65"/>
        <v>#DIV/0!</v>
      </c>
      <c r="EU78" s="127"/>
      <c r="EV78" s="127"/>
      <c r="EW78" s="128"/>
      <c r="EX78" s="60" t="e">
        <f t="shared" si="33"/>
        <v>#DIV/0!</v>
      </c>
      <c r="EY78" s="127"/>
      <c r="EZ78" s="127"/>
      <c r="FA78" s="128"/>
      <c r="FB78" s="60" t="e">
        <f t="shared" si="34"/>
        <v>#DIV/0!</v>
      </c>
      <c r="FC78" s="127"/>
      <c r="FD78" s="127"/>
      <c r="FE78" s="128"/>
      <c r="FF78" s="60" t="e">
        <f t="shared" si="35"/>
        <v>#DIV/0!</v>
      </c>
      <c r="FG78" s="127"/>
      <c r="FH78" s="127"/>
      <c r="FI78" s="128"/>
      <c r="FJ78" s="60" t="e">
        <f t="shared" si="36"/>
        <v>#DIV/0!</v>
      </c>
      <c r="FK78" s="127"/>
      <c r="FL78" s="127"/>
      <c r="FM78" s="128"/>
      <c r="FN78" s="60" t="e">
        <f t="shared" si="37"/>
        <v>#DIV/0!</v>
      </c>
      <c r="FO78" s="127"/>
      <c r="FP78" s="127"/>
      <c r="FQ78" s="128"/>
      <c r="FR78" s="60" t="e">
        <f t="shared" si="38"/>
        <v>#DIV/0!</v>
      </c>
      <c r="FS78" s="127"/>
      <c r="FT78" s="127"/>
      <c r="FU78" s="128"/>
      <c r="FV78" s="60" t="e">
        <f t="shared" si="39"/>
        <v>#DIV/0!</v>
      </c>
      <c r="FW78" s="127"/>
      <c r="FX78" s="127"/>
      <c r="FY78" s="128"/>
      <c r="FZ78" s="60" t="e">
        <f t="shared" si="40"/>
        <v>#DIV/0!</v>
      </c>
      <c r="GA78" s="127"/>
      <c r="GB78" s="127"/>
      <c r="GC78" s="128"/>
      <c r="GD78" s="60" t="e">
        <f t="shared" si="41"/>
        <v>#DIV/0!</v>
      </c>
      <c r="GE78" s="127"/>
      <c r="GF78" s="127"/>
      <c r="GG78" s="128"/>
      <c r="GH78" s="60" t="e">
        <f t="shared" si="70"/>
        <v>#DIV/0!</v>
      </c>
      <c r="GI78" s="127"/>
    </row>
    <row r="79" spans="1:191" hidden="1">
      <c r="A79" s="88"/>
      <c r="B79" s="165"/>
      <c r="C79" s="456">
        <f t="shared" si="43"/>
        <v>0</v>
      </c>
      <c r="D79" s="457">
        <f t="shared" si="177"/>
        <v>0</v>
      </c>
      <c r="E79" s="146"/>
      <c r="F79" s="72"/>
      <c r="G79" s="72"/>
      <c r="H79" s="72"/>
      <c r="I79" s="72"/>
      <c r="J79" s="459">
        <f t="shared" si="45"/>
        <v>0</v>
      </c>
      <c r="K79" s="59">
        <f>SUM($J$21,$J$29,$J$37,$J$45,$J$53,$J$61,$J$69,$J$77:J79)/$C$3</f>
        <v>8.6306936377396198E-2</v>
      </c>
      <c r="L79" s="60" t="e">
        <f t="shared" si="401"/>
        <v>#DIV/0!</v>
      </c>
      <c r="M79" s="73" t="e">
        <f t="shared" si="402"/>
        <v>#DIV/0!</v>
      </c>
      <c r="N79" s="356" t="e">
        <f t="shared" ref="N79:N86" si="405">J79/E79</f>
        <v>#DIV/0!</v>
      </c>
      <c r="O79" s="97"/>
      <c r="P79" s="72"/>
      <c r="Q79" s="74" t="e">
        <f t="shared" si="403"/>
        <v>#DIV/0!</v>
      </c>
      <c r="R79" s="75" t="e">
        <f t="shared" ref="R79:R84" si="406">J79/O79</f>
        <v>#DIV/0!</v>
      </c>
      <c r="S79" s="59" t="e">
        <f t="shared" si="404"/>
        <v>#DIV/0!</v>
      </c>
      <c r="T79" s="72"/>
      <c r="U79" s="72"/>
      <c r="V79" s="89"/>
      <c r="W79" s="169"/>
      <c r="X79" s="127"/>
      <c r="Y79" s="128"/>
      <c r="Z79" s="60" t="e">
        <f t="shared" si="53"/>
        <v>#DIV/0!</v>
      </c>
      <c r="AA79" s="127"/>
      <c r="AB79" s="127"/>
      <c r="AC79" s="128"/>
      <c r="AD79" s="60" t="e">
        <f t="shared" si="54"/>
        <v>#DIV/0!</v>
      </c>
      <c r="AE79" s="127"/>
      <c r="AF79" s="127"/>
      <c r="AG79" s="128"/>
      <c r="AH79" s="60" t="e">
        <f t="shared" si="66"/>
        <v>#DIV/0!</v>
      </c>
      <c r="AI79" s="127"/>
      <c r="AJ79" s="127"/>
      <c r="AK79" s="128"/>
      <c r="AL79" s="60" t="e">
        <f t="shared" si="55"/>
        <v>#DIV/0!</v>
      </c>
      <c r="AM79" s="127"/>
      <c r="AN79" s="127"/>
      <c r="AO79" s="128"/>
      <c r="AP79" s="60" t="e">
        <f t="shared" si="56"/>
        <v>#DIV/0!</v>
      </c>
      <c r="AQ79" s="127"/>
      <c r="AR79" s="127"/>
      <c r="AS79" s="128"/>
      <c r="AT79" s="60" t="e">
        <f t="shared" si="57"/>
        <v>#DIV/0!</v>
      </c>
      <c r="AU79" s="127"/>
      <c r="AV79" s="127"/>
      <c r="AW79" s="128"/>
      <c r="AX79" s="60" t="e">
        <f t="shared" si="58"/>
        <v>#DIV/0!</v>
      </c>
      <c r="AY79" s="127"/>
      <c r="AZ79" s="127"/>
      <c r="BA79" s="128"/>
      <c r="BB79" s="60" t="e">
        <f t="shared" si="59"/>
        <v>#DIV/0!</v>
      </c>
      <c r="BC79" s="127"/>
      <c r="BD79" s="127"/>
      <c r="BE79" s="128"/>
      <c r="BF79" s="60" t="e">
        <f t="shared" si="60"/>
        <v>#DIV/0!</v>
      </c>
      <c r="BG79" s="127"/>
      <c r="BH79" s="127"/>
      <c r="BI79" s="128"/>
      <c r="BJ79" s="60" t="e">
        <f t="shared" si="61"/>
        <v>#DIV/0!</v>
      </c>
      <c r="BK79" s="127"/>
      <c r="BL79" s="127"/>
      <c r="BM79" s="128"/>
      <c r="BN79" s="60" t="e">
        <f t="shared" si="62"/>
        <v>#DIV/0!</v>
      </c>
      <c r="BO79" s="127"/>
      <c r="BP79" s="127"/>
      <c r="BQ79" s="128"/>
      <c r="BR79" s="60" t="e">
        <f t="shared" si="122"/>
        <v>#DIV/0!</v>
      </c>
      <c r="BS79" s="127"/>
      <c r="BT79" s="127"/>
      <c r="BU79" s="128"/>
      <c r="BV79" s="60" t="e">
        <f t="shared" si="123"/>
        <v>#DIV/0!</v>
      </c>
      <c r="BW79" s="127"/>
      <c r="BX79" s="127"/>
      <c r="BY79" s="128"/>
      <c r="BZ79" s="60" t="e">
        <f t="shared" si="124"/>
        <v>#DIV/0!</v>
      </c>
      <c r="CA79" s="127"/>
      <c r="CB79" s="127"/>
      <c r="CC79" s="128"/>
      <c r="CD79" s="60" t="e">
        <f t="shared" si="125"/>
        <v>#DIV/0!</v>
      </c>
      <c r="CE79" s="127"/>
      <c r="CF79" s="127"/>
      <c r="CG79" s="128"/>
      <c r="CH79" s="60" t="e">
        <f t="shared" si="126"/>
        <v>#DIV/0!</v>
      </c>
      <c r="CI79" s="127"/>
      <c r="CJ79" s="127"/>
      <c r="CK79" s="128"/>
      <c r="CL79" s="60" t="e">
        <f t="shared" si="127"/>
        <v>#DIV/0!</v>
      </c>
      <c r="CM79" s="127"/>
      <c r="CN79" s="127"/>
      <c r="CO79" s="128"/>
      <c r="CP79" s="60" t="e">
        <f t="shared" si="128"/>
        <v>#DIV/0!</v>
      </c>
      <c r="CQ79" s="127"/>
      <c r="CR79" s="127"/>
      <c r="CS79" s="128"/>
      <c r="CT79" s="60" t="e">
        <f t="shared" si="129"/>
        <v>#DIV/0!</v>
      </c>
      <c r="CU79" s="127"/>
      <c r="CV79" s="127"/>
      <c r="CW79" s="128"/>
      <c r="CX79" s="60" t="e">
        <f t="shared" si="130"/>
        <v>#DIV/0!</v>
      </c>
      <c r="CY79" s="127"/>
      <c r="CZ79" s="127"/>
      <c r="DA79" s="128"/>
      <c r="DB79" s="60" t="e">
        <f t="shared" si="131"/>
        <v>#DIV/0!</v>
      </c>
      <c r="DC79" s="127"/>
      <c r="DD79" s="127"/>
      <c r="DE79" s="128"/>
      <c r="DF79" s="60" t="e">
        <f t="shared" si="23"/>
        <v>#DIV/0!</v>
      </c>
      <c r="DG79" s="127"/>
      <c r="DH79" s="127"/>
      <c r="DI79" s="128"/>
      <c r="DJ79" s="60" t="e">
        <f t="shared" si="24"/>
        <v>#DIV/0!</v>
      </c>
      <c r="DK79" s="127"/>
      <c r="DL79" s="127"/>
      <c r="DM79" s="128"/>
      <c r="DN79" s="60" t="e">
        <f t="shared" si="25"/>
        <v>#DIV/0!</v>
      </c>
      <c r="DO79" s="127"/>
      <c r="DP79" s="127"/>
      <c r="DQ79" s="128"/>
      <c r="DR79" s="60" t="e">
        <f t="shared" si="26"/>
        <v>#DIV/0!</v>
      </c>
      <c r="DS79" s="127"/>
      <c r="DT79" s="127"/>
      <c r="DU79" s="128"/>
      <c r="DV79" s="60" t="e">
        <f t="shared" si="27"/>
        <v>#DIV/0!</v>
      </c>
      <c r="DW79" s="127"/>
      <c r="DX79" s="127"/>
      <c r="DY79" s="128"/>
      <c r="DZ79" s="60" t="e">
        <f t="shared" si="28"/>
        <v>#DIV/0!</v>
      </c>
      <c r="EA79" s="127"/>
      <c r="EB79" s="127"/>
      <c r="EC79" s="128"/>
      <c r="ED79" s="60" t="e">
        <f t="shared" si="29"/>
        <v>#DIV/0!</v>
      </c>
      <c r="EE79" s="127"/>
      <c r="EF79" s="127"/>
      <c r="EG79" s="128"/>
      <c r="EH79" s="60" t="e">
        <f t="shared" si="30"/>
        <v>#DIV/0!</v>
      </c>
      <c r="EI79" s="127"/>
      <c r="EJ79" s="127"/>
      <c r="EK79" s="128"/>
      <c r="EL79" s="60" t="e">
        <f t="shared" si="31"/>
        <v>#DIV/0!</v>
      </c>
      <c r="EM79" s="127"/>
      <c r="EN79" s="127"/>
      <c r="EO79" s="128"/>
      <c r="EP79" s="60" t="e">
        <f t="shared" si="69"/>
        <v>#DIV/0!</v>
      </c>
      <c r="EQ79" s="127"/>
      <c r="ER79" s="127"/>
      <c r="ES79" s="128"/>
      <c r="ET79" s="150" t="e">
        <f t="shared" si="65"/>
        <v>#DIV/0!</v>
      </c>
      <c r="EU79" s="127"/>
      <c r="EV79" s="127"/>
      <c r="EW79" s="128"/>
      <c r="EX79" s="60" t="e">
        <f t="shared" si="33"/>
        <v>#DIV/0!</v>
      </c>
      <c r="EY79" s="127"/>
      <c r="EZ79" s="127"/>
      <c r="FA79" s="128"/>
      <c r="FB79" s="60" t="e">
        <f t="shared" si="34"/>
        <v>#DIV/0!</v>
      </c>
      <c r="FC79" s="127"/>
      <c r="FD79" s="127"/>
      <c r="FE79" s="128"/>
      <c r="FF79" s="60" t="e">
        <f t="shared" si="35"/>
        <v>#DIV/0!</v>
      </c>
      <c r="FG79" s="127"/>
      <c r="FH79" s="127"/>
      <c r="FI79" s="128"/>
      <c r="FJ79" s="60" t="e">
        <f t="shared" si="36"/>
        <v>#DIV/0!</v>
      </c>
      <c r="FK79" s="127"/>
      <c r="FL79" s="127"/>
      <c r="FM79" s="128"/>
      <c r="FN79" s="60" t="e">
        <f t="shared" si="37"/>
        <v>#DIV/0!</v>
      </c>
      <c r="FO79" s="127"/>
      <c r="FP79" s="127"/>
      <c r="FQ79" s="128"/>
      <c r="FR79" s="60" t="e">
        <f t="shared" si="38"/>
        <v>#DIV/0!</v>
      </c>
      <c r="FS79" s="127"/>
      <c r="FT79" s="127"/>
      <c r="FU79" s="128"/>
      <c r="FV79" s="60" t="e">
        <f t="shared" si="39"/>
        <v>#DIV/0!</v>
      </c>
      <c r="FW79" s="127"/>
      <c r="FX79" s="127"/>
      <c r="FY79" s="128"/>
      <c r="FZ79" s="60" t="e">
        <f t="shared" si="40"/>
        <v>#DIV/0!</v>
      </c>
      <c r="GA79" s="127"/>
      <c r="GB79" s="127"/>
      <c r="GC79" s="128"/>
      <c r="GD79" s="60" t="e">
        <f t="shared" si="41"/>
        <v>#DIV/0!</v>
      </c>
      <c r="GE79" s="127"/>
      <c r="GF79" s="127"/>
      <c r="GG79" s="128"/>
      <c r="GH79" s="60" t="e">
        <f t="shared" si="70"/>
        <v>#DIV/0!</v>
      </c>
      <c r="GI79" s="127"/>
    </row>
    <row r="80" spans="1:191" hidden="1">
      <c r="A80" s="88"/>
      <c r="B80" s="165"/>
      <c r="C80" s="456">
        <f t="shared" si="43"/>
        <v>0</v>
      </c>
      <c r="D80" s="457">
        <f t="shared" si="177"/>
        <v>0</v>
      </c>
      <c r="E80" s="146"/>
      <c r="F80" s="72"/>
      <c r="G80" s="72"/>
      <c r="H80" s="72"/>
      <c r="I80" s="72"/>
      <c r="J80" s="459">
        <f t="shared" si="45"/>
        <v>0</v>
      </c>
      <c r="K80" s="59">
        <f>SUM($J$21,$J$29,$J$37,$J$45,$J$53,$J$61,$J$69,$J$77:J80)/$C$3</f>
        <v>8.6306936377396198E-2</v>
      </c>
      <c r="L80" s="60" t="e">
        <f t="shared" si="401"/>
        <v>#DIV/0!</v>
      </c>
      <c r="M80" s="73" t="e">
        <f t="shared" si="402"/>
        <v>#DIV/0!</v>
      </c>
      <c r="N80" s="356" t="e">
        <f t="shared" si="405"/>
        <v>#DIV/0!</v>
      </c>
      <c r="O80" s="97"/>
      <c r="P80" s="72"/>
      <c r="Q80" s="74" t="e">
        <f t="shared" si="403"/>
        <v>#DIV/0!</v>
      </c>
      <c r="R80" s="75" t="e">
        <f t="shared" si="406"/>
        <v>#DIV/0!</v>
      </c>
      <c r="S80" s="59" t="e">
        <f t="shared" si="404"/>
        <v>#DIV/0!</v>
      </c>
      <c r="T80" s="72"/>
      <c r="U80" s="72"/>
      <c r="V80" s="89"/>
      <c r="W80" s="169"/>
      <c r="X80" s="127"/>
      <c r="Y80" s="128"/>
      <c r="Z80" s="60" t="e">
        <f t="shared" si="53"/>
        <v>#DIV/0!</v>
      </c>
      <c r="AA80" s="127"/>
      <c r="AB80" s="127"/>
      <c r="AC80" s="128"/>
      <c r="AD80" s="60" t="e">
        <f t="shared" si="54"/>
        <v>#DIV/0!</v>
      </c>
      <c r="AE80" s="127"/>
      <c r="AF80" s="127"/>
      <c r="AG80" s="128"/>
      <c r="AH80" s="60" t="e">
        <f t="shared" si="66"/>
        <v>#DIV/0!</v>
      </c>
      <c r="AI80" s="127"/>
      <c r="AJ80" s="127"/>
      <c r="AK80" s="128"/>
      <c r="AL80" s="60" t="e">
        <f t="shared" si="55"/>
        <v>#DIV/0!</v>
      </c>
      <c r="AM80" s="127"/>
      <c r="AN80" s="127"/>
      <c r="AO80" s="128"/>
      <c r="AP80" s="60" t="e">
        <f t="shared" si="56"/>
        <v>#DIV/0!</v>
      </c>
      <c r="AQ80" s="127"/>
      <c r="AR80" s="127"/>
      <c r="AS80" s="128"/>
      <c r="AT80" s="60" t="e">
        <f t="shared" si="57"/>
        <v>#DIV/0!</v>
      </c>
      <c r="AU80" s="127"/>
      <c r="AV80" s="127"/>
      <c r="AW80" s="128"/>
      <c r="AX80" s="60" t="e">
        <f t="shared" si="58"/>
        <v>#DIV/0!</v>
      </c>
      <c r="AY80" s="127"/>
      <c r="AZ80" s="127"/>
      <c r="BA80" s="128"/>
      <c r="BB80" s="60" t="e">
        <f t="shared" si="59"/>
        <v>#DIV/0!</v>
      </c>
      <c r="BC80" s="127"/>
      <c r="BD80" s="127"/>
      <c r="BE80" s="128"/>
      <c r="BF80" s="60" t="e">
        <f t="shared" si="60"/>
        <v>#DIV/0!</v>
      </c>
      <c r="BG80" s="127"/>
      <c r="BH80" s="127"/>
      <c r="BI80" s="128"/>
      <c r="BJ80" s="60" t="e">
        <f t="shared" si="61"/>
        <v>#DIV/0!</v>
      </c>
      <c r="BK80" s="127"/>
      <c r="BL80" s="127"/>
      <c r="BM80" s="128"/>
      <c r="BN80" s="60" t="e">
        <f t="shared" si="62"/>
        <v>#DIV/0!</v>
      </c>
      <c r="BO80" s="127"/>
      <c r="BP80" s="127"/>
      <c r="BQ80" s="128"/>
      <c r="BR80" s="60" t="e">
        <f t="shared" si="122"/>
        <v>#DIV/0!</v>
      </c>
      <c r="BS80" s="127"/>
      <c r="BT80" s="127"/>
      <c r="BU80" s="128"/>
      <c r="BV80" s="60" t="e">
        <f t="shared" si="123"/>
        <v>#DIV/0!</v>
      </c>
      <c r="BW80" s="127"/>
      <c r="BX80" s="127"/>
      <c r="BY80" s="128"/>
      <c r="BZ80" s="60" t="e">
        <f t="shared" si="124"/>
        <v>#DIV/0!</v>
      </c>
      <c r="CA80" s="127"/>
      <c r="CB80" s="127"/>
      <c r="CC80" s="128"/>
      <c r="CD80" s="60" t="e">
        <f t="shared" si="125"/>
        <v>#DIV/0!</v>
      </c>
      <c r="CE80" s="127"/>
      <c r="CF80" s="127"/>
      <c r="CG80" s="128"/>
      <c r="CH80" s="60" t="e">
        <f t="shared" si="126"/>
        <v>#DIV/0!</v>
      </c>
      <c r="CI80" s="127"/>
      <c r="CJ80" s="127"/>
      <c r="CK80" s="128"/>
      <c r="CL80" s="60" t="e">
        <f t="shared" si="127"/>
        <v>#DIV/0!</v>
      </c>
      <c r="CM80" s="127"/>
      <c r="CN80" s="127"/>
      <c r="CO80" s="128"/>
      <c r="CP80" s="60" t="e">
        <f t="shared" si="128"/>
        <v>#DIV/0!</v>
      </c>
      <c r="CQ80" s="127"/>
      <c r="CR80" s="127"/>
      <c r="CS80" s="128"/>
      <c r="CT80" s="60" t="e">
        <f t="shared" si="129"/>
        <v>#DIV/0!</v>
      </c>
      <c r="CU80" s="127"/>
      <c r="CV80" s="127"/>
      <c r="CW80" s="128"/>
      <c r="CX80" s="60" t="e">
        <f t="shared" si="130"/>
        <v>#DIV/0!</v>
      </c>
      <c r="CY80" s="127"/>
      <c r="CZ80" s="127"/>
      <c r="DA80" s="128"/>
      <c r="DB80" s="60" t="e">
        <f t="shared" si="131"/>
        <v>#DIV/0!</v>
      </c>
      <c r="DC80" s="127"/>
      <c r="DD80" s="127"/>
      <c r="DE80" s="128"/>
      <c r="DF80" s="60" t="e">
        <f t="shared" si="23"/>
        <v>#DIV/0!</v>
      </c>
      <c r="DG80" s="127"/>
      <c r="DH80" s="127"/>
      <c r="DI80" s="128"/>
      <c r="DJ80" s="60" t="e">
        <f t="shared" si="24"/>
        <v>#DIV/0!</v>
      </c>
      <c r="DK80" s="127"/>
      <c r="DL80" s="127"/>
      <c r="DM80" s="128"/>
      <c r="DN80" s="60" t="e">
        <f t="shared" si="25"/>
        <v>#DIV/0!</v>
      </c>
      <c r="DO80" s="127"/>
      <c r="DP80" s="127"/>
      <c r="DQ80" s="128"/>
      <c r="DR80" s="60" t="e">
        <f t="shared" si="26"/>
        <v>#DIV/0!</v>
      </c>
      <c r="DS80" s="127"/>
      <c r="DT80" s="127"/>
      <c r="DU80" s="128"/>
      <c r="DV80" s="60" t="e">
        <f t="shared" si="27"/>
        <v>#DIV/0!</v>
      </c>
      <c r="DW80" s="127"/>
      <c r="DX80" s="127"/>
      <c r="DY80" s="128"/>
      <c r="DZ80" s="60" t="e">
        <f t="shared" si="28"/>
        <v>#DIV/0!</v>
      </c>
      <c r="EA80" s="127"/>
      <c r="EB80" s="127"/>
      <c r="EC80" s="128"/>
      <c r="ED80" s="60" t="e">
        <f t="shared" si="29"/>
        <v>#DIV/0!</v>
      </c>
      <c r="EE80" s="127"/>
      <c r="EF80" s="127"/>
      <c r="EG80" s="128"/>
      <c r="EH80" s="60" t="e">
        <f t="shared" si="30"/>
        <v>#DIV/0!</v>
      </c>
      <c r="EI80" s="127"/>
      <c r="EJ80" s="127"/>
      <c r="EK80" s="128"/>
      <c r="EL80" s="60" t="e">
        <f t="shared" si="31"/>
        <v>#DIV/0!</v>
      </c>
      <c r="EM80" s="127"/>
      <c r="EN80" s="127"/>
      <c r="EO80" s="128"/>
      <c r="EP80" s="60" t="e">
        <f t="shared" si="69"/>
        <v>#DIV/0!</v>
      </c>
      <c r="EQ80" s="127"/>
      <c r="ER80" s="127"/>
      <c r="ES80" s="128"/>
      <c r="ET80" s="150" t="e">
        <f t="shared" si="65"/>
        <v>#DIV/0!</v>
      </c>
      <c r="EU80" s="127"/>
      <c r="EV80" s="127"/>
      <c r="EW80" s="128"/>
      <c r="EX80" s="60" t="e">
        <f t="shared" si="33"/>
        <v>#DIV/0!</v>
      </c>
      <c r="EY80" s="127"/>
      <c r="EZ80" s="127"/>
      <c r="FA80" s="128"/>
      <c r="FB80" s="60" t="e">
        <f t="shared" si="34"/>
        <v>#DIV/0!</v>
      </c>
      <c r="FC80" s="127"/>
      <c r="FD80" s="127"/>
      <c r="FE80" s="128"/>
      <c r="FF80" s="60" t="e">
        <f t="shared" si="35"/>
        <v>#DIV/0!</v>
      </c>
      <c r="FG80" s="127"/>
      <c r="FH80" s="127"/>
      <c r="FI80" s="128"/>
      <c r="FJ80" s="60" t="e">
        <f t="shared" si="36"/>
        <v>#DIV/0!</v>
      </c>
      <c r="FK80" s="127"/>
      <c r="FL80" s="127"/>
      <c r="FM80" s="128"/>
      <c r="FN80" s="60" t="e">
        <f t="shared" si="37"/>
        <v>#DIV/0!</v>
      </c>
      <c r="FO80" s="127"/>
      <c r="FP80" s="127"/>
      <c r="FQ80" s="128"/>
      <c r="FR80" s="60" t="e">
        <f t="shared" si="38"/>
        <v>#DIV/0!</v>
      </c>
      <c r="FS80" s="127"/>
      <c r="FT80" s="127"/>
      <c r="FU80" s="128"/>
      <c r="FV80" s="60" t="e">
        <f t="shared" si="39"/>
        <v>#DIV/0!</v>
      </c>
      <c r="FW80" s="127"/>
      <c r="FX80" s="127"/>
      <c r="FY80" s="128"/>
      <c r="FZ80" s="60" t="e">
        <f t="shared" si="40"/>
        <v>#DIV/0!</v>
      </c>
      <c r="GA80" s="127"/>
      <c r="GB80" s="127"/>
      <c r="GC80" s="128"/>
      <c r="GD80" s="60" t="e">
        <f t="shared" si="41"/>
        <v>#DIV/0!</v>
      </c>
      <c r="GE80" s="127"/>
      <c r="GF80" s="127"/>
      <c r="GG80" s="128"/>
      <c r="GH80" s="60" t="e">
        <f t="shared" si="70"/>
        <v>#DIV/0!</v>
      </c>
      <c r="GI80" s="127"/>
    </row>
    <row r="81" spans="1:191" hidden="1">
      <c r="A81" s="88"/>
      <c r="B81" s="165"/>
      <c r="C81" s="456">
        <f t="shared" si="43"/>
        <v>0</v>
      </c>
      <c r="D81" s="457">
        <f t="shared" si="177"/>
        <v>0</v>
      </c>
      <c r="E81" s="146"/>
      <c r="F81" s="72"/>
      <c r="G81" s="72"/>
      <c r="H81" s="72"/>
      <c r="I81" s="72"/>
      <c r="J81" s="459">
        <f t="shared" si="45"/>
        <v>0</v>
      </c>
      <c r="K81" s="59">
        <f>SUM($J$21,$J$29,$J$37,$J$45,$J$53,$J$61,$J$69,$J$77:J81)/$C$3</f>
        <v>8.6306936377396198E-2</v>
      </c>
      <c r="L81" s="60" t="e">
        <f t="shared" si="401"/>
        <v>#DIV/0!</v>
      </c>
      <c r="M81" s="73" t="e">
        <f t="shared" si="402"/>
        <v>#DIV/0!</v>
      </c>
      <c r="N81" s="356" t="e">
        <f t="shared" si="405"/>
        <v>#DIV/0!</v>
      </c>
      <c r="O81" s="97"/>
      <c r="P81" s="72"/>
      <c r="Q81" s="74" t="e">
        <f t="shared" si="403"/>
        <v>#DIV/0!</v>
      </c>
      <c r="R81" s="75" t="e">
        <f t="shared" si="406"/>
        <v>#DIV/0!</v>
      </c>
      <c r="S81" s="59" t="e">
        <f t="shared" si="404"/>
        <v>#DIV/0!</v>
      </c>
      <c r="T81" s="72"/>
      <c r="U81" s="72"/>
      <c r="V81" s="89"/>
      <c r="W81" s="169"/>
      <c r="X81" s="127"/>
      <c r="Y81" s="128"/>
      <c r="Z81" s="60" t="e">
        <f t="shared" si="53"/>
        <v>#DIV/0!</v>
      </c>
      <c r="AA81" s="127"/>
      <c r="AB81" s="127"/>
      <c r="AC81" s="128"/>
      <c r="AD81" s="60" t="e">
        <f t="shared" si="54"/>
        <v>#DIV/0!</v>
      </c>
      <c r="AE81" s="127"/>
      <c r="AF81" s="127"/>
      <c r="AG81" s="128"/>
      <c r="AH81" s="60" t="e">
        <f t="shared" si="66"/>
        <v>#DIV/0!</v>
      </c>
      <c r="AI81" s="127"/>
      <c r="AJ81" s="127"/>
      <c r="AK81" s="128"/>
      <c r="AL81" s="60" t="e">
        <f t="shared" si="55"/>
        <v>#DIV/0!</v>
      </c>
      <c r="AM81" s="127"/>
      <c r="AN81" s="127"/>
      <c r="AO81" s="128"/>
      <c r="AP81" s="60" t="e">
        <f t="shared" si="56"/>
        <v>#DIV/0!</v>
      </c>
      <c r="AQ81" s="127"/>
      <c r="AR81" s="127"/>
      <c r="AS81" s="128"/>
      <c r="AT81" s="60" t="e">
        <f t="shared" si="57"/>
        <v>#DIV/0!</v>
      </c>
      <c r="AU81" s="127"/>
      <c r="AV81" s="127"/>
      <c r="AW81" s="128"/>
      <c r="AX81" s="60" t="e">
        <f t="shared" si="58"/>
        <v>#DIV/0!</v>
      </c>
      <c r="AY81" s="127"/>
      <c r="AZ81" s="127"/>
      <c r="BA81" s="128"/>
      <c r="BB81" s="60" t="e">
        <f t="shared" si="59"/>
        <v>#DIV/0!</v>
      </c>
      <c r="BC81" s="127"/>
      <c r="BD81" s="127"/>
      <c r="BE81" s="128"/>
      <c r="BF81" s="60" t="e">
        <f t="shared" si="60"/>
        <v>#DIV/0!</v>
      </c>
      <c r="BG81" s="127"/>
      <c r="BH81" s="127"/>
      <c r="BI81" s="128"/>
      <c r="BJ81" s="60" t="e">
        <f t="shared" si="61"/>
        <v>#DIV/0!</v>
      </c>
      <c r="BK81" s="127"/>
      <c r="BL81" s="127"/>
      <c r="BM81" s="128"/>
      <c r="BN81" s="60" t="e">
        <f t="shared" si="62"/>
        <v>#DIV/0!</v>
      </c>
      <c r="BO81" s="127"/>
      <c r="BP81" s="127"/>
      <c r="BQ81" s="128"/>
      <c r="BR81" s="60" t="e">
        <f t="shared" si="122"/>
        <v>#DIV/0!</v>
      </c>
      <c r="BS81" s="127"/>
      <c r="BT81" s="127"/>
      <c r="BU81" s="128"/>
      <c r="BV81" s="60" t="e">
        <f t="shared" si="123"/>
        <v>#DIV/0!</v>
      </c>
      <c r="BW81" s="127"/>
      <c r="BX81" s="127"/>
      <c r="BY81" s="128"/>
      <c r="BZ81" s="60" t="e">
        <f t="shared" si="124"/>
        <v>#DIV/0!</v>
      </c>
      <c r="CA81" s="127"/>
      <c r="CB81" s="127"/>
      <c r="CC81" s="128"/>
      <c r="CD81" s="60" t="e">
        <f t="shared" si="125"/>
        <v>#DIV/0!</v>
      </c>
      <c r="CE81" s="127"/>
      <c r="CF81" s="127"/>
      <c r="CG81" s="128"/>
      <c r="CH81" s="60" t="e">
        <f t="shared" si="126"/>
        <v>#DIV/0!</v>
      </c>
      <c r="CI81" s="127"/>
      <c r="CJ81" s="127"/>
      <c r="CK81" s="128"/>
      <c r="CL81" s="60" t="e">
        <f t="shared" si="127"/>
        <v>#DIV/0!</v>
      </c>
      <c r="CM81" s="127"/>
      <c r="CN81" s="127"/>
      <c r="CO81" s="128"/>
      <c r="CP81" s="60" t="e">
        <f t="shared" si="128"/>
        <v>#DIV/0!</v>
      </c>
      <c r="CQ81" s="127"/>
      <c r="CR81" s="127"/>
      <c r="CS81" s="128"/>
      <c r="CT81" s="60" t="e">
        <f t="shared" si="129"/>
        <v>#DIV/0!</v>
      </c>
      <c r="CU81" s="127"/>
      <c r="CV81" s="127"/>
      <c r="CW81" s="128"/>
      <c r="CX81" s="60" t="e">
        <f t="shared" si="130"/>
        <v>#DIV/0!</v>
      </c>
      <c r="CY81" s="127"/>
      <c r="CZ81" s="127"/>
      <c r="DA81" s="128"/>
      <c r="DB81" s="60" t="e">
        <f t="shared" si="131"/>
        <v>#DIV/0!</v>
      </c>
      <c r="DC81" s="127"/>
      <c r="DD81" s="127"/>
      <c r="DE81" s="128"/>
      <c r="DF81" s="60" t="e">
        <f t="shared" si="23"/>
        <v>#DIV/0!</v>
      </c>
      <c r="DG81" s="127"/>
      <c r="DH81" s="127"/>
      <c r="DI81" s="128"/>
      <c r="DJ81" s="60" t="e">
        <f t="shared" si="24"/>
        <v>#DIV/0!</v>
      </c>
      <c r="DK81" s="127"/>
      <c r="DL81" s="127"/>
      <c r="DM81" s="128"/>
      <c r="DN81" s="60" t="e">
        <f t="shared" si="25"/>
        <v>#DIV/0!</v>
      </c>
      <c r="DO81" s="127"/>
      <c r="DP81" s="127"/>
      <c r="DQ81" s="128"/>
      <c r="DR81" s="60" t="e">
        <f t="shared" si="26"/>
        <v>#DIV/0!</v>
      </c>
      <c r="DS81" s="127"/>
      <c r="DT81" s="127"/>
      <c r="DU81" s="128"/>
      <c r="DV81" s="60" t="e">
        <f t="shared" si="27"/>
        <v>#DIV/0!</v>
      </c>
      <c r="DW81" s="127"/>
      <c r="DX81" s="127"/>
      <c r="DY81" s="128"/>
      <c r="DZ81" s="60" t="e">
        <f t="shared" si="28"/>
        <v>#DIV/0!</v>
      </c>
      <c r="EA81" s="127"/>
      <c r="EB81" s="127"/>
      <c r="EC81" s="128"/>
      <c r="ED81" s="60" t="e">
        <f t="shared" si="29"/>
        <v>#DIV/0!</v>
      </c>
      <c r="EE81" s="127"/>
      <c r="EF81" s="127"/>
      <c r="EG81" s="128"/>
      <c r="EH81" s="60" t="e">
        <f t="shared" si="30"/>
        <v>#DIV/0!</v>
      </c>
      <c r="EI81" s="127"/>
      <c r="EJ81" s="127"/>
      <c r="EK81" s="128"/>
      <c r="EL81" s="60" t="e">
        <f t="shared" si="31"/>
        <v>#DIV/0!</v>
      </c>
      <c r="EM81" s="127"/>
      <c r="EN81" s="127"/>
      <c r="EO81" s="128"/>
      <c r="EP81" s="60" t="e">
        <f t="shared" si="69"/>
        <v>#DIV/0!</v>
      </c>
      <c r="EQ81" s="127"/>
      <c r="ER81" s="127"/>
      <c r="ES81" s="128"/>
      <c r="ET81" s="150" t="e">
        <f t="shared" si="65"/>
        <v>#DIV/0!</v>
      </c>
      <c r="EU81" s="127"/>
      <c r="EV81" s="127"/>
      <c r="EW81" s="128"/>
      <c r="EX81" s="60" t="e">
        <f t="shared" si="33"/>
        <v>#DIV/0!</v>
      </c>
      <c r="EY81" s="127"/>
      <c r="EZ81" s="127"/>
      <c r="FA81" s="128"/>
      <c r="FB81" s="60" t="e">
        <f t="shared" si="34"/>
        <v>#DIV/0!</v>
      </c>
      <c r="FC81" s="127"/>
      <c r="FD81" s="127"/>
      <c r="FE81" s="128"/>
      <c r="FF81" s="60" t="e">
        <f t="shared" si="35"/>
        <v>#DIV/0!</v>
      </c>
      <c r="FG81" s="127"/>
      <c r="FH81" s="127"/>
      <c r="FI81" s="128"/>
      <c r="FJ81" s="60" t="e">
        <f t="shared" si="36"/>
        <v>#DIV/0!</v>
      </c>
      <c r="FK81" s="127"/>
      <c r="FL81" s="127"/>
      <c r="FM81" s="128"/>
      <c r="FN81" s="60" t="e">
        <f t="shared" si="37"/>
        <v>#DIV/0!</v>
      </c>
      <c r="FO81" s="127"/>
      <c r="FP81" s="127"/>
      <c r="FQ81" s="128"/>
      <c r="FR81" s="60" t="e">
        <f t="shared" si="38"/>
        <v>#DIV/0!</v>
      </c>
      <c r="FS81" s="127"/>
      <c r="FT81" s="127"/>
      <c r="FU81" s="128"/>
      <c r="FV81" s="60" t="e">
        <f t="shared" si="39"/>
        <v>#DIV/0!</v>
      </c>
      <c r="FW81" s="127"/>
      <c r="FX81" s="127"/>
      <c r="FY81" s="128"/>
      <c r="FZ81" s="60" t="e">
        <f t="shared" si="40"/>
        <v>#DIV/0!</v>
      </c>
      <c r="GA81" s="127"/>
      <c r="GB81" s="127"/>
      <c r="GC81" s="128"/>
      <c r="GD81" s="60" t="e">
        <f t="shared" si="41"/>
        <v>#DIV/0!</v>
      </c>
      <c r="GE81" s="127"/>
      <c r="GF81" s="127"/>
      <c r="GG81" s="128"/>
      <c r="GH81" s="60" t="e">
        <f t="shared" si="70"/>
        <v>#DIV/0!</v>
      </c>
      <c r="GI81" s="127"/>
    </row>
    <row r="82" spans="1:191" hidden="1">
      <c r="A82" s="90"/>
      <c r="B82" s="165"/>
      <c r="C82" s="456">
        <f t="shared" ref="C82:C84" si="407">SUM(W82,AA82,AE82,AI82,AM82,AQ82,AU82,AY82,BC82,BG82,BO82,BS82,BW82,CA82,CE82,CI82,CM82,CQ82,CU82,CY82,BK82,DC82,DG82,DK82,DO82,DS82,DW82,EA82,EE82,EI82,EM82,EQ82,EU82,EY82,FC82,FG82,FK82,FO82,FS82,FW82,GA82,GE82)</f>
        <v>0</v>
      </c>
      <c r="D82" s="457">
        <f t="shared" ref="D82:D84" si="408">SUM(X82,AB82,AF82,AJ82,AN82,AR82,AV82,AZ82,BD82,BH82,BL82,BP82,BT82,BX82,CB82,CF82,CJ82,CN82,CR82,CV82,CZ82,DD82,DH82,DL82,DP82,DT82,DX82,EB82,EF82,EJ82,EN82,ER82,EV82,EZ82,FD82,FH82,FL82,FP82,FT82,FX82,GB82,GG82)</f>
        <v>0</v>
      </c>
      <c r="E82" s="146"/>
      <c r="F82" s="72"/>
      <c r="G82" s="72"/>
      <c r="H82" s="72"/>
      <c r="I82" s="72"/>
      <c r="J82" s="459">
        <f t="shared" ref="J82:J84" si="409">SUM(Y82,AC82,AG82,AK82,AO82,AS82,AW82,BA82,BE82,BI82,BM82,BQ82,BU82,BY82,CC82,CG82,CK82,CO82,CS82,CW82,DA82,DE82,DI82,DM82,DQ82,DU82,DY82,EC82,EG82,EK82,EO82,ES82,EW82,FA82,FE82,FI82,FM82,FQ82,FU82,FY82,GC82,GG82)</f>
        <v>0</v>
      </c>
      <c r="K82" s="59">
        <f>SUM($J$21,$J$29,$J$37,$J$45,$J$53,$J$61,$J$69,$J$77:J82)/$C$3</f>
        <v>8.6306936377396198E-2</v>
      </c>
      <c r="L82" s="60" t="e">
        <f t="shared" si="401"/>
        <v>#DIV/0!</v>
      </c>
      <c r="M82" s="73" t="e">
        <f t="shared" si="402"/>
        <v>#DIV/0!</v>
      </c>
      <c r="N82" s="356" t="e">
        <f t="shared" si="405"/>
        <v>#DIV/0!</v>
      </c>
      <c r="O82" s="97"/>
      <c r="P82" s="72"/>
      <c r="Q82" s="74" t="e">
        <f t="shared" si="403"/>
        <v>#DIV/0!</v>
      </c>
      <c r="R82" s="75" t="e">
        <f t="shared" si="406"/>
        <v>#DIV/0!</v>
      </c>
      <c r="S82" s="59" t="e">
        <f t="shared" si="404"/>
        <v>#DIV/0!</v>
      </c>
      <c r="T82" s="72"/>
      <c r="U82" s="72"/>
      <c r="V82" s="89"/>
      <c r="W82" s="169"/>
      <c r="X82" s="127"/>
      <c r="Y82" s="128"/>
      <c r="Z82" s="60" t="e">
        <f t="shared" si="53"/>
        <v>#DIV/0!</v>
      </c>
      <c r="AA82" s="127"/>
      <c r="AB82" s="127"/>
      <c r="AC82" s="128"/>
      <c r="AD82" s="60" t="e">
        <f t="shared" si="54"/>
        <v>#DIV/0!</v>
      </c>
      <c r="AE82" s="127"/>
      <c r="AF82" s="127"/>
      <c r="AG82" s="128"/>
      <c r="AH82" s="60" t="e">
        <f t="shared" si="66"/>
        <v>#DIV/0!</v>
      </c>
      <c r="AI82" s="127"/>
      <c r="AJ82" s="127"/>
      <c r="AK82" s="128"/>
      <c r="AL82" s="60" t="e">
        <f t="shared" si="55"/>
        <v>#DIV/0!</v>
      </c>
      <c r="AM82" s="127"/>
      <c r="AN82" s="127"/>
      <c r="AO82" s="128"/>
      <c r="AP82" s="60" t="e">
        <f t="shared" si="56"/>
        <v>#DIV/0!</v>
      </c>
      <c r="AQ82" s="127"/>
      <c r="AR82" s="127"/>
      <c r="AS82" s="128"/>
      <c r="AT82" s="60" t="e">
        <f t="shared" si="57"/>
        <v>#DIV/0!</v>
      </c>
      <c r="AU82" s="127"/>
      <c r="AV82" s="127"/>
      <c r="AW82" s="128"/>
      <c r="AX82" s="60" t="e">
        <f t="shared" si="58"/>
        <v>#DIV/0!</v>
      </c>
      <c r="AY82" s="127"/>
      <c r="AZ82" s="127"/>
      <c r="BA82" s="128"/>
      <c r="BB82" s="60" t="e">
        <f t="shared" si="59"/>
        <v>#DIV/0!</v>
      </c>
      <c r="BC82" s="127"/>
      <c r="BD82" s="127"/>
      <c r="BE82" s="128"/>
      <c r="BF82" s="60" t="e">
        <f t="shared" si="60"/>
        <v>#DIV/0!</v>
      </c>
      <c r="BG82" s="127"/>
      <c r="BH82" s="127"/>
      <c r="BI82" s="128"/>
      <c r="BJ82" s="60" t="e">
        <f t="shared" si="61"/>
        <v>#DIV/0!</v>
      </c>
      <c r="BK82" s="127"/>
      <c r="BL82" s="127"/>
      <c r="BM82" s="128"/>
      <c r="BN82" s="60" t="e">
        <f t="shared" si="62"/>
        <v>#DIV/0!</v>
      </c>
      <c r="BO82" s="127"/>
      <c r="BP82" s="127"/>
      <c r="BQ82" s="128"/>
      <c r="BR82" s="60" t="e">
        <f t="shared" si="122"/>
        <v>#DIV/0!</v>
      </c>
      <c r="BS82" s="127"/>
      <c r="BT82" s="127"/>
      <c r="BU82" s="128"/>
      <c r="BV82" s="60" t="e">
        <f t="shared" si="123"/>
        <v>#DIV/0!</v>
      </c>
      <c r="BW82" s="127"/>
      <c r="BX82" s="127"/>
      <c r="BY82" s="128"/>
      <c r="BZ82" s="60" t="e">
        <f t="shared" si="124"/>
        <v>#DIV/0!</v>
      </c>
      <c r="CA82" s="127"/>
      <c r="CB82" s="127"/>
      <c r="CC82" s="128"/>
      <c r="CD82" s="60" t="e">
        <f t="shared" si="125"/>
        <v>#DIV/0!</v>
      </c>
      <c r="CE82" s="127"/>
      <c r="CF82" s="127"/>
      <c r="CG82" s="128"/>
      <c r="CH82" s="60" t="e">
        <f t="shared" si="126"/>
        <v>#DIV/0!</v>
      </c>
      <c r="CI82" s="127"/>
      <c r="CJ82" s="127"/>
      <c r="CK82" s="128"/>
      <c r="CL82" s="60" t="e">
        <f t="shared" si="127"/>
        <v>#DIV/0!</v>
      </c>
      <c r="CM82" s="127"/>
      <c r="CN82" s="127"/>
      <c r="CO82" s="128"/>
      <c r="CP82" s="60" t="e">
        <f t="shared" si="128"/>
        <v>#DIV/0!</v>
      </c>
      <c r="CQ82" s="127"/>
      <c r="CR82" s="127"/>
      <c r="CS82" s="128"/>
      <c r="CT82" s="60" t="e">
        <f t="shared" si="129"/>
        <v>#DIV/0!</v>
      </c>
      <c r="CU82" s="127"/>
      <c r="CV82" s="127"/>
      <c r="CW82" s="128"/>
      <c r="CX82" s="60" t="e">
        <f t="shared" si="130"/>
        <v>#DIV/0!</v>
      </c>
      <c r="CY82" s="127"/>
      <c r="CZ82" s="127"/>
      <c r="DA82" s="128"/>
      <c r="DB82" s="60" t="e">
        <f t="shared" si="131"/>
        <v>#DIV/0!</v>
      </c>
      <c r="DC82" s="127"/>
      <c r="DD82" s="127"/>
      <c r="DE82" s="128"/>
      <c r="DF82" s="60" t="e">
        <f t="shared" si="23"/>
        <v>#DIV/0!</v>
      </c>
      <c r="DG82" s="127"/>
      <c r="DH82" s="127"/>
      <c r="DI82" s="128"/>
      <c r="DJ82" s="60" t="e">
        <f t="shared" si="24"/>
        <v>#DIV/0!</v>
      </c>
      <c r="DK82" s="127"/>
      <c r="DL82" s="127"/>
      <c r="DM82" s="128"/>
      <c r="DN82" s="60" t="e">
        <f t="shared" si="25"/>
        <v>#DIV/0!</v>
      </c>
      <c r="DO82" s="127"/>
      <c r="DP82" s="127"/>
      <c r="DQ82" s="128"/>
      <c r="DR82" s="60" t="e">
        <f t="shared" si="26"/>
        <v>#DIV/0!</v>
      </c>
      <c r="DS82" s="127"/>
      <c r="DT82" s="127"/>
      <c r="DU82" s="128"/>
      <c r="DV82" s="60" t="e">
        <f t="shared" si="27"/>
        <v>#DIV/0!</v>
      </c>
      <c r="DW82" s="127"/>
      <c r="DX82" s="127"/>
      <c r="DY82" s="128"/>
      <c r="DZ82" s="60" t="e">
        <f t="shared" si="28"/>
        <v>#DIV/0!</v>
      </c>
      <c r="EA82" s="127"/>
      <c r="EB82" s="127"/>
      <c r="EC82" s="128"/>
      <c r="ED82" s="60" t="e">
        <f t="shared" si="29"/>
        <v>#DIV/0!</v>
      </c>
      <c r="EE82" s="127"/>
      <c r="EF82" s="127"/>
      <c r="EG82" s="128"/>
      <c r="EH82" s="60" t="e">
        <f t="shared" si="30"/>
        <v>#DIV/0!</v>
      </c>
      <c r="EI82" s="127"/>
      <c r="EJ82" s="127"/>
      <c r="EK82" s="128"/>
      <c r="EL82" s="60" t="e">
        <f t="shared" si="31"/>
        <v>#DIV/0!</v>
      </c>
      <c r="EM82" s="127"/>
      <c r="EN82" s="127"/>
      <c r="EO82" s="128"/>
      <c r="EP82" s="60" t="e">
        <f t="shared" si="69"/>
        <v>#DIV/0!</v>
      </c>
      <c r="EQ82" s="127"/>
      <c r="ER82" s="127"/>
      <c r="ES82" s="128"/>
      <c r="ET82" s="150" t="e">
        <f t="shared" si="65"/>
        <v>#DIV/0!</v>
      </c>
      <c r="EU82" s="127"/>
      <c r="EV82" s="127"/>
      <c r="EW82" s="128"/>
      <c r="EX82" s="60" t="e">
        <f t="shared" si="33"/>
        <v>#DIV/0!</v>
      </c>
      <c r="EY82" s="127"/>
      <c r="EZ82" s="127"/>
      <c r="FA82" s="128"/>
      <c r="FB82" s="60" t="e">
        <f t="shared" si="34"/>
        <v>#DIV/0!</v>
      </c>
      <c r="FC82" s="127"/>
      <c r="FD82" s="127"/>
      <c r="FE82" s="128"/>
      <c r="FF82" s="60" t="e">
        <f t="shared" si="35"/>
        <v>#DIV/0!</v>
      </c>
      <c r="FG82" s="127"/>
      <c r="FH82" s="127"/>
      <c r="FI82" s="128"/>
      <c r="FJ82" s="60" t="e">
        <f t="shared" si="36"/>
        <v>#DIV/0!</v>
      </c>
      <c r="FK82" s="127"/>
      <c r="FL82" s="127"/>
      <c r="FM82" s="128"/>
      <c r="FN82" s="60" t="e">
        <f t="shared" si="37"/>
        <v>#DIV/0!</v>
      </c>
      <c r="FO82" s="127"/>
      <c r="FP82" s="127"/>
      <c r="FQ82" s="128"/>
      <c r="FR82" s="60" t="e">
        <f t="shared" si="38"/>
        <v>#DIV/0!</v>
      </c>
      <c r="FS82" s="127"/>
      <c r="FT82" s="127"/>
      <c r="FU82" s="128"/>
      <c r="FV82" s="60" t="e">
        <f t="shared" si="39"/>
        <v>#DIV/0!</v>
      </c>
      <c r="FW82" s="127"/>
      <c r="FX82" s="127"/>
      <c r="FY82" s="128"/>
      <c r="FZ82" s="60" t="e">
        <f t="shared" si="40"/>
        <v>#DIV/0!</v>
      </c>
      <c r="GA82" s="127"/>
      <c r="GB82" s="127"/>
      <c r="GC82" s="128"/>
      <c r="GD82" s="60" t="e">
        <f t="shared" si="41"/>
        <v>#DIV/0!</v>
      </c>
      <c r="GE82" s="127"/>
      <c r="GF82" s="127"/>
      <c r="GG82" s="128"/>
      <c r="GH82" s="60" t="e">
        <f t="shared" si="70"/>
        <v>#DIV/0!</v>
      </c>
      <c r="GI82" s="127"/>
    </row>
    <row r="83" spans="1:191" hidden="1">
      <c r="A83" s="88"/>
      <c r="B83" s="165"/>
      <c r="C83" s="456">
        <f t="shared" si="407"/>
        <v>0</v>
      </c>
      <c r="D83" s="457">
        <f t="shared" si="408"/>
        <v>0</v>
      </c>
      <c r="E83" s="146"/>
      <c r="F83" s="72"/>
      <c r="G83" s="72"/>
      <c r="H83" s="72"/>
      <c r="I83" s="72"/>
      <c r="J83" s="459">
        <f t="shared" si="409"/>
        <v>0</v>
      </c>
      <c r="K83" s="59">
        <f>SUM($J$21,$J$29,$J$37,$J$45,$J$53,$J$61,$J$69,$J$77:J83)/$C$3</f>
        <v>8.6306936377396198E-2</v>
      </c>
      <c r="L83" s="60" t="e">
        <f t="shared" si="401"/>
        <v>#DIV/0!</v>
      </c>
      <c r="M83" s="73" t="e">
        <f t="shared" si="402"/>
        <v>#DIV/0!</v>
      </c>
      <c r="N83" s="356" t="e">
        <f t="shared" si="405"/>
        <v>#DIV/0!</v>
      </c>
      <c r="O83" s="97"/>
      <c r="P83" s="72"/>
      <c r="Q83" s="74" t="e">
        <f t="shared" si="403"/>
        <v>#DIV/0!</v>
      </c>
      <c r="R83" s="75" t="e">
        <f t="shared" si="406"/>
        <v>#DIV/0!</v>
      </c>
      <c r="S83" s="59" t="e">
        <f t="shared" si="404"/>
        <v>#DIV/0!</v>
      </c>
      <c r="T83" s="72"/>
      <c r="U83" s="72"/>
      <c r="V83" s="89"/>
      <c r="W83" s="169"/>
      <c r="X83" s="127"/>
      <c r="Y83" s="128"/>
      <c r="Z83" s="60" t="e">
        <f t="shared" si="53"/>
        <v>#DIV/0!</v>
      </c>
      <c r="AA83" s="127"/>
      <c r="AB83" s="127"/>
      <c r="AC83" s="128"/>
      <c r="AD83" s="60" t="e">
        <f t="shared" si="54"/>
        <v>#DIV/0!</v>
      </c>
      <c r="AE83" s="127"/>
      <c r="AF83" s="127"/>
      <c r="AG83" s="128"/>
      <c r="AH83" s="60" t="e">
        <f t="shared" si="66"/>
        <v>#DIV/0!</v>
      </c>
      <c r="AI83" s="127"/>
      <c r="AJ83" s="127"/>
      <c r="AK83" s="128"/>
      <c r="AL83" s="60" t="e">
        <f t="shared" si="55"/>
        <v>#DIV/0!</v>
      </c>
      <c r="AM83" s="127"/>
      <c r="AN83" s="127"/>
      <c r="AO83" s="128"/>
      <c r="AP83" s="60" t="e">
        <f t="shared" si="56"/>
        <v>#DIV/0!</v>
      </c>
      <c r="AQ83" s="127"/>
      <c r="AR83" s="127"/>
      <c r="AS83" s="128"/>
      <c r="AT83" s="60" t="e">
        <f t="shared" si="57"/>
        <v>#DIV/0!</v>
      </c>
      <c r="AU83" s="127"/>
      <c r="AV83" s="127"/>
      <c r="AW83" s="128"/>
      <c r="AX83" s="60" t="e">
        <f t="shared" si="58"/>
        <v>#DIV/0!</v>
      </c>
      <c r="AY83" s="127"/>
      <c r="AZ83" s="127"/>
      <c r="BA83" s="128"/>
      <c r="BB83" s="60" t="e">
        <f t="shared" si="59"/>
        <v>#DIV/0!</v>
      </c>
      <c r="BC83" s="127"/>
      <c r="BD83" s="127"/>
      <c r="BE83" s="128"/>
      <c r="BF83" s="60" t="e">
        <f t="shared" si="60"/>
        <v>#DIV/0!</v>
      </c>
      <c r="BG83" s="127"/>
      <c r="BH83" s="127"/>
      <c r="BI83" s="128"/>
      <c r="BJ83" s="60" t="e">
        <f t="shared" si="61"/>
        <v>#DIV/0!</v>
      </c>
      <c r="BK83" s="127"/>
      <c r="BL83" s="127"/>
      <c r="BM83" s="128"/>
      <c r="BN83" s="60" t="e">
        <f t="shared" si="62"/>
        <v>#DIV/0!</v>
      </c>
      <c r="BO83" s="127"/>
      <c r="BP83" s="127"/>
      <c r="BQ83" s="128"/>
      <c r="BR83" s="60" t="e">
        <f t="shared" si="122"/>
        <v>#DIV/0!</v>
      </c>
      <c r="BS83" s="127"/>
      <c r="BT83" s="127"/>
      <c r="BU83" s="128"/>
      <c r="BV83" s="60" t="e">
        <f t="shared" si="123"/>
        <v>#DIV/0!</v>
      </c>
      <c r="BW83" s="127"/>
      <c r="BX83" s="127"/>
      <c r="BY83" s="128"/>
      <c r="BZ83" s="60" t="e">
        <f t="shared" si="124"/>
        <v>#DIV/0!</v>
      </c>
      <c r="CA83" s="127"/>
      <c r="CB83" s="127"/>
      <c r="CC83" s="128"/>
      <c r="CD83" s="60" t="e">
        <f t="shared" si="125"/>
        <v>#DIV/0!</v>
      </c>
      <c r="CE83" s="127"/>
      <c r="CF83" s="127"/>
      <c r="CG83" s="128"/>
      <c r="CH83" s="60" t="e">
        <f t="shared" si="126"/>
        <v>#DIV/0!</v>
      </c>
      <c r="CI83" s="127"/>
      <c r="CJ83" s="127"/>
      <c r="CK83" s="128"/>
      <c r="CL83" s="60" t="e">
        <f t="shared" si="127"/>
        <v>#DIV/0!</v>
      </c>
      <c r="CM83" s="127"/>
      <c r="CN83" s="127"/>
      <c r="CO83" s="128"/>
      <c r="CP83" s="60" t="e">
        <f t="shared" si="128"/>
        <v>#DIV/0!</v>
      </c>
      <c r="CQ83" s="127"/>
      <c r="CR83" s="127"/>
      <c r="CS83" s="128"/>
      <c r="CT83" s="60" t="e">
        <f t="shared" si="129"/>
        <v>#DIV/0!</v>
      </c>
      <c r="CU83" s="127"/>
      <c r="CV83" s="127"/>
      <c r="CW83" s="128"/>
      <c r="CX83" s="60" t="e">
        <f t="shared" si="130"/>
        <v>#DIV/0!</v>
      </c>
      <c r="CY83" s="127"/>
      <c r="CZ83" s="127"/>
      <c r="DA83" s="128"/>
      <c r="DB83" s="60" t="e">
        <f t="shared" si="131"/>
        <v>#DIV/0!</v>
      </c>
      <c r="DC83" s="127"/>
      <c r="DD83" s="127"/>
      <c r="DE83" s="128"/>
      <c r="DF83" s="60" t="e">
        <f t="shared" si="23"/>
        <v>#DIV/0!</v>
      </c>
      <c r="DG83" s="127"/>
      <c r="DH83" s="127"/>
      <c r="DI83" s="128"/>
      <c r="DJ83" s="60" t="e">
        <f t="shared" si="24"/>
        <v>#DIV/0!</v>
      </c>
      <c r="DK83" s="127"/>
      <c r="DL83" s="127"/>
      <c r="DM83" s="128"/>
      <c r="DN83" s="60" t="e">
        <f t="shared" si="25"/>
        <v>#DIV/0!</v>
      </c>
      <c r="DO83" s="127"/>
      <c r="DP83" s="127"/>
      <c r="DQ83" s="128"/>
      <c r="DR83" s="60" t="e">
        <f t="shared" si="26"/>
        <v>#DIV/0!</v>
      </c>
      <c r="DS83" s="127"/>
      <c r="DT83" s="127"/>
      <c r="DU83" s="128"/>
      <c r="DV83" s="60" t="e">
        <f t="shared" si="27"/>
        <v>#DIV/0!</v>
      </c>
      <c r="DW83" s="127"/>
      <c r="DX83" s="127"/>
      <c r="DY83" s="128"/>
      <c r="DZ83" s="60" t="e">
        <f t="shared" si="28"/>
        <v>#DIV/0!</v>
      </c>
      <c r="EA83" s="127"/>
      <c r="EB83" s="127"/>
      <c r="EC83" s="128"/>
      <c r="ED83" s="60" t="e">
        <f t="shared" si="29"/>
        <v>#DIV/0!</v>
      </c>
      <c r="EE83" s="127"/>
      <c r="EF83" s="127"/>
      <c r="EG83" s="128"/>
      <c r="EH83" s="60" t="e">
        <f t="shared" si="30"/>
        <v>#DIV/0!</v>
      </c>
      <c r="EI83" s="127"/>
      <c r="EJ83" s="127"/>
      <c r="EK83" s="128"/>
      <c r="EL83" s="60" t="e">
        <f t="shared" si="31"/>
        <v>#DIV/0!</v>
      </c>
      <c r="EM83" s="127"/>
      <c r="EN83" s="127"/>
      <c r="EO83" s="128"/>
      <c r="EP83" s="60" t="e">
        <f t="shared" si="69"/>
        <v>#DIV/0!</v>
      </c>
      <c r="EQ83" s="127"/>
      <c r="ER83" s="127"/>
      <c r="ES83" s="128"/>
      <c r="ET83" s="150" t="e">
        <f t="shared" si="65"/>
        <v>#DIV/0!</v>
      </c>
      <c r="EU83" s="127"/>
      <c r="EV83" s="127"/>
      <c r="EW83" s="128"/>
      <c r="EX83" s="60" t="e">
        <f t="shared" si="33"/>
        <v>#DIV/0!</v>
      </c>
      <c r="EY83" s="127"/>
      <c r="EZ83" s="127"/>
      <c r="FA83" s="128"/>
      <c r="FB83" s="60" t="e">
        <f t="shared" si="34"/>
        <v>#DIV/0!</v>
      </c>
      <c r="FC83" s="127"/>
      <c r="FD83" s="127"/>
      <c r="FE83" s="128"/>
      <c r="FF83" s="60" t="e">
        <f t="shared" si="35"/>
        <v>#DIV/0!</v>
      </c>
      <c r="FG83" s="127"/>
      <c r="FH83" s="127"/>
      <c r="FI83" s="128"/>
      <c r="FJ83" s="60" t="e">
        <f t="shared" si="36"/>
        <v>#DIV/0!</v>
      </c>
      <c r="FK83" s="127"/>
      <c r="FL83" s="127"/>
      <c r="FM83" s="128"/>
      <c r="FN83" s="60" t="e">
        <f t="shared" si="37"/>
        <v>#DIV/0!</v>
      </c>
      <c r="FO83" s="127"/>
      <c r="FP83" s="127"/>
      <c r="FQ83" s="128"/>
      <c r="FR83" s="60" t="e">
        <f t="shared" si="38"/>
        <v>#DIV/0!</v>
      </c>
      <c r="FS83" s="127"/>
      <c r="FT83" s="127"/>
      <c r="FU83" s="128"/>
      <c r="FV83" s="60" t="e">
        <f t="shared" si="39"/>
        <v>#DIV/0!</v>
      </c>
      <c r="FW83" s="127"/>
      <c r="FX83" s="127"/>
      <c r="FY83" s="128"/>
      <c r="FZ83" s="60" t="e">
        <f t="shared" si="40"/>
        <v>#DIV/0!</v>
      </c>
      <c r="GA83" s="127"/>
      <c r="GB83" s="127"/>
      <c r="GC83" s="128"/>
      <c r="GD83" s="60" t="e">
        <f t="shared" si="41"/>
        <v>#DIV/0!</v>
      </c>
      <c r="GE83" s="127"/>
      <c r="GF83" s="127"/>
      <c r="GG83" s="128"/>
      <c r="GH83" s="60" t="e">
        <f t="shared" si="70"/>
        <v>#DIV/0!</v>
      </c>
      <c r="GI83" s="127"/>
    </row>
    <row r="84" spans="1:191" hidden="1">
      <c r="A84" s="88"/>
      <c r="B84" s="165"/>
      <c r="C84" s="456">
        <f t="shared" si="407"/>
        <v>0</v>
      </c>
      <c r="D84" s="457">
        <f t="shared" si="408"/>
        <v>0</v>
      </c>
      <c r="E84" s="146"/>
      <c r="F84" s="72"/>
      <c r="G84" s="72"/>
      <c r="H84" s="72"/>
      <c r="I84" s="72"/>
      <c r="J84" s="459">
        <f t="shared" si="409"/>
        <v>0</v>
      </c>
      <c r="K84" s="59">
        <f>SUM($J$21,$J$29,$J$37,$J$45,$J$53,$J$61,$J$69,$J$77:J84)/$C$3</f>
        <v>8.6306936377396198E-2</v>
      </c>
      <c r="L84" s="60" t="e">
        <f t="shared" si="401"/>
        <v>#DIV/0!</v>
      </c>
      <c r="M84" s="73" t="e">
        <f t="shared" si="402"/>
        <v>#DIV/0!</v>
      </c>
      <c r="N84" s="356" t="e">
        <f t="shared" si="405"/>
        <v>#DIV/0!</v>
      </c>
      <c r="O84" s="97"/>
      <c r="P84" s="72"/>
      <c r="Q84" s="74" t="e">
        <f t="shared" si="403"/>
        <v>#DIV/0!</v>
      </c>
      <c r="R84" s="75" t="e">
        <f t="shared" si="406"/>
        <v>#DIV/0!</v>
      </c>
      <c r="S84" s="59" t="e">
        <f t="shared" si="404"/>
        <v>#DIV/0!</v>
      </c>
      <c r="T84" s="72"/>
      <c r="U84" s="72"/>
      <c r="V84" s="89"/>
      <c r="W84" s="169"/>
      <c r="X84" s="127"/>
      <c r="Y84" s="128"/>
      <c r="Z84" s="60" t="e">
        <f t="shared" si="53"/>
        <v>#DIV/0!</v>
      </c>
      <c r="AA84" s="127"/>
      <c r="AB84" s="127"/>
      <c r="AC84" s="128"/>
      <c r="AD84" s="60" t="e">
        <f t="shared" si="54"/>
        <v>#DIV/0!</v>
      </c>
      <c r="AE84" s="127"/>
      <c r="AF84" s="127"/>
      <c r="AG84" s="128"/>
      <c r="AH84" s="60" t="e">
        <f t="shared" si="66"/>
        <v>#DIV/0!</v>
      </c>
      <c r="AI84" s="127"/>
      <c r="AJ84" s="127"/>
      <c r="AK84" s="128"/>
      <c r="AL84" s="60" t="e">
        <f t="shared" si="55"/>
        <v>#DIV/0!</v>
      </c>
      <c r="AM84" s="127"/>
      <c r="AN84" s="127"/>
      <c r="AO84" s="128"/>
      <c r="AP84" s="60" t="e">
        <f t="shared" si="56"/>
        <v>#DIV/0!</v>
      </c>
      <c r="AQ84" s="127"/>
      <c r="AR84" s="127"/>
      <c r="AS84" s="128"/>
      <c r="AT84" s="60" t="e">
        <f t="shared" si="57"/>
        <v>#DIV/0!</v>
      </c>
      <c r="AU84" s="127"/>
      <c r="AV84" s="127"/>
      <c r="AW84" s="128"/>
      <c r="AX84" s="60" t="e">
        <f t="shared" si="58"/>
        <v>#DIV/0!</v>
      </c>
      <c r="AY84" s="127"/>
      <c r="AZ84" s="127"/>
      <c r="BA84" s="128"/>
      <c r="BB84" s="60" t="e">
        <f t="shared" si="59"/>
        <v>#DIV/0!</v>
      </c>
      <c r="BC84" s="127"/>
      <c r="BD84" s="127"/>
      <c r="BE84" s="128"/>
      <c r="BF84" s="60" t="e">
        <f t="shared" si="60"/>
        <v>#DIV/0!</v>
      </c>
      <c r="BG84" s="127"/>
      <c r="BH84" s="127"/>
      <c r="BI84" s="128"/>
      <c r="BJ84" s="60" t="e">
        <f t="shared" si="61"/>
        <v>#DIV/0!</v>
      </c>
      <c r="BK84" s="127"/>
      <c r="BL84" s="127"/>
      <c r="BM84" s="128"/>
      <c r="BN84" s="60" t="e">
        <f t="shared" si="62"/>
        <v>#DIV/0!</v>
      </c>
      <c r="BO84" s="127"/>
      <c r="BP84" s="127"/>
      <c r="BQ84" s="128"/>
      <c r="BR84" s="60" t="e">
        <f t="shared" si="122"/>
        <v>#DIV/0!</v>
      </c>
      <c r="BS84" s="127"/>
      <c r="BT84" s="127"/>
      <c r="BU84" s="128"/>
      <c r="BV84" s="60" t="e">
        <f t="shared" si="123"/>
        <v>#DIV/0!</v>
      </c>
      <c r="BW84" s="127"/>
      <c r="BX84" s="127"/>
      <c r="BY84" s="128"/>
      <c r="BZ84" s="60" t="e">
        <f t="shared" si="124"/>
        <v>#DIV/0!</v>
      </c>
      <c r="CA84" s="127"/>
      <c r="CB84" s="127"/>
      <c r="CC84" s="128"/>
      <c r="CD84" s="60" t="e">
        <f t="shared" si="125"/>
        <v>#DIV/0!</v>
      </c>
      <c r="CE84" s="127"/>
      <c r="CF84" s="127"/>
      <c r="CG84" s="128"/>
      <c r="CH84" s="60" t="e">
        <f t="shared" si="126"/>
        <v>#DIV/0!</v>
      </c>
      <c r="CI84" s="127"/>
      <c r="CJ84" s="127"/>
      <c r="CK84" s="128"/>
      <c r="CL84" s="60" t="e">
        <f t="shared" si="127"/>
        <v>#DIV/0!</v>
      </c>
      <c r="CM84" s="127"/>
      <c r="CN84" s="127"/>
      <c r="CO84" s="128"/>
      <c r="CP84" s="60" t="e">
        <f t="shared" si="128"/>
        <v>#DIV/0!</v>
      </c>
      <c r="CQ84" s="127"/>
      <c r="CR84" s="127"/>
      <c r="CS84" s="128"/>
      <c r="CT84" s="60" t="e">
        <f t="shared" si="129"/>
        <v>#DIV/0!</v>
      </c>
      <c r="CU84" s="127"/>
      <c r="CV84" s="127"/>
      <c r="CW84" s="128"/>
      <c r="CX84" s="60" t="e">
        <f t="shared" si="130"/>
        <v>#DIV/0!</v>
      </c>
      <c r="CY84" s="127"/>
      <c r="CZ84" s="127"/>
      <c r="DA84" s="128"/>
      <c r="DB84" s="60" t="e">
        <f t="shared" si="131"/>
        <v>#DIV/0!</v>
      </c>
      <c r="DC84" s="127"/>
      <c r="DD84" s="127"/>
      <c r="DE84" s="128"/>
      <c r="DF84" s="60" t="e">
        <f t="shared" si="23"/>
        <v>#DIV/0!</v>
      </c>
      <c r="DG84" s="127"/>
      <c r="DH84" s="127"/>
      <c r="DI84" s="128"/>
      <c r="DJ84" s="60" t="e">
        <f t="shared" si="24"/>
        <v>#DIV/0!</v>
      </c>
      <c r="DK84" s="127"/>
      <c r="DL84" s="127"/>
      <c r="DM84" s="128"/>
      <c r="DN84" s="60" t="e">
        <f t="shared" si="25"/>
        <v>#DIV/0!</v>
      </c>
      <c r="DO84" s="127"/>
      <c r="DP84" s="127"/>
      <c r="DQ84" s="128"/>
      <c r="DR84" s="60" t="e">
        <f t="shared" si="26"/>
        <v>#DIV/0!</v>
      </c>
      <c r="DS84" s="127"/>
      <c r="DT84" s="127"/>
      <c r="DU84" s="128"/>
      <c r="DV84" s="60" t="e">
        <f t="shared" si="27"/>
        <v>#DIV/0!</v>
      </c>
      <c r="DW84" s="127"/>
      <c r="DX84" s="127"/>
      <c r="DY84" s="128"/>
      <c r="DZ84" s="60" t="e">
        <f t="shared" si="28"/>
        <v>#DIV/0!</v>
      </c>
      <c r="EA84" s="127"/>
      <c r="EB84" s="127"/>
      <c r="EC84" s="128"/>
      <c r="ED84" s="60" t="e">
        <f t="shared" si="29"/>
        <v>#DIV/0!</v>
      </c>
      <c r="EE84" s="127"/>
      <c r="EF84" s="127"/>
      <c r="EG84" s="128"/>
      <c r="EH84" s="60" t="e">
        <f t="shared" si="30"/>
        <v>#DIV/0!</v>
      </c>
      <c r="EI84" s="127"/>
      <c r="EJ84" s="127"/>
      <c r="EK84" s="128"/>
      <c r="EL84" s="60" t="e">
        <f t="shared" si="31"/>
        <v>#DIV/0!</v>
      </c>
      <c r="EM84" s="127"/>
      <c r="EN84" s="127"/>
      <c r="EO84" s="128"/>
      <c r="EP84" s="60" t="e">
        <f t="shared" si="69"/>
        <v>#DIV/0!</v>
      </c>
      <c r="EQ84" s="127"/>
      <c r="ER84" s="127"/>
      <c r="ES84" s="128"/>
      <c r="ET84" s="150" t="e">
        <f t="shared" si="65"/>
        <v>#DIV/0!</v>
      </c>
      <c r="EU84" s="127"/>
      <c r="EV84" s="127"/>
      <c r="EW84" s="128"/>
      <c r="EX84" s="60" t="e">
        <f t="shared" si="33"/>
        <v>#DIV/0!</v>
      </c>
      <c r="EY84" s="127"/>
      <c r="EZ84" s="127"/>
      <c r="FA84" s="128"/>
      <c r="FB84" s="60" t="e">
        <f t="shared" si="34"/>
        <v>#DIV/0!</v>
      </c>
      <c r="FC84" s="127"/>
      <c r="FD84" s="127"/>
      <c r="FE84" s="128"/>
      <c r="FF84" s="60" t="e">
        <f t="shared" si="35"/>
        <v>#DIV/0!</v>
      </c>
      <c r="FG84" s="127"/>
      <c r="FH84" s="127"/>
      <c r="FI84" s="128"/>
      <c r="FJ84" s="60" t="e">
        <f t="shared" si="36"/>
        <v>#DIV/0!</v>
      </c>
      <c r="FK84" s="127"/>
      <c r="FL84" s="127"/>
      <c r="FM84" s="128"/>
      <c r="FN84" s="60" t="e">
        <f t="shared" si="37"/>
        <v>#DIV/0!</v>
      </c>
      <c r="FO84" s="127"/>
      <c r="FP84" s="127"/>
      <c r="FQ84" s="128"/>
      <c r="FR84" s="60" t="e">
        <f t="shared" si="38"/>
        <v>#DIV/0!</v>
      </c>
      <c r="FS84" s="127"/>
      <c r="FT84" s="127"/>
      <c r="FU84" s="128"/>
      <c r="FV84" s="60" t="e">
        <f t="shared" si="39"/>
        <v>#DIV/0!</v>
      </c>
      <c r="FW84" s="127"/>
      <c r="FX84" s="127"/>
      <c r="FY84" s="128"/>
      <c r="FZ84" s="60" t="e">
        <f t="shared" si="40"/>
        <v>#DIV/0!</v>
      </c>
      <c r="GA84" s="127"/>
      <c r="GB84" s="127"/>
      <c r="GC84" s="128"/>
      <c r="GD84" s="60" t="e">
        <f t="shared" si="41"/>
        <v>#DIV/0!</v>
      </c>
      <c r="GE84" s="127"/>
      <c r="GF84" s="127"/>
      <c r="GG84" s="128"/>
      <c r="GH84" s="60" t="e">
        <f t="shared" si="70"/>
        <v>#DIV/0!</v>
      </c>
      <c r="GI84" s="127"/>
    </row>
    <row r="85" spans="1:191" ht="16.5" hidden="1" thickBot="1">
      <c r="A85" s="170"/>
      <c r="B85" s="191" t="s">
        <v>66</v>
      </c>
      <c r="C85" s="170">
        <f t="shared" ref="C85" si="410">SUM(C78:C84)</f>
        <v>0</v>
      </c>
      <c r="D85" s="172">
        <f t="shared" si="357"/>
        <v>0</v>
      </c>
      <c r="E85" s="192">
        <f t="shared" si="357"/>
        <v>0</v>
      </c>
      <c r="F85" s="172">
        <f t="shared" si="357"/>
        <v>0</v>
      </c>
      <c r="G85" s="172">
        <f t="shared" si="357"/>
        <v>0</v>
      </c>
      <c r="H85" s="172">
        <f t="shared" si="357"/>
        <v>0</v>
      </c>
      <c r="I85" s="172">
        <f t="shared" si="357"/>
        <v>0</v>
      </c>
      <c r="J85" s="173">
        <f>SUM(J78:J84)</f>
        <v>0</v>
      </c>
      <c r="K85" s="174">
        <f>SUM($J$21,$J$29,$J$37,$J$45,$J$53,$J$61,$J$69,$J$77,$J$85)/$C$3</f>
        <v>8.6306936377396198E-2</v>
      </c>
      <c r="L85" s="175" t="e">
        <f t="shared" si="401"/>
        <v>#DIV/0!</v>
      </c>
      <c r="M85" s="176" t="e">
        <f t="shared" si="402"/>
        <v>#DIV/0!</v>
      </c>
      <c r="N85" s="358" t="e">
        <f t="shared" si="405"/>
        <v>#DIV/0!</v>
      </c>
      <c r="O85" s="178">
        <f>SUM(O78:O84)</f>
        <v>0</v>
      </c>
      <c r="P85" s="179">
        <f>SUM(P78:P84)</f>
        <v>0</v>
      </c>
      <c r="Q85" s="174" t="e">
        <f t="shared" si="403"/>
        <v>#DIV/0!</v>
      </c>
      <c r="R85" s="180" t="e">
        <f>J85/O85</f>
        <v>#DIV/0!</v>
      </c>
      <c r="S85" s="174" t="e">
        <f t="shared" si="404"/>
        <v>#DIV/0!</v>
      </c>
      <c r="T85" s="181" t="e">
        <f>AVERAGE(T78:T84)</f>
        <v>#DIV/0!</v>
      </c>
      <c r="U85" s="172">
        <f>SUM(U78:U84)</f>
        <v>0</v>
      </c>
      <c r="V85" s="193">
        <f t="shared" ref="V85" si="411">IFERROR(U85/O85,1)</f>
        <v>1</v>
      </c>
      <c r="W85" s="178">
        <f t="shared" ref="W85:Y85" si="412">SUM(W78:W84)</f>
        <v>0</v>
      </c>
      <c r="X85" s="172">
        <f t="shared" si="412"/>
        <v>0</v>
      </c>
      <c r="Y85" s="173">
        <f t="shared" si="412"/>
        <v>0</v>
      </c>
      <c r="Z85" s="175" t="e">
        <f t="shared" si="53"/>
        <v>#DIV/0!</v>
      </c>
      <c r="AA85" s="172">
        <f t="shared" ref="AA85:AC85" si="413">SUM(AA78:AA84)</f>
        <v>0</v>
      </c>
      <c r="AB85" s="172">
        <f t="shared" si="413"/>
        <v>0</v>
      </c>
      <c r="AC85" s="173">
        <f t="shared" si="413"/>
        <v>0</v>
      </c>
      <c r="AD85" s="175" t="e">
        <f t="shared" si="54"/>
        <v>#DIV/0!</v>
      </c>
      <c r="AE85" s="172">
        <f t="shared" ref="AE85:AG85" si="414">SUM(AE78:AE84)</f>
        <v>0</v>
      </c>
      <c r="AF85" s="172">
        <f t="shared" si="414"/>
        <v>0</v>
      </c>
      <c r="AG85" s="173">
        <f t="shared" si="414"/>
        <v>0</v>
      </c>
      <c r="AH85" s="175" t="e">
        <f t="shared" si="66"/>
        <v>#DIV/0!</v>
      </c>
      <c r="AI85" s="172">
        <f t="shared" ref="AI85:AK85" si="415">SUM(AI78:AI84)</f>
        <v>0</v>
      </c>
      <c r="AJ85" s="172">
        <f t="shared" si="415"/>
        <v>0</v>
      </c>
      <c r="AK85" s="173">
        <f t="shared" si="415"/>
        <v>0</v>
      </c>
      <c r="AL85" s="175" t="e">
        <f t="shared" si="55"/>
        <v>#DIV/0!</v>
      </c>
      <c r="AM85" s="172">
        <f t="shared" ref="AM85:AO85" si="416">SUM(AM78:AM84)</f>
        <v>0</v>
      </c>
      <c r="AN85" s="172">
        <f t="shared" si="416"/>
        <v>0</v>
      </c>
      <c r="AO85" s="173">
        <f t="shared" si="416"/>
        <v>0</v>
      </c>
      <c r="AP85" s="175" t="e">
        <f t="shared" si="56"/>
        <v>#DIV/0!</v>
      </c>
      <c r="AQ85" s="172">
        <f t="shared" ref="AQ85:AS85" si="417">SUM(AQ78:AQ84)</f>
        <v>0</v>
      </c>
      <c r="AR85" s="172">
        <f t="shared" si="417"/>
        <v>0</v>
      </c>
      <c r="AS85" s="173">
        <f t="shared" si="417"/>
        <v>0</v>
      </c>
      <c r="AT85" s="175" t="e">
        <f t="shared" si="57"/>
        <v>#DIV/0!</v>
      </c>
      <c r="AU85" s="172">
        <f t="shared" ref="AU85:AW85" si="418">SUM(AU78:AU84)</f>
        <v>0</v>
      </c>
      <c r="AV85" s="172">
        <f t="shared" si="418"/>
        <v>0</v>
      </c>
      <c r="AW85" s="173">
        <f t="shared" si="418"/>
        <v>0</v>
      </c>
      <c r="AX85" s="175" t="e">
        <f t="shared" si="58"/>
        <v>#DIV/0!</v>
      </c>
      <c r="AY85" s="172">
        <f t="shared" ref="AY85:BA85" si="419">SUM(AY78:AY84)</f>
        <v>0</v>
      </c>
      <c r="AZ85" s="172">
        <f t="shared" si="419"/>
        <v>0</v>
      </c>
      <c r="BA85" s="173">
        <f t="shared" si="419"/>
        <v>0</v>
      </c>
      <c r="BB85" s="175" t="e">
        <f t="shared" si="59"/>
        <v>#DIV/0!</v>
      </c>
      <c r="BC85" s="172">
        <f t="shared" ref="BC85:BE85" si="420">SUM(BC78:BC84)</f>
        <v>0</v>
      </c>
      <c r="BD85" s="172">
        <f t="shared" si="420"/>
        <v>0</v>
      </c>
      <c r="BE85" s="173">
        <f t="shared" si="420"/>
        <v>0</v>
      </c>
      <c r="BF85" s="175" t="e">
        <f t="shared" si="60"/>
        <v>#DIV/0!</v>
      </c>
      <c r="BG85" s="172">
        <f t="shared" ref="BG85:BI85" si="421">SUM(BG78:BG84)</f>
        <v>0</v>
      </c>
      <c r="BH85" s="172">
        <f t="shared" si="421"/>
        <v>0</v>
      </c>
      <c r="BI85" s="173">
        <f t="shared" si="421"/>
        <v>0</v>
      </c>
      <c r="BJ85" s="175" t="e">
        <f t="shared" si="61"/>
        <v>#DIV/0!</v>
      </c>
      <c r="BK85" s="172">
        <f t="shared" ref="BK85:BM85" si="422">SUM(BK78:BK84)</f>
        <v>0</v>
      </c>
      <c r="BL85" s="172">
        <f t="shared" si="422"/>
        <v>0</v>
      </c>
      <c r="BM85" s="173">
        <f t="shared" si="422"/>
        <v>0</v>
      </c>
      <c r="BN85" s="175" t="e">
        <f t="shared" si="62"/>
        <v>#DIV/0!</v>
      </c>
      <c r="BO85" s="172">
        <f t="shared" ref="BO85:BQ85" si="423">SUM(BO78:BO84)</f>
        <v>0</v>
      </c>
      <c r="BP85" s="172">
        <f t="shared" si="423"/>
        <v>0</v>
      </c>
      <c r="BQ85" s="173">
        <f t="shared" si="423"/>
        <v>0</v>
      </c>
      <c r="BR85" s="175" t="e">
        <f t="shared" si="122"/>
        <v>#DIV/0!</v>
      </c>
      <c r="BS85" s="172">
        <f t="shared" ref="BS85:BU85" si="424">SUM(BS78:BS84)</f>
        <v>0</v>
      </c>
      <c r="BT85" s="172">
        <f t="shared" si="424"/>
        <v>0</v>
      </c>
      <c r="BU85" s="173">
        <f t="shared" si="424"/>
        <v>0</v>
      </c>
      <c r="BV85" s="175" t="e">
        <f t="shared" si="123"/>
        <v>#DIV/0!</v>
      </c>
      <c r="BW85" s="172">
        <f t="shared" ref="BW85:BY85" si="425">SUM(BW78:BW84)</f>
        <v>0</v>
      </c>
      <c r="BX85" s="172">
        <f t="shared" si="425"/>
        <v>0</v>
      </c>
      <c r="BY85" s="173">
        <f t="shared" si="425"/>
        <v>0</v>
      </c>
      <c r="BZ85" s="175" t="e">
        <f t="shared" si="124"/>
        <v>#DIV/0!</v>
      </c>
      <c r="CA85" s="172">
        <f t="shared" ref="CA85:CC85" si="426">SUM(CA78:CA84)</f>
        <v>0</v>
      </c>
      <c r="CB85" s="172">
        <f t="shared" si="426"/>
        <v>0</v>
      </c>
      <c r="CC85" s="173">
        <f t="shared" si="426"/>
        <v>0</v>
      </c>
      <c r="CD85" s="175" t="e">
        <f t="shared" si="125"/>
        <v>#DIV/0!</v>
      </c>
      <c r="CE85" s="172">
        <f t="shared" ref="CE85:CG85" si="427">SUM(CE78:CE84)</f>
        <v>0</v>
      </c>
      <c r="CF85" s="172">
        <f t="shared" si="427"/>
        <v>0</v>
      </c>
      <c r="CG85" s="173">
        <f t="shared" si="427"/>
        <v>0</v>
      </c>
      <c r="CH85" s="175" t="e">
        <f t="shared" si="126"/>
        <v>#DIV/0!</v>
      </c>
      <c r="CI85" s="172">
        <f t="shared" ref="CI85:CK85" si="428">SUM(CI78:CI84)</f>
        <v>0</v>
      </c>
      <c r="CJ85" s="172">
        <f t="shared" si="428"/>
        <v>0</v>
      </c>
      <c r="CK85" s="173">
        <f t="shared" si="428"/>
        <v>0</v>
      </c>
      <c r="CL85" s="175" t="e">
        <f t="shared" si="127"/>
        <v>#DIV/0!</v>
      </c>
      <c r="CM85" s="172">
        <f t="shared" ref="CM85:CO85" si="429">SUM(CM78:CM84)</f>
        <v>0</v>
      </c>
      <c r="CN85" s="172">
        <f t="shared" si="429"/>
        <v>0</v>
      </c>
      <c r="CO85" s="173">
        <f t="shared" si="429"/>
        <v>0</v>
      </c>
      <c r="CP85" s="175" t="e">
        <f t="shared" si="128"/>
        <v>#DIV/0!</v>
      </c>
      <c r="CQ85" s="172">
        <f t="shared" ref="CQ85:CS85" si="430">SUM(CQ78:CQ84)</f>
        <v>0</v>
      </c>
      <c r="CR85" s="172">
        <f t="shared" si="430"/>
        <v>0</v>
      </c>
      <c r="CS85" s="173">
        <f t="shared" si="430"/>
        <v>0</v>
      </c>
      <c r="CT85" s="175" t="e">
        <f t="shared" si="129"/>
        <v>#DIV/0!</v>
      </c>
      <c r="CU85" s="172">
        <f t="shared" ref="CU85:CW85" si="431">SUM(CU78:CU84)</f>
        <v>0</v>
      </c>
      <c r="CV85" s="172">
        <f t="shared" si="431"/>
        <v>0</v>
      </c>
      <c r="CW85" s="173">
        <f t="shared" si="431"/>
        <v>0</v>
      </c>
      <c r="CX85" s="175" t="e">
        <f t="shared" si="130"/>
        <v>#DIV/0!</v>
      </c>
      <c r="CY85" s="172">
        <f t="shared" ref="CY85:DA85" si="432">SUM(CY78:CY84)</f>
        <v>0</v>
      </c>
      <c r="CZ85" s="172">
        <f t="shared" si="432"/>
        <v>0</v>
      </c>
      <c r="DA85" s="173">
        <f t="shared" si="432"/>
        <v>0</v>
      </c>
      <c r="DB85" s="175" t="e">
        <f t="shared" si="131"/>
        <v>#DIV/0!</v>
      </c>
      <c r="DC85" s="172">
        <f t="shared" ref="DC85:DE85" si="433">SUM(DC78:DC84)</f>
        <v>0</v>
      </c>
      <c r="DD85" s="172">
        <f t="shared" si="433"/>
        <v>0</v>
      </c>
      <c r="DE85" s="173">
        <f t="shared" si="433"/>
        <v>0</v>
      </c>
      <c r="DF85" s="175" t="e">
        <f t="shared" si="23"/>
        <v>#DIV/0!</v>
      </c>
      <c r="DG85" s="172">
        <f t="shared" ref="DG85:DI85" si="434">SUM(DG78:DG84)</f>
        <v>0</v>
      </c>
      <c r="DH85" s="172">
        <f t="shared" si="434"/>
        <v>0</v>
      </c>
      <c r="DI85" s="173">
        <f t="shared" si="434"/>
        <v>0</v>
      </c>
      <c r="DJ85" s="175" t="e">
        <f t="shared" si="24"/>
        <v>#DIV/0!</v>
      </c>
      <c r="DK85" s="172">
        <f t="shared" ref="DK85:DM85" si="435">SUM(DK78:DK84)</f>
        <v>0</v>
      </c>
      <c r="DL85" s="172">
        <f t="shared" si="435"/>
        <v>0</v>
      </c>
      <c r="DM85" s="173">
        <f t="shared" si="435"/>
        <v>0</v>
      </c>
      <c r="DN85" s="175" t="e">
        <f t="shared" si="25"/>
        <v>#DIV/0!</v>
      </c>
      <c r="DO85" s="172">
        <f t="shared" ref="DO85:DQ85" si="436">SUM(DO78:DO84)</f>
        <v>0</v>
      </c>
      <c r="DP85" s="172">
        <f t="shared" si="436"/>
        <v>0</v>
      </c>
      <c r="DQ85" s="173">
        <f t="shared" si="436"/>
        <v>0</v>
      </c>
      <c r="DR85" s="175" t="e">
        <f t="shared" si="26"/>
        <v>#DIV/0!</v>
      </c>
      <c r="DS85" s="172">
        <f t="shared" ref="DS85:DU85" si="437">SUM(DS78:DS84)</f>
        <v>0</v>
      </c>
      <c r="DT85" s="172">
        <f t="shared" si="437"/>
        <v>0</v>
      </c>
      <c r="DU85" s="173">
        <f t="shared" si="437"/>
        <v>0</v>
      </c>
      <c r="DV85" s="175" t="e">
        <f t="shared" si="27"/>
        <v>#DIV/0!</v>
      </c>
      <c r="DW85" s="172">
        <f t="shared" ref="DW85:DY85" si="438">SUM(DW78:DW84)</f>
        <v>0</v>
      </c>
      <c r="DX85" s="172">
        <f t="shared" si="438"/>
        <v>0</v>
      </c>
      <c r="DY85" s="173">
        <f t="shared" si="438"/>
        <v>0</v>
      </c>
      <c r="DZ85" s="175" t="e">
        <f t="shared" si="28"/>
        <v>#DIV/0!</v>
      </c>
      <c r="EA85" s="172">
        <f t="shared" ref="EA85:EC85" si="439">SUM(EA78:EA84)</f>
        <v>0</v>
      </c>
      <c r="EB85" s="172">
        <f t="shared" si="439"/>
        <v>0</v>
      </c>
      <c r="EC85" s="173">
        <f t="shared" si="439"/>
        <v>0</v>
      </c>
      <c r="ED85" s="175" t="e">
        <f t="shared" si="29"/>
        <v>#DIV/0!</v>
      </c>
      <c r="EE85" s="172">
        <f t="shared" ref="EE85:EG85" si="440">SUM(EE78:EE84)</f>
        <v>0</v>
      </c>
      <c r="EF85" s="172">
        <f t="shared" si="440"/>
        <v>0</v>
      </c>
      <c r="EG85" s="173">
        <f t="shared" si="440"/>
        <v>0</v>
      </c>
      <c r="EH85" s="175" t="e">
        <f t="shared" si="30"/>
        <v>#DIV/0!</v>
      </c>
      <c r="EI85" s="172">
        <f t="shared" ref="EI85:EK85" si="441">SUM(EI78:EI84)</f>
        <v>0</v>
      </c>
      <c r="EJ85" s="172">
        <f t="shared" si="441"/>
        <v>0</v>
      </c>
      <c r="EK85" s="173">
        <f t="shared" si="441"/>
        <v>0</v>
      </c>
      <c r="EL85" s="175" t="e">
        <f t="shared" si="31"/>
        <v>#DIV/0!</v>
      </c>
      <c r="EM85" s="172">
        <f t="shared" ref="EM85:EO85" si="442">SUM(EM78:EM84)</f>
        <v>0</v>
      </c>
      <c r="EN85" s="172">
        <f t="shared" si="442"/>
        <v>0</v>
      </c>
      <c r="EO85" s="173">
        <f t="shared" si="442"/>
        <v>0</v>
      </c>
      <c r="EP85" s="175" t="e">
        <f t="shared" si="69"/>
        <v>#DIV/0!</v>
      </c>
      <c r="EQ85" s="172">
        <f t="shared" ref="EQ85:ES85" si="443">SUM(EQ78:EQ84)</f>
        <v>0</v>
      </c>
      <c r="ER85" s="172">
        <f t="shared" si="443"/>
        <v>0</v>
      </c>
      <c r="ES85" s="173">
        <f t="shared" si="443"/>
        <v>0</v>
      </c>
      <c r="ET85" s="194" t="e">
        <f t="shared" si="65"/>
        <v>#DIV/0!</v>
      </c>
      <c r="EU85" s="172">
        <f t="shared" ref="EU85:EW85" si="444">SUM(EU78:EU84)</f>
        <v>0</v>
      </c>
      <c r="EV85" s="172">
        <f t="shared" si="444"/>
        <v>0</v>
      </c>
      <c r="EW85" s="173">
        <f t="shared" si="444"/>
        <v>0</v>
      </c>
      <c r="EX85" s="175" t="e">
        <f t="shared" si="33"/>
        <v>#DIV/0!</v>
      </c>
      <c r="EY85" s="172">
        <f t="shared" ref="EY85:FA85" si="445">SUM(EY78:EY84)</f>
        <v>0</v>
      </c>
      <c r="EZ85" s="172">
        <f t="shared" si="445"/>
        <v>0</v>
      </c>
      <c r="FA85" s="173">
        <f t="shared" si="445"/>
        <v>0</v>
      </c>
      <c r="FB85" s="175" t="e">
        <f t="shared" si="34"/>
        <v>#DIV/0!</v>
      </c>
      <c r="FC85" s="172">
        <f t="shared" ref="FC85:FE85" si="446">SUM(FC78:FC84)</f>
        <v>0</v>
      </c>
      <c r="FD85" s="172">
        <f t="shared" si="446"/>
        <v>0</v>
      </c>
      <c r="FE85" s="173">
        <f t="shared" si="446"/>
        <v>0</v>
      </c>
      <c r="FF85" s="175" t="e">
        <f t="shared" si="35"/>
        <v>#DIV/0!</v>
      </c>
      <c r="FG85" s="172">
        <f t="shared" ref="FG85:FI85" si="447">SUM(FG78:FG84)</f>
        <v>0</v>
      </c>
      <c r="FH85" s="172">
        <f t="shared" si="447"/>
        <v>0</v>
      </c>
      <c r="FI85" s="173">
        <f t="shared" si="447"/>
        <v>0</v>
      </c>
      <c r="FJ85" s="175" t="e">
        <f t="shared" si="36"/>
        <v>#DIV/0!</v>
      </c>
      <c r="FK85" s="172">
        <f t="shared" ref="FK85:FM85" si="448">SUM(FK78:FK84)</f>
        <v>0</v>
      </c>
      <c r="FL85" s="172">
        <f t="shared" si="448"/>
        <v>0</v>
      </c>
      <c r="FM85" s="173">
        <f t="shared" si="448"/>
        <v>0</v>
      </c>
      <c r="FN85" s="175" t="e">
        <f t="shared" si="37"/>
        <v>#DIV/0!</v>
      </c>
      <c r="FO85" s="172">
        <f t="shared" ref="FO85:FQ85" si="449">SUM(FO78:FO84)</f>
        <v>0</v>
      </c>
      <c r="FP85" s="172">
        <f t="shared" si="449"/>
        <v>0</v>
      </c>
      <c r="FQ85" s="173">
        <f t="shared" si="449"/>
        <v>0</v>
      </c>
      <c r="FR85" s="175" t="e">
        <f t="shared" si="38"/>
        <v>#DIV/0!</v>
      </c>
      <c r="FS85" s="172">
        <f t="shared" ref="FS85:FU85" si="450">SUM(FS78:FS84)</f>
        <v>0</v>
      </c>
      <c r="FT85" s="172">
        <f t="shared" si="450"/>
        <v>0</v>
      </c>
      <c r="FU85" s="173">
        <f t="shared" si="450"/>
        <v>0</v>
      </c>
      <c r="FV85" s="175" t="e">
        <f t="shared" si="39"/>
        <v>#DIV/0!</v>
      </c>
      <c r="FW85" s="172">
        <f t="shared" ref="FW85:FY85" si="451">SUM(FW78:FW84)</f>
        <v>0</v>
      </c>
      <c r="FX85" s="172">
        <f t="shared" si="451"/>
        <v>0</v>
      </c>
      <c r="FY85" s="173">
        <f t="shared" si="451"/>
        <v>0</v>
      </c>
      <c r="FZ85" s="175" t="e">
        <f t="shared" si="40"/>
        <v>#DIV/0!</v>
      </c>
      <c r="GA85" s="172">
        <f t="shared" ref="GA85:GC85" si="452">SUM(GA78:GA84)</f>
        <v>0</v>
      </c>
      <c r="GB85" s="172">
        <f t="shared" si="452"/>
        <v>0</v>
      </c>
      <c r="GC85" s="173">
        <f t="shared" si="452"/>
        <v>0</v>
      </c>
      <c r="GD85" s="175" t="e">
        <f t="shared" si="41"/>
        <v>#DIV/0!</v>
      </c>
      <c r="GE85" s="172">
        <f t="shared" ref="GE85:GG85" si="453">SUM(GE78:GE84)</f>
        <v>0</v>
      </c>
      <c r="GF85" s="172">
        <f t="shared" si="453"/>
        <v>0</v>
      </c>
      <c r="GG85" s="173">
        <f t="shared" si="453"/>
        <v>0</v>
      </c>
      <c r="GH85" s="175" t="e">
        <f t="shared" si="70"/>
        <v>#DIV/0!</v>
      </c>
      <c r="GI85" s="172">
        <f t="shared" ref="GI85" si="454">SUM(GI78:GI84)</f>
        <v>0</v>
      </c>
    </row>
    <row r="86" spans="1:191" ht="16.5" thickBot="1">
      <c r="A86" s="709" t="s">
        <v>43</v>
      </c>
      <c r="B86" s="710"/>
      <c r="C86" s="182">
        <f>SUM(C21,C29,C37,C45,C53,C61,C69,C77,C85)</f>
        <v>1699107</v>
      </c>
      <c r="D86" s="183">
        <f>SUM(D21,D29,D37,D45,D53,D61,D69,D77,D85)</f>
        <v>46426</v>
      </c>
      <c r="E86" s="195">
        <f t="shared" ref="E86:I86" si="455">SUM(E21,E29,E37,E45,E53,E61,E69,E77,E85)</f>
        <v>0</v>
      </c>
      <c r="F86" s="183">
        <f t="shared" si="455"/>
        <v>0</v>
      </c>
      <c r="G86" s="183">
        <f t="shared" si="455"/>
        <v>0</v>
      </c>
      <c r="H86" s="183">
        <f t="shared" si="455"/>
        <v>0</v>
      </c>
      <c r="I86" s="183">
        <f t="shared" si="455"/>
        <v>0</v>
      </c>
      <c r="J86" s="184">
        <f>SUM(J21,J29,J37,J45,J53,J61,J69,J77,J85)</f>
        <v>578.77</v>
      </c>
      <c r="K86" s="185">
        <f>J86/$C$3</f>
        <v>8.6306936377396198E-2</v>
      </c>
      <c r="L86" s="186">
        <f t="shared" si="401"/>
        <v>2.7323764777615535E-2</v>
      </c>
      <c r="M86" s="187">
        <f t="shared" si="402"/>
        <v>1.246650583724637E-2</v>
      </c>
      <c r="N86" s="359" t="e">
        <f t="shared" si="405"/>
        <v>#DIV/0!</v>
      </c>
      <c r="O86" s="189">
        <f>SUM(O21,O29,O37,O45,O53,O61,O69,O77,O85)</f>
        <v>8967</v>
      </c>
      <c r="P86" s="183">
        <f>SUM(P21,P29,P37,P45,P53,P61,P69,P77,P85)</f>
        <v>85973.717948717953</v>
      </c>
      <c r="Q86" s="185">
        <f>O86/P86</f>
        <v>0.10429931627882701</v>
      </c>
      <c r="R86" s="187">
        <f>J86/O86</f>
        <v>6.4544440727110519E-2</v>
      </c>
      <c r="S86" s="185">
        <f t="shared" si="404"/>
        <v>0.19314608193684574</v>
      </c>
      <c r="T86" s="427">
        <v>70</v>
      </c>
      <c r="U86" s="427">
        <f t="shared" ref="U86" si="456">SUM(U21,U29,U37,U45,U53,U61,U69,U77,U85)</f>
        <v>5.6775412437679584</v>
      </c>
      <c r="V86" s="428">
        <v>0.71</v>
      </c>
      <c r="W86" s="189">
        <f>SUM(W29,W21,W37,W45,W53,,W61,W69,W77,W85)</f>
        <v>0</v>
      </c>
      <c r="X86" s="183">
        <f>SUM(X29,X21,X37,X45,X53,X61,X69,X77,X85)</f>
        <v>0</v>
      </c>
      <c r="Y86" s="184">
        <f>SUM(Y29,Y21,Y37,Y45,Y53,Y61,Y69,Y77,Y85)</f>
        <v>0</v>
      </c>
      <c r="Z86" s="186" t="e">
        <f t="shared" si="53"/>
        <v>#DIV/0!</v>
      </c>
      <c r="AA86" s="183">
        <f t="shared" ref="AA86" si="457">SUM(AA29,AA21,AA37,AA45,AA53,,AA61,AA69,AA77,AA85)</f>
        <v>53968</v>
      </c>
      <c r="AB86" s="183">
        <f t="shared" ref="AB86:AC86" si="458">SUM(AB29,AB21,AB37,AB45,AB53,AB61,AB69,AB77,AB85)</f>
        <v>2924</v>
      </c>
      <c r="AC86" s="184">
        <f t="shared" si="458"/>
        <v>34.64</v>
      </c>
      <c r="AD86" s="186">
        <f t="shared" si="54"/>
        <v>5.4180254965905721E-2</v>
      </c>
      <c r="AE86" s="183">
        <f t="shared" ref="AE86" si="459">SUM(AE29,AE21,AE37,AE45,AE53,,AE61,AE69,AE77,AE85)</f>
        <v>11519</v>
      </c>
      <c r="AF86" s="183">
        <f t="shared" ref="AF86:AG86" si="460">SUM(AF29,AF21,AF37,AF45,AF53,AF61,AF69,AF77,AF85)</f>
        <v>561</v>
      </c>
      <c r="AG86" s="184">
        <f t="shared" si="460"/>
        <v>7.0799999999999992</v>
      </c>
      <c r="AH86" s="186">
        <f t="shared" si="66"/>
        <v>4.870214428335793E-2</v>
      </c>
      <c r="AI86" s="183">
        <f t="shared" ref="AI86" si="461">SUM(AI29,AI21,AI37,AI45,AI53,,AI61,AI69,AI77,AI85)</f>
        <v>6912</v>
      </c>
      <c r="AJ86" s="183">
        <f t="shared" ref="AJ86:AK86" si="462">SUM(AJ29,AJ21,AJ37,AJ45,AJ53,AJ61,AJ69,AJ77,AJ85)</f>
        <v>200</v>
      </c>
      <c r="AK86" s="184">
        <f t="shared" si="462"/>
        <v>2.23</v>
      </c>
      <c r="AL86" s="186">
        <f t="shared" si="55"/>
        <v>2.8935185185185185E-2</v>
      </c>
      <c r="AM86" s="183">
        <f>SUM(AM29,AM21,AM37,AM45,AM53,,AM61,AM69,AM77,AM85)</f>
        <v>79140</v>
      </c>
      <c r="AN86" s="183">
        <f t="shared" ref="AN86:AO86" si="463">SUM(AN29,AN21,AN37,AN45,AN53,AN61,AN69,AN77,AN85)</f>
        <v>1616</v>
      </c>
      <c r="AO86" s="184">
        <f t="shared" si="463"/>
        <v>21.71</v>
      </c>
      <c r="AP86" s="186">
        <f t="shared" si="56"/>
        <v>2.0419509729593124E-2</v>
      </c>
      <c r="AQ86" s="183">
        <f>SUM(AQ29,AQ21,AQ37,AQ45,AQ53,,AQ61,AQ69,AQ77,AQ85)</f>
        <v>6811</v>
      </c>
      <c r="AR86" s="183">
        <f t="shared" ref="AR86:AS86" si="464">SUM(AR29,AR21,AR37,AR45,AR53,AR61,AR69,AR77,AR85)</f>
        <v>289</v>
      </c>
      <c r="AS86" s="184">
        <f t="shared" si="464"/>
        <v>3.33</v>
      </c>
      <c r="AT86" s="186">
        <f t="shared" si="57"/>
        <v>4.2431361033622085E-2</v>
      </c>
      <c r="AU86" s="183">
        <f t="shared" ref="AU86" si="465">SUM(AU29,AU21,AU37,AU45,AU53,,AU61,AU69,AU77,AU85)</f>
        <v>23350</v>
      </c>
      <c r="AV86" s="183">
        <f t="shared" ref="AV86:AW86" si="466">SUM(AV29,AV21,AV37,AV45,AV53,AV61,AV69,AV77,AV85)</f>
        <v>1007</v>
      </c>
      <c r="AW86" s="184">
        <f t="shared" si="466"/>
        <v>13.89</v>
      </c>
      <c r="AX86" s="186">
        <f t="shared" si="58"/>
        <v>4.3126338329764452E-2</v>
      </c>
      <c r="AY86" s="183">
        <f t="shared" ref="AY86" si="467">SUM(AY29,AY21,AY37,AY45,AY53,,AY61,AY69,AY77,AY85)</f>
        <v>12994</v>
      </c>
      <c r="AZ86" s="183">
        <f t="shared" ref="AZ86:BA86" si="468">SUM(AZ29,AZ21,AZ37,AZ45,AZ53,AZ61,AZ69,AZ77,AZ85)</f>
        <v>548</v>
      </c>
      <c r="BA86" s="184">
        <f t="shared" si="468"/>
        <v>7.25</v>
      </c>
      <c r="BB86" s="186">
        <f t="shared" si="59"/>
        <v>4.2173310758811762E-2</v>
      </c>
      <c r="BC86" s="183">
        <f t="shared" ref="BC86" si="469">SUM(BC29,BC21,BC37,BC45,BC53,,BC61,BC69,BC77,BC85)</f>
        <v>17763</v>
      </c>
      <c r="BD86" s="183">
        <f t="shared" ref="BD86:BE86" si="470">SUM(BD29,BD21,BD37,BD45,BD53,BD61,BD69,BD77,BD85)</f>
        <v>710</v>
      </c>
      <c r="BE86" s="184">
        <f t="shared" si="470"/>
        <v>11.35</v>
      </c>
      <c r="BF86" s="186">
        <f t="shared" si="60"/>
        <v>3.9970725665709618E-2</v>
      </c>
      <c r="BG86" s="183">
        <f t="shared" ref="BG86" si="471">SUM(BG29,BG21,BG37,BG45,BG53,,BG61,BG69,BG77,BG85)</f>
        <v>15029</v>
      </c>
      <c r="BH86" s="183">
        <f t="shared" ref="BH86:BI86" si="472">SUM(BH29,BH21,BH37,BH45,BH53,BH61,BH69,BH77,BH85)</f>
        <v>516</v>
      </c>
      <c r="BI86" s="184">
        <f t="shared" si="472"/>
        <v>7.0900000000000007</v>
      </c>
      <c r="BJ86" s="186">
        <f t="shared" si="61"/>
        <v>3.4333621664781426E-2</v>
      </c>
      <c r="BK86" s="183">
        <f>SUM(BK29,BK21,BK37,BK45,BK53,,BK61,BK69,BK77,BK85)</f>
        <v>13514</v>
      </c>
      <c r="BL86" s="183">
        <f t="shared" ref="BL86:BM86" si="473">SUM(BL29,BL21,BL37,BL45,BL53,BL61,BL69,BL77,BL85)</f>
        <v>482</v>
      </c>
      <c r="BM86" s="184">
        <f t="shared" si="473"/>
        <v>7.06</v>
      </c>
      <c r="BN86" s="186">
        <f t="shared" si="62"/>
        <v>3.5666715998224061E-2</v>
      </c>
      <c r="BO86" s="183">
        <f t="shared" ref="BO86" si="474">SUM(BO29,BO21,BO37,BO45,BO53,,BO61,BO69,BO77,BO85)</f>
        <v>65659</v>
      </c>
      <c r="BP86" s="183">
        <f t="shared" ref="BP86:BQ86" si="475">SUM(BP29,BP21,BP37,BP45,BP53,BP61,BP69,BP77,BP85)</f>
        <v>3862</v>
      </c>
      <c r="BQ86" s="184">
        <f t="shared" si="475"/>
        <v>46.35</v>
      </c>
      <c r="BR86" s="186">
        <f t="shared" si="122"/>
        <v>5.881904993984069E-2</v>
      </c>
      <c r="BS86" s="183">
        <f t="shared" ref="BS86" si="476">SUM(BS29,BS21,BS37,BS45,BS53,,BS61,BS69,BS77,BS85)</f>
        <v>4816</v>
      </c>
      <c r="BT86" s="183">
        <f t="shared" ref="BT86:BU86" si="477">SUM(BT29,BT21,BT37,BT45,BT53,BT61,BT69,BT77,BT85)</f>
        <v>143</v>
      </c>
      <c r="BU86" s="184">
        <f t="shared" si="477"/>
        <v>2.0900000000000003</v>
      </c>
      <c r="BV86" s="186">
        <f t="shared" si="123"/>
        <v>2.9692691029900332E-2</v>
      </c>
      <c r="BW86" s="183">
        <f t="shared" ref="BW86" si="478">SUM(BW29,BW21,BW37,BW45,BW53,,BW61,BW69,BW77,BW85)</f>
        <v>13010</v>
      </c>
      <c r="BX86" s="183">
        <f t="shared" ref="BX86:BY86" si="479">SUM(BX29,BX21,BX37,BX45,BX53,BX61,BX69,BX77,BX85)</f>
        <v>658</v>
      </c>
      <c r="BY86" s="184">
        <f t="shared" si="479"/>
        <v>7.080000000000001</v>
      </c>
      <c r="BZ86" s="186">
        <f t="shared" si="124"/>
        <v>5.0576479631053037E-2</v>
      </c>
      <c r="CA86" s="183">
        <f t="shared" ref="CA86" si="480">SUM(CA29,CA21,CA37,CA45,CA53,,CA61,CA69,CA77,CA85)</f>
        <v>9094</v>
      </c>
      <c r="CB86" s="183">
        <f t="shared" ref="CB86:CC86" si="481">SUM(CB29,CB21,CB37,CB45,CB53,CB61,CB69,CB77,CB85)</f>
        <v>449</v>
      </c>
      <c r="CC86" s="184">
        <f t="shared" si="481"/>
        <v>6.7200000000000006</v>
      </c>
      <c r="CD86" s="186">
        <f t="shared" si="125"/>
        <v>4.9373213107543439E-2</v>
      </c>
      <c r="CE86" s="183">
        <f t="shared" ref="CE86" si="482">SUM(CE29,CE21,CE37,CE45,CE53,,CE61,CE69,CE77,CE85)</f>
        <v>8427</v>
      </c>
      <c r="CF86" s="183">
        <f t="shared" ref="CF86:CG86" si="483">SUM(CF29,CF21,CF37,CF45,CF53,CF61,CF69,CF77,CF85)</f>
        <v>344</v>
      </c>
      <c r="CG86" s="184">
        <f t="shared" si="483"/>
        <v>4.3600000000000003</v>
      </c>
      <c r="CH86" s="186">
        <f t="shared" si="126"/>
        <v>4.0821170048653141E-2</v>
      </c>
      <c r="CI86" s="183">
        <f>SUM(CI29,CI21,CI37,CI45,CI53,,CI61,CI69,CI77,CI85)</f>
        <v>8487</v>
      </c>
      <c r="CJ86" s="183">
        <f t="shared" ref="CJ86:CK86" si="484">SUM(CJ29,CJ21,CJ37,CJ45,CJ53,CJ61,CJ69,CJ77,CJ85)</f>
        <v>230</v>
      </c>
      <c r="CK86" s="184">
        <f t="shared" si="484"/>
        <v>2.71</v>
      </c>
      <c r="CL86" s="186">
        <f t="shared" si="127"/>
        <v>2.7100271002710029E-2</v>
      </c>
      <c r="CM86" s="183">
        <f t="shared" ref="CM86" si="485">SUM(CM29,CM21,CM37,CM45,CM53,,CM61,CM69,CM77,CM85)</f>
        <v>0</v>
      </c>
      <c r="CN86" s="183">
        <f t="shared" ref="CN86:CO86" si="486">SUM(CN29,CN21,CN37,CN45,CN53,CN61,CN69,CN77,CN85)</f>
        <v>0</v>
      </c>
      <c r="CO86" s="184">
        <f t="shared" si="486"/>
        <v>0</v>
      </c>
      <c r="CP86" s="186" t="e">
        <f t="shared" si="128"/>
        <v>#DIV/0!</v>
      </c>
      <c r="CQ86" s="183">
        <f t="shared" ref="CQ86" si="487">SUM(CQ29,CQ21,CQ37,CQ45,CQ53,,CQ61,CQ69,CQ77,CQ85)</f>
        <v>25340</v>
      </c>
      <c r="CR86" s="183">
        <f t="shared" ref="CR86:CS86" si="488">SUM(CR29,CR21,CR37,CR45,CR53,CR61,CR69,CR77,CR85)</f>
        <v>604</v>
      </c>
      <c r="CS86" s="184">
        <f t="shared" si="488"/>
        <v>7.1499999999999995</v>
      </c>
      <c r="CT86" s="186">
        <f t="shared" si="129"/>
        <v>2.3835832675611682E-2</v>
      </c>
      <c r="CU86" s="183">
        <f t="shared" ref="CU86" si="489">SUM(CU29,CU21,CU37,CU45,CU53,,CU61,CU69,CU77,CU85)</f>
        <v>77507</v>
      </c>
      <c r="CV86" s="183">
        <f t="shared" ref="CV86:CW86" si="490">SUM(CV29,CV21,CV37,CV45,CV53,CV61,CV69,CV77,CV85)</f>
        <v>1264</v>
      </c>
      <c r="CW86" s="184">
        <f t="shared" si="490"/>
        <v>15.000000000000002</v>
      </c>
      <c r="CX86" s="186">
        <f t="shared" si="130"/>
        <v>1.6308204420245914E-2</v>
      </c>
      <c r="CY86" s="183">
        <f>SUM(CY29,CY21,CY37,CY45,CY53,,CY61,CY69,CY77,CY85)</f>
        <v>22811</v>
      </c>
      <c r="CZ86" s="183">
        <f t="shared" ref="CZ86:DA86" si="491">SUM(CZ29,CZ21,CZ37,CZ45,CZ53,CZ61,CZ69,CZ77,CZ85)</f>
        <v>792</v>
      </c>
      <c r="DA86" s="184">
        <f t="shared" si="491"/>
        <v>9.3800000000000008</v>
      </c>
      <c r="DB86" s="186">
        <f t="shared" si="131"/>
        <v>3.4720091184077859E-2</v>
      </c>
      <c r="DC86" s="183">
        <f>SUM(DC29,DC21,DC37,DC45,DC53,,DC61,DC69,DC77,DC85)</f>
        <v>258213</v>
      </c>
      <c r="DD86" s="183">
        <f>SUM(DD29,DD21,DD37,DD45,DD53,DD61,DD69,DD77,DD85)</f>
        <v>3862</v>
      </c>
      <c r="DE86" s="184">
        <f>SUM(DE29,DE21,DE37,DE45,DE53,DE61,DE69,DE77,DE85)</f>
        <v>47.28</v>
      </c>
      <c r="DF86" s="186">
        <f t="shared" si="23"/>
        <v>1.4956644320773935E-2</v>
      </c>
      <c r="DG86" s="183">
        <f t="shared" ref="DG86" si="492">SUM(DG29,DG21,DG37,DG45,DG53,,DG61,DG69,DG77,DG85)</f>
        <v>123540</v>
      </c>
      <c r="DH86" s="183">
        <f t="shared" ref="DH86:DI86" si="493">SUM(DH29,DH21,DH37,DH45,DH53,DH61,DH69,DH77,DH85)</f>
        <v>2630</v>
      </c>
      <c r="DI86" s="184">
        <f t="shared" si="493"/>
        <v>32.200000000000003</v>
      </c>
      <c r="DJ86" s="186">
        <f t="shared" si="24"/>
        <v>2.1288651448923425E-2</v>
      </c>
      <c r="DK86" s="183">
        <f t="shared" ref="DK86" si="494">SUM(DK29,DK21,DK37,DK45,DK53,,DK61,DK69,DK77,DK85)</f>
        <v>39116</v>
      </c>
      <c r="DL86" s="183">
        <f t="shared" ref="DL86:DM86" si="495">SUM(DL29,DL21,DL37,DL45,DL53,DL61,DL69,DL77,DL85)</f>
        <v>874</v>
      </c>
      <c r="DM86" s="184">
        <f t="shared" si="495"/>
        <v>9.8000000000000007</v>
      </c>
      <c r="DN86" s="186">
        <f t="shared" si="25"/>
        <v>2.2343797934349114E-2</v>
      </c>
      <c r="DO86" s="183">
        <f t="shared" ref="DO86" si="496">SUM(DO29,DO21,DO37,DO45,DO53,,DO61,DO69,DO77,DO85)</f>
        <v>264934</v>
      </c>
      <c r="DP86" s="183">
        <f t="shared" ref="DP86:DQ86" si="497">SUM(DP29,DP21,DP37,DP45,DP53,DP61,DP69,DP77,DP85)</f>
        <v>10293</v>
      </c>
      <c r="DQ86" s="184">
        <f t="shared" si="497"/>
        <v>130.94</v>
      </c>
      <c r="DR86" s="186">
        <f t="shared" si="26"/>
        <v>3.8851185578294971E-2</v>
      </c>
      <c r="DS86" s="183">
        <f t="shared" ref="DS86" si="498">SUM(DS29,DS21,DS37,DS45,DS53,,DS61,DS69,DS77,DS85)</f>
        <v>130552</v>
      </c>
      <c r="DT86" s="183">
        <f t="shared" ref="DT86:DU86" si="499">SUM(DT29,DT21,DT37,DT45,DT53,DT61,DT69,DT77,DT85)</f>
        <v>2126</v>
      </c>
      <c r="DU86" s="184">
        <f t="shared" si="499"/>
        <v>24.45</v>
      </c>
      <c r="DV86" s="186">
        <f t="shared" si="27"/>
        <v>1.6284698817329493E-2</v>
      </c>
      <c r="DW86" s="183">
        <f t="shared" ref="DW86" si="500">SUM(DW29,DW21,DW37,DW45,DW53,,DW61,DW69,DW77,DW85)</f>
        <v>61305</v>
      </c>
      <c r="DX86" s="183">
        <f t="shared" ref="DX86:DY86" si="501">SUM(DX29,DX21,DX37,DX45,DX53,DX61,DX69,DX77,DX85)</f>
        <v>1660</v>
      </c>
      <c r="DY86" s="184">
        <f t="shared" si="501"/>
        <v>18.309999999999999</v>
      </c>
      <c r="DZ86" s="186">
        <f t="shared" si="28"/>
        <v>2.7077726123480955E-2</v>
      </c>
      <c r="EA86" s="183">
        <f>SUM(EA29,EA21,EA37,EA45,EA53,,EA61,EA69,EA77,EA85)</f>
        <v>9830</v>
      </c>
      <c r="EB86" s="183">
        <f t="shared" ref="EB86:EC86" si="502">SUM(EB29,EB21,EB37,EB45,EB53,EB61,EB69,EB77,EB85)</f>
        <v>294</v>
      </c>
      <c r="EC86" s="184">
        <f t="shared" si="502"/>
        <v>4.5900000000000007</v>
      </c>
      <c r="ED86" s="186">
        <f t="shared" si="29"/>
        <v>2.9908443540183113E-2</v>
      </c>
      <c r="EE86" s="183">
        <f t="shared" ref="EE86" si="503">SUM(EE29,EE21,EE37,EE45,EE53,,EE61,EE69,EE77,EE85)</f>
        <v>44319</v>
      </c>
      <c r="EF86" s="183">
        <f t="shared" ref="EF86:EG86" si="504">SUM(EF29,EF21,EF37,EF45,EF53,EF61,EF69,EF77,EF85)</f>
        <v>808</v>
      </c>
      <c r="EG86" s="184">
        <f t="shared" si="504"/>
        <v>10.15</v>
      </c>
      <c r="EH86" s="186">
        <f t="shared" si="30"/>
        <v>1.8231458291026421E-2</v>
      </c>
      <c r="EI86" s="183">
        <f t="shared" ref="EI86" si="505">SUM(EI29,EI21,EI37,EI45,EI53,,EI61,EI69,EI77,EI85)</f>
        <v>7877</v>
      </c>
      <c r="EJ86" s="183">
        <f t="shared" ref="EJ86:EK86" si="506">SUM(EJ29,EJ21,EJ37,EJ45,EJ53,EJ61,EJ69,EJ77,EJ85)</f>
        <v>255</v>
      </c>
      <c r="EK86" s="184">
        <f t="shared" si="506"/>
        <v>3.38</v>
      </c>
      <c r="EL86" s="186">
        <f t="shared" si="31"/>
        <v>3.2372730735051418E-2</v>
      </c>
      <c r="EM86" s="183">
        <f t="shared" ref="EM86" si="507">SUM(EM29,EM21,EM37,EM45,EM53,,EM61,EM69,EM77,EM85)</f>
        <v>8812</v>
      </c>
      <c r="EN86" s="183">
        <f t="shared" ref="EN86:EO86" si="508">SUM(EN29,EN21,EN37,EN45,EN53,EN61,EN69,EN77,EN85)</f>
        <v>372</v>
      </c>
      <c r="EO86" s="184">
        <f t="shared" si="508"/>
        <v>4.2</v>
      </c>
      <c r="EP86" s="186">
        <f t="shared" si="69"/>
        <v>4.2215161143894689E-2</v>
      </c>
      <c r="EQ86" s="183">
        <f t="shared" ref="EQ86" si="509">SUM(EQ29,EQ21,EQ37,EQ45,EQ53,,EQ61,EQ69,EQ77,EQ85)</f>
        <v>0</v>
      </c>
      <c r="ER86" s="183">
        <f t="shared" ref="ER86:ES86" si="510">SUM(ER29,ER21,ER37,ER45,ER53,ER61,ER69,ER77,ER85)</f>
        <v>0</v>
      </c>
      <c r="ES86" s="184">
        <f t="shared" si="510"/>
        <v>0</v>
      </c>
      <c r="ET86" s="196" t="e">
        <f t="shared" si="65"/>
        <v>#DIV/0!</v>
      </c>
      <c r="EU86" s="183">
        <f>SUM(EU29,EU21,EU37,EU45,EU53,,EU61,EU69,EU77,EU85)</f>
        <v>21369</v>
      </c>
      <c r="EV86" s="183">
        <f>SUM(EV29,EV21,EV37,EV45,EV53,EV61,EV69,EV77,EV85)</f>
        <v>390</v>
      </c>
      <c r="EW86" s="184">
        <f>SUM(EW29,EW21,EW37,EW45,EW53,EW61,EW69,EW77,EW85)</f>
        <v>5.12</v>
      </c>
      <c r="EX86" s="186">
        <f t="shared" si="33"/>
        <v>1.8250737048996209E-2</v>
      </c>
      <c r="EY86" s="183">
        <f t="shared" ref="EY86" si="511">SUM(EY29,EY21,EY37,EY45,EY53,,EY61,EY69,EY77,EY85)</f>
        <v>4670</v>
      </c>
      <c r="EZ86" s="183">
        <f t="shared" ref="EZ86:FA86" si="512">SUM(EZ29,EZ21,EZ37,EZ45,EZ53,EZ61,EZ69,EZ77,EZ85)</f>
        <v>122</v>
      </c>
      <c r="FA86" s="184">
        <f t="shared" si="512"/>
        <v>1.65</v>
      </c>
      <c r="FB86" s="186">
        <f t="shared" si="34"/>
        <v>2.6124197002141327E-2</v>
      </c>
      <c r="FC86" s="183">
        <f t="shared" ref="FC86" si="513">SUM(FC29,FC21,FC37,FC45,FC53,,FC61,FC69,FC77,FC85)</f>
        <v>23974</v>
      </c>
      <c r="FD86" s="183">
        <f t="shared" ref="FD86:FE86" si="514">SUM(FD29,FD21,FD37,FD45,FD53,FD61,FD69,FD77,FD85)</f>
        <v>1128</v>
      </c>
      <c r="FE86" s="184">
        <f t="shared" si="514"/>
        <v>16.059999999999999</v>
      </c>
      <c r="FF86" s="186">
        <f t="shared" si="35"/>
        <v>4.7050971886210061E-2</v>
      </c>
      <c r="FG86" s="183">
        <f t="shared" ref="FG86" si="515">SUM(FG29,FG21,FG37,FG45,FG53,,FG61,FG69,FG77,FG85)</f>
        <v>12834</v>
      </c>
      <c r="FH86" s="183">
        <f t="shared" ref="FH86:FI86" si="516">SUM(FH29,FH21,FH37,FH45,FH53,FH61,FH69,FH77,FH85)</f>
        <v>381</v>
      </c>
      <c r="FI86" s="184">
        <f t="shared" si="516"/>
        <v>4.6500000000000004</v>
      </c>
      <c r="FJ86" s="186">
        <f t="shared" si="36"/>
        <v>2.9686769518466573E-2</v>
      </c>
      <c r="FK86" s="183">
        <f t="shared" ref="FK86" si="517">SUM(FK29,FK21,FK37,FK45,FK53,,FK61,FK69,FK77,FK85)</f>
        <v>35065</v>
      </c>
      <c r="FL86" s="183">
        <f t="shared" ref="FL86:FM86" si="518">SUM(FL29,FL21,FL37,FL45,FL53,FL61,FL69,FL77,FL85)</f>
        <v>697</v>
      </c>
      <c r="FM86" s="184">
        <f t="shared" si="518"/>
        <v>8</v>
      </c>
      <c r="FN86" s="186">
        <f t="shared" si="37"/>
        <v>1.9877370597461856E-2</v>
      </c>
      <c r="FO86" s="183">
        <f t="shared" ref="FO86" si="519">SUM(FO29,FO21,FO37,FO45,FO53,,FO61,FO69,FO77,FO85)</f>
        <v>5382</v>
      </c>
      <c r="FP86" s="183">
        <f t="shared" ref="FP86:FQ86" si="520">SUM(FP29,FP21,FP37,FP45,FP53,FP61,FP69,FP77,FP85)</f>
        <v>157</v>
      </c>
      <c r="FQ86" s="184">
        <f t="shared" si="520"/>
        <v>2.3200000000000003</v>
      </c>
      <c r="FR86" s="186">
        <f t="shared" si="38"/>
        <v>2.9171311780007432E-2</v>
      </c>
      <c r="FS86" s="183">
        <f>SUM(FS29,FS21,FS37,FS45,FS53,,FS61,FS69,FS77,FS85)</f>
        <v>49783</v>
      </c>
      <c r="FT86" s="183">
        <f t="shared" ref="FT86:FU86" si="521">SUM(FT29,FT21,FT37,FT45,FT53,FT61,FT69,FT77,FT85)</f>
        <v>958</v>
      </c>
      <c r="FU86" s="184">
        <f t="shared" si="521"/>
        <v>11.740000000000002</v>
      </c>
      <c r="FV86" s="186">
        <f t="shared" si="39"/>
        <v>1.924351686318623E-2</v>
      </c>
      <c r="FW86" s="183">
        <f t="shared" ref="FW86" si="522">SUM(FW29,FW21,FW37,FW45,FW53,,FW61,FW69,FW77,FW85)</f>
        <v>79431</v>
      </c>
      <c r="FX86" s="183">
        <f t="shared" ref="FX86:FY86" si="523">SUM(FX29,FX21,FX37,FX45,FX53,FX61,FX69,FX77,FX85)</f>
        <v>1173</v>
      </c>
      <c r="FY86" s="184">
        <f t="shared" si="523"/>
        <v>14.88</v>
      </c>
      <c r="FZ86" s="186">
        <f t="shared" si="40"/>
        <v>1.4767534086188012E-2</v>
      </c>
      <c r="GA86" s="183">
        <f t="shared" ref="GA86" si="524">SUM(GA29,GA21,GA37,GA45,GA53,,GA61,GA69,GA77,GA85)</f>
        <v>4972</v>
      </c>
      <c r="GB86" s="183">
        <f t="shared" ref="GB86:GC86" si="525">SUM(GB29,GB21,GB37,GB45,GB53,GB61,GB69,GB77,GB85)</f>
        <v>185</v>
      </c>
      <c r="GC86" s="184">
        <f t="shared" si="525"/>
        <v>2.4800000000000004</v>
      </c>
      <c r="GD86" s="186">
        <f t="shared" si="41"/>
        <v>3.7208366854384556E-2</v>
      </c>
      <c r="GE86" s="183">
        <f t="shared" ref="GE86" si="526">SUM(GE29,GE21,GE37,GE45,GE53,,GE61,GE69,GE77,GE85)</f>
        <v>36978</v>
      </c>
      <c r="GF86" s="183">
        <f t="shared" ref="GF86:GG86" si="527">SUM(GF29,GF21,GF37,GF45,GF53,GF61,GF69,GF77,GF85)</f>
        <v>862</v>
      </c>
      <c r="GG86" s="184">
        <f t="shared" si="527"/>
        <v>10.1</v>
      </c>
      <c r="GH86" s="186">
        <f t="shared" si="70"/>
        <v>2.3311157985829414E-2</v>
      </c>
      <c r="GI86" s="183">
        <f t="shared" ref="GI86" si="528">SUM(GI29,GI21,GI37,GI45,GI53,,GI61,GI69,GI77,GI85)</f>
        <v>0</v>
      </c>
    </row>
    <row r="87" spans="1:191">
      <c r="A87" s="20"/>
    </row>
    <row r="88" spans="1:191">
      <c r="A88" s="20"/>
      <c r="DC88" s="492"/>
      <c r="DD88" s="492"/>
      <c r="DE88" s="492"/>
      <c r="DG88" s="492"/>
      <c r="DH88" s="492"/>
      <c r="DI88" s="492"/>
      <c r="DK88" s="492"/>
      <c r="DL88" s="492"/>
      <c r="DM88" s="492"/>
      <c r="DO88" s="492"/>
      <c r="DP88" s="492"/>
      <c r="DQ88" s="492"/>
      <c r="DS88" s="492"/>
      <c r="DT88" s="492"/>
      <c r="DU88" s="492"/>
      <c r="DW88" s="492"/>
      <c r="DX88" s="492"/>
      <c r="DY88" s="492"/>
      <c r="EA88" s="492"/>
      <c r="EB88" s="492"/>
      <c r="EC88" s="492"/>
      <c r="EE88" s="492"/>
      <c r="EF88" s="492"/>
      <c r="EG88" s="492"/>
      <c r="EI88" s="492"/>
      <c r="EJ88" s="492"/>
      <c r="EK88" s="492"/>
      <c r="EM88" s="492"/>
      <c r="EN88" s="492"/>
      <c r="EO88" s="492"/>
      <c r="EU88" s="492"/>
      <c r="EV88" s="492"/>
      <c r="EW88" s="492"/>
      <c r="EY88" s="492"/>
      <c r="EZ88" s="492"/>
      <c r="FA88" s="492"/>
      <c r="FC88" s="492"/>
      <c r="FD88" s="492"/>
      <c r="FE88" s="492"/>
      <c r="FG88" s="492"/>
      <c r="FH88" s="492"/>
      <c r="FI88" s="492"/>
      <c r="FK88" s="492"/>
      <c r="FL88" s="492"/>
      <c r="FM88" s="492"/>
      <c r="FO88" s="492"/>
      <c r="FP88" s="492"/>
      <c r="FQ88" s="492"/>
      <c r="FS88" s="492"/>
      <c r="FT88" s="492"/>
      <c r="FU88" s="492"/>
      <c r="FW88" s="492"/>
      <c r="FX88" s="492"/>
      <c r="FY88" s="492"/>
      <c r="GA88" s="492"/>
      <c r="GB88" s="492"/>
      <c r="GC88" s="492"/>
      <c r="GE88" s="492"/>
      <c r="GF88" s="492"/>
      <c r="GG88" s="492"/>
    </row>
    <row r="89" spans="1:191">
      <c r="DC89" s="492"/>
      <c r="DD89" s="492"/>
      <c r="DE89" s="492"/>
      <c r="EU89" s="492"/>
      <c r="EV89" s="492"/>
      <c r="EW89" s="492"/>
    </row>
  </sheetData>
  <mergeCells count="51">
    <mergeCell ref="FS12:FV12"/>
    <mergeCell ref="FW12:FZ12"/>
    <mergeCell ref="GA12:GD12"/>
    <mergeCell ref="GE12:GH12"/>
    <mergeCell ref="EY12:FB12"/>
    <mergeCell ref="FC12:FF12"/>
    <mergeCell ref="FG12:FJ12"/>
    <mergeCell ref="FK12:FN12"/>
    <mergeCell ref="FO12:FR12"/>
    <mergeCell ref="CM12:CP12"/>
    <mergeCell ref="CQ12:CT12"/>
    <mergeCell ref="CU12:CX12"/>
    <mergeCell ref="CY12:DB12"/>
    <mergeCell ref="EU12:EX12"/>
    <mergeCell ref="BS12:BV12"/>
    <mergeCell ref="BW12:BZ12"/>
    <mergeCell ref="CA12:CD12"/>
    <mergeCell ref="CE12:CH12"/>
    <mergeCell ref="CI12:CL12"/>
    <mergeCell ref="A86:B86"/>
    <mergeCell ref="DW12:DZ12"/>
    <mergeCell ref="EA12:ED12"/>
    <mergeCell ref="EE12:EH12"/>
    <mergeCell ref="EI12:EL12"/>
    <mergeCell ref="AM12:AP12"/>
    <mergeCell ref="AQ12:AT12"/>
    <mergeCell ref="AU12:AX12"/>
    <mergeCell ref="AY12:BB12"/>
    <mergeCell ref="BC12:BF12"/>
    <mergeCell ref="BG12:BJ12"/>
    <mergeCell ref="C12:N12"/>
    <mergeCell ref="O12:V12"/>
    <mergeCell ref="W12:Z12"/>
    <mergeCell ref="AA12:AD12"/>
    <mergeCell ref="AE12:AH12"/>
    <mergeCell ref="DC11:ET11"/>
    <mergeCell ref="AI12:AL12"/>
    <mergeCell ref="B2:D2"/>
    <mergeCell ref="B5:D5"/>
    <mergeCell ref="A11:V11"/>
    <mergeCell ref="W11:BN11"/>
    <mergeCell ref="EM12:EP12"/>
    <mergeCell ref="EQ12:ET12"/>
    <mergeCell ref="BK12:BN12"/>
    <mergeCell ref="DC12:DF12"/>
    <mergeCell ref="DG12:DJ12"/>
    <mergeCell ref="DK12:DN12"/>
    <mergeCell ref="DO12:DR12"/>
    <mergeCell ref="DS12:DV12"/>
    <mergeCell ref="C3:D3"/>
    <mergeCell ref="BO12:BR12"/>
  </mergeCells>
  <conditionalFormatting sqref="Z21">
    <cfRule type="aboveAverage" dxfId="131" priority="21"/>
    <cfRule type="aboveAverage" dxfId="130" priority="22"/>
  </conditionalFormatting>
  <conditionalFormatting sqref="Z29 Z37 Z45 Z53 Z61 Z69 Z77 Z85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129" priority="19"/>
    <cfRule type="aboveAverage" dxfId="128" priority="20"/>
  </conditionalFormatting>
  <conditionalFormatting sqref="BN37 BN45 BN53 BN61 BN69 BN77 BN85 DB37 DB45 DB53 DB61 DB69 DB77 DB85">
    <cfRule type="aboveAverage" dxfId="127" priority="15"/>
    <cfRule type="aboveAverage" dxfId="126" priority="16"/>
  </conditionalFormatting>
  <conditionalFormatting sqref="BR37 BV37 BZ37 CD37 CH37 CL37 CP37 CT37 CX37 BR45 BV45 BZ45 CD45 CH45 CL45 CP45 CT45 CX45 BR53 BV53 BZ53 CD53 CH53 CL53 CP53 CT53 CX53 BR61 BV61 BZ61 CD61 CH61 CL61 CP61 CT61 CX61 BR69 BV69 BZ69 CD69 CH69 CL69 CP69 CT69 CX69 BR77 BV77 BZ77 CD77 CH77 CL77 CP77 CT77 CX77 BR85 BV85 BZ85 CD85 CH85 CL85 CP85 CT85 CX85">
    <cfRule type="aboveAverage" dxfId="125" priority="5"/>
    <cfRule type="aboveAverage" dxfId="124" priority="6"/>
  </conditionalFormatting>
  <conditionalFormatting sqref="DF21 DJ21 DN21 DR21 DV21 DZ21 ED21 EH21 EL21 EP21">
    <cfRule type="aboveAverage" dxfId="123" priority="13"/>
    <cfRule type="aboveAverage" dxfId="122" priority="14"/>
  </conditionalFormatting>
  <conditionalFormatting sqref="DF29 DF37 DF45 DF53 DF61 DF69 DF77 DF85 DJ29 DN29 DR29 DV29 DZ29 ED29 EH29 EL29 EP29 DJ37 DN37 DR37 DV37 DZ37 ED37 EH37 EL37 EP37 DJ45 DN45 DR45 DV45 DZ45 ED45 EH45 EL45 EP45 DJ53 DN53 DR53 DV53 DZ53 ED53 EH53 EL53 EP53 DJ61 DN61 DR61 DV61 DZ61 ED61 EH61 EL61 EP61 DJ69 DN69 DR69 DV69 DZ69 ED69 EH69 EL69 EP69 DJ77 DN77 DR77 DV77 DZ77 ED77 EH77 EL77 EP77 DJ85 DN85 DR85 DV85 DZ85 ED85 EH85 EL85 EP85">
    <cfRule type="aboveAverage" dxfId="121" priority="11"/>
    <cfRule type="aboveAverage" dxfId="120" priority="12"/>
  </conditionalFormatting>
  <conditionalFormatting sqref="ET21">
    <cfRule type="aboveAverage" dxfId="119" priority="9"/>
    <cfRule type="aboveAverage" dxfId="118" priority="10"/>
  </conditionalFormatting>
  <conditionalFormatting sqref="ET29 ET37 ET45 ET53 ET61 ET69 ET77 ET85">
    <cfRule type="aboveAverage" dxfId="117" priority="7"/>
    <cfRule type="aboveAverage" dxfId="116" priority="8"/>
  </conditionalFormatting>
  <conditionalFormatting sqref="EX21 FB21 FF21 FJ21 FN21 FR21 FV21 FZ21 GD21 GH21">
    <cfRule type="aboveAverage" dxfId="115" priority="3"/>
    <cfRule type="aboveAverage" dxfId="114" priority="4"/>
  </conditionalFormatting>
  <conditionalFormatting sqref="EX29 EX37 EX45 EX53 EX61 EX69 EX77 EX85 FB29 FF29 FJ29 FN29 FR29 FV29 FZ29 GD29 GH29 FB37 FF37 FJ37 FN37 FR37 FV37 FZ37 GD37 GH37 FB45 FF45 FJ45 FN45 FR45 FV45 FZ45 GD45 GH45 FB53 FF53 FJ53 FN53 FR53 FV53 FZ53 GD53 GH53 FB61 FF61 FJ61 FN61 FR61 FV61 FZ61 GD61 GH61 FB69 FF69 FJ69 FN69 FR69 FV69 FZ69 GD69 GH69 FB77 FF77 FJ77 FN77 FR77 FV77 FZ77 GD77 GH77 FB85 FF85 FJ85 FN85 FR85 FV85 FZ85 GD85 GH85">
    <cfRule type="aboveAverage" dxfId="113" priority="1"/>
    <cfRule type="aboveAverage" dxfId="112" priority="2"/>
  </conditionalFormatting>
  <pageMargins left="0.75" right="0.75" top="1" bottom="1" header="0.5" footer="0.5"/>
  <pageSetup paperSize="9" scale="48"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118</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Summary!J13</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111" priority="15"/>
    <cfRule type="aboveAverage" dxfId="110"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109" priority="13"/>
    <cfRule type="aboveAverage" dxfId="108" priority="14"/>
  </conditionalFormatting>
  <conditionalFormatting sqref="BN21">
    <cfRule type="aboveAverage" dxfId="107" priority="11"/>
    <cfRule type="aboveAverage" dxfId="106" priority="12"/>
  </conditionalFormatting>
  <conditionalFormatting sqref="BN29 BN37 BN45 BN53 BN61 BN69 BN77 BN85">
    <cfRule type="aboveAverage" dxfId="105" priority="9"/>
    <cfRule type="aboveAverage" dxfId="104" priority="10"/>
  </conditionalFormatting>
  <conditionalFormatting sqref="BR21 BV21 BZ21 CD21 CH21 CL21 CP21 CT21 CX21 DB21">
    <cfRule type="aboveAverage" dxfId="103" priority="7"/>
    <cfRule type="aboveAverage" dxfId="102"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101" priority="5"/>
    <cfRule type="aboveAverage" dxfId="100" priority="6"/>
  </conditionalFormatting>
  <conditionalFormatting sqref="DF21">
    <cfRule type="aboveAverage" dxfId="99" priority="3"/>
    <cfRule type="aboveAverage" dxfId="98" priority="4"/>
  </conditionalFormatting>
  <conditionalFormatting sqref="DF29 DF37 DF45 DF53 DF61 DF69 DF77 DF85">
    <cfRule type="aboveAverage" dxfId="97" priority="1"/>
    <cfRule type="aboveAverage" dxfId="96" priority="2"/>
  </conditionalFormatting>
  <pageMargins left="0.75" right="0.75" top="1" bottom="1" header="0.5" footer="0.5"/>
  <pageSetup paperSize="9" scale="48"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119</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Summary!J14</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95" priority="15"/>
    <cfRule type="aboveAverage" dxfId="94"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93" priority="13"/>
    <cfRule type="aboveAverage" dxfId="92" priority="14"/>
  </conditionalFormatting>
  <conditionalFormatting sqref="BN21">
    <cfRule type="aboveAverage" dxfId="91" priority="11"/>
    <cfRule type="aboveAverage" dxfId="90" priority="12"/>
  </conditionalFormatting>
  <conditionalFormatting sqref="BN29 BN37 BN45 BN53 BN61 BN69 BN77 BN85">
    <cfRule type="aboveAverage" dxfId="89" priority="9"/>
    <cfRule type="aboveAverage" dxfId="88" priority="10"/>
  </conditionalFormatting>
  <conditionalFormatting sqref="BR21 BV21 BZ21 CD21 CH21 CL21 CP21 CT21 CX21 DB21">
    <cfRule type="aboveAverage" dxfId="87" priority="7"/>
    <cfRule type="aboveAverage" dxfId="86"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85" priority="5"/>
    <cfRule type="aboveAverage" dxfId="84" priority="6"/>
  </conditionalFormatting>
  <conditionalFormatting sqref="DF21">
    <cfRule type="aboveAverage" dxfId="83" priority="3"/>
    <cfRule type="aboveAverage" dxfId="82" priority="4"/>
  </conditionalFormatting>
  <conditionalFormatting sqref="DF29 DF37 DF45 DF53 DF61 DF69 DF77 DF85">
    <cfRule type="aboveAverage" dxfId="81" priority="1"/>
    <cfRule type="aboveAverage" dxfId="80" priority="2"/>
  </conditionalFormatting>
  <pageMargins left="0.75" right="0.75" top="1" bottom="1" header="0.5" footer="0.5"/>
  <pageSetup paperSize="9" scale="48"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120</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Summary!J15</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79" priority="15"/>
    <cfRule type="aboveAverage" dxfId="78"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77" priority="13"/>
    <cfRule type="aboveAverage" dxfId="76" priority="14"/>
  </conditionalFormatting>
  <conditionalFormatting sqref="BN21">
    <cfRule type="aboveAverage" dxfId="75" priority="11"/>
    <cfRule type="aboveAverage" dxfId="74" priority="12"/>
  </conditionalFormatting>
  <conditionalFormatting sqref="BN29 BN37 BN45 BN53 BN61 BN69 BN77 BN85">
    <cfRule type="aboveAverage" dxfId="73" priority="9"/>
    <cfRule type="aboveAverage" dxfId="72" priority="10"/>
  </conditionalFormatting>
  <conditionalFormatting sqref="BR21 BV21 BZ21 CD21 CH21 CL21 CP21 CT21 CX21 DB21">
    <cfRule type="aboveAverage" dxfId="71" priority="7"/>
    <cfRule type="aboveAverage" dxfId="70"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69" priority="5"/>
    <cfRule type="aboveAverage" dxfId="68" priority="6"/>
  </conditionalFormatting>
  <conditionalFormatting sqref="DF21">
    <cfRule type="aboveAverage" dxfId="67" priority="3"/>
    <cfRule type="aboveAverage" dxfId="66" priority="4"/>
  </conditionalFormatting>
  <conditionalFormatting sqref="DF29 DF37 DF45 DF53 DF61 DF69 DF77 DF85">
    <cfRule type="aboveAverage" dxfId="65" priority="1"/>
    <cfRule type="aboveAverage" dxfId="64" priority="2"/>
  </conditionalFormatting>
  <pageMargins left="0.75" right="0.75" top="1" bottom="1" header="0.5" footer="0.5"/>
  <pageSetup paperSize="9" scale="48" orientation="landscape"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121</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Summary!J16</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63" priority="15"/>
    <cfRule type="aboveAverage" dxfId="62"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61" priority="13"/>
    <cfRule type="aboveAverage" dxfId="60" priority="14"/>
  </conditionalFormatting>
  <conditionalFormatting sqref="BN21">
    <cfRule type="aboveAverage" dxfId="59" priority="11"/>
    <cfRule type="aboveAverage" dxfId="58" priority="12"/>
  </conditionalFormatting>
  <conditionalFormatting sqref="BN29 BN37 BN45 BN53 BN61 BN69 BN77 BN85">
    <cfRule type="aboveAverage" dxfId="57" priority="9"/>
    <cfRule type="aboveAverage" dxfId="56" priority="10"/>
  </conditionalFormatting>
  <conditionalFormatting sqref="BR21 BV21 BZ21 CD21 CH21 CL21 CP21 CT21 CX21 DB21">
    <cfRule type="aboveAverage" dxfId="55" priority="7"/>
    <cfRule type="aboveAverage" dxfId="54"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53" priority="5"/>
    <cfRule type="aboveAverage" dxfId="52" priority="6"/>
  </conditionalFormatting>
  <conditionalFormatting sqref="DF21">
    <cfRule type="aboveAverage" dxfId="51" priority="3"/>
    <cfRule type="aboveAverage" dxfId="50" priority="4"/>
  </conditionalFormatting>
  <conditionalFormatting sqref="DF29 DF37 DF45 DF53 DF61 DF69 DF77 DF85">
    <cfRule type="aboveAverage" dxfId="49" priority="1"/>
    <cfRule type="aboveAverage" dxfId="48" priority="2"/>
  </conditionalFormatting>
  <pageMargins left="0.75" right="0.75" top="1" bottom="1" header="0.5" footer="0.5"/>
  <pageSetup paperSize="9" scale="48"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122</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Summary!J17</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47" priority="15"/>
    <cfRule type="aboveAverage" dxfId="46"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45" priority="13"/>
    <cfRule type="aboveAverage" dxfId="44" priority="14"/>
  </conditionalFormatting>
  <conditionalFormatting sqref="BN21">
    <cfRule type="aboveAverage" dxfId="43" priority="11"/>
    <cfRule type="aboveAverage" dxfId="42" priority="12"/>
  </conditionalFormatting>
  <conditionalFormatting sqref="BN29 BN37 BN45 BN53 BN61 BN69 BN77 BN85">
    <cfRule type="aboveAverage" dxfId="41" priority="9"/>
    <cfRule type="aboveAverage" dxfId="40" priority="10"/>
  </conditionalFormatting>
  <conditionalFormatting sqref="BR21 BV21 BZ21 CD21 CH21 CL21 CP21 CT21 CX21 DB21">
    <cfRule type="aboveAverage" dxfId="39" priority="7"/>
    <cfRule type="aboveAverage" dxfId="38"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37" priority="5"/>
    <cfRule type="aboveAverage" dxfId="36" priority="6"/>
  </conditionalFormatting>
  <conditionalFormatting sqref="DF21">
    <cfRule type="aboveAverage" dxfId="35" priority="3"/>
    <cfRule type="aboveAverage" dxfId="34" priority="4"/>
  </conditionalFormatting>
  <conditionalFormatting sqref="DF29 DF37 DF45 DF53 DF61 DF69 DF77 DF85">
    <cfRule type="aboveAverage" dxfId="33" priority="1"/>
    <cfRule type="aboveAverage" dxfId="32" priority="2"/>
  </conditionalFormatting>
  <pageMargins left="0.75" right="0.75" top="1" bottom="1" header="0.5" footer="0.5"/>
  <pageSetup paperSize="9" scale="48"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123</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Summary!J18</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31" priority="15"/>
    <cfRule type="aboveAverage" dxfId="30"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29" priority="13"/>
    <cfRule type="aboveAverage" dxfId="28" priority="14"/>
  </conditionalFormatting>
  <conditionalFormatting sqref="BN21">
    <cfRule type="aboveAverage" dxfId="27" priority="11"/>
    <cfRule type="aboveAverage" dxfId="26" priority="12"/>
  </conditionalFormatting>
  <conditionalFormatting sqref="BN29 BN37 BN45 BN53 BN61 BN69 BN77 BN85">
    <cfRule type="aboveAverage" dxfId="25" priority="9"/>
    <cfRule type="aboveAverage" dxfId="24" priority="10"/>
  </conditionalFormatting>
  <conditionalFormatting sqref="BR21 BV21 BZ21 CD21 CH21 CL21 CP21 CT21 CX21 DB21">
    <cfRule type="aboveAverage" dxfId="23" priority="7"/>
    <cfRule type="aboveAverage" dxfId="22"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21" priority="5"/>
    <cfRule type="aboveAverage" dxfId="20" priority="6"/>
  </conditionalFormatting>
  <conditionalFormatting sqref="DF21">
    <cfRule type="aboveAverage" dxfId="19" priority="3"/>
    <cfRule type="aboveAverage" dxfId="18" priority="4"/>
  </conditionalFormatting>
  <conditionalFormatting sqref="DF29 DF37 DF45 DF53 DF61 DF69 DF77 DF85">
    <cfRule type="aboveAverage" dxfId="17" priority="1"/>
    <cfRule type="aboveAverage" dxfId="16" priority="2"/>
  </conditionalFormatting>
  <pageMargins left="0.75" right="0.75" top="1" bottom="1" header="0.5" footer="0.5"/>
  <pageSetup paperSize="9" scale="48"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pageSetUpPr autoPageBreaks="0"/>
  </sheetPr>
  <dimension ref="A1:DF88"/>
  <sheetViews>
    <sheetView showGridLines="0" zoomScale="55" zoomScaleNormal="55" workbookViewId="0">
      <selection activeCell="C8" sqref="C8"/>
    </sheetView>
  </sheetViews>
  <sheetFormatPr defaultColWidth="8.9140625" defaultRowHeight="16"/>
  <cols>
    <col min="1" max="1" width="37.1640625" style="2" customWidth="1"/>
    <col min="2" max="2" width="17.1640625" style="2" customWidth="1"/>
    <col min="3" max="4" width="13.6640625" style="2" customWidth="1"/>
    <col min="5" max="5" width="13.6640625" style="137" customWidth="1"/>
    <col min="6" max="10" width="13.6640625" style="2" customWidth="1"/>
    <col min="11" max="11" width="13.6640625" style="7" customWidth="1"/>
    <col min="12" max="12" width="14.9140625" style="2" customWidth="1"/>
    <col min="13" max="14" width="13.6640625" style="48" customWidth="1"/>
    <col min="15" max="15" width="14.08203125" style="2" customWidth="1"/>
    <col min="16" max="22" width="13.6640625" style="2" customWidth="1"/>
    <col min="23" max="23" width="8.9140625" style="2" bestFit="1" customWidth="1"/>
    <col min="24" max="24" width="9.9140625" style="2" bestFit="1" customWidth="1"/>
    <col min="25" max="25" width="13.1640625" style="2" bestFit="1" customWidth="1"/>
    <col min="26" max="26" width="10.6640625" style="2" bestFit="1" customWidth="1"/>
    <col min="27" max="27" width="8.9140625" style="2" bestFit="1" customWidth="1"/>
    <col min="28" max="28" width="9.9140625" style="2" bestFit="1" customWidth="1"/>
    <col min="29" max="29" width="13.1640625" style="2" bestFit="1" customWidth="1"/>
    <col min="30" max="30" width="10.6640625" style="2" bestFit="1" customWidth="1"/>
    <col min="31" max="31" width="8.9140625" style="2" bestFit="1" customWidth="1"/>
    <col min="32" max="32" width="9.9140625" style="2" bestFit="1" customWidth="1"/>
    <col min="33" max="33" width="13.1640625" style="2" bestFit="1" customWidth="1"/>
    <col min="34" max="34" width="10.6640625" style="2" bestFit="1" customWidth="1"/>
    <col min="35" max="35" width="8.9140625" style="2" bestFit="1" customWidth="1"/>
    <col min="36" max="36" width="9.9140625" style="2" bestFit="1" customWidth="1"/>
    <col min="37" max="37" width="13.1640625" style="2" bestFit="1" customWidth="1"/>
    <col min="38" max="38" width="10.6640625" style="2" bestFit="1" customWidth="1"/>
    <col min="39" max="39" width="8.9140625" style="2"/>
    <col min="40" max="40" width="9.9140625" style="2" bestFit="1" customWidth="1"/>
    <col min="41" max="41" width="13.1640625" style="2" bestFit="1" customWidth="1"/>
    <col min="42" max="42" width="10.6640625" style="2" bestFit="1" customWidth="1"/>
    <col min="43" max="43" width="8.9140625" style="2"/>
    <col min="44" max="44" width="9.9140625" style="2" bestFit="1" customWidth="1"/>
    <col min="45" max="45" width="13.1640625" style="2" bestFit="1" customWidth="1"/>
    <col min="46" max="46" width="10.6640625" style="2" bestFit="1" customWidth="1"/>
    <col min="47" max="47" width="8.9140625" style="2"/>
    <col min="48" max="48" width="9.9140625" style="2" bestFit="1" customWidth="1"/>
    <col min="49" max="49" width="13.1640625" style="2" bestFit="1" customWidth="1"/>
    <col min="50" max="50" width="10.6640625" style="2" bestFit="1" customWidth="1"/>
    <col min="51" max="51" width="8.9140625" style="2"/>
    <col min="52" max="52" width="9.9140625" style="2" bestFit="1" customWidth="1"/>
    <col min="53" max="53" width="13.1640625" style="2" bestFit="1" customWidth="1"/>
    <col min="54" max="54" width="10.6640625" style="2" bestFit="1" customWidth="1"/>
    <col min="55" max="55" width="8.9140625" style="2"/>
    <col min="56" max="56" width="9.9140625" style="2" bestFit="1" customWidth="1"/>
    <col min="57" max="57" width="13.1640625" style="2" bestFit="1" customWidth="1"/>
    <col min="58" max="58" width="10.6640625" style="2" bestFit="1" customWidth="1"/>
    <col min="59" max="59" width="8.9140625" style="2"/>
    <col min="60" max="60" width="9.9140625" style="2" bestFit="1" customWidth="1"/>
    <col min="61" max="61" width="13.1640625" style="2" bestFit="1" customWidth="1"/>
    <col min="62" max="62" width="10.6640625" style="2" bestFit="1" customWidth="1"/>
    <col min="63" max="63" width="8.9140625" style="2"/>
    <col min="64" max="64" width="9.9140625" style="2" bestFit="1" customWidth="1"/>
    <col min="65" max="65" width="13.1640625" style="2" bestFit="1" customWidth="1"/>
    <col min="66" max="66" width="10.6640625" style="2" bestFit="1" customWidth="1"/>
    <col min="67" max="67" width="8.9140625" style="2" bestFit="1" customWidth="1"/>
    <col min="68" max="68" width="9.9140625" style="2" bestFit="1" customWidth="1"/>
    <col min="69" max="69" width="13.1640625" style="2" bestFit="1" customWidth="1"/>
    <col min="70" max="70" width="10.6640625" style="2" bestFit="1" customWidth="1"/>
    <col min="71" max="71" width="8.9140625" style="2" bestFit="1" customWidth="1"/>
    <col min="72" max="72" width="9.9140625" style="2" bestFit="1" customWidth="1"/>
    <col min="73" max="73" width="13.1640625" style="2" bestFit="1" customWidth="1"/>
    <col min="74" max="74" width="10.6640625" style="2" bestFit="1" customWidth="1"/>
    <col min="75" max="75" width="8.9140625" style="2" bestFit="1" customWidth="1"/>
    <col min="76" max="76" width="9.9140625" style="2" bestFit="1" customWidth="1"/>
    <col min="77" max="77" width="13.1640625" style="2" bestFit="1" customWidth="1"/>
    <col min="78" max="78" width="10.6640625" style="2" bestFit="1" customWidth="1"/>
    <col min="79" max="79" width="8.9140625" style="2" bestFit="1" customWidth="1"/>
    <col min="80" max="80" width="9.9140625" style="2" bestFit="1" customWidth="1"/>
    <col min="81" max="81" width="13.1640625" style="2" bestFit="1" customWidth="1"/>
    <col min="82" max="82" width="10.6640625" style="2" bestFit="1" customWidth="1"/>
    <col min="83" max="83" width="8.9140625" style="2"/>
    <col min="84" max="84" width="9.9140625" style="2" bestFit="1" customWidth="1"/>
    <col min="85" max="85" width="13.1640625" style="2" bestFit="1" customWidth="1"/>
    <col min="86" max="86" width="10.6640625" style="2" bestFit="1" customWidth="1"/>
    <col min="87" max="87" width="8.9140625" style="2"/>
    <col min="88" max="88" width="9.9140625" style="2" bestFit="1" customWidth="1"/>
    <col min="89" max="89" width="13.1640625" style="2" bestFit="1" customWidth="1"/>
    <col min="90" max="90" width="10.6640625" style="2" bestFit="1" customWidth="1"/>
    <col min="91" max="91" width="8.9140625" style="2"/>
    <col min="92" max="92" width="9.9140625" style="2" bestFit="1" customWidth="1"/>
    <col min="93" max="93" width="13.1640625" style="2" bestFit="1" customWidth="1"/>
    <col min="94" max="94" width="10.6640625" style="2" bestFit="1" customWidth="1"/>
    <col min="95" max="95" width="8.9140625" style="2"/>
    <col min="96" max="96" width="9.9140625" style="2" bestFit="1" customWidth="1"/>
    <col min="97" max="97" width="13.1640625" style="2" bestFit="1" customWidth="1"/>
    <col min="98" max="98" width="10.6640625" style="2" bestFit="1" customWidth="1"/>
    <col min="99" max="99" width="8.9140625" style="2"/>
    <col min="100" max="100" width="9.9140625" style="2" bestFit="1" customWidth="1"/>
    <col min="101" max="101" width="13.1640625" style="2" bestFit="1" customWidth="1"/>
    <col min="102" max="102" width="10.6640625" style="2" bestFit="1" customWidth="1"/>
    <col min="103" max="103" width="8.9140625" style="2"/>
    <col min="104" max="104" width="9.9140625" style="2" bestFit="1" customWidth="1"/>
    <col min="105" max="105" width="13.1640625" style="2" bestFit="1" customWidth="1"/>
    <col min="106" max="106" width="10.6640625" style="2" bestFit="1" customWidth="1"/>
    <col min="107" max="107" width="8.9140625" style="2"/>
    <col min="108" max="108" width="9.9140625" style="2" bestFit="1" customWidth="1"/>
    <col min="109" max="109" width="13.1640625" style="2" bestFit="1" customWidth="1"/>
    <col min="110" max="110" width="10.6640625" style="2" bestFit="1" customWidth="1"/>
    <col min="111" max="16384" width="8.9140625" style="2"/>
  </cols>
  <sheetData>
    <row r="1" spans="1:110" s="1" customFormat="1" ht="16.5" thickBot="1">
      <c r="B1" s="5"/>
      <c r="C1" s="5"/>
      <c r="D1" s="5"/>
      <c r="E1" s="129"/>
      <c r="F1" s="3"/>
      <c r="G1" s="3"/>
      <c r="H1" s="3"/>
      <c r="I1" s="3"/>
      <c r="J1" s="3"/>
      <c r="K1" s="6"/>
      <c r="M1" s="47"/>
      <c r="N1" s="47"/>
    </row>
    <row r="2" spans="1:110" s="1" customFormat="1">
      <c r="B2" s="693" t="s">
        <v>124</v>
      </c>
      <c r="C2" s="694"/>
      <c r="D2" s="695"/>
      <c r="E2" s="130"/>
      <c r="F2" s="125"/>
      <c r="G2" s="125"/>
      <c r="H2" s="125"/>
      <c r="I2" s="125"/>
      <c r="J2" s="3"/>
      <c r="K2" s="6"/>
      <c r="M2" s="47"/>
      <c r="N2" s="47"/>
    </row>
    <row r="3" spans="1:110" s="1" customFormat="1" ht="16.5" thickBot="1">
      <c r="B3" s="87" t="s">
        <v>25</v>
      </c>
      <c r="C3" s="696"/>
      <c r="D3" s="697"/>
      <c r="E3" s="131"/>
      <c r="F3" s="18"/>
      <c r="G3" s="18"/>
      <c r="H3" s="18"/>
      <c r="I3" s="18"/>
      <c r="J3" s="3"/>
      <c r="K3" s="6"/>
      <c r="M3" s="47"/>
      <c r="N3" s="47"/>
    </row>
    <row r="4" spans="1:110" s="1" customFormat="1" ht="16.5" thickBot="1">
      <c r="B4" s="5"/>
      <c r="C4" s="5"/>
      <c r="D4" s="5"/>
      <c r="E4" s="129"/>
      <c r="F4" s="3"/>
      <c r="G4" s="3"/>
      <c r="H4" s="3"/>
      <c r="I4" s="3"/>
      <c r="J4" s="3"/>
      <c r="K4" s="6"/>
      <c r="M4" s="47"/>
      <c r="N4" s="47"/>
    </row>
    <row r="5" spans="1:110" s="1" customFormat="1">
      <c r="B5" s="693" t="s">
        <v>64</v>
      </c>
      <c r="C5" s="694"/>
      <c r="D5" s="695"/>
      <c r="E5" s="130"/>
      <c r="F5" s="125"/>
      <c r="G5" s="125"/>
      <c r="H5" s="125"/>
      <c r="I5" s="125"/>
      <c r="J5" s="3"/>
      <c r="K5" s="6"/>
      <c r="M5" s="47"/>
      <c r="N5" s="47"/>
    </row>
    <row r="6" spans="1:110" s="1" customFormat="1" ht="29.5" customHeight="1">
      <c r="B6" s="84" t="s">
        <v>12</v>
      </c>
      <c r="C6" s="85" t="s">
        <v>44</v>
      </c>
      <c r="D6" s="86" t="s">
        <v>35</v>
      </c>
      <c r="E6" s="132"/>
      <c r="F6" s="126"/>
      <c r="G6" s="126"/>
      <c r="H6" s="126"/>
      <c r="I6" s="126"/>
      <c r="J6" s="3"/>
      <c r="K6" s="6"/>
      <c r="M6" s="47"/>
      <c r="N6" s="47"/>
    </row>
    <row r="7" spans="1:110" s="1" customFormat="1" ht="23.5" customHeight="1" thickBot="1">
      <c r="B7" s="52">
        <f>O86</f>
        <v>0</v>
      </c>
      <c r="C7" s="53">
        <f>Summary!J19</f>
        <v>0</v>
      </c>
      <c r="D7" s="54" t="e">
        <f>B7/C7</f>
        <v>#DIV/0!</v>
      </c>
      <c r="E7" s="133"/>
      <c r="F7" s="19"/>
      <c r="G7" s="19"/>
      <c r="H7" s="19"/>
      <c r="I7" s="19"/>
      <c r="J7" s="3"/>
      <c r="K7" s="6"/>
      <c r="M7" s="47"/>
      <c r="N7" s="47"/>
    </row>
    <row r="8" spans="1:110" s="1" customFormat="1" ht="20.399999999999999" customHeight="1">
      <c r="B8" s="9"/>
      <c r="C8" s="9"/>
      <c r="D8" s="9"/>
      <c r="E8" s="134"/>
      <c r="F8" s="9"/>
      <c r="G8" s="9"/>
      <c r="H8" s="9"/>
      <c r="I8" s="9"/>
      <c r="K8" s="6"/>
      <c r="M8" s="47"/>
      <c r="N8" s="47"/>
    </row>
    <row r="9" spans="1:110" customFormat="1">
      <c r="B9" s="10"/>
      <c r="C9" s="11"/>
      <c r="D9" s="11"/>
      <c r="E9" s="135"/>
      <c r="F9" s="11"/>
      <c r="G9" s="11"/>
      <c r="H9" s="11"/>
      <c r="I9" s="11"/>
      <c r="J9" s="12"/>
      <c r="K9" s="13"/>
      <c r="L9" s="8"/>
      <c r="M9" s="49"/>
      <c r="N9" s="49"/>
      <c r="O9" s="11"/>
      <c r="P9" s="11"/>
      <c r="Q9" s="14"/>
      <c r="R9" s="15"/>
      <c r="S9" s="16"/>
      <c r="T9" s="17"/>
      <c r="U9" s="17"/>
      <c r="V9" s="14"/>
      <c r="W9" s="3"/>
      <c r="BO9" s="3"/>
    </row>
    <row r="10" spans="1:110" s="71" customFormat="1" ht="16.5" thickBot="1">
      <c r="A10" s="69"/>
      <c r="B10" s="64"/>
      <c r="C10" s="69"/>
      <c r="D10" s="69"/>
      <c r="E10" s="145"/>
      <c r="F10" s="69"/>
      <c r="G10" s="69"/>
      <c r="H10" s="69"/>
      <c r="I10" s="69"/>
      <c r="J10" s="136"/>
      <c r="K10" s="65"/>
      <c r="L10" s="64"/>
      <c r="M10" s="64"/>
      <c r="N10" s="64"/>
      <c r="O10" s="66"/>
      <c r="P10" s="67"/>
      <c r="Q10" s="67"/>
      <c r="R10" s="64"/>
      <c r="S10" s="64"/>
      <c r="T10" s="70"/>
      <c r="U10" s="68"/>
      <c r="V10" s="70"/>
      <c r="W10" s="70"/>
      <c r="X10" s="64"/>
      <c r="BO10" s="70"/>
      <c r="BP10" s="64"/>
    </row>
    <row r="11" spans="1:110" ht="25.25" customHeight="1" thickBot="1">
      <c r="A11" s="711" t="s">
        <v>36</v>
      </c>
      <c r="B11" s="712"/>
      <c r="C11" s="712"/>
      <c r="D11" s="712"/>
      <c r="E11" s="712"/>
      <c r="F11" s="712"/>
      <c r="G11" s="712"/>
      <c r="H11" s="712"/>
      <c r="I11" s="712"/>
      <c r="J11" s="712"/>
      <c r="K11" s="712"/>
      <c r="L11" s="712"/>
      <c r="M11" s="712"/>
      <c r="N11" s="712"/>
      <c r="O11" s="713"/>
      <c r="P11" s="713"/>
      <c r="Q11" s="713"/>
      <c r="R11" s="713"/>
      <c r="S11" s="713"/>
      <c r="T11" s="713"/>
      <c r="U11" s="713"/>
      <c r="V11" s="714"/>
      <c r="W11" s="721" t="s">
        <v>84</v>
      </c>
      <c r="X11" s="721"/>
      <c r="Y11" s="721"/>
      <c r="Z11" s="721"/>
      <c r="AA11" s="721"/>
      <c r="AB11" s="721"/>
      <c r="AC11" s="721"/>
      <c r="AD11" s="721"/>
      <c r="AE11" s="721"/>
      <c r="AF11" s="721"/>
      <c r="AG11" s="721"/>
      <c r="AH11" s="721"/>
      <c r="AI11" s="721"/>
      <c r="AJ11" s="721"/>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2"/>
      <c r="BO11" s="723" t="s">
        <v>85</v>
      </c>
      <c r="BP11" s="721"/>
      <c r="BQ11" s="721"/>
      <c r="BR11" s="721"/>
      <c r="BS11" s="721"/>
      <c r="BT11" s="721"/>
      <c r="BU11" s="721"/>
      <c r="BV11" s="721"/>
      <c r="BW11" s="721"/>
      <c r="BX11" s="721"/>
      <c r="BY11" s="721"/>
      <c r="BZ11" s="721"/>
      <c r="CA11" s="721"/>
      <c r="CB11" s="721"/>
      <c r="CC11" s="721"/>
      <c r="CD11" s="721"/>
      <c r="CE11" s="721"/>
      <c r="CF11" s="721"/>
      <c r="CG11" s="721"/>
      <c r="CH11" s="721"/>
      <c r="CI11" s="721"/>
      <c r="CJ11" s="721"/>
      <c r="CK11" s="721"/>
      <c r="CL11" s="721"/>
      <c r="CM11" s="721"/>
      <c r="CN11" s="721"/>
      <c r="CO11" s="721"/>
      <c r="CP11" s="721"/>
      <c r="CQ11" s="721"/>
      <c r="CR11" s="721"/>
      <c r="CS11" s="721"/>
      <c r="CT11" s="721"/>
      <c r="CU11" s="721"/>
      <c r="CV11" s="721"/>
      <c r="CW11" s="721"/>
      <c r="CX11" s="721"/>
      <c r="CY11" s="721"/>
      <c r="CZ11" s="721"/>
      <c r="DA11" s="721"/>
      <c r="DB11" s="721"/>
      <c r="DC11" s="721"/>
      <c r="DD11" s="721"/>
      <c r="DE11" s="721"/>
      <c r="DF11" s="724"/>
    </row>
    <row r="12" spans="1:110" ht="111.65" customHeight="1">
      <c r="A12" s="162"/>
      <c r="B12" s="163"/>
      <c r="C12" s="715" t="s">
        <v>4</v>
      </c>
      <c r="D12" s="716"/>
      <c r="E12" s="716"/>
      <c r="F12" s="716"/>
      <c r="G12" s="716"/>
      <c r="H12" s="716"/>
      <c r="I12" s="716"/>
      <c r="J12" s="716"/>
      <c r="K12" s="716"/>
      <c r="L12" s="716"/>
      <c r="M12" s="716"/>
      <c r="N12" s="717"/>
      <c r="O12" s="718" t="s">
        <v>26</v>
      </c>
      <c r="P12" s="719"/>
      <c r="Q12" s="719"/>
      <c r="R12" s="719"/>
      <c r="S12" s="719"/>
      <c r="T12" s="719"/>
      <c r="U12" s="719"/>
      <c r="V12" s="720"/>
      <c r="W12" s="725" t="s">
        <v>69</v>
      </c>
      <c r="X12" s="707"/>
      <c r="Y12" s="707"/>
      <c r="Z12" s="707"/>
      <c r="AA12" s="708" t="s">
        <v>70</v>
      </c>
      <c r="AB12" s="708"/>
      <c r="AC12" s="708"/>
      <c r="AD12" s="708"/>
      <c r="AE12" s="707" t="s">
        <v>71</v>
      </c>
      <c r="AF12" s="707"/>
      <c r="AG12" s="707"/>
      <c r="AH12" s="707"/>
      <c r="AI12" s="708" t="s">
        <v>72</v>
      </c>
      <c r="AJ12" s="708"/>
      <c r="AK12" s="708"/>
      <c r="AL12" s="708"/>
      <c r="AM12" s="707" t="s">
        <v>73</v>
      </c>
      <c r="AN12" s="707"/>
      <c r="AO12" s="707"/>
      <c r="AP12" s="707"/>
      <c r="AQ12" s="708" t="s">
        <v>74</v>
      </c>
      <c r="AR12" s="708"/>
      <c r="AS12" s="708"/>
      <c r="AT12" s="708"/>
      <c r="AU12" s="707" t="s">
        <v>75</v>
      </c>
      <c r="AV12" s="707"/>
      <c r="AW12" s="707"/>
      <c r="AX12" s="707"/>
      <c r="AY12" s="708" t="s">
        <v>76</v>
      </c>
      <c r="AZ12" s="708"/>
      <c r="BA12" s="708"/>
      <c r="BB12" s="708"/>
      <c r="BC12" s="707" t="s">
        <v>77</v>
      </c>
      <c r="BD12" s="707"/>
      <c r="BE12" s="707"/>
      <c r="BF12" s="707"/>
      <c r="BG12" s="708" t="s">
        <v>78</v>
      </c>
      <c r="BH12" s="708"/>
      <c r="BI12" s="708"/>
      <c r="BJ12" s="708"/>
      <c r="BK12" s="707" t="s">
        <v>86</v>
      </c>
      <c r="BL12" s="707"/>
      <c r="BM12" s="707"/>
      <c r="BN12" s="707"/>
      <c r="BO12" s="708" t="s">
        <v>45</v>
      </c>
      <c r="BP12" s="708"/>
      <c r="BQ12" s="708"/>
      <c r="BR12" s="708"/>
      <c r="BS12" s="707" t="s">
        <v>46</v>
      </c>
      <c r="BT12" s="707"/>
      <c r="BU12" s="707"/>
      <c r="BV12" s="707"/>
      <c r="BW12" s="708" t="s">
        <v>47</v>
      </c>
      <c r="BX12" s="708"/>
      <c r="BY12" s="708"/>
      <c r="BZ12" s="708"/>
      <c r="CA12" s="707" t="s">
        <v>87</v>
      </c>
      <c r="CB12" s="707"/>
      <c r="CC12" s="707"/>
      <c r="CD12" s="707"/>
      <c r="CE12" s="708" t="s">
        <v>88</v>
      </c>
      <c r="CF12" s="708"/>
      <c r="CG12" s="708"/>
      <c r="CH12" s="708"/>
      <c r="CI12" s="707" t="s">
        <v>89</v>
      </c>
      <c r="CJ12" s="707"/>
      <c r="CK12" s="707"/>
      <c r="CL12" s="707"/>
      <c r="CM12" s="708" t="s">
        <v>90</v>
      </c>
      <c r="CN12" s="708"/>
      <c r="CO12" s="708"/>
      <c r="CP12" s="708"/>
      <c r="CQ12" s="707" t="s">
        <v>91</v>
      </c>
      <c r="CR12" s="707"/>
      <c r="CS12" s="707"/>
      <c r="CT12" s="707"/>
      <c r="CU12" s="708" t="s">
        <v>92</v>
      </c>
      <c r="CV12" s="708"/>
      <c r="CW12" s="708"/>
      <c r="CX12" s="708"/>
      <c r="CY12" s="707" t="s">
        <v>93</v>
      </c>
      <c r="CZ12" s="707"/>
      <c r="DA12" s="707"/>
      <c r="DB12" s="707"/>
      <c r="DC12" s="708" t="s">
        <v>94</v>
      </c>
      <c r="DD12" s="708"/>
      <c r="DE12" s="708"/>
      <c r="DF12" s="726"/>
    </row>
    <row r="13" spans="1:110" ht="26.5" thickBot="1">
      <c r="A13" s="114" t="s">
        <v>48</v>
      </c>
      <c r="B13" s="164" t="s">
        <v>27</v>
      </c>
      <c r="C13" s="116" t="s">
        <v>28</v>
      </c>
      <c r="D13" s="117" t="s">
        <v>68</v>
      </c>
      <c r="E13" s="228" t="s">
        <v>34</v>
      </c>
      <c r="F13" s="198" t="s">
        <v>80</v>
      </c>
      <c r="G13" s="198" t="s">
        <v>81</v>
      </c>
      <c r="H13" s="198" t="s">
        <v>82</v>
      </c>
      <c r="I13" s="198" t="s">
        <v>83</v>
      </c>
      <c r="J13" s="156" t="s">
        <v>30</v>
      </c>
      <c r="K13" s="118" t="s">
        <v>31</v>
      </c>
      <c r="L13" s="117" t="s">
        <v>32</v>
      </c>
      <c r="M13" s="117" t="s">
        <v>9</v>
      </c>
      <c r="N13" s="119" t="s">
        <v>79</v>
      </c>
      <c r="O13" s="120" t="s">
        <v>60</v>
      </c>
      <c r="P13" s="121" t="s">
        <v>37</v>
      </c>
      <c r="Q13" s="122" t="s">
        <v>38</v>
      </c>
      <c r="R13" s="121" t="s">
        <v>7</v>
      </c>
      <c r="S13" s="121" t="s">
        <v>33</v>
      </c>
      <c r="T13" s="122" t="s">
        <v>39</v>
      </c>
      <c r="U13" s="122" t="s">
        <v>57</v>
      </c>
      <c r="V13" s="123" t="s">
        <v>8</v>
      </c>
      <c r="W13" s="167" t="s">
        <v>28</v>
      </c>
      <c r="X13" s="157" t="s">
        <v>29</v>
      </c>
      <c r="Y13" s="158" t="s">
        <v>30</v>
      </c>
      <c r="Z13" s="157" t="s">
        <v>32</v>
      </c>
      <c r="AA13" s="159" t="s">
        <v>28</v>
      </c>
      <c r="AB13" s="159" t="s">
        <v>29</v>
      </c>
      <c r="AC13" s="160" t="s">
        <v>30</v>
      </c>
      <c r="AD13" s="159" t="s">
        <v>32</v>
      </c>
      <c r="AE13" s="157" t="s">
        <v>28</v>
      </c>
      <c r="AF13" s="157" t="s">
        <v>29</v>
      </c>
      <c r="AG13" s="158" t="s">
        <v>30</v>
      </c>
      <c r="AH13" s="157" t="s">
        <v>32</v>
      </c>
      <c r="AI13" s="159" t="s">
        <v>28</v>
      </c>
      <c r="AJ13" s="159" t="s">
        <v>29</v>
      </c>
      <c r="AK13" s="160" t="s">
        <v>30</v>
      </c>
      <c r="AL13" s="159" t="s">
        <v>32</v>
      </c>
      <c r="AM13" s="157" t="s">
        <v>28</v>
      </c>
      <c r="AN13" s="157" t="s">
        <v>29</v>
      </c>
      <c r="AO13" s="158" t="s">
        <v>30</v>
      </c>
      <c r="AP13" s="157" t="s">
        <v>32</v>
      </c>
      <c r="AQ13" s="159" t="s">
        <v>28</v>
      </c>
      <c r="AR13" s="159" t="s">
        <v>29</v>
      </c>
      <c r="AS13" s="160" t="s">
        <v>30</v>
      </c>
      <c r="AT13" s="159" t="s">
        <v>32</v>
      </c>
      <c r="AU13" s="157" t="s">
        <v>28</v>
      </c>
      <c r="AV13" s="157" t="s">
        <v>29</v>
      </c>
      <c r="AW13" s="158" t="s">
        <v>30</v>
      </c>
      <c r="AX13" s="157" t="s">
        <v>32</v>
      </c>
      <c r="AY13" s="159" t="s">
        <v>28</v>
      </c>
      <c r="AZ13" s="159" t="s">
        <v>29</v>
      </c>
      <c r="BA13" s="160" t="s">
        <v>30</v>
      </c>
      <c r="BB13" s="159" t="s">
        <v>32</v>
      </c>
      <c r="BC13" s="157" t="s">
        <v>28</v>
      </c>
      <c r="BD13" s="157" t="s">
        <v>29</v>
      </c>
      <c r="BE13" s="158" t="s">
        <v>30</v>
      </c>
      <c r="BF13" s="157" t="s">
        <v>32</v>
      </c>
      <c r="BG13" s="159" t="s">
        <v>28</v>
      </c>
      <c r="BH13" s="159" t="s">
        <v>29</v>
      </c>
      <c r="BI13" s="160" t="s">
        <v>30</v>
      </c>
      <c r="BJ13" s="159" t="s">
        <v>32</v>
      </c>
      <c r="BK13" s="157" t="s">
        <v>28</v>
      </c>
      <c r="BL13" s="157" t="s">
        <v>29</v>
      </c>
      <c r="BM13" s="158" t="s">
        <v>30</v>
      </c>
      <c r="BN13" s="157" t="s">
        <v>32</v>
      </c>
      <c r="BO13" s="159" t="s">
        <v>28</v>
      </c>
      <c r="BP13" s="159" t="s">
        <v>29</v>
      </c>
      <c r="BQ13" s="160" t="s">
        <v>30</v>
      </c>
      <c r="BR13" s="159" t="s">
        <v>32</v>
      </c>
      <c r="BS13" s="157" t="s">
        <v>28</v>
      </c>
      <c r="BT13" s="157" t="s">
        <v>29</v>
      </c>
      <c r="BU13" s="158" t="s">
        <v>30</v>
      </c>
      <c r="BV13" s="157" t="s">
        <v>32</v>
      </c>
      <c r="BW13" s="159" t="s">
        <v>28</v>
      </c>
      <c r="BX13" s="159" t="s">
        <v>29</v>
      </c>
      <c r="BY13" s="160" t="s">
        <v>30</v>
      </c>
      <c r="BZ13" s="159" t="s">
        <v>32</v>
      </c>
      <c r="CA13" s="157" t="s">
        <v>28</v>
      </c>
      <c r="CB13" s="157" t="s">
        <v>29</v>
      </c>
      <c r="CC13" s="158" t="s">
        <v>30</v>
      </c>
      <c r="CD13" s="157" t="s">
        <v>32</v>
      </c>
      <c r="CE13" s="159" t="s">
        <v>28</v>
      </c>
      <c r="CF13" s="159" t="s">
        <v>29</v>
      </c>
      <c r="CG13" s="160" t="s">
        <v>30</v>
      </c>
      <c r="CH13" s="159" t="s">
        <v>32</v>
      </c>
      <c r="CI13" s="157" t="s">
        <v>28</v>
      </c>
      <c r="CJ13" s="157" t="s">
        <v>29</v>
      </c>
      <c r="CK13" s="158" t="s">
        <v>30</v>
      </c>
      <c r="CL13" s="157" t="s">
        <v>32</v>
      </c>
      <c r="CM13" s="159" t="s">
        <v>28</v>
      </c>
      <c r="CN13" s="159" t="s">
        <v>29</v>
      </c>
      <c r="CO13" s="160" t="s">
        <v>30</v>
      </c>
      <c r="CP13" s="159" t="s">
        <v>32</v>
      </c>
      <c r="CQ13" s="157" t="s">
        <v>28</v>
      </c>
      <c r="CR13" s="157" t="s">
        <v>29</v>
      </c>
      <c r="CS13" s="158" t="s">
        <v>30</v>
      </c>
      <c r="CT13" s="157" t="s">
        <v>32</v>
      </c>
      <c r="CU13" s="159" t="s">
        <v>28</v>
      </c>
      <c r="CV13" s="159" t="s">
        <v>29</v>
      </c>
      <c r="CW13" s="160" t="s">
        <v>30</v>
      </c>
      <c r="CX13" s="159" t="s">
        <v>32</v>
      </c>
      <c r="CY13" s="157" t="s">
        <v>28</v>
      </c>
      <c r="CZ13" s="157" t="s">
        <v>29</v>
      </c>
      <c r="DA13" s="158" t="s">
        <v>30</v>
      </c>
      <c r="DB13" s="157" t="s">
        <v>32</v>
      </c>
      <c r="DC13" s="159" t="s">
        <v>28</v>
      </c>
      <c r="DD13" s="159" t="s">
        <v>29</v>
      </c>
      <c r="DE13" s="160" t="s">
        <v>30</v>
      </c>
      <c r="DF13" s="161" t="s">
        <v>32</v>
      </c>
    </row>
    <row r="14" spans="1:110" s="4" customFormat="1" ht="16.25" customHeight="1">
      <c r="A14" s="102"/>
      <c r="B14" s="165">
        <f>'Daily_Total '!B14</f>
        <v>45116</v>
      </c>
      <c r="C14" s="103">
        <f>SUM(W14,AA14,AE14,AI14,AM14,AQ14,AU14,AY14,BC14,BG14,BK14,BO14,BS14,BW14,CA14,CE14,CI14,CM14,CQ14,CU14,CY14,DC14)</f>
        <v>0</v>
      </c>
      <c r="D14" s="104">
        <f t="shared" ref="D14:D20" si="0">SUM(X14,AB14,AF14,AJ14,AN14,AR14,AV14,AZ14,BD14,BH14,BL14,BP14,BT14,BX14,CB14,CF14,CJ14,CN14,CR14,CV14,CZ14,DD14)</f>
        <v>0</v>
      </c>
      <c r="E14" s="152"/>
      <c r="F14" s="104"/>
      <c r="G14" s="104"/>
      <c r="H14" s="104"/>
      <c r="I14" s="104"/>
      <c r="J14" s="105">
        <f>SUM(Y14,AC14,AG14,AK14,AO14,AS14,AW14,BA14,BE14,BI14,BM14,BQ14,BU14,BY14,CC14,CG14,CK14,CO14,CS14,CW14,DA14,DE14)</f>
        <v>0</v>
      </c>
      <c r="K14" s="106" t="e">
        <f>SUM($J14:J$14)/$C$3</f>
        <v>#DIV/0!</v>
      </c>
      <c r="L14" s="107" t="e">
        <f t="shared" ref="L14:L45" si="1">D14/C14</f>
        <v>#DIV/0!</v>
      </c>
      <c r="M14" s="108" t="e">
        <f t="shared" ref="M14:M45" si="2">J14/D14</f>
        <v>#DIV/0!</v>
      </c>
      <c r="N14" s="109" t="e">
        <f>J14/E14</f>
        <v>#DIV/0!</v>
      </c>
      <c r="O14" s="110"/>
      <c r="P14" s="104"/>
      <c r="Q14" s="111" t="e">
        <f t="shared" ref="Q14:Q77" si="3">O14/P14</f>
        <v>#DIV/0!</v>
      </c>
      <c r="R14" s="112" t="e">
        <f t="shared" ref="R14:R60" si="4">J14/O14</f>
        <v>#DIV/0!</v>
      </c>
      <c r="S14" s="106" t="e">
        <f t="shared" ref="S14:S45" si="5">O14/D14</f>
        <v>#DIV/0!</v>
      </c>
      <c r="T14" s="104"/>
      <c r="U14" s="104"/>
      <c r="V14" s="113">
        <f>IFERROR(U14/O14,1)</f>
        <v>1</v>
      </c>
      <c r="W14" s="168"/>
      <c r="X14" s="153"/>
      <c r="Y14" s="154"/>
      <c r="Z14" s="107" t="e">
        <f t="shared" ref="Z14:Z86" si="6">X14/W14</f>
        <v>#DIV/0!</v>
      </c>
      <c r="AA14" s="153"/>
      <c r="AB14" s="153"/>
      <c r="AC14" s="154"/>
      <c r="AD14" s="107" t="e">
        <f t="shared" ref="AD14:AD86" si="7">AB14/AA14</f>
        <v>#DIV/0!</v>
      </c>
      <c r="AE14" s="153"/>
      <c r="AF14" s="153"/>
      <c r="AG14" s="154"/>
      <c r="AH14" s="107" t="e">
        <f t="shared" ref="AH14:AH86" si="8">AF14/AE14</f>
        <v>#DIV/0!</v>
      </c>
      <c r="AI14" s="153"/>
      <c r="AJ14" s="153"/>
      <c r="AK14" s="154"/>
      <c r="AL14" s="107" t="e">
        <f t="shared" ref="AL14:AL86" si="9">AJ14/AI14</f>
        <v>#DIV/0!</v>
      </c>
      <c r="AM14" s="153"/>
      <c r="AN14" s="153"/>
      <c r="AO14" s="154"/>
      <c r="AP14" s="107" t="e">
        <f t="shared" ref="AP14:AP86" si="10">AN14/AM14</f>
        <v>#DIV/0!</v>
      </c>
      <c r="AQ14" s="153"/>
      <c r="AR14" s="153"/>
      <c r="AS14" s="154"/>
      <c r="AT14" s="107" t="e">
        <f t="shared" ref="AT14:AT86" si="11">AR14/AQ14</f>
        <v>#DIV/0!</v>
      </c>
      <c r="AU14" s="153"/>
      <c r="AV14" s="153"/>
      <c r="AW14" s="154"/>
      <c r="AX14" s="107" t="e">
        <f t="shared" ref="AX14:AX86" si="12">AV14/AU14</f>
        <v>#DIV/0!</v>
      </c>
      <c r="AY14" s="153"/>
      <c r="AZ14" s="153"/>
      <c r="BA14" s="154"/>
      <c r="BB14" s="107" t="e">
        <f t="shared" ref="BB14:BB86" si="13">AZ14/AY14</f>
        <v>#DIV/0!</v>
      </c>
      <c r="BC14" s="153"/>
      <c r="BD14" s="153"/>
      <c r="BE14" s="154"/>
      <c r="BF14" s="107" t="e">
        <f t="shared" ref="BF14:BF86" si="14">BD14/BC14</f>
        <v>#DIV/0!</v>
      </c>
      <c r="BG14" s="153"/>
      <c r="BH14" s="153"/>
      <c r="BI14" s="154"/>
      <c r="BJ14" s="107" t="e">
        <f t="shared" ref="BJ14:BJ86" si="15">BH14/BG14</f>
        <v>#DIV/0!</v>
      </c>
      <c r="BK14" s="153"/>
      <c r="BL14" s="153"/>
      <c r="BM14" s="154"/>
      <c r="BN14" s="107" t="e">
        <f t="shared" ref="BN14:BN86" si="16">BL14/BK14</f>
        <v>#DIV/0!</v>
      </c>
      <c r="BO14" s="153"/>
      <c r="BP14" s="153"/>
      <c r="BQ14" s="154"/>
      <c r="BR14" s="107" t="e">
        <f t="shared" ref="BR14:BR86" si="17">BP14/BO14</f>
        <v>#DIV/0!</v>
      </c>
      <c r="BS14" s="153"/>
      <c r="BT14" s="153"/>
      <c r="BU14" s="154"/>
      <c r="BV14" s="107" t="e">
        <f t="shared" ref="BV14:BV86" si="18">BT14/BS14</f>
        <v>#DIV/0!</v>
      </c>
      <c r="BW14" s="153"/>
      <c r="BX14" s="153"/>
      <c r="BY14" s="154"/>
      <c r="BZ14" s="107" t="e">
        <f t="shared" ref="BZ14:BZ86" si="19">BX14/BW14</f>
        <v>#DIV/0!</v>
      </c>
      <c r="CA14" s="153"/>
      <c r="CB14" s="153"/>
      <c r="CC14" s="154"/>
      <c r="CD14" s="107" t="e">
        <f t="shared" ref="CD14:CD86" si="20">CB14/CA14</f>
        <v>#DIV/0!</v>
      </c>
      <c r="CE14" s="153"/>
      <c r="CF14" s="153"/>
      <c r="CG14" s="154"/>
      <c r="CH14" s="107" t="e">
        <f t="shared" ref="CH14:CH86" si="21">CF14/CE14</f>
        <v>#DIV/0!</v>
      </c>
      <c r="CI14" s="153"/>
      <c r="CJ14" s="153"/>
      <c r="CK14" s="154"/>
      <c r="CL14" s="107" t="e">
        <f t="shared" ref="CL14:CL86" si="22">CJ14/CI14</f>
        <v>#DIV/0!</v>
      </c>
      <c r="CM14" s="153"/>
      <c r="CN14" s="153"/>
      <c r="CO14" s="154"/>
      <c r="CP14" s="107" t="e">
        <f t="shared" ref="CP14:CP86" si="23">CN14/CM14</f>
        <v>#DIV/0!</v>
      </c>
      <c r="CQ14" s="153"/>
      <c r="CR14" s="153"/>
      <c r="CS14" s="154"/>
      <c r="CT14" s="107" t="e">
        <f t="shared" ref="CT14:CT86" si="24">CR14/CQ14</f>
        <v>#DIV/0!</v>
      </c>
      <c r="CU14" s="153"/>
      <c r="CV14" s="153"/>
      <c r="CW14" s="154"/>
      <c r="CX14" s="107" t="e">
        <f t="shared" ref="CX14:CX86" si="25">CV14/CU14</f>
        <v>#DIV/0!</v>
      </c>
      <c r="CY14" s="153"/>
      <c r="CZ14" s="153"/>
      <c r="DA14" s="154"/>
      <c r="DB14" s="107" t="e">
        <f t="shared" ref="DB14:DB16" si="26">CZ14/CY14</f>
        <v>#DIV/0!</v>
      </c>
      <c r="DC14" s="153"/>
      <c r="DD14" s="153"/>
      <c r="DE14" s="154"/>
      <c r="DF14" s="155" t="e">
        <f t="shared" ref="DF14:DF86" si="27">DD14/DC14</f>
        <v>#DIV/0!</v>
      </c>
    </row>
    <row r="15" spans="1:110">
      <c r="A15" s="88"/>
      <c r="B15" s="165">
        <f>'Daily_Total '!B15</f>
        <v>45117</v>
      </c>
      <c r="C15" s="99">
        <f t="shared" ref="C15:C20" si="28">SUM(W15,AA15,AE15,AI15,AM15,AQ15,AU15,AY15,BC15,BG15,BK15,BO15,BS15,BW15,CA15,CE15,CI15,CM15,CQ15,CU15,CY15,DC15)</f>
        <v>0</v>
      </c>
      <c r="D15" s="72">
        <f t="shared" si="0"/>
        <v>0</v>
      </c>
      <c r="E15" s="146"/>
      <c r="F15" s="72"/>
      <c r="G15" s="72"/>
      <c r="H15" s="72"/>
      <c r="I15" s="72"/>
      <c r="J15" s="61">
        <f t="shared" ref="J15:J20" si="29">SUM(Y15,AC15,AG15,AK15,AO15,AS15,AW15,BA15,BE15,BI15,BM15,BQ15,BU15,BY15,CC15,CG15,CK15,CO15,CS15,CW15,DA15,DE15)</f>
        <v>0</v>
      </c>
      <c r="K15" s="59" t="e">
        <f>SUM($J$14:J15)/$C$3</f>
        <v>#DIV/0!</v>
      </c>
      <c r="L15" s="60" t="e">
        <f t="shared" si="1"/>
        <v>#DIV/0!</v>
      </c>
      <c r="M15" s="73" t="e">
        <f t="shared" si="2"/>
        <v>#DIV/0!</v>
      </c>
      <c r="N15" s="100" t="e">
        <f t="shared" ref="N15:N78" si="30">J15/E15</f>
        <v>#DIV/0!</v>
      </c>
      <c r="O15" s="97"/>
      <c r="P15" s="72"/>
      <c r="Q15" s="74" t="e">
        <f t="shared" si="3"/>
        <v>#DIV/0!</v>
      </c>
      <c r="R15" s="75" t="e">
        <f t="shared" si="4"/>
        <v>#DIV/0!</v>
      </c>
      <c r="S15" s="59" t="e">
        <f t="shared" si="5"/>
        <v>#DIV/0!</v>
      </c>
      <c r="T15" s="72"/>
      <c r="U15" s="72"/>
      <c r="V15" s="89">
        <f t="shared" ref="V15:V78" si="31">IFERROR(U15/O15,1)</f>
        <v>1</v>
      </c>
      <c r="W15" s="169"/>
      <c r="X15" s="127"/>
      <c r="Y15" s="128"/>
      <c r="Z15" s="60" t="e">
        <f t="shared" si="6"/>
        <v>#DIV/0!</v>
      </c>
      <c r="AA15" s="127"/>
      <c r="AB15" s="127"/>
      <c r="AC15" s="128"/>
      <c r="AD15" s="60" t="e">
        <f t="shared" si="7"/>
        <v>#DIV/0!</v>
      </c>
      <c r="AE15" s="127"/>
      <c r="AF15" s="127"/>
      <c r="AG15" s="128"/>
      <c r="AH15" s="60" t="e">
        <f t="shared" si="8"/>
        <v>#DIV/0!</v>
      </c>
      <c r="AI15" s="127"/>
      <c r="AJ15" s="127"/>
      <c r="AK15" s="128"/>
      <c r="AL15" s="60" t="e">
        <f t="shared" si="9"/>
        <v>#DIV/0!</v>
      </c>
      <c r="AM15" s="127"/>
      <c r="AN15" s="127"/>
      <c r="AO15" s="128"/>
      <c r="AP15" s="60" t="e">
        <f t="shared" si="10"/>
        <v>#DIV/0!</v>
      </c>
      <c r="AQ15" s="127"/>
      <c r="AR15" s="127"/>
      <c r="AS15" s="128"/>
      <c r="AT15" s="60" t="e">
        <f t="shared" si="11"/>
        <v>#DIV/0!</v>
      </c>
      <c r="AU15" s="127"/>
      <c r="AV15" s="127"/>
      <c r="AW15" s="128"/>
      <c r="AX15" s="60" t="e">
        <f t="shared" si="12"/>
        <v>#DIV/0!</v>
      </c>
      <c r="AY15" s="127"/>
      <c r="AZ15" s="127"/>
      <c r="BA15" s="128"/>
      <c r="BB15" s="60" t="e">
        <f t="shared" si="13"/>
        <v>#DIV/0!</v>
      </c>
      <c r="BC15" s="127"/>
      <c r="BD15" s="127"/>
      <c r="BE15" s="128"/>
      <c r="BF15" s="60" t="e">
        <f t="shared" si="14"/>
        <v>#DIV/0!</v>
      </c>
      <c r="BG15" s="127"/>
      <c r="BH15" s="127"/>
      <c r="BI15" s="128"/>
      <c r="BJ15" s="60" t="e">
        <f t="shared" si="15"/>
        <v>#DIV/0!</v>
      </c>
      <c r="BK15" s="127"/>
      <c r="BL15" s="127"/>
      <c r="BM15" s="128"/>
      <c r="BN15" s="60" t="e">
        <f t="shared" si="16"/>
        <v>#DIV/0!</v>
      </c>
      <c r="BO15" s="127"/>
      <c r="BP15" s="127"/>
      <c r="BQ15" s="128"/>
      <c r="BR15" s="60" t="e">
        <f t="shared" si="17"/>
        <v>#DIV/0!</v>
      </c>
      <c r="BS15" s="127"/>
      <c r="BT15" s="127"/>
      <c r="BU15" s="128"/>
      <c r="BV15" s="60" t="e">
        <f t="shared" si="18"/>
        <v>#DIV/0!</v>
      </c>
      <c r="BW15" s="127"/>
      <c r="BX15" s="127"/>
      <c r="BY15" s="128"/>
      <c r="BZ15" s="60" t="e">
        <f t="shared" si="19"/>
        <v>#DIV/0!</v>
      </c>
      <c r="CA15" s="127"/>
      <c r="CB15" s="127"/>
      <c r="CC15" s="128"/>
      <c r="CD15" s="60" t="e">
        <f t="shared" si="20"/>
        <v>#DIV/0!</v>
      </c>
      <c r="CE15" s="127"/>
      <c r="CF15" s="127"/>
      <c r="CG15" s="128"/>
      <c r="CH15" s="60" t="e">
        <f t="shared" si="21"/>
        <v>#DIV/0!</v>
      </c>
      <c r="CI15" s="127"/>
      <c r="CJ15" s="127"/>
      <c r="CK15" s="128"/>
      <c r="CL15" s="60" t="e">
        <f t="shared" si="22"/>
        <v>#DIV/0!</v>
      </c>
      <c r="CM15" s="127"/>
      <c r="CN15" s="127"/>
      <c r="CO15" s="128"/>
      <c r="CP15" s="60" t="e">
        <f t="shared" si="23"/>
        <v>#DIV/0!</v>
      </c>
      <c r="CQ15" s="127"/>
      <c r="CR15" s="127"/>
      <c r="CS15" s="128"/>
      <c r="CT15" s="60" t="e">
        <f t="shared" si="24"/>
        <v>#DIV/0!</v>
      </c>
      <c r="CU15" s="127"/>
      <c r="CV15" s="127"/>
      <c r="CW15" s="128"/>
      <c r="CX15" s="60" t="e">
        <f t="shared" si="25"/>
        <v>#DIV/0!</v>
      </c>
      <c r="CY15" s="127"/>
      <c r="CZ15" s="127"/>
      <c r="DA15" s="128"/>
      <c r="DB15" s="60" t="e">
        <f t="shared" si="26"/>
        <v>#DIV/0!</v>
      </c>
      <c r="DC15" s="127"/>
      <c r="DD15" s="127"/>
      <c r="DE15" s="128"/>
      <c r="DF15" s="150" t="e">
        <f t="shared" si="27"/>
        <v>#DIV/0!</v>
      </c>
    </row>
    <row r="16" spans="1:110">
      <c r="A16" s="88"/>
      <c r="B16" s="165">
        <f>'Daily_Total '!B16</f>
        <v>45118</v>
      </c>
      <c r="C16" s="99">
        <f t="shared" si="28"/>
        <v>0</v>
      </c>
      <c r="D16" s="72">
        <f t="shared" si="0"/>
        <v>0</v>
      </c>
      <c r="E16" s="146"/>
      <c r="F16" s="72"/>
      <c r="G16" s="72"/>
      <c r="H16" s="72"/>
      <c r="I16" s="72"/>
      <c r="J16" s="61">
        <f t="shared" si="29"/>
        <v>0</v>
      </c>
      <c r="K16" s="59" t="e">
        <f>SUM($J$14:J16)/$C$3</f>
        <v>#DIV/0!</v>
      </c>
      <c r="L16" s="60" t="e">
        <f t="shared" si="1"/>
        <v>#DIV/0!</v>
      </c>
      <c r="M16" s="73" t="e">
        <f t="shared" si="2"/>
        <v>#DIV/0!</v>
      </c>
      <c r="N16" s="100" t="e">
        <f t="shared" si="30"/>
        <v>#DIV/0!</v>
      </c>
      <c r="O16" s="97"/>
      <c r="P16" s="72"/>
      <c r="Q16" s="74" t="e">
        <f t="shared" si="3"/>
        <v>#DIV/0!</v>
      </c>
      <c r="R16" s="75" t="e">
        <f t="shared" si="4"/>
        <v>#DIV/0!</v>
      </c>
      <c r="S16" s="59" t="e">
        <f t="shared" si="5"/>
        <v>#DIV/0!</v>
      </c>
      <c r="T16" s="72"/>
      <c r="U16" s="72"/>
      <c r="V16" s="89">
        <f t="shared" si="31"/>
        <v>1</v>
      </c>
      <c r="W16" s="169"/>
      <c r="X16" s="127"/>
      <c r="Y16" s="128"/>
      <c r="Z16" s="60" t="e">
        <f t="shared" si="6"/>
        <v>#DIV/0!</v>
      </c>
      <c r="AA16" s="127"/>
      <c r="AB16" s="127"/>
      <c r="AC16" s="128"/>
      <c r="AD16" s="60" t="e">
        <f t="shared" si="7"/>
        <v>#DIV/0!</v>
      </c>
      <c r="AE16" s="127"/>
      <c r="AF16" s="127"/>
      <c r="AG16" s="128"/>
      <c r="AH16" s="60" t="e">
        <f t="shared" si="8"/>
        <v>#DIV/0!</v>
      </c>
      <c r="AI16" s="127"/>
      <c r="AJ16" s="127"/>
      <c r="AK16" s="128"/>
      <c r="AL16" s="60" t="e">
        <f t="shared" si="9"/>
        <v>#DIV/0!</v>
      </c>
      <c r="AM16" s="127"/>
      <c r="AN16" s="127"/>
      <c r="AO16" s="128"/>
      <c r="AP16" s="60" t="e">
        <f t="shared" si="10"/>
        <v>#DIV/0!</v>
      </c>
      <c r="AQ16" s="127"/>
      <c r="AR16" s="127"/>
      <c r="AS16" s="128"/>
      <c r="AT16" s="60" t="e">
        <f t="shared" si="11"/>
        <v>#DIV/0!</v>
      </c>
      <c r="AU16" s="127"/>
      <c r="AV16" s="127"/>
      <c r="AW16" s="128"/>
      <c r="AX16" s="60" t="e">
        <f t="shared" si="12"/>
        <v>#DIV/0!</v>
      </c>
      <c r="AY16" s="127"/>
      <c r="AZ16" s="127"/>
      <c r="BA16" s="128"/>
      <c r="BB16" s="60" t="e">
        <f t="shared" si="13"/>
        <v>#DIV/0!</v>
      </c>
      <c r="BC16" s="127"/>
      <c r="BD16" s="127"/>
      <c r="BE16" s="128"/>
      <c r="BF16" s="60" t="e">
        <f t="shared" si="14"/>
        <v>#DIV/0!</v>
      </c>
      <c r="BG16" s="127"/>
      <c r="BH16" s="127"/>
      <c r="BI16" s="128"/>
      <c r="BJ16" s="60" t="e">
        <f t="shared" si="15"/>
        <v>#DIV/0!</v>
      </c>
      <c r="BK16" s="127"/>
      <c r="BL16" s="127"/>
      <c r="BM16" s="128"/>
      <c r="BN16" s="60" t="e">
        <f t="shared" si="16"/>
        <v>#DIV/0!</v>
      </c>
      <c r="BO16" s="127"/>
      <c r="BP16" s="127"/>
      <c r="BQ16" s="128"/>
      <c r="BR16" s="60" t="e">
        <f t="shared" si="17"/>
        <v>#DIV/0!</v>
      </c>
      <c r="BS16" s="127"/>
      <c r="BT16" s="127"/>
      <c r="BU16" s="128"/>
      <c r="BV16" s="60" t="e">
        <f t="shared" si="18"/>
        <v>#DIV/0!</v>
      </c>
      <c r="BW16" s="127"/>
      <c r="BX16" s="127"/>
      <c r="BY16" s="128"/>
      <c r="BZ16" s="60" t="e">
        <f t="shared" si="19"/>
        <v>#DIV/0!</v>
      </c>
      <c r="CA16" s="127"/>
      <c r="CB16" s="127"/>
      <c r="CC16" s="128"/>
      <c r="CD16" s="60" t="e">
        <f t="shared" si="20"/>
        <v>#DIV/0!</v>
      </c>
      <c r="CE16" s="127"/>
      <c r="CF16" s="127"/>
      <c r="CG16" s="128"/>
      <c r="CH16" s="60" t="e">
        <f t="shared" si="21"/>
        <v>#DIV/0!</v>
      </c>
      <c r="CI16" s="127"/>
      <c r="CJ16" s="127"/>
      <c r="CK16" s="128"/>
      <c r="CL16" s="60" t="e">
        <f t="shared" si="22"/>
        <v>#DIV/0!</v>
      </c>
      <c r="CM16" s="127"/>
      <c r="CN16" s="127"/>
      <c r="CO16" s="128"/>
      <c r="CP16" s="60" t="e">
        <f t="shared" si="23"/>
        <v>#DIV/0!</v>
      </c>
      <c r="CQ16" s="127"/>
      <c r="CR16" s="127"/>
      <c r="CS16" s="128"/>
      <c r="CT16" s="60" t="e">
        <f t="shared" si="24"/>
        <v>#DIV/0!</v>
      </c>
      <c r="CU16" s="127"/>
      <c r="CV16" s="127"/>
      <c r="CW16" s="128"/>
      <c r="CX16" s="60" t="e">
        <f t="shared" si="25"/>
        <v>#DIV/0!</v>
      </c>
      <c r="CY16" s="127"/>
      <c r="CZ16" s="127"/>
      <c r="DA16" s="128"/>
      <c r="DB16" s="60" t="e">
        <f t="shared" si="26"/>
        <v>#DIV/0!</v>
      </c>
      <c r="DC16" s="127"/>
      <c r="DD16" s="127"/>
      <c r="DE16" s="128"/>
      <c r="DF16" s="150" t="e">
        <f t="shared" si="27"/>
        <v>#DIV/0!</v>
      </c>
    </row>
    <row r="17" spans="1:110">
      <c r="A17" s="88"/>
      <c r="B17" s="165">
        <f>'Daily_Total '!B17</f>
        <v>45119</v>
      </c>
      <c r="C17" s="99">
        <f t="shared" si="28"/>
        <v>0</v>
      </c>
      <c r="D17" s="72">
        <f t="shared" si="0"/>
        <v>0</v>
      </c>
      <c r="E17" s="146"/>
      <c r="F17" s="72"/>
      <c r="G17" s="72"/>
      <c r="H17" s="72"/>
      <c r="I17" s="72"/>
      <c r="J17" s="61">
        <f t="shared" si="29"/>
        <v>0</v>
      </c>
      <c r="K17" s="59" t="e">
        <f>SUM($J$14:J17)/$C$3</f>
        <v>#DIV/0!</v>
      </c>
      <c r="L17" s="60" t="e">
        <f t="shared" si="1"/>
        <v>#DIV/0!</v>
      </c>
      <c r="M17" s="73" t="e">
        <f t="shared" si="2"/>
        <v>#DIV/0!</v>
      </c>
      <c r="N17" s="100" t="e">
        <f t="shared" si="30"/>
        <v>#DIV/0!</v>
      </c>
      <c r="O17" s="97"/>
      <c r="P17" s="72"/>
      <c r="Q17" s="74" t="e">
        <f t="shared" si="3"/>
        <v>#DIV/0!</v>
      </c>
      <c r="R17" s="75" t="e">
        <f t="shared" si="4"/>
        <v>#DIV/0!</v>
      </c>
      <c r="S17" s="59" t="e">
        <f t="shared" si="5"/>
        <v>#DIV/0!</v>
      </c>
      <c r="T17" s="72"/>
      <c r="U17" s="72"/>
      <c r="V17" s="89">
        <f t="shared" si="31"/>
        <v>1</v>
      </c>
      <c r="W17" s="169"/>
      <c r="X17" s="127"/>
      <c r="Y17" s="128"/>
      <c r="Z17" s="60" t="e">
        <f t="shared" si="6"/>
        <v>#DIV/0!</v>
      </c>
      <c r="AA17" s="127"/>
      <c r="AB17" s="127"/>
      <c r="AC17" s="128"/>
      <c r="AD17" s="60" t="e">
        <f t="shared" si="7"/>
        <v>#DIV/0!</v>
      </c>
      <c r="AE17" s="127"/>
      <c r="AF17" s="127"/>
      <c r="AG17" s="128"/>
      <c r="AH17" s="60" t="e">
        <f t="shared" si="8"/>
        <v>#DIV/0!</v>
      </c>
      <c r="AI17" s="127"/>
      <c r="AJ17" s="127"/>
      <c r="AK17" s="128"/>
      <c r="AL17" s="60" t="e">
        <f t="shared" si="9"/>
        <v>#DIV/0!</v>
      </c>
      <c r="AM17" s="127"/>
      <c r="AN17" s="127"/>
      <c r="AO17" s="128"/>
      <c r="AP17" s="60" t="e">
        <f t="shared" si="10"/>
        <v>#DIV/0!</v>
      </c>
      <c r="AQ17" s="127"/>
      <c r="AR17" s="127"/>
      <c r="AS17" s="128"/>
      <c r="AT17" s="60" t="e">
        <f t="shared" si="11"/>
        <v>#DIV/0!</v>
      </c>
      <c r="AU17" s="127"/>
      <c r="AV17" s="127"/>
      <c r="AW17" s="128"/>
      <c r="AX17" s="60" t="e">
        <f t="shared" si="12"/>
        <v>#DIV/0!</v>
      </c>
      <c r="AY17" s="127"/>
      <c r="AZ17" s="127"/>
      <c r="BA17" s="128"/>
      <c r="BB17" s="60" t="e">
        <f t="shared" si="13"/>
        <v>#DIV/0!</v>
      </c>
      <c r="BC17" s="127"/>
      <c r="BD17" s="127"/>
      <c r="BE17" s="128"/>
      <c r="BF17" s="60" t="e">
        <f t="shared" si="14"/>
        <v>#DIV/0!</v>
      </c>
      <c r="BG17" s="127"/>
      <c r="BH17" s="127"/>
      <c r="BI17" s="128"/>
      <c r="BJ17" s="60" t="e">
        <f>BH17/BG17</f>
        <v>#DIV/0!</v>
      </c>
      <c r="BK17" s="127"/>
      <c r="BL17" s="127"/>
      <c r="BM17" s="128"/>
      <c r="BN17" s="60" t="e">
        <f t="shared" si="16"/>
        <v>#DIV/0!</v>
      </c>
      <c r="BO17" s="127"/>
      <c r="BP17" s="127"/>
      <c r="BQ17" s="128"/>
      <c r="BR17" s="60" t="e">
        <f t="shared" si="17"/>
        <v>#DIV/0!</v>
      </c>
      <c r="BS17" s="127"/>
      <c r="BT17" s="127"/>
      <c r="BU17" s="128"/>
      <c r="BV17" s="60" t="e">
        <f t="shared" si="18"/>
        <v>#DIV/0!</v>
      </c>
      <c r="BW17" s="127"/>
      <c r="BX17" s="127"/>
      <c r="BY17" s="128"/>
      <c r="BZ17" s="60" t="e">
        <f t="shared" si="19"/>
        <v>#DIV/0!</v>
      </c>
      <c r="CA17" s="127"/>
      <c r="CB17" s="127"/>
      <c r="CC17" s="128"/>
      <c r="CD17" s="60" t="e">
        <f t="shared" si="20"/>
        <v>#DIV/0!</v>
      </c>
      <c r="CE17" s="127"/>
      <c r="CF17" s="127"/>
      <c r="CG17" s="128"/>
      <c r="CH17" s="60" t="e">
        <f t="shared" si="21"/>
        <v>#DIV/0!</v>
      </c>
      <c r="CI17" s="127"/>
      <c r="CJ17" s="127"/>
      <c r="CK17" s="128"/>
      <c r="CL17" s="60" t="e">
        <f t="shared" si="22"/>
        <v>#DIV/0!</v>
      </c>
      <c r="CM17" s="127"/>
      <c r="CN17" s="127"/>
      <c r="CO17" s="128"/>
      <c r="CP17" s="60" t="e">
        <f t="shared" si="23"/>
        <v>#DIV/0!</v>
      </c>
      <c r="CQ17" s="127"/>
      <c r="CR17" s="127"/>
      <c r="CS17" s="128"/>
      <c r="CT17" s="60" t="e">
        <f t="shared" si="24"/>
        <v>#DIV/0!</v>
      </c>
      <c r="CU17" s="127"/>
      <c r="CV17" s="127"/>
      <c r="CW17" s="128"/>
      <c r="CX17" s="60" t="e">
        <f t="shared" si="25"/>
        <v>#DIV/0!</v>
      </c>
      <c r="CY17" s="127"/>
      <c r="CZ17" s="127"/>
      <c r="DA17" s="128"/>
      <c r="DB17" s="60" t="e">
        <f>CZ17/CY17</f>
        <v>#DIV/0!</v>
      </c>
      <c r="DC17" s="127"/>
      <c r="DD17" s="127"/>
      <c r="DE17" s="128"/>
      <c r="DF17" s="150" t="e">
        <f t="shared" si="27"/>
        <v>#DIV/0!</v>
      </c>
    </row>
    <row r="18" spans="1:110">
      <c r="A18" s="90"/>
      <c r="B18" s="165">
        <f>'Daily_Total '!B18</f>
        <v>45120</v>
      </c>
      <c r="C18" s="99">
        <f t="shared" si="28"/>
        <v>0</v>
      </c>
      <c r="D18" s="72">
        <f t="shared" si="0"/>
        <v>0</v>
      </c>
      <c r="E18" s="146"/>
      <c r="F18" s="72"/>
      <c r="G18" s="72"/>
      <c r="H18" s="72"/>
      <c r="I18" s="72"/>
      <c r="J18" s="61">
        <f t="shared" si="29"/>
        <v>0</v>
      </c>
      <c r="K18" s="59" t="e">
        <f>SUM($J$14:J18)/$C$3</f>
        <v>#DIV/0!</v>
      </c>
      <c r="L18" s="60" t="e">
        <f t="shared" si="1"/>
        <v>#DIV/0!</v>
      </c>
      <c r="M18" s="73" t="e">
        <f t="shared" si="2"/>
        <v>#DIV/0!</v>
      </c>
      <c r="N18" s="100" t="e">
        <f t="shared" si="30"/>
        <v>#DIV/0!</v>
      </c>
      <c r="O18" s="97"/>
      <c r="P18" s="72"/>
      <c r="Q18" s="74" t="e">
        <f t="shared" si="3"/>
        <v>#DIV/0!</v>
      </c>
      <c r="R18" s="75" t="e">
        <f t="shared" si="4"/>
        <v>#DIV/0!</v>
      </c>
      <c r="S18" s="59" t="e">
        <f t="shared" si="5"/>
        <v>#DIV/0!</v>
      </c>
      <c r="T18" s="72"/>
      <c r="U18" s="72"/>
      <c r="V18" s="89">
        <f t="shared" si="31"/>
        <v>1</v>
      </c>
      <c r="W18" s="169"/>
      <c r="X18" s="127"/>
      <c r="Y18" s="128"/>
      <c r="Z18" s="60" t="e">
        <f t="shared" si="6"/>
        <v>#DIV/0!</v>
      </c>
      <c r="AA18" s="127"/>
      <c r="AB18" s="127"/>
      <c r="AC18" s="128"/>
      <c r="AD18" s="60" t="e">
        <f t="shared" si="7"/>
        <v>#DIV/0!</v>
      </c>
      <c r="AE18" s="127"/>
      <c r="AF18" s="127"/>
      <c r="AG18" s="128"/>
      <c r="AH18" s="60" t="e">
        <f t="shared" si="8"/>
        <v>#DIV/0!</v>
      </c>
      <c r="AI18" s="127"/>
      <c r="AJ18" s="127"/>
      <c r="AK18" s="128"/>
      <c r="AL18" s="60" t="e">
        <f t="shared" si="9"/>
        <v>#DIV/0!</v>
      </c>
      <c r="AM18" s="127"/>
      <c r="AN18" s="127"/>
      <c r="AO18" s="128"/>
      <c r="AP18" s="60" t="e">
        <f t="shared" si="10"/>
        <v>#DIV/0!</v>
      </c>
      <c r="AQ18" s="127"/>
      <c r="AR18" s="127"/>
      <c r="AS18" s="128"/>
      <c r="AT18" s="60" t="e">
        <f t="shared" si="11"/>
        <v>#DIV/0!</v>
      </c>
      <c r="AU18" s="127"/>
      <c r="AV18" s="127"/>
      <c r="AW18" s="128"/>
      <c r="AX18" s="60" t="e">
        <f t="shared" si="12"/>
        <v>#DIV/0!</v>
      </c>
      <c r="AY18" s="127"/>
      <c r="AZ18" s="127"/>
      <c r="BA18" s="128"/>
      <c r="BB18" s="60" t="e">
        <f t="shared" si="13"/>
        <v>#DIV/0!</v>
      </c>
      <c r="BC18" s="127"/>
      <c r="BD18" s="127"/>
      <c r="BE18" s="128"/>
      <c r="BF18" s="60" t="e">
        <f t="shared" si="14"/>
        <v>#DIV/0!</v>
      </c>
      <c r="BG18" s="127"/>
      <c r="BH18" s="127"/>
      <c r="BI18" s="128"/>
      <c r="BJ18" s="60" t="e">
        <f t="shared" si="15"/>
        <v>#DIV/0!</v>
      </c>
      <c r="BK18" s="127"/>
      <c r="BL18" s="127"/>
      <c r="BM18" s="128"/>
      <c r="BN18" s="60" t="e">
        <f t="shared" si="16"/>
        <v>#DIV/0!</v>
      </c>
      <c r="BO18" s="127"/>
      <c r="BP18" s="127"/>
      <c r="BQ18" s="128"/>
      <c r="BR18" s="60" t="e">
        <f t="shared" si="17"/>
        <v>#DIV/0!</v>
      </c>
      <c r="BS18" s="127"/>
      <c r="BT18" s="127"/>
      <c r="BU18" s="128"/>
      <c r="BV18" s="60" t="e">
        <f t="shared" si="18"/>
        <v>#DIV/0!</v>
      </c>
      <c r="BW18" s="127"/>
      <c r="BX18" s="127"/>
      <c r="BY18" s="128"/>
      <c r="BZ18" s="60" t="e">
        <f t="shared" si="19"/>
        <v>#DIV/0!</v>
      </c>
      <c r="CA18" s="127"/>
      <c r="CB18" s="127"/>
      <c r="CC18" s="128"/>
      <c r="CD18" s="60" t="e">
        <f t="shared" si="20"/>
        <v>#DIV/0!</v>
      </c>
      <c r="CE18" s="127"/>
      <c r="CF18" s="127"/>
      <c r="CG18" s="128"/>
      <c r="CH18" s="60" t="e">
        <f t="shared" si="21"/>
        <v>#DIV/0!</v>
      </c>
      <c r="CI18" s="127"/>
      <c r="CJ18" s="127"/>
      <c r="CK18" s="128"/>
      <c r="CL18" s="60" t="e">
        <f t="shared" si="22"/>
        <v>#DIV/0!</v>
      </c>
      <c r="CM18" s="127"/>
      <c r="CN18" s="127"/>
      <c r="CO18" s="128"/>
      <c r="CP18" s="60" t="e">
        <f t="shared" si="23"/>
        <v>#DIV/0!</v>
      </c>
      <c r="CQ18" s="127"/>
      <c r="CR18" s="127"/>
      <c r="CS18" s="128"/>
      <c r="CT18" s="60" t="e">
        <f t="shared" si="24"/>
        <v>#DIV/0!</v>
      </c>
      <c r="CU18" s="127"/>
      <c r="CV18" s="127"/>
      <c r="CW18" s="128"/>
      <c r="CX18" s="60" t="e">
        <f t="shared" si="25"/>
        <v>#DIV/0!</v>
      </c>
      <c r="CY18" s="127"/>
      <c r="CZ18" s="127"/>
      <c r="DA18" s="128"/>
      <c r="DB18" s="60" t="e">
        <f t="shared" ref="DB18:DB86" si="32">CZ18/CY18</f>
        <v>#DIV/0!</v>
      </c>
      <c r="DC18" s="127"/>
      <c r="DD18" s="127"/>
      <c r="DE18" s="128"/>
      <c r="DF18" s="150" t="e">
        <f t="shared" si="27"/>
        <v>#DIV/0!</v>
      </c>
    </row>
    <row r="19" spans="1:110">
      <c r="A19" s="88"/>
      <c r="B19" s="165">
        <f>'Daily_Total '!B19</f>
        <v>45121</v>
      </c>
      <c r="C19" s="99">
        <f t="shared" si="28"/>
        <v>0</v>
      </c>
      <c r="D19" s="72">
        <f t="shared" si="0"/>
        <v>0</v>
      </c>
      <c r="E19" s="146"/>
      <c r="F19" s="72"/>
      <c r="G19" s="72"/>
      <c r="H19" s="72"/>
      <c r="I19" s="72"/>
      <c r="J19" s="61">
        <f t="shared" si="29"/>
        <v>0</v>
      </c>
      <c r="K19" s="59" t="e">
        <f>SUM($J$14:J19)/$C$3</f>
        <v>#DIV/0!</v>
      </c>
      <c r="L19" s="60" t="e">
        <f t="shared" si="1"/>
        <v>#DIV/0!</v>
      </c>
      <c r="M19" s="73" t="e">
        <f t="shared" si="2"/>
        <v>#DIV/0!</v>
      </c>
      <c r="N19" s="100" t="e">
        <f t="shared" si="30"/>
        <v>#DIV/0!</v>
      </c>
      <c r="O19" s="97"/>
      <c r="P19" s="72"/>
      <c r="Q19" s="74" t="e">
        <f t="shared" si="3"/>
        <v>#DIV/0!</v>
      </c>
      <c r="R19" s="75" t="e">
        <f t="shared" si="4"/>
        <v>#DIV/0!</v>
      </c>
      <c r="S19" s="59" t="e">
        <f t="shared" si="5"/>
        <v>#DIV/0!</v>
      </c>
      <c r="T19" s="72"/>
      <c r="U19" s="72"/>
      <c r="V19" s="89">
        <f t="shared" si="31"/>
        <v>1</v>
      </c>
      <c r="W19" s="169"/>
      <c r="X19" s="127"/>
      <c r="Y19" s="128"/>
      <c r="Z19" s="60" t="e">
        <f t="shared" si="6"/>
        <v>#DIV/0!</v>
      </c>
      <c r="AA19" s="127"/>
      <c r="AB19" s="127"/>
      <c r="AC19" s="128"/>
      <c r="AD19" s="60" t="e">
        <f t="shared" si="7"/>
        <v>#DIV/0!</v>
      </c>
      <c r="AE19" s="127"/>
      <c r="AF19" s="127"/>
      <c r="AG19" s="128"/>
      <c r="AH19" s="60" t="e">
        <f t="shared" si="8"/>
        <v>#DIV/0!</v>
      </c>
      <c r="AI19" s="127"/>
      <c r="AJ19" s="127"/>
      <c r="AK19" s="128"/>
      <c r="AL19" s="60" t="e">
        <f t="shared" si="9"/>
        <v>#DIV/0!</v>
      </c>
      <c r="AM19" s="127"/>
      <c r="AN19" s="127"/>
      <c r="AO19" s="128"/>
      <c r="AP19" s="60" t="e">
        <f t="shared" si="10"/>
        <v>#DIV/0!</v>
      </c>
      <c r="AQ19" s="127"/>
      <c r="AR19" s="127"/>
      <c r="AS19" s="128"/>
      <c r="AT19" s="60" t="e">
        <f t="shared" si="11"/>
        <v>#DIV/0!</v>
      </c>
      <c r="AU19" s="127"/>
      <c r="AV19" s="127"/>
      <c r="AW19" s="128"/>
      <c r="AX19" s="60" t="e">
        <f t="shared" si="12"/>
        <v>#DIV/0!</v>
      </c>
      <c r="AY19" s="127"/>
      <c r="AZ19" s="127"/>
      <c r="BA19" s="128"/>
      <c r="BB19" s="60" t="e">
        <f t="shared" si="13"/>
        <v>#DIV/0!</v>
      </c>
      <c r="BC19" s="127"/>
      <c r="BD19" s="127"/>
      <c r="BE19" s="128"/>
      <c r="BF19" s="60" t="e">
        <f t="shared" si="14"/>
        <v>#DIV/0!</v>
      </c>
      <c r="BG19" s="127"/>
      <c r="BH19" s="127"/>
      <c r="BI19" s="128"/>
      <c r="BJ19" s="60" t="e">
        <f t="shared" si="15"/>
        <v>#DIV/0!</v>
      </c>
      <c r="BK19" s="127"/>
      <c r="BL19" s="127"/>
      <c r="BM19" s="128"/>
      <c r="BN19" s="60" t="e">
        <f t="shared" si="16"/>
        <v>#DIV/0!</v>
      </c>
      <c r="BO19" s="127"/>
      <c r="BP19" s="127"/>
      <c r="BQ19" s="128"/>
      <c r="BR19" s="60" t="e">
        <f t="shared" si="17"/>
        <v>#DIV/0!</v>
      </c>
      <c r="BS19" s="127"/>
      <c r="BT19" s="127"/>
      <c r="BU19" s="128"/>
      <c r="BV19" s="60" t="e">
        <f t="shared" si="18"/>
        <v>#DIV/0!</v>
      </c>
      <c r="BW19" s="127"/>
      <c r="BX19" s="127"/>
      <c r="BY19" s="128"/>
      <c r="BZ19" s="60" t="e">
        <f t="shared" si="19"/>
        <v>#DIV/0!</v>
      </c>
      <c r="CA19" s="127"/>
      <c r="CB19" s="127"/>
      <c r="CC19" s="128"/>
      <c r="CD19" s="60" t="e">
        <f t="shared" si="20"/>
        <v>#DIV/0!</v>
      </c>
      <c r="CE19" s="127"/>
      <c r="CF19" s="127"/>
      <c r="CG19" s="128"/>
      <c r="CH19" s="60" t="e">
        <f t="shared" si="21"/>
        <v>#DIV/0!</v>
      </c>
      <c r="CI19" s="127"/>
      <c r="CJ19" s="127"/>
      <c r="CK19" s="128"/>
      <c r="CL19" s="60" t="e">
        <f t="shared" si="22"/>
        <v>#DIV/0!</v>
      </c>
      <c r="CM19" s="127"/>
      <c r="CN19" s="127"/>
      <c r="CO19" s="128"/>
      <c r="CP19" s="60" t="e">
        <f t="shared" si="23"/>
        <v>#DIV/0!</v>
      </c>
      <c r="CQ19" s="127"/>
      <c r="CR19" s="127"/>
      <c r="CS19" s="128"/>
      <c r="CT19" s="60" t="e">
        <f t="shared" si="24"/>
        <v>#DIV/0!</v>
      </c>
      <c r="CU19" s="127"/>
      <c r="CV19" s="127"/>
      <c r="CW19" s="128"/>
      <c r="CX19" s="60" t="e">
        <f t="shared" si="25"/>
        <v>#DIV/0!</v>
      </c>
      <c r="CY19" s="127"/>
      <c r="CZ19" s="127"/>
      <c r="DA19" s="128"/>
      <c r="DB19" s="60" t="e">
        <f t="shared" si="32"/>
        <v>#DIV/0!</v>
      </c>
      <c r="DC19" s="127"/>
      <c r="DD19" s="127"/>
      <c r="DE19" s="128"/>
      <c r="DF19" s="150" t="e">
        <f t="shared" si="27"/>
        <v>#DIV/0!</v>
      </c>
    </row>
    <row r="20" spans="1:110">
      <c r="A20" s="88"/>
      <c r="B20" s="165">
        <f>'Daily_Total '!B20</f>
        <v>45122</v>
      </c>
      <c r="C20" s="99">
        <f t="shared" si="28"/>
        <v>0</v>
      </c>
      <c r="D20" s="72">
        <f t="shared" si="0"/>
        <v>0</v>
      </c>
      <c r="E20" s="146"/>
      <c r="F20" s="72"/>
      <c r="G20" s="72"/>
      <c r="H20" s="72"/>
      <c r="I20" s="72"/>
      <c r="J20" s="61">
        <f t="shared" si="29"/>
        <v>0</v>
      </c>
      <c r="K20" s="59" t="e">
        <f>SUM($J$14:J20)/$C$3</f>
        <v>#DIV/0!</v>
      </c>
      <c r="L20" s="60" t="e">
        <f t="shared" si="1"/>
        <v>#DIV/0!</v>
      </c>
      <c r="M20" s="73" t="e">
        <f t="shared" si="2"/>
        <v>#DIV/0!</v>
      </c>
      <c r="N20" s="100" t="e">
        <f t="shared" si="30"/>
        <v>#DIV/0!</v>
      </c>
      <c r="O20" s="97"/>
      <c r="P20" s="72"/>
      <c r="Q20" s="74" t="e">
        <f t="shared" si="3"/>
        <v>#DIV/0!</v>
      </c>
      <c r="R20" s="75" t="e">
        <f t="shared" si="4"/>
        <v>#DIV/0!</v>
      </c>
      <c r="S20" s="59" t="e">
        <f t="shared" si="5"/>
        <v>#DIV/0!</v>
      </c>
      <c r="T20" s="72"/>
      <c r="U20" s="72"/>
      <c r="V20" s="89">
        <f t="shared" si="31"/>
        <v>1</v>
      </c>
      <c r="W20" s="169"/>
      <c r="X20" s="127"/>
      <c r="Y20" s="128"/>
      <c r="Z20" s="60" t="e">
        <f t="shared" si="6"/>
        <v>#DIV/0!</v>
      </c>
      <c r="AA20" s="127"/>
      <c r="AB20" s="127"/>
      <c r="AC20" s="128"/>
      <c r="AD20" s="60" t="e">
        <f t="shared" si="7"/>
        <v>#DIV/0!</v>
      </c>
      <c r="AE20" s="127"/>
      <c r="AF20" s="127"/>
      <c r="AG20" s="128"/>
      <c r="AH20" s="60" t="e">
        <f t="shared" si="8"/>
        <v>#DIV/0!</v>
      </c>
      <c r="AI20" s="127"/>
      <c r="AJ20" s="127"/>
      <c r="AK20" s="128"/>
      <c r="AL20" s="60" t="e">
        <f t="shared" si="9"/>
        <v>#DIV/0!</v>
      </c>
      <c r="AM20" s="127"/>
      <c r="AN20" s="127"/>
      <c r="AO20" s="128"/>
      <c r="AP20" s="60" t="e">
        <f t="shared" si="10"/>
        <v>#DIV/0!</v>
      </c>
      <c r="AQ20" s="127"/>
      <c r="AR20" s="127"/>
      <c r="AS20" s="128"/>
      <c r="AT20" s="60" t="e">
        <f t="shared" si="11"/>
        <v>#DIV/0!</v>
      </c>
      <c r="AU20" s="127"/>
      <c r="AV20" s="127"/>
      <c r="AW20" s="128"/>
      <c r="AX20" s="60" t="e">
        <f t="shared" si="12"/>
        <v>#DIV/0!</v>
      </c>
      <c r="AY20" s="127"/>
      <c r="AZ20" s="127"/>
      <c r="BA20" s="128"/>
      <c r="BB20" s="60" t="e">
        <f t="shared" si="13"/>
        <v>#DIV/0!</v>
      </c>
      <c r="BC20" s="127"/>
      <c r="BD20" s="127"/>
      <c r="BE20" s="128"/>
      <c r="BF20" s="60" t="e">
        <f t="shared" si="14"/>
        <v>#DIV/0!</v>
      </c>
      <c r="BG20" s="127"/>
      <c r="BH20" s="127"/>
      <c r="BI20" s="128"/>
      <c r="BJ20" s="60" t="e">
        <f t="shared" si="15"/>
        <v>#DIV/0!</v>
      </c>
      <c r="BK20" s="127"/>
      <c r="BL20" s="127"/>
      <c r="BM20" s="128"/>
      <c r="BN20" s="60" t="e">
        <f t="shared" si="16"/>
        <v>#DIV/0!</v>
      </c>
      <c r="BO20" s="127"/>
      <c r="BP20" s="127"/>
      <c r="BQ20" s="128"/>
      <c r="BR20" s="60" t="e">
        <f t="shared" si="17"/>
        <v>#DIV/0!</v>
      </c>
      <c r="BS20" s="127"/>
      <c r="BT20" s="127"/>
      <c r="BU20" s="128"/>
      <c r="BV20" s="60" t="e">
        <f t="shared" si="18"/>
        <v>#DIV/0!</v>
      </c>
      <c r="BW20" s="127"/>
      <c r="BX20" s="127"/>
      <c r="BY20" s="128"/>
      <c r="BZ20" s="60" t="e">
        <f t="shared" si="19"/>
        <v>#DIV/0!</v>
      </c>
      <c r="CA20" s="127"/>
      <c r="CB20" s="127"/>
      <c r="CC20" s="128"/>
      <c r="CD20" s="60" t="e">
        <f t="shared" si="20"/>
        <v>#DIV/0!</v>
      </c>
      <c r="CE20" s="127"/>
      <c r="CF20" s="127"/>
      <c r="CG20" s="128"/>
      <c r="CH20" s="60" t="e">
        <f t="shared" si="21"/>
        <v>#DIV/0!</v>
      </c>
      <c r="CI20" s="127"/>
      <c r="CJ20" s="127"/>
      <c r="CK20" s="128"/>
      <c r="CL20" s="60" t="e">
        <f t="shared" si="22"/>
        <v>#DIV/0!</v>
      </c>
      <c r="CM20" s="127"/>
      <c r="CN20" s="127"/>
      <c r="CO20" s="128"/>
      <c r="CP20" s="60" t="e">
        <f t="shared" si="23"/>
        <v>#DIV/0!</v>
      </c>
      <c r="CQ20" s="127"/>
      <c r="CR20" s="127"/>
      <c r="CS20" s="128"/>
      <c r="CT20" s="60" t="e">
        <f t="shared" si="24"/>
        <v>#DIV/0!</v>
      </c>
      <c r="CU20" s="127"/>
      <c r="CV20" s="127"/>
      <c r="CW20" s="128"/>
      <c r="CX20" s="60" t="e">
        <f t="shared" si="25"/>
        <v>#DIV/0!</v>
      </c>
      <c r="CY20" s="127"/>
      <c r="CZ20" s="127"/>
      <c r="DA20" s="128"/>
      <c r="DB20" s="60" t="e">
        <f t="shared" si="32"/>
        <v>#DIV/0!</v>
      </c>
      <c r="DC20" s="127"/>
      <c r="DD20" s="127"/>
      <c r="DE20" s="128"/>
      <c r="DF20" s="150" t="e">
        <f t="shared" si="27"/>
        <v>#DIV/0!</v>
      </c>
    </row>
    <row r="21" spans="1:110">
      <c r="A21" s="91"/>
      <c r="B21" s="166" t="s">
        <v>49</v>
      </c>
      <c r="C21" s="91">
        <f t="shared" ref="C21:D21" si="33">SUM(C14:C20)</f>
        <v>0</v>
      </c>
      <c r="D21" s="76">
        <f t="shared" si="33"/>
        <v>0</v>
      </c>
      <c r="E21" s="147">
        <f>SUM(E14:E20)</f>
        <v>0</v>
      </c>
      <c r="F21" s="76">
        <f t="shared" ref="F21:I21" si="34">SUM(F14:F20)</f>
        <v>0</v>
      </c>
      <c r="G21" s="76">
        <f t="shared" si="34"/>
        <v>0</v>
      </c>
      <c r="H21" s="76">
        <f t="shared" si="34"/>
        <v>0</v>
      </c>
      <c r="I21" s="76">
        <f t="shared" si="34"/>
        <v>0</v>
      </c>
      <c r="J21" s="77">
        <f>SUM(J14:J20)</f>
        <v>0</v>
      </c>
      <c r="K21" s="78" t="e">
        <f>SUM($J$21:J21)/$C$3</f>
        <v>#DIV/0!</v>
      </c>
      <c r="L21" s="79" t="e">
        <f t="shared" si="1"/>
        <v>#DIV/0!</v>
      </c>
      <c r="M21" s="80" t="e">
        <f t="shared" si="2"/>
        <v>#DIV/0!</v>
      </c>
      <c r="N21" s="101" t="e">
        <f t="shared" si="30"/>
        <v>#DIV/0!</v>
      </c>
      <c r="O21" s="98">
        <f>SUM(O14:O20)</f>
        <v>0</v>
      </c>
      <c r="P21" s="81">
        <f>SUM(P14:P20)</f>
        <v>0</v>
      </c>
      <c r="Q21" s="78" t="e">
        <f t="shared" si="3"/>
        <v>#DIV/0!</v>
      </c>
      <c r="R21" s="82" t="e">
        <f t="shared" si="4"/>
        <v>#DIV/0!</v>
      </c>
      <c r="S21" s="78" t="e">
        <f t="shared" si="5"/>
        <v>#DIV/0!</v>
      </c>
      <c r="T21" s="83" t="e">
        <f>AVERAGE(T14:T20)</f>
        <v>#DIV/0!</v>
      </c>
      <c r="U21" s="76">
        <f>SUM(U14:U20)</f>
        <v>0</v>
      </c>
      <c r="V21" s="92">
        <f t="shared" si="31"/>
        <v>1</v>
      </c>
      <c r="W21" s="98">
        <f>SUM(W14:W20)</f>
        <v>0</v>
      </c>
      <c r="X21" s="76">
        <f t="shared" ref="X21:Y21" si="35">SUM(X14:X20)</f>
        <v>0</v>
      </c>
      <c r="Y21" s="77">
        <f t="shared" si="35"/>
        <v>0</v>
      </c>
      <c r="Z21" s="79" t="e">
        <f t="shared" si="6"/>
        <v>#DIV/0!</v>
      </c>
      <c r="AA21" s="76">
        <f t="shared" ref="AA21:BI21" si="36">SUM(AA14:AA20)</f>
        <v>0</v>
      </c>
      <c r="AB21" s="76">
        <f t="shared" si="36"/>
        <v>0</v>
      </c>
      <c r="AC21" s="77">
        <f t="shared" si="36"/>
        <v>0</v>
      </c>
      <c r="AD21" s="79" t="e">
        <f t="shared" si="7"/>
        <v>#DIV/0!</v>
      </c>
      <c r="AE21" s="76">
        <f t="shared" ref="AE21" si="37">SUM(AE14:AE20)</f>
        <v>0</v>
      </c>
      <c r="AF21" s="76">
        <f t="shared" si="36"/>
        <v>0</v>
      </c>
      <c r="AG21" s="77">
        <f t="shared" si="36"/>
        <v>0</v>
      </c>
      <c r="AH21" s="79" t="e">
        <f t="shared" si="8"/>
        <v>#DIV/0!</v>
      </c>
      <c r="AI21" s="76">
        <f t="shared" ref="AI21" si="38">SUM(AI14:AI20)</f>
        <v>0</v>
      </c>
      <c r="AJ21" s="76">
        <f t="shared" si="36"/>
        <v>0</v>
      </c>
      <c r="AK21" s="77">
        <f t="shared" si="36"/>
        <v>0</v>
      </c>
      <c r="AL21" s="79" t="e">
        <f t="shared" si="9"/>
        <v>#DIV/0!</v>
      </c>
      <c r="AM21" s="76">
        <f t="shared" ref="AM21" si="39">SUM(AM14:AM20)</f>
        <v>0</v>
      </c>
      <c r="AN21" s="76">
        <f t="shared" si="36"/>
        <v>0</v>
      </c>
      <c r="AO21" s="77">
        <f t="shared" si="36"/>
        <v>0</v>
      </c>
      <c r="AP21" s="79" t="e">
        <f t="shared" si="10"/>
        <v>#DIV/0!</v>
      </c>
      <c r="AQ21" s="76">
        <f t="shared" ref="AQ21" si="40">SUM(AQ14:AQ20)</f>
        <v>0</v>
      </c>
      <c r="AR21" s="76">
        <f t="shared" si="36"/>
        <v>0</v>
      </c>
      <c r="AS21" s="77">
        <f t="shared" si="36"/>
        <v>0</v>
      </c>
      <c r="AT21" s="79" t="e">
        <f t="shared" si="11"/>
        <v>#DIV/0!</v>
      </c>
      <c r="AU21" s="76">
        <f t="shared" ref="AU21" si="41">SUM(AU14:AU20)</f>
        <v>0</v>
      </c>
      <c r="AV21" s="76">
        <f t="shared" si="36"/>
        <v>0</v>
      </c>
      <c r="AW21" s="77">
        <f t="shared" si="36"/>
        <v>0</v>
      </c>
      <c r="AX21" s="79" t="e">
        <f t="shared" si="12"/>
        <v>#DIV/0!</v>
      </c>
      <c r="AY21" s="76">
        <f t="shared" ref="AY21" si="42">SUM(AY14:AY20)</f>
        <v>0</v>
      </c>
      <c r="AZ21" s="76">
        <f t="shared" si="36"/>
        <v>0</v>
      </c>
      <c r="BA21" s="77">
        <f t="shared" si="36"/>
        <v>0</v>
      </c>
      <c r="BB21" s="79" t="e">
        <f t="shared" si="13"/>
        <v>#DIV/0!</v>
      </c>
      <c r="BC21" s="76">
        <f t="shared" ref="BC21" si="43">SUM(BC14:BC20)</f>
        <v>0</v>
      </c>
      <c r="BD21" s="76">
        <f t="shared" si="36"/>
        <v>0</v>
      </c>
      <c r="BE21" s="77">
        <f t="shared" si="36"/>
        <v>0</v>
      </c>
      <c r="BF21" s="79" t="e">
        <f t="shared" si="14"/>
        <v>#DIV/0!</v>
      </c>
      <c r="BG21" s="76">
        <f t="shared" ref="BG21" si="44">SUM(BG14:BG20)</f>
        <v>0</v>
      </c>
      <c r="BH21" s="76">
        <f t="shared" si="36"/>
        <v>0</v>
      </c>
      <c r="BI21" s="77">
        <f t="shared" si="36"/>
        <v>0</v>
      </c>
      <c r="BJ21" s="79" t="e">
        <f t="shared" si="15"/>
        <v>#DIV/0!</v>
      </c>
      <c r="BK21" s="76">
        <f t="shared" ref="BK21:BM21" si="45">SUM(BK14:BK20)</f>
        <v>0</v>
      </c>
      <c r="BL21" s="76">
        <f t="shared" si="45"/>
        <v>0</v>
      </c>
      <c r="BM21" s="77">
        <f t="shared" si="45"/>
        <v>0</v>
      </c>
      <c r="BN21" s="79" t="e">
        <f t="shared" si="16"/>
        <v>#DIV/0!</v>
      </c>
      <c r="BO21" s="76">
        <f>SUM(BO14:BO20)</f>
        <v>0</v>
      </c>
      <c r="BP21" s="76">
        <f t="shared" ref="BP21:BQ21" si="46">SUM(BP14:BP20)</f>
        <v>0</v>
      </c>
      <c r="BQ21" s="77">
        <f t="shared" si="46"/>
        <v>0</v>
      </c>
      <c r="BR21" s="79" t="e">
        <f t="shared" si="17"/>
        <v>#DIV/0!</v>
      </c>
      <c r="BS21" s="76">
        <f t="shared" ref="BS21:BU21" si="47">SUM(BS14:BS20)</f>
        <v>0</v>
      </c>
      <c r="BT21" s="76">
        <f t="shared" si="47"/>
        <v>0</v>
      </c>
      <c r="BU21" s="77">
        <f t="shared" si="47"/>
        <v>0</v>
      </c>
      <c r="BV21" s="79" t="e">
        <f t="shared" si="18"/>
        <v>#DIV/0!</v>
      </c>
      <c r="BW21" s="76">
        <f t="shared" ref="BW21:BY21" si="48">SUM(BW14:BW20)</f>
        <v>0</v>
      </c>
      <c r="BX21" s="76">
        <f t="shared" si="48"/>
        <v>0</v>
      </c>
      <c r="BY21" s="77">
        <f t="shared" si="48"/>
        <v>0</v>
      </c>
      <c r="BZ21" s="79" t="e">
        <f t="shared" si="19"/>
        <v>#DIV/0!</v>
      </c>
      <c r="CA21" s="76">
        <f t="shared" ref="CA21:CC21" si="49">SUM(CA14:CA20)</f>
        <v>0</v>
      </c>
      <c r="CB21" s="76">
        <f t="shared" si="49"/>
        <v>0</v>
      </c>
      <c r="CC21" s="77">
        <f t="shared" si="49"/>
        <v>0</v>
      </c>
      <c r="CD21" s="79" t="e">
        <f t="shared" si="20"/>
        <v>#DIV/0!</v>
      </c>
      <c r="CE21" s="76">
        <f t="shared" ref="CE21:CG21" si="50">SUM(CE14:CE20)</f>
        <v>0</v>
      </c>
      <c r="CF21" s="76">
        <f t="shared" si="50"/>
        <v>0</v>
      </c>
      <c r="CG21" s="77">
        <f t="shared" si="50"/>
        <v>0</v>
      </c>
      <c r="CH21" s="79" t="e">
        <f t="shared" si="21"/>
        <v>#DIV/0!</v>
      </c>
      <c r="CI21" s="76">
        <f t="shared" ref="CI21:CK21" si="51">SUM(CI14:CI20)</f>
        <v>0</v>
      </c>
      <c r="CJ21" s="76">
        <f t="shared" si="51"/>
        <v>0</v>
      </c>
      <c r="CK21" s="77">
        <f t="shared" si="51"/>
        <v>0</v>
      </c>
      <c r="CL21" s="79" t="e">
        <f t="shared" si="22"/>
        <v>#DIV/0!</v>
      </c>
      <c r="CM21" s="76">
        <f t="shared" ref="CM21:CO21" si="52">SUM(CM14:CM20)</f>
        <v>0</v>
      </c>
      <c r="CN21" s="76">
        <f t="shared" si="52"/>
        <v>0</v>
      </c>
      <c r="CO21" s="77">
        <f t="shared" si="52"/>
        <v>0</v>
      </c>
      <c r="CP21" s="79" t="e">
        <f t="shared" si="23"/>
        <v>#DIV/0!</v>
      </c>
      <c r="CQ21" s="76">
        <f t="shared" ref="CQ21:CS21" si="53">SUM(CQ14:CQ20)</f>
        <v>0</v>
      </c>
      <c r="CR21" s="76">
        <f t="shared" si="53"/>
        <v>0</v>
      </c>
      <c r="CS21" s="77">
        <f t="shared" si="53"/>
        <v>0</v>
      </c>
      <c r="CT21" s="79" t="e">
        <f t="shared" si="24"/>
        <v>#DIV/0!</v>
      </c>
      <c r="CU21" s="76">
        <f t="shared" ref="CU21:CW21" si="54">SUM(CU14:CU20)</f>
        <v>0</v>
      </c>
      <c r="CV21" s="76">
        <f t="shared" si="54"/>
        <v>0</v>
      </c>
      <c r="CW21" s="77">
        <f t="shared" si="54"/>
        <v>0</v>
      </c>
      <c r="CX21" s="79" t="e">
        <f t="shared" si="25"/>
        <v>#DIV/0!</v>
      </c>
      <c r="CY21" s="76">
        <f t="shared" ref="CY21:DA21" si="55">SUM(CY14:CY20)</f>
        <v>0</v>
      </c>
      <c r="CZ21" s="76">
        <f t="shared" si="55"/>
        <v>0</v>
      </c>
      <c r="DA21" s="77">
        <f t="shared" si="55"/>
        <v>0</v>
      </c>
      <c r="DB21" s="79" t="e">
        <f t="shared" si="32"/>
        <v>#DIV/0!</v>
      </c>
      <c r="DC21" s="76">
        <f t="shared" ref="DC21:DE21" si="56">SUM(DC14:DC20)</f>
        <v>0</v>
      </c>
      <c r="DD21" s="76">
        <f t="shared" si="56"/>
        <v>0</v>
      </c>
      <c r="DE21" s="77">
        <f t="shared" si="56"/>
        <v>0</v>
      </c>
      <c r="DF21" s="151" t="e">
        <f t="shared" si="27"/>
        <v>#DIV/0!</v>
      </c>
    </row>
    <row r="22" spans="1:110">
      <c r="A22" s="88"/>
      <c r="B22" s="165">
        <f>'Daily_Total '!B22</f>
        <v>45123</v>
      </c>
      <c r="C22" s="99">
        <f>SUM(W22,AA22,AE22,AI22,AM22,AQ22,AU22,AY22,BC22,BG22,BK22,BO22,BS22,BW22,CA22,CE22,CI22,CM22,CQ22,CU22,CY22,DC22)</f>
        <v>0</v>
      </c>
      <c r="D22" s="72">
        <f t="shared" ref="D22:D28" si="57">SUM(X22,AB22,AF22,AJ22,AN22,AR22,AV22,AZ22,BD22,BH22,BL22,BP22,BT22,BX22,CB22,CF22,CJ22,CN22,CR22,CV22,CZ22,DD22)</f>
        <v>0</v>
      </c>
      <c r="E22" s="146"/>
      <c r="F22" s="72"/>
      <c r="G22" s="72"/>
      <c r="H22" s="72"/>
      <c r="I22" s="72"/>
      <c r="J22" s="61">
        <f>SUM(Y22,AC22,AG22,AK22,AO22,AS22,AW22,BA22,BE22,BI22,BM22,BQ22,BU22,BY22,CC22,CG22,CK22,CO22,CS22,CW22,DA22,DE22)</f>
        <v>0</v>
      </c>
      <c r="K22" s="59" t="e">
        <f>SUM($J$21:J22)/$C$3</f>
        <v>#DIV/0!</v>
      </c>
      <c r="L22" s="60" t="e">
        <f t="shared" si="1"/>
        <v>#DIV/0!</v>
      </c>
      <c r="M22" s="73" t="e">
        <f t="shared" si="2"/>
        <v>#DIV/0!</v>
      </c>
      <c r="N22" s="100" t="e">
        <f t="shared" si="30"/>
        <v>#DIV/0!</v>
      </c>
      <c r="O22" s="97"/>
      <c r="P22" s="72"/>
      <c r="Q22" s="74" t="e">
        <f t="shared" si="3"/>
        <v>#DIV/0!</v>
      </c>
      <c r="R22" s="75" t="e">
        <f t="shared" si="4"/>
        <v>#DIV/0!</v>
      </c>
      <c r="S22" s="59" t="e">
        <f t="shared" si="5"/>
        <v>#DIV/0!</v>
      </c>
      <c r="T22" s="72"/>
      <c r="U22" s="72"/>
      <c r="V22" s="89">
        <f t="shared" si="31"/>
        <v>1</v>
      </c>
      <c r="W22" s="169"/>
      <c r="X22" s="127"/>
      <c r="Y22" s="128"/>
      <c r="Z22" s="60" t="e">
        <f t="shared" si="6"/>
        <v>#DIV/0!</v>
      </c>
      <c r="AA22" s="127"/>
      <c r="AB22" s="127"/>
      <c r="AC22" s="128"/>
      <c r="AD22" s="60" t="e">
        <f t="shared" si="7"/>
        <v>#DIV/0!</v>
      </c>
      <c r="AE22" s="127"/>
      <c r="AF22" s="127"/>
      <c r="AG22" s="128"/>
      <c r="AH22" s="60" t="e">
        <f t="shared" si="8"/>
        <v>#DIV/0!</v>
      </c>
      <c r="AI22" s="127"/>
      <c r="AJ22" s="127"/>
      <c r="AK22" s="128"/>
      <c r="AL22" s="60" t="e">
        <f t="shared" si="9"/>
        <v>#DIV/0!</v>
      </c>
      <c r="AM22" s="127"/>
      <c r="AN22" s="127"/>
      <c r="AO22" s="128"/>
      <c r="AP22" s="60" t="e">
        <f t="shared" si="10"/>
        <v>#DIV/0!</v>
      </c>
      <c r="AQ22" s="127"/>
      <c r="AR22" s="127"/>
      <c r="AS22" s="128"/>
      <c r="AT22" s="60" t="e">
        <f t="shared" si="11"/>
        <v>#DIV/0!</v>
      </c>
      <c r="AU22" s="127"/>
      <c r="AV22" s="127"/>
      <c r="AW22" s="128"/>
      <c r="AX22" s="60" t="e">
        <f t="shared" si="12"/>
        <v>#DIV/0!</v>
      </c>
      <c r="AY22" s="127"/>
      <c r="AZ22" s="127"/>
      <c r="BA22" s="128"/>
      <c r="BB22" s="60" t="e">
        <f t="shared" si="13"/>
        <v>#DIV/0!</v>
      </c>
      <c r="BC22" s="127"/>
      <c r="BD22" s="127"/>
      <c r="BE22" s="128"/>
      <c r="BF22" s="60" t="e">
        <f t="shared" si="14"/>
        <v>#DIV/0!</v>
      </c>
      <c r="BG22" s="127"/>
      <c r="BH22" s="127"/>
      <c r="BI22" s="128"/>
      <c r="BJ22" s="60" t="e">
        <f t="shared" si="15"/>
        <v>#DIV/0!</v>
      </c>
      <c r="BK22" s="127"/>
      <c r="BL22" s="127"/>
      <c r="BM22" s="128"/>
      <c r="BN22" s="60" t="e">
        <f t="shared" si="16"/>
        <v>#DIV/0!</v>
      </c>
      <c r="BO22" s="127"/>
      <c r="BP22" s="127"/>
      <c r="BQ22" s="128"/>
      <c r="BR22" s="60" t="e">
        <f t="shared" si="17"/>
        <v>#DIV/0!</v>
      </c>
      <c r="BS22" s="127"/>
      <c r="BT22" s="127"/>
      <c r="BU22" s="128"/>
      <c r="BV22" s="60" t="e">
        <f t="shared" si="18"/>
        <v>#DIV/0!</v>
      </c>
      <c r="BW22" s="127"/>
      <c r="BX22" s="127"/>
      <c r="BY22" s="128"/>
      <c r="BZ22" s="60" t="e">
        <f t="shared" si="19"/>
        <v>#DIV/0!</v>
      </c>
      <c r="CA22" s="127"/>
      <c r="CB22" s="127"/>
      <c r="CC22" s="128"/>
      <c r="CD22" s="60" t="e">
        <f t="shared" si="20"/>
        <v>#DIV/0!</v>
      </c>
      <c r="CE22" s="127"/>
      <c r="CF22" s="127"/>
      <c r="CG22" s="128"/>
      <c r="CH22" s="60" t="e">
        <f t="shared" si="21"/>
        <v>#DIV/0!</v>
      </c>
      <c r="CI22" s="127"/>
      <c r="CJ22" s="127"/>
      <c r="CK22" s="128"/>
      <c r="CL22" s="60" t="e">
        <f t="shared" si="22"/>
        <v>#DIV/0!</v>
      </c>
      <c r="CM22" s="127"/>
      <c r="CN22" s="127"/>
      <c r="CO22" s="128"/>
      <c r="CP22" s="60" t="e">
        <f t="shared" si="23"/>
        <v>#DIV/0!</v>
      </c>
      <c r="CQ22" s="127"/>
      <c r="CR22" s="127"/>
      <c r="CS22" s="128"/>
      <c r="CT22" s="60" t="e">
        <f t="shared" si="24"/>
        <v>#DIV/0!</v>
      </c>
      <c r="CU22" s="127"/>
      <c r="CV22" s="127"/>
      <c r="CW22" s="128"/>
      <c r="CX22" s="60" t="e">
        <f t="shared" si="25"/>
        <v>#DIV/0!</v>
      </c>
      <c r="CY22" s="127"/>
      <c r="CZ22" s="127"/>
      <c r="DA22" s="128"/>
      <c r="DB22" s="60" t="e">
        <f t="shared" si="32"/>
        <v>#DIV/0!</v>
      </c>
      <c r="DC22" s="127"/>
      <c r="DD22" s="127"/>
      <c r="DE22" s="128"/>
      <c r="DF22" s="150" t="e">
        <f t="shared" si="27"/>
        <v>#DIV/0!</v>
      </c>
    </row>
    <row r="23" spans="1:110">
      <c r="A23" s="88"/>
      <c r="B23" s="165">
        <f>'Daily_Total '!B23</f>
        <v>45124</v>
      </c>
      <c r="C23" s="99">
        <f t="shared" ref="C23:C28" si="58">SUM(W23,AA23,AE23,AI23,AM23,AQ23,AU23,AY23,BC23,BG23,BK23,BO23,BS23,BW23,CA23,CE23,CI23,CM23,CQ23,CU23,CY23,DC23)</f>
        <v>0</v>
      </c>
      <c r="D23" s="72">
        <f t="shared" si="57"/>
        <v>0</v>
      </c>
      <c r="E23" s="146"/>
      <c r="F23" s="72"/>
      <c r="G23" s="72"/>
      <c r="H23" s="72"/>
      <c r="I23" s="72"/>
      <c r="J23" s="61">
        <f t="shared" ref="J23:J28" si="59">SUM(Y23,AC23,AG23,AK23,AO23,AS23,AW23,BA23,BE23,BI23,BM23,BQ23,BU23,BY23,CC23,CG23,CK23,CO23,CS23,CW23,DA23,DE23)</f>
        <v>0</v>
      </c>
      <c r="K23" s="59" t="e">
        <f>SUM($J$21:J23)/$C$3</f>
        <v>#DIV/0!</v>
      </c>
      <c r="L23" s="60" t="e">
        <f t="shared" si="1"/>
        <v>#DIV/0!</v>
      </c>
      <c r="M23" s="73" t="e">
        <f t="shared" si="2"/>
        <v>#DIV/0!</v>
      </c>
      <c r="N23" s="100" t="e">
        <f t="shared" si="30"/>
        <v>#DIV/0!</v>
      </c>
      <c r="O23" s="97"/>
      <c r="P23" s="72"/>
      <c r="Q23" s="74" t="e">
        <f t="shared" si="3"/>
        <v>#DIV/0!</v>
      </c>
      <c r="R23" s="75" t="e">
        <f t="shared" si="4"/>
        <v>#DIV/0!</v>
      </c>
      <c r="S23" s="59" t="e">
        <f t="shared" si="5"/>
        <v>#DIV/0!</v>
      </c>
      <c r="T23" s="72"/>
      <c r="U23" s="72"/>
      <c r="V23" s="89">
        <f t="shared" si="31"/>
        <v>1</v>
      </c>
      <c r="W23" s="169"/>
      <c r="X23" s="127"/>
      <c r="Y23" s="128"/>
      <c r="Z23" s="60" t="e">
        <f t="shared" si="6"/>
        <v>#DIV/0!</v>
      </c>
      <c r="AA23" s="127"/>
      <c r="AB23" s="127"/>
      <c r="AC23" s="128"/>
      <c r="AD23" s="60" t="e">
        <f t="shared" si="7"/>
        <v>#DIV/0!</v>
      </c>
      <c r="AE23" s="127"/>
      <c r="AF23" s="127"/>
      <c r="AG23" s="128"/>
      <c r="AH23" s="60" t="e">
        <f t="shared" si="8"/>
        <v>#DIV/0!</v>
      </c>
      <c r="AI23" s="127"/>
      <c r="AJ23" s="127"/>
      <c r="AK23" s="128"/>
      <c r="AL23" s="60" t="e">
        <f t="shared" si="9"/>
        <v>#DIV/0!</v>
      </c>
      <c r="AM23" s="127"/>
      <c r="AN23" s="127"/>
      <c r="AO23" s="128"/>
      <c r="AP23" s="60" t="e">
        <f t="shared" si="10"/>
        <v>#DIV/0!</v>
      </c>
      <c r="AQ23" s="127"/>
      <c r="AR23" s="127"/>
      <c r="AS23" s="128"/>
      <c r="AT23" s="60" t="e">
        <f t="shared" si="11"/>
        <v>#DIV/0!</v>
      </c>
      <c r="AU23" s="127"/>
      <c r="AV23" s="127"/>
      <c r="AW23" s="128"/>
      <c r="AX23" s="60" t="e">
        <f t="shared" si="12"/>
        <v>#DIV/0!</v>
      </c>
      <c r="AY23" s="127"/>
      <c r="AZ23" s="127"/>
      <c r="BA23" s="128"/>
      <c r="BB23" s="60" t="e">
        <f t="shared" si="13"/>
        <v>#DIV/0!</v>
      </c>
      <c r="BC23" s="127"/>
      <c r="BD23" s="127"/>
      <c r="BE23" s="128"/>
      <c r="BF23" s="60" t="e">
        <f t="shared" si="14"/>
        <v>#DIV/0!</v>
      </c>
      <c r="BG23" s="127"/>
      <c r="BH23" s="127"/>
      <c r="BI23" s="128"/>
      <c r="BJ23" s="60" t="e">
        <f t="shared" si="15"/>
        <v>#DIV/0!</v>
      </c>
      <c r="BK23" s="127"/>
      <c r="BL23" s="127"/>
      <c r="BM23" s="128"/>
      <c r="BN23" s="60" t="e">
        <f t="shared" si="16"/>
        <v>#DIV/0!</v>
      </c>
      <c r="BO23" s="127"/>
      <c r="BP23" s="127"/>
      <c r="BQ23" s="128"/>
      <c r="BR23" s="60" t="e">
        <f t="shared" si="17"/>
        <v>#DIV/0!</v>
      </c>
      <c r="BS23" s="127"/>
      <c r="BT23" s="127"/>
      <c r="BU23" s="128"/>
      <c r="BV23" s="60" t="e">
        <f t="shared" si="18"/>
        <v>#DIV/0!</v>
      </c>
      <c r="BW23" s="127"/>
      <c r="BX23" s="127"/>
      <c r="BY23" s="128"/>
      <c r="BZ23" s="60" t="e">
        <f t="shared" si="19"/>
        <v>#DIV/0!</v>
      </c>
      <c r="CA23" s="127"/>
      <c r="CB23" s="127"/>
      <c r="CC23" s="128"/>
      <c r="CD23" s="60" t="e">
        <f t="shared" si="20"/>
        <v>#DIV/0!</v>
      </c>
      <c r="CE23" s="127"/>
      <c r="CF23" s="127"/>
      <c r="CG23" s="128"/>
      <c r="CH23" s="60" t="e">
        <f t="shared" si="21"/>
        <v>#DIV/0!</v>
      </c>
      <c r="CI23" s="127"/>
      <c r="CJ23" s="127"/>
      <c r="CK23" s="128"/>
      <c r="CL23" s="60" t="e">
        <f t="shared" si="22"/>
        <v>#DIV/0!</v>
      </c>
      <c r="CM23" s="127"/>
      <c r="CN23" s="127"/>
      <c r="CO23" s="128"/>
      <c r="CP23" s="60" t="e">
        <f t="shared" si="23"/>
        <v>#DIV/0!</v>
      </c>
      <c r="CQ23" s="127"/>
      <c r="CR23" s="127"/>
      <c r="CS23" s="128"/>
      <c r="CT23" s="60" t="e">
        <f t="shared" si="24"/>
        <v>#DIV/0!</v>
      </c>
      <c r="CU23" s="127"/>
      <c r="CV23" s="127"/>
      <c r="CW23" s="128"/>
      <c r="CX23" s="60" t="e">
        <f t="shared" si="25"/>
        <v>#DIV/0!</v>
      </c>
      <c r="CY23" s="127"/>
      <c r="CZ23" s="127"/>
      <c r="DA23" s="128"/>
      <c r="DB23" s="60" t="e">
        <f t="shared" si="32"/>
        <v>#DIV/0!</v>
      </c>
      <c r="DC23" s="127"/>
      <c r="DD23" s="127"/>
      <c r="DE23" s="128"/>
      <c r="DF23" s="150" t="e">
        <f t="shared" si="27"/>
        <v>#DIV/0!</v>
      </c>
    </row>
    <row r="24" spans="1:110">
      <c r="A24" s="88"/>
      <c r="B24" s="165">
        <f>'Daily_Total '!B24</f>
        <v>45125</v>
      </c>
      <c r="C24" s="99">
        <f t="shared" si="58"/>
        <v>0</v>
      </c>
      <c r="D24" s="72">
        <f t="shared" si="57"/>
        <v>0</v>
      </c>
      <c r="E24" s="146"/>
      <c r="F24" s="72"/>
      <c r="G24" s="72"/>
      <c r="H24" s="72"/>
      <c r="I24" s="72"/>
      <c r="J24" s="61">
        <f t="shared" si="59"/>
        <v>0</v>
      </c>
      <c r="K24" s="59" t="e">
        <f>SUM($J$21:J24)/$C$3</f>
        <v>#DIV/0!</v>
      </c>
      <c r="L24" s="60" t="e">
        <f t="shared" si="1"/>
        <v>#DIV/0!</v>
      </c>
      <c r="M24" s="73" t="e">
        <f t="shared" si="2"/>
        <v>#DIV/0!</v>
      </c>
      <c r="N24" s="100" t="e">
        <f t="shared" si="30"/>
        <v>#DIV/0!</v>
      </c>
      <c r="O24" s="97"/>
      <c r="P24" s="72"/>
      <c r="Q24" s="74" t="e">
        <f t="shared" si="3"/>
        <v>#DIV/0!</v>
      </c>
      <c r="R24" s="75" t="e">
        <f t="shared" si="4"/>
        <v>#DIV/0!</v>
      </c>
      <c r="S24" s="59" t="e">
        <f t="shared" si="5"/>
        <v>#DIV/0!</v>
      </c>
      <c r="T24" s="72"/>
      <c r="U24" s="72"/>
      <c r="V24" s="89">
        <f t="shared" si="31"/>
        <v>1</v>
      </c>
      <c r="W24" s="169"/>
      <c r="X24" s="127"/>
      <c r="Y24" s="128"/>
      <c r="Z24" s="60" t="e">
        <f t="shared" si="6"/>
        <v>#DIV/0!</v>
      </c>
      <c r="AA24" s="127"/>
      <c r="AB24" s="127"/>
      <c r="AC24" s="128"/>
      <c r="AD24" s="60" t="e">
        <f t="shared" si="7"/>
        <v>#DIV/0!</v>
      </c>
      <c r="AE24" s="127"/>
      <c r="AF24" s="127"/>
      <c r="AG24" s="128"/>
      <c r="AH24" s="60" t="e">
        <f t="shared" si="8"/>
        <v>#DIV/0!</v>
      </c>
      <c r="AI24" s="127"/>
      <c r="AJ24" s="127"/>
      <c r="AK24" s="128"/>
      <c r="AL24" s="60" t="e">
        <f t="shared" si="9"/>
        <v>#DIV/0!</v>
      </c>
      <c r="AM24" s="127"/>
      <c r="AN24" s="127"/>
      <c r="AO24" s="128"/>
      <c r="AP24" s="60" t="e">
        <f t="shared" si="10"/>
        <v>#DIV/0!</v>
      </c>
      <c r="AQ24" s="127"/>
      <c r="AR24" s="127"/>
      <c r="AS24" s="128"/>
      <c r="AT24" s="60" t="e">
        <f t="shared" si="11"/>
        <v>#DIV/0!</v>
      </c>
      <c r="AU24" s="127"/>
      <c r="AV24" s="127"/>
      <c r="AW24" s="128"/>
      <c r="AX24" s="60" t="e">
        <f t="shared" si="12"/>
        <v>#DIV/0!</v>
      </c>
      <c r="AY24" s="127"/>
      <c r="AZ24" s="127"/>
      <c r="BA24" s="128"/>
      <c r="BB24" s="60" t="e">
        <f t="shared" si="13"/>
        <v>#DIV/0!</v>
      </c>
      <c r="BC24" s="127"/>
      <c r="BD24" s="127"/>
      <c r="BE24" s="128"/>
      <c r="BF24" s="60" t="e">
        <f t="shared" si="14"/>
        <v>#DIV/0!</v>
      </c>
      <c r="BG24" s="127"/>
      <c r="BH24" s="127"/>
      <c r="BI24" s="128"/>
      <c r="BJ24" s="60" t="e">
        <f t="shared" si="15"/>
        <v>#DIV/0!</v>
      </c>
      <c r="BK24" s="127"/>
      <c r="BL24" s="127"/>
      <c r="BM24" s="128"/>
      <c r="BN24" s="60" t="e">
        <f t="shared" si="16"/>
        <v>#DIV/0!</v>
      </c>
      <c r="BO24" s="127"/>
      <c r="BP24" s="127"/>
      <c r="BQ24" s="128"/>
      <c r="BR24" s="60" t="e">
        <f t="shared" si="17"/>
        <v>#DIV/0!</v>
      </c>
      <c r="BS24" s="127"/>
      <c r="BT24" s="127"/>
      <c r="BU24" s="128"/>
      <c r="BV24" s="60" t="e">
        <f t="shared" si="18"/>
        <v>#DIV/0!</v>
      </c>
      <c r="BW24" s="127"/>
      <c r="BX24" s="127"/>
      <c r="BY24" s="128"/>
      <c r="BZ24" s="60" t="e">
        <f t="shared" si="19"/>
        <v>#DIV/0!</v>
      </c>
      <c r="CA24" s="127"/>
      <c r="CB24" s="127"/>
      <c r="CC24" s="128"/>
      <c r="CD24" s="60" t="e">
        <f t="shared" si="20"/>
        <v>#DIV/0!</v>
      </c>
      <c r="CE24" s="127"/>
      <c r="CF24" s="127"/>
      <c r="CG24" s="128"/>
      <c r="CH24" s="60" t="e">
        <f t="shared" si="21"/>
        <v>#DIV/0!</v>
      </c>
      <c r="CI24" s="127"/>
      <c r="CJ24" s="127"/>
      <c r="CK24" s="128"/>
      <c r="CL24" s="60" t="e">
        <f t="shared" si="22"/>
        <v>#DIV/0!</v>
      </c>
      <c r="CM24" s="127"/>
      <c r="CN24" s="127"/>
      <c r="CO24" s="128"/>
      <c r="CP24" s="60" t="e">
        <f t="shared" si="23"/>
        <v>#DIV/0!</v>
      </c>
      <c r="CQ24" s="127"/>
      <c r="CR24" s="127"/>
      <c r="CS24" s="128"/>
      <c r="CT24" s="60" t="e">
        <f t="shared" si="24"/>
        <v>#DIV/0!</v>
      </c>
      <c r="CU24" s="127"/>
      <c r="CV24" s="127"/>
      <c r="CW24" s="128"/>
      <c r="CX24" s="60" t="e">
        <f t="shared" si="25"/>
        <v>#DIV/0!</v>
      </c>
      <c r="CY24" s="127"/>
      <c r="CZ24" s="127"/>
      <c r="DA24" s="128"/>
      <c r="DB24" s="60" t="e">
        <f t="shared" si="32"/>
        <v>#DIV/0!</v>
      </c>
      <c r="DC24" s="127"/>
      <c r="DD24" s="127"/>
      <c r="DE24" s="128"/>
      <c r="DF24" s="150" t="e">
        <f t="shared" si="27"/>
        <v>#DIV/0!</v>
      </c>
    </row>
    <row r="25" spans="1:110">
      <c r="A25" s="88"/>
      <c r="B25" s="165">
        <f>'Daily_Total '!B25</f>
        <v>45126</v>
      </c>
      <c r="C25" s="99">
        <f t="shared" si="58"/>
        <v>0</v>
      </c>
      <c r="D25" s="72">
        <f t="shared" si="57"/>
        <v>0</v>
      </c>
      <c r="E25" s="146"/>
      <c r="F25" s="72"/>
      <c r="G25" s="72"/>
      <c r="H25" s="72"/>
      <c r="I25" s="72"/>
      <c r="J25" s="61">
        <f t="shared" si="59"/>
        <v>0</v>
      </c>
      <c r="K25" s="59" t="e">
        <f>SUM($J$21:J25)/$C$3</f>
        <v>#DIV/0!</v>
      </c>
      <c r="L25" s="60" t="e">
        <f t="shared" si="1"/>
        <v>#DIV/0!</v>
      </c>
      <c r="M25" s="73" t="e">
        <f t="shared" si="2"/>
        <v>#DIV/0!</v>
      </c>
      <c r="N25" s="100" t="e">
        <f t="shared" si="30"/>
        <v>#DIV/0!</v>
      </c>
      <c r="O25" s="97"/>
      <c r="P25" s="72"/>
      <c r="Q25" s="74" t="e">
        <f t="shared" si="3"/>
        <v>#DIV/0!</v>
      </c>
      <c r="R25" s="75" t="e">
        <f t="shared" si="4"/>
        <v>#DIV/0!</v>
      </c>
      <c r="S25" s="59" t="e">
        <f t="shared" si="5"/>
        <v>#DIV/0!</v>
      </c>
      <c r="T25" s="72"/>
      <c r="U25" s="72"/>
      <c r="V25" s="89">
        <f t="shared" si="31"/>
        <v>1</v>
      </c>
      <c r="W25" s="169"/>
      <c r="X25" s="127"/>
      <c r="Y25" s="128"/>
      <c r="Z25" s="60" t="e">
        <f t="shared" si="6"/>
        <v>#DIV/0!</v>
      </c>
      <c r="AA25" s="127"/>
      <c r="AB25" s="127"/>
      <c r="AC25" s="128"/>
      <c r="AD25" s="60" t="e">
        <f t="shared" si="7"/>
        <v>#DIV/0!</v>
      </c>
      <c r="AE25" s="127"/>
      <c r="AF25" s="127"/>
      <c r="AG25" s="128"/>
      <c r="AH25" s="60" t="e">
        <f t="shared" si="8"/>
        <v>#DIV/0!</v>
      </c>
      <c r="AI25" s="127"/>
      <c r="AJ25" s="127"/>
      <c r="AK25" s="128"/>
      <c r="AL25" s="60" t="e">
        <f t="shared" si="9"/>
        <v>#DIV/0!</v>
      </c>
      <c r="AM25" s="127"/>
      <c r="AN25" s="127"/>
      <c r="AO25" s="128"/>
      <c r="AP25" s="60" t="e">
        <f t="shared" si="10"/>
        <v>#DIV/0!</v>
      </c>
      <c r="AQ25" s="127"/>
      <c r="AR25" s="127"/>
      <c r="AS25" s="128"/>
      <c r="AT25" s="60" t="e">
        <f t="shared" si="11"/>
        <v>#DIV/0!</v>
      </c>
      <c r="AU25" s="127"/>
      <c r="AV25" s="127"/>
      <c r="AW25" s="128"/>
      <c r="AX25" s="60" t="e">
        <f t="shared" si="12"/>
        <v>#DIV/0!</v>
      </c>
      <c r="AY25" s="127"/>
      <c r="AZ25" s="127"/>
      <c r="BA25" s="128"/>
      <c r="BB25" s="60" t="e">
        <f t="shared" si="13"/>
        <v>#DIV/0!</v>
      </c>
      <c r="BC25" s="127"/>
      <c r="BD25" s="127"/>
      <c r="BE25" s="128"/>
      <c r="BF25" s="60" t="e">
        <f t="shared" si="14"/>
        <v>#DIV/0!</v>
      </c>
      <c r="BG25" s="127"/>
      <c r="BH25" s="127"/>
      <c r="BI25" s="128"/>
      <c r="BJ25" s="60" t="e">
        <f t="shared" si="15"/>
        <v>#DIV/0!</v>
      </c>
      <c r="BK25" s="127"/>
      <c r="BL25" s="127"/>
      <c r="BM25" s="128"/>
      <c r="BN25" s="60" t="e">
        <f t="shared" si="16"/>
        <v>#DIV/0!</v>
      </c>
      <c r="BO25" s="127"/>
      <c r="BP25" s="127"/>
      <c r="BQ25" s="128"/>
      <c r="BR25" s="60" t="e">
        <f t="shared" si="17"/>
        <v>#DIV/0!</v>
      </c>
      <c r="BS25" s="127"/>
      <c r="BT25" s="127"/>
      <c r="BU25" s="128"/>
      <c r="BV25" s="60" t="e">
        <f t="shared" si="18"/>
        <v>#DIV/0!</v>
      </c>
      <c r="BW25" s="127"/>
      <c r="BX25" s="127"/>
      <c r="BY25" s="128"/>
      <c r="BZ25" s="60" t="e">
        <f t="shared" si="19"/>
        <v>#DIV/0!</v>
      </c>
      <c r="CA25" s="127"/>
      <c r="CB25" s="127"/>
      <c r="CC25" s="128"/>
      <c r="CD25" s="60" t="e">
        <f t="shared" si="20"/>
        <v>#DIV/0!</v>
      </c>
      <c r="CE25" s="127"/>
      <c r="CF25" s="127"/>
      <c r="CG25" s="128"/>
      <c r="CH25" s="60" t="e">
        <f t="shared" si="21"/>
        <v>#DIV/0!</v>
      </c>
      <c r="CI25" s="127"/>
      <c r="CJ25" s="127"/>
      <c r="CK25" s="128"/>
      <c r="CL25" s="60" t="e">
        <f t="shared" si="22"/>
        <v>#DIV/0!</v>
      </c>
      <c r="CM25" s="127"/>
      <c r="CN25" s="127"/>
      <c r="CO25" s="128"/>
      <c r="CP25" s="60" t="e">
        <f t="shared" si="23"/>
        <v>#DIV/0!</v>
      </c>
      <c r="CQ25" s="127"/>
      <c r="CR25" s="127"/>
      <c r="CS25" s="128"/>
      <c r="CT25" s="60" t="e">
        <f t="shared" si="24"/>
        <v>#DIV/0!</v>
      </c>
      <c r="CU25" s="127"/>
      <c r="CV25" s="127"/>
      <c r="CW25" s="128"/>
      <c r="CX25" s="60" t="e">
        <f t="shared" si="25"/>
        <v>#DIV/0!</v>
      </c>
      <c r="CY25" s="127"/>
      <c r="CZ25" s="127"/>
      <c r="DA25" s="128"/>
      <c r="DB25" s="60" t="e">
        <f t="shared" si="32"/>
        <v>#DIV/0!</v>
      </c>
      <c r="DC25" s="127"/>
      <c r="DD25" s="127"/>
      <c r="DE25" s="128"/>
      <c r="DF25" s="150" t="e">
        <f t="shared" si="27"/>
        <v>#DIV/0!</v>
      </c>
    </row>
    <row r="26" spans="1:110">
      <c r="A26" s="90"/>
      <c r="B26" s="165">
        <f>'Daily_Total '!B26</f>
        <v>45127</v>
      </c>
      <c r="C26" s="99">
        <f t="shared" si="58"/>
        <v>0</v>
      </c>
      <c r="D26" s="72">
        <f t="shared" si="57"/>
        <v>0</v>
      </c>
      <c r="E26" s="146"/>
      <c r="F26" s="72"/>
      <c r="G26" s="72"/>
      <c r="H26" s="72"/>
      <c r="I26" s="72"/>
      <c r="J26" s="61">
        <f t="shared" si="59"/>
        <v>0</v>
      </c>
      <c r="K26" s="59" t="e">
        <f>SUM($J$21:J26)/$C$3</f>
        <v>#DIV/0!</v>
      </c>
      <c r="L26" s="60" t="e">
        <f t="shared" si="1"/>
        <v>#DIV/0!</v>
      </c>
      <c r="M26" s="73" t="e">
        <f t="shared" si="2"/>
        <v>#DIV/0!</v>
      </c>
      <c r="N26" s="100" t="e">
        <f t="shared" si="30"/>
        <v>#DIV/0!</v>
      </c>
      <c r="O26" s="97"/>
      <c r="P26" s="72"/>
      <c r="Q26" s="74" t="e">
        <f t="shared" si="3"/>
        <v>#DIV/0!</v>
      </c>
      <c r="R26" s="75" t="e">
        <f t="shared" si="4"/>
        <v>#DIV/0!</v>
      </c>
      <c r="S26" s="59" t="e">
        <f t="shared" si="5"/>
        <v>#DIV/0!</v>
      </c>
      <c r="T26" s="72"/>
      <c r="U26" s="72"/>
      <c r="V26" s="89">
        <f t="shared" si="31"/>
        <v>1</v>
      </c>
      <c r="W26" s="169"/>
      <c r="X26" s="127"/>
      <c r="Y26" s="128"/>
      <c r="Z26" s="60" t="e">
        <f t="shared" si="6"/>
        <v>#DIV/0!</v>
      </c>
      <c r="AA26" s="127"/>
      <c r="AB26" s="127"/>
      <c r="AC26" s="128"/>
      <c r="AD26" s="60" t="e">
        <f t="shared" si="7"/>
        <v>#DIV/0!</v>
      </c>
      <c r="AE26" s="127"/>
      <c r="AF26" s="127"/>
      <c r="AG26" s="128"/>
      <c r="AH26" s="60" t="e">
        <f t="shared" si="8"/>
        <v>#DIV/0!</v>
      </c>
      <c r="AI26" s="127"/>
      <c r="AJ26" s="127"/>
      <c r="AK26" s="128"/>
      <c r="AL26" s="60" t="e">
        <f t="shared" si="9"/>
        <v>#DIV/0!</v>
      </c>
      <c r="AM26" s="127"/>
      <c r="AN26" s="127"/>
      <c r="AO26" s="128"/>
      <c r="AP26" s="60" t="e">
        <f t="shared" si="10"/>
        <v>#DIV/0!</v>
      </c>
      <c r="AQ26" s="127"/>
      <c r="AR26" s="127"/>
      <c r="AS26" s="128"/>
      <c r="AT26" s="60" t="e">
        <f t="shared" si="11"/>
        <v>#DIV/0!</v>
      </c>
      <c r="AU26" s="127"/>
      <c r="AV26" s="127"/>
      <c r="AW26" s="128"/>
      <c r="AX26" s="60" t="e">
        <f t="shared" si="12"/>
        <v>#DIV/0!</v>
      </c>
      <c r="AY26" s="127"/>
      <c r="AZ26" s="127"/>
      <c r="BA26" s="128"/>
      <c r="BB26" s="60" t="e">
        <f t="shared" si="13"/>
        <v>#DIV/0!</v>
      </c>
      <c r="BC26" s="127"/>
      <c r="BD26" s="127"/>
      <c r="BE26" s="128"/>
      <c r="BF26" s="60" t="e">
        <f t="shared" si="14"/>
        <v>#DIV/0!</v>
      </c>
      <c r="BG26" s="127"/>
      <c r="BH26" s="127"/>
      <c r="BI26" s="128"/>
      <c r="BJ26" s="60" t="e">
        <f t="shared" si="15"/>
        <v>#DIV/0!</v>
      </c>
      <c r="BK26" s="127"/>
      <c r="BL26" s="127"/>
      <c r="BM26" s="128"/>
      <c r="BN26" s="60" t="e">
        <f t="shared" si="16"/>
        <v>#DIV/0!</v>
      </c>
      <c r="BO26" s="127"/>
      <c r="BP26" s="127"/>
      <c r="BQ26" s="128"/>
      <c r="BR26" s="60" t="e">
        <f t="shared" si="17"/>
        <v>#DIV/0!</v>
      </c>
      <c r="BS26" s="127"/>
      <c r="BT26" s="127"/>
      <c r="BU26" s="128"/>
      <c r="BV26" s="60" t="e">
        <f t="shared" si="18"/>
        <v>#DIV/0!</v>
      </c>
      <c r="BW26" s="127"/>
      <c r="BX26" s="127"/>
      <c r="BY26" s="128"/>
      <c r="BZ26" s="60" t="e">
        <f t="shared" si="19"/>
        <v>#DIV/0!</v>
      </c>
      <c r="CA26" s="127"/>
      <c r="CB26" s="127"/>
      <c r="CC26" s="128"/>
      <c r="CD26" s="60" t="e">
        <f t="shared" si="20"/>
        <v>#DIV/0!</v>
      </c>
      <c r="CE26" s="127"/>
      <c r="CF26" s="127"/>
      <c r="CG26" s="128"/>
      <c r="CH26" s="60" t="e">
        <f t="shared" si="21"/>
        <v>#DIV/0!</v>
      </c>
      <c r="CI26" s="127"/>
      <c r="CJ26" s="127"/>
      <c r="CK26" s="128"/>
      <c r="CL26" s="60" t="e">
        <f t="shared" si="22"/>
        <v>#DIV/0!</v>
      </c>
      <c r="CM26" s="127"/>
      <c r="CN26" s="127"/>
      <c r="CO26" s="128"/>
      <c r="CP26" s="60" t="e">
        <f t="shared" si="23"/>
        <v>#DIV/0!</v>
      </c>
      <c r="CQ26" s="127"/>
      <c r="CR26" s="127"/>
      <c r="CS26" s="128"/>
      <c r="CT26" s="60" t="e">
        <f t="shared" si="24"/>
        <v>#DIV/0!</v>
      </c>
      <c r="CU26" s="127"/>
      <c r="CV26" s="127"/>
      <c r="CW26" s="128"/>
      <c r="CX26" s="60" t="e">
        <f t="shared" si="25"/>
        <v>#DIV/0!</v>
      </c>
      <c r="CY26" s="127"/>
      <c r="CZ26" s="127"/>
      <c r="DA26" s="128"/>
      <c r="DB26" s="60" t="e">
        <f t="shared" si="32"/>
        <v>#DIV/0!</v>
      </c>
      <c r="DC26" s="127"/>
      <c r="DD26" s="127"/>
      <c r="DE26" s="128"/>
      <c r="DF26" s="150" t="e">
        <f t="shared" si="27"/>
        <v>#DIV/0!</v>
      </c>
    </row>
    <row r="27" spans="1:110">
      <c r="A27" s="88"/>
      <c r="B27" s="165">
        <f>'Daily_Total '!B27</f>
        <v>45128</v>
      </c>
      <c r="C27" s="99">
        <f t="shared" si="58"/>
        <v>0</v>
      </c>
      <c r="D27" s="72">
        <f t="shared" si="57"/>
        <v>0</v>
      </c>
      <c r="E27" s="146"/>
      <c r="F27" s="72"/>
      <c r="G27" s="72"/>
      <c r="H27" s="72"/>
      <c r="I27" s="72"/>
      <c r="J27" s="61">
        <f t="shared" si="59"/>
        <v>0</v>
      </c>
      <c r="K27" s="59" t="e">
        <f>SUM($J$21:J27)/$C$3</f>
        <v>#DIV/0!</v>
      </c>
      <c r="L27" s="60" t="e">
        <f t="shared" si="1"/>
        <v>#DIV/0!</v>
      </c>
      <c r="M27" s="73" t="e">
        <f t="shared" si="2"/>
        <v>#DIV/0!</v>
      </c>
      <c r="N27" s="100" t="e">
        <f t="shared" si="30"/>
        <v>#DIV/0!</v>
      </c>
      <c r="O27" s="97"/>
      <c r="P27" s="72"/>
      <c r="Q27" s="74" t="e">
        <f t="shared" si="3"/>
        <v>#DIV/0!</v>
      </c>
      <c r="R27" s="75" t="e">
        <f t="shared" si="4"/>
        <v>#DIV/0!</v>
      </c>
      <c r="S27" s="59" t="e">
        <f t="shared" si="5"/>
        <v>#DIV/0!</v>
      </c>
      <c r="T27" s="72"/>
      <c r="U27" s="72"/>
      <c r="V27" s="89">
        <f t="shared" si="31"/>
        <v>1</v>
      </c>
      <c r="W27" s="169"/>
      <c r="X27" s="127"/>
      <c r="Y27" s="128"/>
      <c r="Z27" s="60" t="e">
        <f t="shared" si="6"/>
        <v>#DIV/0!</v>
      </c>
      <c r="AA27" s="127"/>
      <c r="AB27" s="127"/>
      <c r="AC27" s="128"/>
      <c r="AD27" s="60" t="e">
        <f t="shared" si="7"/>
        <v>#DIV/0!</v>
      </c>
      <c r="AE27" s="127"/>
      <c r="AF27" s="127"/>
      <c r="AG27" s="128"/>
      <c r="AH27" s="60" t="e">
        <f t="shared" si="8"/>
        <v>#DIV/0!</v>
      </c>
      <c r="AI27" s="127"/>
      <c r="AJ27" s="127"/>
      <c r="AK27" s="128"/>
      <c r="AL27" s="60" t="e">
        <f t="shared" si="9"/>
        <v>#DIV/0!</v>
      </c>
      <c r="AM27" s="127"/>
      <c r="AN27" s="127"/>
      <c r="AO27" s="128"/>
      <c r="AP27" s="60" t="e">
        <f t="shared" si="10"/>
        <v>#DIV/0!</v>
      </c>
      <c r="AQ27" s="127"/>
      <c r="AR27" s="127"/>
      <c r="AS27" s="128"/>
      <c r="AT27" s="60" t="e">
        <f t="shared" si="11"/>
        <v>#DIV/0!</v>
      </c>
      <c r="AU27" s="127"/>
      <c r="AV27" s="127"/>
      <c r="AW27" s="128"/>
      <c r="AX27" s="60" t="e">
        <f t="shared" si="12"/>
        <v>#DIV/0!</v>
      </c>
      <c r="AY27" s="127"/>
      <c r="AZ27" s="127"/>
      <c r="BA27" s="128"/>
      <c r="BB27" s="60" t="e">
        <f t="shared" si="13"/>
        <v>#DIV/0!</v>
      </c>
      <c r="BC27" s="127"/>
      <c r="BD27" s="127"/>
      <c r="BE27" s="128"/>
      <c r="BF27" s="60" t="e">
        <f t="shared" si="14"/>
        <v>#DIV/0!</v>
      </c>
      <c r="BG27" s="127"/>
      <c r="BH27" s="127"/>
      <c r="BI27" s="128"/>
      <c r="BJ27" s="60" t="e">
        <f t="shared" si="15"/>
        <v>#DIV/0!</v>
      </c>
      <c r="BK27" s="127"/>
      <c r="BL27" s="127"/>
      <c r="BM27" s="128"/>
      <c r="BN27" s="60" t="e">
        <f t="shared" si="16"/>
        <v>#DIV/0!</v>
      </c>
      <c r="BO27" s="127"/>
      <c r="BP27" s="127"/>
      <c r="BQ27" s="128"/>
      <c r="BR27" s="60" t="e">
        <f t="shared" si="17"/>
        <v>#DIV/0!</v>
      </c>
      <c r="BS27" s="127"/>
      <c r="BT27" s="127"/>
      <c r="BU27" s="128"/>
      <c r="BV27" s="60" t="e">
        <f t="shared" si="18"/>
        <v>#DIV/0!</v>
      </c>
      <c r="BW27" s="127"/>
      <c r="BX27" s="127"/>
      <c r="BY27" s="128"/>
      <c r="BZ27" s="60" t="e">
        <f t="shared" si="19"/>
        <v>#DIV/0!</v>
      </c>
      <c r="CA27" s="127"/>
      <c r="CB27" s="127"/>
      <c r="CC27" s="128"/>
      <c r="CD27" s="60" t="e">
        <f t="shared" si="20"/>
        <v>#DIV/0!</v>
      </c>
      <c r="CE27" s="127"/>
      <c r="CF27" s="127"/>
      <c r="CG27" s="128"/>
      <c r="CH27" s="60" t="e">
        <f t="shared" si="21"/>
        <v>#DIV/0!</v>
      </c>
      <c r="CI27" s="127"/>
      <c r="CJ27" s="127"/>
      <c r="CK27" s="128"/>
      <c r="CL27" s="60" t="e">
        <f t="shared" si="22"/>
        <v>#DIV/0!</v>
      </c>
      <c r="CM27" s="127"/>
      <c r="CN27" s="127"/>
      <c r="CO27" s="128"/>
      <c r="CP27" s="60" t="e">
        <f t="shared" si="23"/>
        <v>#DIV/0!</v>
      </c>
      <c r="CQ27" s="127"/>
      <c r="CR27" s="127"/>
      <c r="CS27" s="128"/>
      <c r="CT27" s="60" t="e">
        <f t="shared" si="24"/>
        <v>#DIV/0!</v>
      </c>
      <c r="CU27" s="127"/>
      <c r="CV27" s="127"/>
      <c r="CW27" s="128"/>
      <c r="CX27" s="60" t="e">
        <f t="shared" si="25"/>
        <v>#DIV/0!</v>
      </c>
      <c r="CY27" s="127"/>
      <c r="CZ27" s="127"/>
      <c r="DA27" s="128"/>
      <c r="DB27" s="60" t="e">
        <f t="shared" si="32"/>
        <v>#DIV/0!</v>
      </c>
      <c r="DC27" s="127"/>
      <c r="DD27" s="127"/>
      <c r="DE27" s="128"/>
      <c r="DF27" s="150" t="e">
        <f t="shared" si="27"/>
        <v>#DIV/0!</v>
      </c>
    </row>
    <row r="28" spans="1:110">
      <c r="A28" s="88"/>
      <c r="B28" s="165">
        <f>'Daily_Total '!B28</f>
        <v>45129</v>
      </c>
      <c r="C28" s="99">
        <f t="shared" si="58"/>
        <v>0</v>
      </c>
      <c r="D28" s="72">
        <f t="shared" si="57"/>
        <v>0</v>
      </c>
      <c r="E28" s="146"/>
      <c r="F28" s="72"/>
      <c r="G28" s="72"/>
      <c r="H28" s="72"/>
      <c r="I28" s="72"/>
      <c r="J28" s="61">
        <f t="shared" si="59"/>
        <v>0</v>
      </c>
      <c r="K28" s="59" t="e">
        <f>SUM($J$21:J28)/$C$3</f>
        <v>#DIV/0!</v>
      </c>
      <c r="L28" s="60" t="e">
        <f t="shared" si="1"/>
        <v>#DIV/0!</v>
      </c>
      <c r="M28" s="73" t="e">
        <f t="shared" si="2"/>
        <v>#DIV/0!</v>
      </c>
      <c r="N28" s="100" t="e">
        <f t="shared" si="30"/>
        <v>#DIV/0!</v>
      </c>
      <c r="O28" s="97"/>
      <c r="P28" s="72"/>
      <c r="Q28" s="74" t="e">
        <f t="shared" si="3"/>
        <v>#DIV/0!</v>
      </c>
      <c r="R28" s="75" t="e">
        <f t="shared" si="4"/>
        <v>#DIV/0!</v>
      </c>
      <c r="S28" s="59" t="e">
        <f t="shared" si="5"/>
        <v>#DIV/0!</v>
      </c>
      <c r="T28" s="72"/>
      <c r="U28" s="72"/>
      <c r="V28" s="89">
        <f t="shared" si="31"/>
        <v>1</v>
      </c>
      <c r="W28" s="169"/>
      <c r="X28" s="127"/>
      <c r="Y28" s="128"/>
      <c r="Z28" s="60" t="e">
        <f t="shared" si="6"/>
        <v>#DIV/0!</v>
      </c>
      <c r="AA28" s="127"/>
      <c r="AB28" s="127"/>
      <c r="AC28" s="128"/>
      <c r="AD28" s="60" t="e">
        <f t="shared" si="7"/>
        <v>#DIV/0!</v>
      </c>
      <c r="AE28" s="127"/>
      <c r="AF28" s="127"/>
      <c r="AG28" s="128"/>
      <c r="AH28" s="60" t="e">
        <f t="shared" si="8"/>
        <v>#DIV/0!</v>
      </c>
      <c r="AI28" s="127"/>
      <c r="AJ28" s="127"/>
      <c r="AK28" s="128"/>
      <c r="AL28" s="60" t="e">
        <f t="shared" si="9"/>
        <v>#DIV/0!</v>
      </c>
      <c r="AM28" s="127"/>
      <c r="AN28" s="127"/>
      <c r="AO28" s="128"/>
      <c r="AP28" s="60" t="e">
        <f t="shared" si="10"/>
        <v>#DIV/0!</v>
      </c>
      <c r="AQ28" s="127"/>
      <c r="AR28" s="127"/>
      <c r="AS28" s="128"/>
      <c r="AT28" s="60" t="e">
        <f t="shared" si="11"/>
        <v>#DIV/0!</v>
      </c>
      <c r="AU28" s="127"/>
      <c r="AV28" s="127"/>
      <c r="AW28" s="128"/>
      <c r="AX28" s="60" t="e">
        <f t="shared" si="12"/>
        <v>#DIV/0!</v>
      </c>
      <c r="AY28" s="127"/>
      <c r="AZ28" s="127"/>
      <c r="BA28" s="128"/>
      <c r="BB28" s="60" t="e">
        <f t="shared" si="13"/>
        <v>#DIV/0!</v>
      </c>
      <c r="BC28" s="127"/>
      <c r="BD28" s="127"/>
      <c r="BE28" s="128"/>
      <c r="BF28" s="60" t="e">
        <f t="shared" si="14"/>
        <v>#DIV/0!</v>
      </c>
      <c r="BG28" s="127"/>
      <c r="BH28" s="127"/>
      <c r="BI28" s="128"/>
      <c r="BJ28" s="60" t="e">
        <f t="shared" si="15"/>
        <v>#DIV/0!</v>
      </c>
      <c r="BK28" s="127"/>
      <c r="BL28" s="127"/>
      <c r="BM28" s="128"/>
      <c r="BN28" s="60" t="e">
        <f t="shared" si="16"/>
        <v>#DIV/0!</v>
      </c>
      <c r="BO28" s="127"/>
      <c r="BP28" s="127"/>
      <c r="BQ28" s="128"/>
      <c r="BR28" s="60" t="e">
        <f t="shared" si="17"/>
        <v>#DIV/0!</v>
      </c>
      <c r="BS28" s="127"/>
      <c r="BT28" s="127"/>
      <c r="BU28" s="128"/>
      <c r="BV28" s="60" t="e">
        <f t="shared" si="18"/>
        <v>#DIV/0!</v>
      </c>
      <c r="BW28" s="127"/>
      <c r="BX28" s="127"/>
      <c r="BY28" s="128"/>
      <c r="BZ28" s="60" t="e">
        <f t="shared" si="19"/>
        <v>#DIV/0!</v>
      </c>
      <c r="CA28" s="127"/>
      <c r="CB28" s="127"/>
      <c r="CC28" s="128"/>
      <c r="CD28" s="60" t="e">
        <f t="shared" si="20"/>
        <v>#DIV/0!</v>
      </c>
      <c r="CE28" s="127"/>
      <c r="CF28" s="127"/>
      <c r="CG28" s="128"/>
      <c r="CH28" s="60" t="e">
        <f t="shared" si="21"/>
        <v>#DIV/0!</v>
      </c>
      <c r="CI28" s="127"/>
      <c r="CJ28" s="127"/>
      <c r="CK28" s="128"/>
      <c r="CL28" s="60" t="e">
        <f t="shared" si="22"/>
        <v>#DIV/0!</v>
      </c>
      <c r="CM28" s="127"/>
      <c r="CN28" s="127"/>
      <c r="CO28" s="128"/>
      <c r="CP28" s="60" t="e">
        <f t="shared" si="23"/>
        <v>#DIV/0!</v>
      </c>
      <c r="CQ28" s="127"/>
      <c r="CR28" s="127"/>
      <c r="CS28" s="128"/>
      <c r="CT28" s="60" t="e">
        <f t="shared" si="24"/>
        <v>#DIV/0!</v>
      </c>
      <c r="CU28" s="127"/>
      <c r="CV28" s="127"/>
      <c r="CW28" s="128"/>
      <c r="CX28" s="60" t="e">
        <f t="shared" si="25"/>
        <v>#DIV/0!</v>
      </c>
      <c r="CY28" s="127"/>
      <c r="CZ28" s="127"/>
      <c r="DA28" s="128"/>
      <c r="DB28" s="60" t="e">
        <f t="shared" si="32"/>
        <v>#DIV/0!</v>
      </c>
      <c r="DC28" s="127"/>
      <c r="DD28" s="127"/>
      <c r="DE28" s="128"/>
      <c r="DF28" s="150" t="e">
        <f t="shared" si="27"/>
        <v>#DIV/0!</v>
      </c>
    </row>
    <row r="29" spans="1:110">
      <c r="A29" s="91"/>
      <c r="B29" s="166" t="s">
        <v>50</v>
      </c>
      <c r="C29" s="91">
        <f t="shared" ref="C29" si="60">SUM(C22:C28)</f>
        <v>0</v>
      </c>
      <c r="D29" s="76">
        <f t="shared" ref="D29:I37" si="61">SUM(D22:D28)</f>
        <v>0</v>
      </c>
      <c r="E29" s="147">
        <f t="shared" si="61"/>
        <v>0</v>
      </c>
      <c r="F29" s="76">
        <f t="shared" si="61"/>
        <v>0</v>
      </c>
      <c r="G29" s="76">
        <f t="shared" si="61"/>
        <v>0</v>
      </c>
      <c r="H29" s="76">
        <f t="shared" si="61"/>
        <v>0</v>
      </c>
      <c r="I29" s="76">
        <f t="shared" si="61"/>
        <v>0</v>
      </c>
      <c r="J29" s="77">
        <f>SUM(J22:J28)</f>
        <v>0</v>
      </c>
      <c r="K29" s="78" t="e">
        <f>SUM($J$29,J21)/$C$3</f>
        <v>#DIV/0!</v>
      </c>
      <c r="L29" s="79" t="e">
        <f t="shared" si="1"/>
        <v>#DIV/0!</v>
      </c>
      <c r="M29" s="80" t="e">
        <f t="shared" si="2"/>
        <v>#DIV/0!</v>
      </c>
      <c r="N29" s="101" t="e">
        <f t="shared" si="30"/>
        <v>#DIV/0!</v>
      </c>
      <c r="O29" s="98">
        <f>SUM(O22:O28)</f>
        <v>0</v>
      </c>
      <c r="P29" s="81">
        <f>SUM(P22:P28)</f>
        <v>0</v>
      </c>
      <c r="Q29" s="78" t="e">
        <f t="shared" si="3"/>
        <v>#DIV/0!</v>
      </c>
      <c r="R29" s="82" t="e">
        <f t="shared" si="4"/>
        <v>#DIV/0!</v>
      </c>
      <c r="S29" s="78" t="e">
        <f t="shared" si="5"/>
        <v>#DIV/0!</v>
      </c>
      <c r="T29" s="83" t="e">
        <f>AVERAGE(T22:T28)</f>
        <v>#DIV/0!</v>
      </c>
      <c r="U29" s="76">
        <f>SUM(U22:U28)</f>
        <v>0</v>
      </c>
      <c r="V29" s="92">
        <f t="shared" si="31"/>
        <v>1</v>
      </c>
      <c r="W29" s="98">
        <f>SUM(W22:W28)</f>
        <v>0</v>
      </c>
      <c r="X29" s="76">
        <f t="shared" ref="X29:Y29" si="62">SUM(X22:X28)</f>
        <v>0</v>
      </c>
      <c r="Y29" s="77">
        <f t="shared" si="62"/>
        <v>0</v>
      </c>
      <c r="Z29" s="79" t="e">
        <f t="shared" si="6"/>
        <v>#DIV/0!</v>
      </c>
      <c r="AA29" s="76">
        <f t="shared" ref="AA29:BI29" si="63">SUM(AA22:AA28)</f>
        <v>0</v>
      </c>
      <c r="AB29" s="76">
        <f t="shared" si="63"/>
        <v>0</v>
      </c>
      <c r="AC29" s="77">
        <f t="shared" si="63"/>
        <v>0</v>
      </c>
      <c r="AD29" s="79" t="e">
        <f t="shared" si="7"/>
        <v>#DIV/0!</v>
      </c>
      <c r="AE29" s="76">
        <f t="shared" ref="AE29" si="64">SUM(AE22:AE28)</f>
        <v>0</v>
      </c>
      <c r="AF29" s="76">
        <f t="shared" si="63"/>
        <v>0</v>
      </c>
      <c r="AG29" s="77">
        <f t="shared" si="63"/>
        <v>0</v>
      </c>
      <c r="AH29" s="79" t="e">
        <f t="shared" si="8"/>
        <v>#DIV/0!</v>
      </c>
      <c r="AI29" s="76">
        <f t="shared" ref="AI29" si="65">SUM(AI22:AI28)</f>
        <v>0</v>
      </c>
      <c r="AJ29" s="76">
        <f t="shared" si="63"/>
        <v>0</v>
      </c>
      <c r="AK29" s="77">
        <f t="shared" si="63"/>
        <v>0</v>
      </c>
      <c r="AL29" s="79" t="e">
        <f t="shared" si="9"/>
        <v>#DIV/0!</v>
      </c>
      <c r="AM29" s="76">
        <f t="shared" ref="AM29" si="66">SUM(AM22:AM28)</f>
        <v>0</v>
      </c>
      <c r="AN29" s="76">
        <f t="shared" si="63"/>
        <v>0</v>
      </c>
      <c r="AO29" s="77">
        <f t="shared" si="63"/>
        <v>0</v>
      </c>
      <c r="AP29" s="79" t="e">
        <f t="shared" si="10"/>
        <v>#DIV/0!</v>
      </c>
      <c r="AQ29" s="76">
        <f t="shared" ref="AQ29" si="67">SUM(AQ22:AQ28)</f>
        <v>0</v>
      </c>
      <c r="AR29" s="76">
        <f t="shared" si="63"/>
        <v>0</v>
      </c>
      <c r="AS29" s="77">
        <f t="shared" si="63"/>
        <v>0</v>
      </c>
      <c r="AT29" s="79" t="e">
        <f t="shared" si="11"/>
        <v>#DIV/0!</v>
      </c>
      <c r="AU29" s="76">
        <f t="shared" ref="AU29" si="68">SUM(AU22:AU28)</f>
        <v>0</v>
      </c>
      <c r="AV29" s="76">
        <f t="shared" si="63"/>
        <v>0</v>
      </c>
      <c r="AW29" s="77">
        <f t="shared" si="63"/>
        <v>0</v>
      </c>
      <c r="AX29" s="79" t="e">
        <f t="shared" si="12"/>
        <v>#DIV/0!</v>
      </c>
      <c r="AY29" s="76">
        <f t="shared" ref="AY29" si="69">SUM(AY22:AY28)</f>
        <v>0</v>
      </c>
      <c r="AZ29" s="76">
        <f t="shared" si="63"/>
        <v>0</v>
      </c>
      <c r="BA29" s="77">
        <f t="shared" si="63"/>
        <v>0</v>
      </c>
      <c r="BB29" s="79" t="e">
        <f t="shared" si="13"/>
        <v>#DIV/0!</v>
      </c>
      <c r="BC29" s="76">
        <f t="shared" ref="BC29" si="70">SUM(BC22:BC28)</f>
        <v>0</v>
      </c>
      <c r="BD29" s="76">
        <f t="shared" si="63"/>
        <v>0</v>
      </c>
      <c r="BE29" s="77">
        <f t="shared" si="63"/>
        <v>0</v>
      </c>
      <c r="BF29" s="79" t="e">
        <f t="shared" si="14"/>
        <v>#DIV/0!</v>
      </c>
      <c r="BG29" s="76">
        <f t="shared" ref="BG29" si="71">SUM(BG22:BG28)</f>
        <v>0</v>
      </c>
      <c r="BH29" s="76">
        <f t="shared" si="63"/>
        <v>0</v>
      </c>
      <c r="BI29" s="77">
        <f t="shared" si="63"/>
        <v>0</v>
      </c>
      <c r="BJ29" s="79" t="e">
        <f t="shared" si="15"/>
        <v>#DIV/0!</v>
      </c>
      <c r="BK29" s="76">
        <f t="shared" ref="BK29:BM29" si="72">SUM(BK22:BK28)</f>
        <v>0</v>
      </c>
      <c r="BL29" s="76">
        <f t="shared" si="72"/>
        <v>0</v>
      </c>
      <c r="BM29" s="77">
        <f t="shared" si="72"/>
        <v>0</v>
      </c>
      <c r="BN29" s="79" t="e">
        <f t="shared" si="16"/>
        <v>#DIV/0!</v>
      </c>
      <c r="BO29" s="76">
        <f>SUM(BO22:BO28)</f>
        <v>0</v>
      </c>
      <c r="BP29" s="76">
        <f t="shared" ref="BP29:BQ29" si="73">SUM(BP22:BP28)</f>
        <v>0</v>
      </c>
      <c r="BQ29" s="77">
        <f t="shared" si="73"/>
        <v>0</v>
      </c>
      <c r="BR29" s="79" t="e">
        <f t="shared" si="17"/>
        <v>#DIV/0!</v>
      </c>
      <c r="BS29" s="76">
        <f t="shared" ref="BS29:BU29" si="74">SUM(BS22:BS28)</f>
        <v>0</v>
      </c>
      <c r="BT29" s="76">
        <f t="shared" si="74"/>
        <v>0</v>
      </c>
      <c r="BU29" s="77">
        <f t="shared" si="74"/>
        <v>0</v>
      </c>
      <c r="BV29" s="79" t="e">
        <f t="shared" si="18"/>
        <v>#DIV/0!</v>
      </c>
      <c r="BW29" s="76">
        <f t="shared" ref="BW29:BY29" si="75">SUM(BW22:BW28)</f>
        <v>0</v>
      </c>
      <c r="BX29" s="76">
        <f t="shared" si="75"/>
        <v>0</v>
      </c>
      <c r="BY29" s="77">
        <f t="shared" si="75"/>
        <v>0</v>
      </c>
      <c r="BZ29" s="79" t="e">
        <f t="shared" si="19"/>
        <v>#DIV/0!</v>
      </c>
      <c r="CA29" s="76">
        <f t="shared" ref="CA29:CC29" si="76">SUM(CA22:CA28)</f>
        <v>0</v>
      </c>
      <c r="CB29" s="76">
        <f t="shared" si="76"/>
        <v>0</v>
      </c>
      <c r="CC29" s="77">
        <f t="shared" si="76"/>
        <v>0</v>
      </c>
      <c r="CD29" s="79" t="e">
        <f t="shared" si="20"/>
        <v>#DIV/0!</v>
      </c>
      <c r="CE29" s="76">
        <f t="shared" ref="CE29:CG29" si="77">SUM(CE22:CE28)</f>
        <v>0</v>
      </c>
      <c r="CF29" s="76">
        <f t="shared" si="77"/>
        <v>0</v>
      </c>
      <c r="CG29" s="77">
        <f t="shared" si="77"/>
        <v>0</v>
      </c>
      <c r="CH29" s="79" t="e">
        <f t="shared" si="21"/>
        <v>#DIV/0!</v>
      </c>
      <c r="CI29" s="76">
        <f t="shared" ref="CI29:CK29" si="78">SUM(CI22:CI28)</f>
        <v>0</v>
      </c>
      <c r="CJ29" s="76">
        <f t="shared" si="78"/>
        <v>0</v>
      </c>
      <c r="CK29" s="77">
        <f t="shared" si="78"/>
        <v>0</v>
      </c>
      <c r="CL29" s="79" t="e">
        <f t="shared" si="22"/>
        <v>#DIV/0!</v>
      </c>
      <c r="CM29" s="76">
        <f t="shared" ref="CM29:CO29" si="79">SUM(CM22:CM28)</f>
        <v>0</v>
      </c>
      <c r="CN29" s="76">
        <f t="shared" si="79"/>
        <v>0</v>
      </c>
      <c r="CO29" s="77">
        <f t="shared" si="79"/>
        <v>0</v>
      </c>
      <c r="CP29" s="79" t="e">
        <f t="shared" si="23"/>
        <v>#DIV/0!</v>
      </c>
      <c r="CQ29" s="76">
        <f t="shared" ref="CQ29:CS29" si="80">SUM(CQ22:CQ28)</f>
        <v>0</v>
      </c>
      <c r="CR29" s="76">
        <f t="shared" si="80"/>
        <v>0</v>
      </c>
      <c r="CS29" s="77">
        <f t="shared" si="80"/>
        <v>0</v>
      </c>
      <c r="CT29" s="79" t="e">
        <f t="shared" si="24"/>
        <v>#DIV/0!</v>
      </c>
      <c r="CU29" s="76">
        <f t="shared" ref="CU29:CW29" si="81">SUM(CU22:CU28)</f>
        <v>0</v>
      </c>
      <c r="CV29" s="76">
        <f t="shared" si="81"/>
        <v>0</v>
      </c>
      <c r="CW29" s="77">
        <f t="shared" si="81"/>
        <v>0</v>
      </c>
      <c r="CX29" s="79" t="e">
        <f t="shared" si="25"/>
        <v>#DIV/0!</v>
      </c>
      <c r="CY29" s="76">
        <f t="shared" ref="CY29:DA29" si="82">SUM(CY22:CY28)</f>
        <v>0</v>
      </c>
      <c r="CZ29" s="76">
        <f t="shared" si="82"/>
        <v>0</v>
      </c>
      <c r="DA29" s="77">
        <f t="shared" si="82"/>
        <v>0</v>
      </c>
      <c r="DB29" s="79" t="e">
        <f t="shared" si="32"/>
        <v>#DIV/0!</v>
      </c>
      <c r="DC29" s="76">
        <f t="shared" ref="DC29:DE29" si="83">SUM(DC22:DC28)</f>
        <v>0</v>
      </c>
      <c r="DD29" s="76">
        <f t="shared" si="83"/>
        <v>0</v>
      </c>
      <c r="DE29" s="77">
        <f t="shared" si="83"/>
        <v>0</v>
      </c>
      <c r="DF29" s="151" t="e">
        <f t="shared" si="27"/>
        <v>#DIV/0!</v>
      </c>
    </row>
    <row r="30" spans="1:110">
      <c r="A30" s="88"/>
      <c r="B30" s="165">
        <f>'Daily_Total '!B30</f>
        <v>45130</v>
      </c>
      <c r="C30" s="99">
        <f>SUM(W30,AA30,AE30,AI30,AM30,AQ30,AU30,AY30,BC30,BG30,BK30,BO30,BS30,BW30,CA30,CE30,CI30,CM30,CQ30,CU30,CY30,DC30)</f>
        <v>0</v>
      </c>
      <c r="D30" s="72">
        <f t="shared" ref="D30:D36" si="84">SUM(X30,AB30,AF30,AJ30,AN30,AR30,AV30,AZ30,BD30,BH30,BL30,BP30,BT30,BX30,CB30,CF30,CJ30,CN30,CR30,CV30,CZ30,DD30)</f>
        <v>0</v>
      </c>
      <c r="E30" s="146"/>
      <c r="F30" s="72"/>
      <c r="G30" s="72"/>
      <c r="H30" s="72"/>
      <c r="I30" s="72"/>
      <c r="J30" s="61">
        <f>SUM(Y30,AC30,AG30,AK30,AO30,AS30,AW30,BA30,BE30,BI30,BM30,BQ30,BU30,BY30,CC30,CG30,CK30,CO30,CS30,CW30,DA30,DE30)</f>
        <v>0</v>
      </c>
      <c r="K30" s="59" t="e">
        <f>SUM($J$21,$J$29:J30)/$C$3</f>
        <v>#DIV/0!</v>
      </c>
      <c r="L30" s="60" t="e">
        <f t="shared" si="1"/>
        <v>#DIV/0!</v>
      </c>
      <c r="M30" s="73" t="e">
        <f t="shared" si="2"/>
        <v>#DIV/0!</v>
      </c>
      <c r="N30" s="100" t="e">
        <f t="shared" si="30"/>
        <v>#DIV/0!</v>
      </c>
      <c r="O30" s="97"/>
      <c r="P30" s="72"/>
      <c r="Q30" s="74" t="e">
        <f t="shared" si="3"/>
        <v>#DIV/0!</v>
      </c>
      <c r="R30" s="75" t="e">
        <f t="shared" si="4"/>
        <v>#DIV/0!</v>
      </c>
      <c r="S30" s="59" t="e">
        <f t="shared" si="5"/>
        <v>#DIV/0!</v>
      </c>
      <c r="T30" s="72"/>
      <c r="U30" s="72"/>
      <c r="V30" s="89">
        <f t="shared" si="31"/>
        <v>1</v>
      </c>
      <c r="W30" s="169"/>
      <c r="X30" s="127"/>
      <c r="Y30" s="128"/>
      <c r="Z30" s="60" t="e">
        <f t="shared" si="6"/>
        <v>#DIV/0!</v>
      </c>
      <c r="AA30" s="127"/>
      <c r="AB30" s="127"/>
      <c r="AC30" s="128"/>
      <c r="AD30" s="60" t="e">
        <f t="shared" si="7"/>
        <v>#DIV/0!</v>
      </c>
      <c r="AE30" s="127"/>
      <c r="AF30" s="127"/>
      <c r="AG30" s="128"/>
      <c r="AH30" s="60" t="e">
        <f t="shared" si="8"/>
        <v>#DIV/0!</v>
      </c>
      <c r="AI30" s="127"/>
      <c r="AJ30" s="127"/>
      <c r="AK30" s="128"/>
      <c r="AL30" s="60" t="e">
        <f t="shared" si="9"/>
        <v>#DIV/0!</v>
      </c>
      <c r="AM30" s="127"/>
      <c r="AN30" s="127"/>
      <c r="AO30" s="128"/>
      <c r="AP30" s="60" t="e">
        <f t="shared" si="10"/>
        <v>#DIV/0!</v>
      </c>
      <c r="AQ30" s="127"/>
      <c r="AR30" s="127"/>
      <c r="AS30" s="128"/>
      <c r="AT30" s="60" t="e">
        <f t="shared" si="11"/>
        <v>#DIV/0!</v>
      </c>
      <c r="AU30" s="127"/>
      <c r="AV30" s="127"/>
      <c r="AW30" s="128"/>
      <c r="AX30" s="60" t="e">
        <f t="shared" si="12"/>
        <v>#DIV/0!</v>
      </c>
      <c r="AY30" s="127"/>
      <c r="AZ30" s="127"/>
      <c r="BA30" s="128"/>
      <c r="BB30" s="60" t="e">
        <f t="shared" si="13"/>
        <v>#DIV/0!</v>
      </c>
      <c r="BC30" s="127"/>
      <c r="BD30" s="127"/>
      <c r="BE30" s="128"/>
      <c r="BF30" s="60" t="e">
        <f t="shared" si="14"/>
        <v>#DIV/0!</v>
      </c>
      <c r="BG30" s="127"/>
      <c r="BH30" s="127"/>
      <c r="BI30" s="128"/>
      <c r="BJ30" s="60" t="e">
        <f t="shared" si="15"/>
        <v>#DIV/0!</v>
      </c>
      <c r="BK30" s="127"/>
      <c r="BL30" s="127"/>
      <c r="BM30" s="128"/>
      <c r="BN30" s="60" t="e">
        <f t="shared" si="16"/>
        <v>#DIV/0!</v>
      </c>
      <c r="BO30" s="127"/>
      <c r="BP30" s="127"/>
      <c r="BQ30" s="128"/>
      <c r="BR30" s="60" t="e">
        <f t="shared" si="17"/>
        <v>#DIV/0!</v>
      </c>
      <c r="BS30" s="127"/>
      <c r="BT30" s="127"/>
      <c r="BU30" s="128"/>
      <c r="BV30" s="60" t="e">
        <f t="shared" si="18"/>
        <v>#DIV/0!</v>
      </c>
      <c r="BW30" s="127"/>
      <c r="BX30" s="127"/>
      <c r="BY30" s="128"/>
      <c r="BZ30" s="60" t="e">
        <f t="shared" si="19"/>
        <v>#DIV/0!</v>
      </c>
      <c r="CA30" s="127"/>
      <c r="CB30" s="127"/>
      <c r="CC30" s="128"/>
      <c r="CD30" s="60" t="e">
        <f t="shared" si="20"/>
        <v>#DIV/0!</v>
      </c>
      <c r="CE30" s="127"/>
      <c r="CF30" s="127"/>
      <c r="CG30" s="128"/>
      <c r="CH30" s="60" t="e">
        <f t="shared" si="21"/>
        <v>#DIV/0!</v>
      </c>
      <c r="CI30" s="127"/>
      <c r="CJ30" s="127"/>
      <c r="CK30" s="128"/>
      <c r="CL30" s="60" t="e">
        <f t="shared" si="22"/>
        <v>#DIV/0!</v>
      </c>
      <c r="CM30" s="127"/>
      <c r="CN30" s="127"/>
      <c r="CO30" s="128"/>
      <c r="CP30" s="60" t="e">
        <f t="shared" si="23"/>
        <v>#DIV/0!</v>
      </c>
      <c r="CQ30" s="127"/>
      <c r="CR30" s="127"/>
      <c r="CS30" s="128"/>
      <c r="CT30" s="60" t="e">
        <f t="shared" si="24"/>
        <v>#DIV/0!</v>
      </c>
      <c r="CU30" s="127"/>
      <c r="CV30" s="127"/>
      <c r="CW30" s="128"/>
      <c r="CX30" s="60" t="e">
        <f t="shared" si="25"/>
        <v>#DIV/0!</v>
      </c>
      <c r="CY30" s="127"/>
      <c r="CZ30" s="127"/>
      <c r="DA30" s="128"/>
      <c r="DB30" s="60" t="e">
        <f t="shared" si="32"/>
        <v>#DIV/0!</v>
      </c>
      <c r="DC30" s="127"/>
      <c r="DD30" s="127"/>
      <c r="DE30" s="128"/>
      <c r="DF30" s="150" t="e">
        <f t="shared" si="27"/>
        <v>#DIV/0!</v>
      </c>
    </row>
    <row r="31" spans="1:110">
      <c r="A31" s="88"/>
      <c r="B31" s="165">
        <f>'Daily_Total '!B31</f>
        <v>45131</v>
      </c>
      <c r="C31" s="99">
        <f t="shared" ref="C31:C36" si="85">SUM(W31,AA31,AE31,AI31,AM31,AQ31,AU31,AY31,BC31,BG31,BK31,BO31,BS31,BW31,CA31,CE31,CI31,CM31,CQ31,CU31,CY31,DC31)</f>
        <v>0</v>
      </c>
      <c r="D31" s="72">
        <f t="shared" si="84"/>
        <v>0</v>
      </c>
      <c r="E31" s="146"/>
      <c r="F31" s="72"/>
      <c r="G31" s="72"/>
      <c r="H31" s="72"/>
      <c r="I31" s="72"/>
      <c r="J31" s="61">
        <f t="shared" ref="J31:J36" si="86">SUM(Y31,AC31,AG31,AK31,AO31,AS31,AW31,BA31,BE31,BI31,BM31,BQ31,BU31,BY31,CC31,CG31,CK31,CO31,CS31,CW31,DA31,DE31)</f>
        <v>0</v>
      </c>
      <c r="K31" s="59" t="e">
        <f>SUM($J$21,$J$29:J31)/$C$3</f>
        <v>#DIV/0!</v>
      </c>
      <c r="L31" s="60" t="e">
        <f t="shared" si="1"/>
        <v>#DIV/0!</v>
      </c>
      <c r="M31" s="73" t="e">
        <f t="shared" si="2"/>
        <v>#DIV/0!</v>
      </c>
      <c r="N31" s="100" t="e">
        <f t="shared" si="30"/>
        <v>#DIV/0!</v>
      </c>
      <c r="O31" s="97"/>
      <c r="P31" s="72"/>
      <c r="Q31" s="74" t="e">
        <f t="shared" si="3"/>
        <v>#DIV/0!</v>
      </c>
      <c r="R31" s="75" t="e">
        <f t="shared" si="4"/>
        <v>#DIV/0!</v>
      </c>
      <c r="S31" s="59" t="e">
        <f t="shared" si="5"/>
        <v>#DIV/0!</v>
      </c>
      <c r="T31" s="72"/>
      <c r="U31" s="72"/>
      <c r="V31" s="89">
        <f t="shared" si="31"/>
        <v>1</v>
      </c>
      <c r="W31" s="169"/>
      <c r="X31" s="127"/>
      <c r="Y31" s="128"/>
      <c r="Z31" s="60" t="e">
        <f t="shared" si="6"/>
        <v>#DIV/0!</v>
      </c>
      <c r="AA31" s="127"/>
      <c r="AB31" s="127"/>
      <c r="AC31" s="128"/>
      <c r="AD31" s="60" t="e">
        <f t="shared" si="7"/>
        <v>#DIV/0!</v>
      </c>
      <c r="AE31" s="127"/>
      <c r="AF31" s="127"/>
      <c r="AG31" s="128"/>
      <c r="AH31" s="60" t="e">
        <f t="shared" si="8"/>
        <v>#DIV/0!</v>
      </c>
      <c r="AI31" s="127"/>
      <c r="AJ31" s="127"/>
      <c r="AK31" s="128"/>
      <c r="AL31" s="60" t="e">
        <f t="shared" si="9"/>
        <v>#DIV/0!</v>
      </c>
      <c r="AM31" s="127"/>
      <c r="AN31" s="127"/>
      <c r="AO31" s="128"/>
      <c r="AP31" s="60" t="e">
        <f t="shared" si="10"/>
        <v>#DIV/0!</v>
      </c>
      <c r="AQ31" s="127"/>
      <c r="AR31" s="127"/>
      <c r="AS31" s="128"/>
      <c r="AT31" s="60" t="e">
        <f t="shared" si="11"/>
        <v>#DIV/0!</v>
      </c>
      <c r="AU31" s="127"/>
      <c r="AV31" s="127"/>
      <c r="AW31" s="128"/>
      <c r="AX31" s="60" t="e">
        <f t="shared" si="12"/>
        <v>#DIV/0!</v>
      </c>
      <c r="AY31" s="127"/>
      <c r="AZ31" s="127"/>
      <c r="BA31" s="128"/>
      <c r="BB31" s="60" t="e">
        <f t="shared" si="13"/>
        <v>#DIV/0!</v>
      </c>
      <c r="BC31" s="127"/>
      <c r="BD31" s="127"/>
      <c r="BE31" s="128"/>
      <c r="BF31" s="60" t="e">
        <f t="shared" si="14"/>
        <v>#DIV/0!</v>
      </c>
      <c r="BG31" s="127"/>
      <c r="BH31" s="127"/>
      <c r="BI31" s="128"/>
      <c r="BJ31" s="60" t="e">
        <f t="shared" si="15"/>
        <v>#DIV/0!</v>
      </c>
      <c r="BK31" s="127"/>
      <c r="BL31" s="127"/>
      <c r="BM31" s="128"/>
      <c r="BN31" s="60" t="e">
        <f t="shared" si="16"/>
        <v>#DIV/0!</v>
      </c>
      <c r="BO31" s="127"/>
      <c r="BP31" s="127"/>
      <c r="BQ31" s="128"/>
      <c r="BR31" s="60" t="e">
        <f t="shared" si="17"/>
        <v>#DIV/0!</v>
      </c>
      <c r="BS31" s="127"/>
      <c r="BT31" s="127"/>
      <c r="BU31" s="128"/>
      <c r="BV31" s="60" t="e">
        <f t="shared" si="18"/>
        <v>#DIV/0!</v>
      </c>
      <c r="BW31" s="127"/>
      <c r="BX31" s="127"/>
      <c r="BY31" s="128"/>
      <c r="BZ31" s="60" t="e">
        <f t="shared" si="19"/>
        <v>#DIV/0!</v>
      </c>
      <c r="CA31" s="127"/>
      <c r="CB31" s="127"/>
      <c r="CC31" s="128"/>
      <c r="CD31" s="60" t="e">
        <f t="shared" si="20"/>
        <v>#DIV/0!</v>
      </c>
      <c r="CE31" s="127"/>
      <c r="CF31" s="127"/>
      <c r="CG31" s="128"/>
      <c r="CH31" s="60" t="e">
        <f t="shared" si="21"/>
        <v>#DIV/0!</v>
      </c>
      <c r="CI31" s="127"/>
      <c r="CJ31" s="127"/>
      <c r="CK31" s="128"/>
      <c r="CL31" s="60" t="e">
        <f t="shared" si="22"/>
        <v>#DIV/0!</v>
      </c>
      <c r="CM31" s="127"/>
      <c r="CN31" s="127"/>
      <c r="CO31" s="128"/>
      <c r="CP31" s="60" t="e">
        <f t="shared" si="23"/>
        <v>#DIV/0!</v>
      </c>
      <c r="CQ31" s="127"/>
      <c r="CR31" s="127"/>
      <c r="CS31" s="128"/>
      <c r="CT31" s="60" t="e">
        <f t="shared" si="24"/>
        <v>#DIV/0!</v>
      </c>
      <c r="CU31" s="127"/>
      <c r="CV31" s="127"/>
      <c r="CW31" s="128"/>
      <c r="CX31" s="60" t="e">
        <f t="shared" si="25"/>
        <v>#DIV/0!</v>
      </c>
      <c r="CY31" s="127"/>
      <c r="CZ31" s="127"/>
      <c r="DA31" s="128"/>
      <c r="DB31" s="60" t="e">
        <f t="shared" si="32"/>
        <v>#DIV/0!</v>
      </c>
      <c r="DC31" s="127"/>
      <c r="DD31" s="127"/>
      <c r="DE31" s="128"/>
      <c r="DF31" s="150" t="e">
        <f t="shared" si="27"/>
        <v>#DIV/0!</v>
      </c>
    </row>
    <row r="32" spans="1:110">
      <c r="A32" s="88"/>
      <c r="B32" s="165">
        <f>'Daily_Total '!B32</f>
        <v>45132</v>
      </c>
      <c r="C32" s="99">
        <f t="shared" si="85"/>
        <v>0</v>
      </c>
      <c r="D32" s="72">
        <f t="shared" si="84"/>
        <v>0</v>
      </c>
      <c r="E32" s="146"/>
      <c r="F32" s="72"/>
      <c r="G32" s="72"/>
      <c r="H32" s="72"/>
      <c r="I32" s="72"/>
      <c r="J32" s="61">
        <f t="shared" si="86"/>
        <v>0</v>
      </c>
      <c r="K32" s="59" t="e">
        <f>SUM($J$21,$J$29:J32)/$C$3</f>
        <v>#DIV/0!</v>
      </c>
      <c r="L32" s="60" t="e">
        <f t="shared" si="1"/>
        <v>#DIV/0!</v>
      </c>
      <c r="M32" s="73" t="e">
        <f t="shared" si="2"/>
        <v>#DIV/0!</v>
      </c>
      <c r="N32" s="100" t="e">
        <f t="shared" si="30"/>
        <v>#DIV/0!</v>
      </c>
      <c r="O32" s="97"/>
      <c r="P32" s="72"/>
      <c r="Q32" s="74" t="e">
        <f t="shared" si="3"/>
        <v>#DIV/0!</v>
      </c>
      <c r="R32" s="75" t="e">
        <f t="shared" si="4"/>
        <v>#DIV/0!</v>
      </c>
      <c r="S32" s="59" t="e">
        <f t="shared" si="5"/>
        <v>#DIV/0!</v>
      </c>
      <c r="T32" s="72"/>
      <c r="U32" s="72"/>
      <c r="V32" s="89">
        <f t="shared" si="31"/>
        <v>1</v>
      </c>
      <c r="W32" s="169"/>
      <c r="X32" s="127"/>
      <c r="Y32" s="128"/>
      <c r="Z32" s="60" t="e">
        <f t="shared" si="6"/>
        <v>#DIV/0!</v>
      </c>
      <c r="AA32" s="127"/>
      <c r="AB32" s="127"/>
      <c r="AC32" s="128"/>
      <c r="AD32" s="60" t="e">
        <f t="shared" si="7"/>
        <v>#DIV/0!</v>
      </c>
      <c r="AE32" s="127"/>
      <c r="AF32" s="127"/>
      <c r="AG32" s="128"/>
      <c r="AH32" s="60" t="e">
        <f t="shared" si="8"/>
        <v>#DIV/0!</v>
      </c>
      <c r="AI32" s="127"/>
      <c r="AJ32" s="127"/>
      <c r="AK32" s="128"/>
      <c r="AL32" s="60" t="e">
        <f t="shared" si="9"/>
        <v>#DIV/0!</v>
      </c>
      <c r="AM32" s="127"/>
      <c r="AN32" s="127"/>
      <c r="AO32" s="128"/>
      <c r="AP32" s="60" t="e">
        <f t="shared" si="10"/>
        <v>#DIV/0!</v>
      </c>
      <c r="AQ32" s="127"/>
      <c r="AR32" s="127"/>
      <c r="AS32" s="128"/>
      <c r="AT32" s="60" t="e">
        <f t="shared" si="11"/>
        <v>#DIV/0!</v>
      </c>
      <c r="AU32" s="127"/>
      <c r="AV32" s="127"/>
      <c r="AW32" s="128"/>
      <c r="AX32" s="60" t="e">
        <f t="shared" si="12"/>
        <v>#DIV/0!</v>
      </c>
      <c r="AY32" s="127"/>
      <c r="AZ32" s="127"/>
      <c r="BA32" s="128"/>
      <c r="BB32" s="60" t="e">
        <f t="shared" si="13"/>
        <v>#DIV/0!</v>
      </c>
      <c r="BC32" s="127"/>
      <c r="BD32" s="127"/>
      <c r="BE32" s="128"/>
      <c r="BF32" s="60" t="e">
        <f t="shared" si="14"/>
        <v>#DIV/0!</v>
      </c>
      <c r="BG32" s="127"/>
      <c r="BH32" s="127"/>
      <c r="BI32" s="128"/>
      <c r="BJ32" s="60" t="e">
        <f t="shared" si="15"/>
        <v>#DIV/0!</v>
      </c>
      <c r="BK32" s="127"/>
      <c r="BL32" s="127"/>
      <c r="BM32" s="128"/>
      <c r="BN32" s="60" t="e">
        <f t="shared" si="16"/>
        <v>#DIV/0!</v>
      </c>
      <c r="BO32" s="127"/>
      <c r="BP32" s="127"/>
      <c r="BQ32" s="128"/>
      <c r="BR32" s="60" t="e">
        <f t="shared" si="17"/>
        <v>#DIV/0!</v>
      </c>
      <c r="BS32" s="127"/>
      <c r="BT32" s="127"/>
      <c r="BU32" s="128"/>
      <c r="BV32" s="60" t="e">
        <f t="shared" si="18"/>
        <v>#DIV/0!</v>
      </c>
      <c r="BW32" s="127"/>
      <c r="BX32" s="127"/>
      <c r="BY32" s="128"/>
      <c r="BZ32" s="60" t="e">
        <f t="shared" si="19"/>
        <v>#DIV/0!</v>
      </c>
      <c r="CA32" s="127"/>
      <c r="CB32" s="127"/>
      <c r="CC32" s="128"/>
      <c r="CD32" s="60" t="e">
        <f t="shared" si="20"/>
        <v>#DIV/0!</v>
      </c>
      <c r="CE32" s="127"/>
      <c r="CF32" s="127"/>
      <c r="CG32" s="128"/>
      <c r="CH32" s="60" t="e">
        <f t="shared" si="21"/>
        <v>#DIV/0!</v>
      </c>
      <c r="CI32" s="127"/>
      <c r="CJ32" s="127"/>
      <c r="CK32" s="128"/>
      <c r="CL32" s="60" t="e">
        <f t="shared" si="22"/>
        <v>#DIV/0!</v>
      </c>
      <c r="CM32" s="127"/>
      <c r="CN32" s="127"/>
      <c r="CO32" s="128"/>
      <c r="CP32" s="60" t="e">
        <f t="shared" si="23"/>
        <v>#DIV/0!</v>
      </c>
      <c r="CQ32" s="127"/>
      <c r="CR32" s="127"/>
      <c r="CS32" s="128"/>
      <c r="CT32" s="60" t="e">
        <f t="shared" si="24"/>
        <v>#DIV/0!</v>
      </c>
      <c r="CU32" s="127"/>
      <c r="CV32" s="127"/>
      <c r="CW32" s="128"/>
      <c r="CX32" s="60" t="e">
        <f t="shared" si="25"/>
        <v>#DIV/0!</v>
      </c>
      <c r="CY32" s="127"/>
      <c r="CZ32" s="127"/>
      <c r="DA32" s="128"/>
      <c r="DB32" s="60" t="e">
        <f t="shared" si="32"/>
        <v>#DIV/0!</v>
      </c>
      <c r="DC32" s="127"/>
      <c r="DD32" s="127"/>
      <c r="DE32" s="128"/>
      <c r="DF32" s="150" t="e">
        <f t="shared" si="27"/>
        <v>#DIV/0!</v>
      </c>
    </row>
    <row r="33" spans="1:110">
      <c r="A33" s="88"/>
      <c r="B33" s="165">
        <f>'Daily_Total '!B33</f>
        <v>45133</v>
      </c>
      <c r="C33" s="99">
        <f t="shared" si="85"/>
        <v>0</v>
      </c>
      <c r="D33" s="72">
        <f t="shared" si="84"/>
        <v>0</v>
      </c>
      <c r="E33" s="146"/>
      <c r="F33" s="72"/>
      <c r="G33" s="72"/>
      <c r="H33" s="72"/>
      <c r="I33" s="72"/>
      <c r="J33" s="61">
        <f t="shared" si="86"/>
        <v>0</v>
      </c>
      <c r="K33" s="59" t="e">
        <f>SUM($J$21,$J$29:J33)/$C$3</f>
        <v>#DIV/0!</v>
      </c>
      <c r="L33" s="60" t="e">
        <f t="shared" si="1"/>
        <v>#DIV/0!</v>
      </c>
      <c r="M33" s="73" t="e">
        <f t="shared" si="2"/>
        <v>#DIV/0!</v>
      </c>
      <c r="N33" s="100" t="e">
        <f t="shared" si="30"/>
        <v>#DIV/0!</v>
      </c>
      <c r="O33" s="97"/>
      <c r="P33" s="72"/>
      <c r="Q33" s="74" t="e">
        <f t="shared" si="3"/>
        <v>#DIV/0!</v>
      </c>
      <c r="R33" s="75" t="e">
        <f t="shared" si="4"/>
        <v>#DIV/0!</v>
      </c>
      <c r="S33" s="59" t="e">
        <f t="shared" si="5"/>
        <v>#DIV/0!</v>
      </c>
      <c r="T33" s="72"/>
      <c r="U33" s="72"/>
      <c r="V33" s="89">
        <f t="shared" si="31"/>
        <v>1</v>
      </c>
      <c r="W33" s="169"/>
      <c r="X33" s="127"/>
      <c r="Y33" s="128"/>
      <c r="Z33" s="60" t="e">
        <f t="shared" si="6"/>
        <v>#DIV/0!</v>
      </c>
      <c r="AA33" s="127"/>
      <c r="AB33" s="127"/>
      <c r="AC33" s="128"/>
      <c r="AD33" s="60" t="e">
        <f t="shared" si="7"/>
        <v>#DIV/0!</v>
      </c>
      <c r="AE33" s="127"/>
      <c r="AF33" s="127"/>
      <c r="AG33" s="128"/>
      <c r="AH33" s="60" t="e">
        <f t="shared" si="8"/>
        <v>#DIV/0!</v>
      </c>
      <c r="AI33" s="127"/>
      <c r="AJ33" s="127"/>
      <c r="AK33" s="128"/>
      <c r="AL33" s="60" t="e">
        <f t="shared" si="9"/>
        <v>#DIV/0!</v>
      </c>
      <c r="AM33" s="127"/>
      <c r="AN33" s="127"/>
      <c r="AO33" s="128"/>
      <c r="AP33" s="60" t="e">
        <f t="shared" si="10"/>
        <v>#DIV/0!</v>
      </c>
      <c r="AQ33" s="127"/>
      <c r="AR33" s="127"/>
      <c r="AS33" s="128"/>
      <c r="AT33" s="60" t="e">
        <f t="shared" si="11"/>
        <v>#DIV/0!</v>
      </c>
      <c r="AU33" s="127"/>
      <c r="AV33" s="127"/>
      <c r="AW33" s="128"/>
      <c r="AX33" s="60" t="e">
        <f t="shared" si="12"/>
        <v>#DIV/0!</v>
      </c>
      <c r="AY33" s="127"/>
      <c r="AZ33" s="127"/>
      <c r="BA33" s="128"/>
      <c r="BB33" s="60" t="e">
        <f t="shared" si="13"/>
        <v>#DIV/0!</v>
      </c>
      <c r="BC33" s="127"/>
      <c r="BD33" s="127"/>
      <c r="BE33" s="128"/>
      <c r="BF33" s="60" t="e">
        <f t="shared" si="14"/>
        <v>#DIV/0!</v>
      </c>
      <c r="BG33" s="127"/>
      <c r="BH33" s="127"/>
      <c r="BI33" s="128"/>
      <c r="BJ33" s="60" t="e">
        <f t="shared" si="15"/>
        <v>#DIV/0!</v>
      </c>
      <c r="BK33" s="127"/>
      <c r="BL33" s="127"/>
      <c r="BM33" s="128"/>
      <c r="BN33" s="60" t="e">
        <f t="shared" si="16"/>
        <v>#DIV/0!</v>
      </c>
      <c r="BO33" s="127"/>
      <c r="BP33" s="127"/>
      <c r="BQ33" s="128"/>
      <c r="BR33" s="60" t="e">
        <f t="shared" si="17"/>
        <v>#DIV/0!</v>
      </c>
      <c r="BS33" s="127"/>
      <c r="BT33" s="127"/>
      <c r="BU33" s="128"/>
      <c r="BV33" s="60" t="e">
        <f t="shared" si="18"/>
        <v>#DIV/0!</v>
      </c>
      <c r="BW33" s="127"/>
      <c r="BX33" s="127"/>
      <c r="BY33" s="128"/>
      <c r="BZ33" s="60" t="e">
        <f t="shared" si="19"/>
        <v>#DIV/0!</v>
      </c>
      <c r="CA33" s="127"/>
      <c r="CB33" s="127"/>
      <c r="CC33" s="128"/>
      <c r="CD33" s="60" t="e">
        <f t="shared" si="20"/>
        <v>#DIV/0!</v>
      </c>
      <c r="CE33" s="127"/>
      <c r="CF33" s="127"/>
      <c r="CG33" s="128"/>
      <c r="CH33" s="60" t="e">
        <f t="shared" si="21"/>
        <v>#DIV/0!</v>
      </c>
      <c r="CI33" s="127"/>
      <c r="CJ33" s="127"/>
      <c r="CK33" s="128"/>
      <c r="CL33" s="60" t="e">
        <f t="shared" si="22"/>
        <v>#DIV/0!</v>
      </c>
      <c r="CM33" s="127"/>
      <c r="CN33" s="127"/>
      <c r="CO33" s="128"/>
      <c r="CP33" s="60" t="e">
        <f t="shared" si="23"/>
        <v>#DIV/0!</v>
      </c>
      <c r="CQ33" s="127"/>
      <c r="CR33" s="127"/>
      <c r="CS33" s="128"/>
      <c r="CT33" s="60" t="e">
        <f t="shared" si="24"/>
        <v>#DIV/0!</v>
      </c>
      <c r="CU33" s="127"/>
      <c r="CV33" s="127"/>
      <c r="CW33" s="128"/>
      <c r="CX33" s="60" t="e">
        <f t="shared" si="25"/>
        <v>#DIV/0!</v>
      </c>
      <c r="CY33" s="127"/>
      <c r="CZ33" s="127"/>
      <c r="DA33" s="128"/>
      <c r="DB33" s="60" t="e">
        <f t="shared" si="32"/>
        <v>#DIV/0!</v>
      </c>
      <c r="DC33" s="127"/>
      <c r="DD33" s="127"/>
      <c r="DE33" s="128"/>
      <c r="DF33" s="150" t="e">
        <f t="shared" si="27"/>
        <v>#DIV/0!</v>
      </c>
    </row>
    <row r="34" spans="1:110">
      <c r="A34" s="93"/>
      <c r="B34" s="165">
        <f>'Daily_Total '!B34</f>
        <v>45134</v>
      </c>
      <c r="C34" s="99">
        <f t="shared" si="85"/>
        <v>0</v>
      </c>
      <c r="D34" s="72">
        <f t="shared" si="84"/>
        <v>0</v>
      </c>
      <c r="E34" s="146"/>
      <c r="F34" s="72"/>
      <c r="G34" s="72"/>
      <c r="H34" s="72"/>
      <c r="I34" s="72"/>
      <c r="J34" s="61">
        <f t="shared" si="86"/>
        <v>0</v>
      </c>
      <c r="K34" s="59" t="e">
        <f>SUM($J$21,$J$29:J34)/$C$3</f>
        <v>#DIV/0!</v>
      </c>
      <c r="L34" s="60" t="e">
        <f t="shared" si="1"/>
        <v>#DIV/0!</v>
      </c>
      <c r="M34" s="73" t="e">
        <f t="shared" si="2"/>
        <v>#DIV/0!</v>
      </c>
      <c r="N34" s="100" t="e">
        <f t="shared" si="30"/>
        <v>#DIV/0!</v>
      </c>
      <c r="O34" s="97"/>
      <c r="P34" s="72"/>
      <c r="Q34" s="74" t="e">
        <f t="shared" si="3"/>
        <v>#DIV/0!</v>
      </c>
      <c r="R34" s="75" t="e">
        <f t="shared" si="4"/>
        <v>#DIV/0!</v>
      </c>
      <c r="S34" s="59" t="e">
        <f t="shared" si="5"/>
        <v>#DIV/0!</v>
      </c>
      <c r="T34" s="72"/>
      <c r="U34" s="72"/>
      <c r="V34" s="89">
        <f t="shared" si="31"/>
        <v>1</v>
      </c>
      <c r="W34" s="169"/>
      <c r="X34" s="127"/>
      <c r="Y34" s="128"/>
      <c r="Z34" s="60" t="e">
        <f t="shared" si="6"/>
        <v>#DIV/0!</v>
      </c>
      <c r="AA34" s="127"/>
      <c r="AB34" s="127"/>
      <c r="AC34" s="128"/>
      <c r="AD34" s="60" t="e">
        <f t="shared" si="7"/>
        <v>#DIV/0!</v>
      </c>
      <c r="AE34" s="127"/>
      <c r="AF34" s="127"/>
      <c r="AG34" s="128"/>
      <c r="AH34" s="60" t="e">
        <f t="shared" si="8"/>
        <v>#DIV/0!</v>
      </c>
      <c r="AI34" s="127"/>
      <c r="AJ34" s="127"/>
      <c r="AK34" s="128"/>
      <c r="AL34" s="60" t="e">
        <f t="shared" si="9"/>
        <v>#DIV/0!</v>
      </c>
      <c r="AM34" s="127"/>
      <c r="AN34" s="127"/>
      <c r="AO34" s="128"/>
      <c r="AP34" s="60" t="e">
        <f t="shared" si="10"/>
        <v>#DIV/0!</v>
      </c>
      <c r="AQ34" s="127"/>
      <c r="AR34" s="127"/>
      <c r="AS34" s="128"/>
      <c r="AT34" s="60" t="e">
        <f t="shared" si="11"/>
        <v>#DIV/0!</v>
      </c>
      <c r="AU34" s="127"/>
      <c r="AV34" s="127"/>
      <c r="AW34" s="128"/>
      <c r="AX34" s="60" t="e">
        <f t="shared" si="12"/>
        <v>#DIV/0!</v>
      </c>
      <c r="AY34" s="127"/>
      <c r="AZ34" s="127"/>
      <c r="BA34" s="128"/>
      <c r="BB34" s="60" t="e">
        <f t="shared" si="13"/>
        <v>#DIV/0!</v>
      </c>
      <c r="BC34" s="127"/>
      <c r="BD34" s="127"/>
      <c r="BE34" s="128"/>
      <c r="BF34" s="60" t="e">
        <f t="shared" si="14"/>
        <v>#DIV/0!</v>
      </c>
      <c r="BG34" s="127"/>
      <c r="BH34" s="127"/>
      <c r="BI34" s="128"/>
      <c r="BJ34" s="60" t="e">
        <f t="shared" si="15"/>
        <v>#DIV/0!</v>
      </c>
      <c r="BK34" s="127"/>
      <c r="BL34" s="127"/>
      <c r="BM34" s="128"/>
      <c r="BN34" s="60" t="e">
        <f t="shared" si="16"/>
        <v>#DIV/0!</v>
      </c>
      <c r="BO34" s="127"/>
      <c r="BP34" s="127"/>
      <c r="BQ34" s="128"/>
      <c r="BR34" s="60" t="e">
        <f t="shared" si="17"/>
        <v>#DIV/0!</v>
      </c>
      <c r="BS34" s="127"/>
      <c r="BT34" s="127"/>
      <c r="BU34" s="128"/>
      <c r="BV34" s="60" t="e">
        <f t="shared" si="18"/>
        <v>#DIV/0!</v>
      </c>
      <c r="BW34" s="127"/>
      <c r="BX34" s="127"/>
      <c r="BY34" s="128"/>
      <c r="BZ34" s="60" t="e">
        <f t="shared" si="19"/>
        <v>#DIV/0!</v>
      </c>
      <c r="CA34" s="127"/>
      <c r="CB34" s="127"/>
      <c r="CC34" s="128"/>
      <c r="CD34" s="60" t="e">
        <f t="shared" si="20"/>
        <v>#DIV/0!</v>
      </c>
      <c r="CE34" s="127"/>
      <c r="CF34" s="127"/>
      <c r="CG34" s="128"/>
      <c r="CH34" s="60" t="e">
        <f t="shared" si="21"/>
        <v>#DIV/0!</v>
      </c>
      <c r="CI34" s="127"/>
      <c r="CJ34" s="127"/>
      <c r="CK34" s="128"/>
      <c r="CL34" s="60" t="e">
        <f t="shared" si="22"/>
        <v>#DIV/0!</v>
      </c>
      <c r="CM34" s="127"/>
      <c r="CN34" s="127"/>
      <c r="CO34" s="128"/>
      <c r="CP34" s="60" t="e">
        <f t="shared" si="23"/>
        <v>#DIV/0!</v>
      </c>
      <c r="CQ34" s="127"/>
      <c r="CR34" s="127"/>
      <c r="CS34" s="128"/>
      <c r="CT34" s="60" t="e">
        <f t="shared" si="24"/>
        <v>#DIV/0!</v>
      </c>
      <c r="CU34" s="127"/>
      <c r="CV34" s="127"/>
      <c r="CW34" s="128"/>
      <c r="CX34" s="60" t="e">
        <f t="shared" si="25"/>
        <v>#DIV/0!</v>
      </c>
      <c r="CY34" s="127"/>
      <c r="CZ34" s="127"/>
      <c r="DA34" s="128"/>
      <c r="DB34" s="60" t="e">
        <f t="shared" si="32"/>
        <v>#DIV/0!</v>
      </c>
      <c r="DC34" s="127"/>
      <c r="DD34" s="127"/>
      <c r="DE34" s="128"/>
      <c r="DF34" s="150" t="e">
        <f t="shared" si="27"/>
        <v>#DIV/0!</v>
      </c>
    </row>
    <row r="35" spans="1:110">
      <c r="A35" s="88"/>
      <c r="B35" s="165">
        <f>'Daily_Total '!B35</f>
        <v>45135</v>
      </c>
      <c r="C35" s="99">
        <f t="shared" si="85"/>
        <v>0</v>
      </c>
      <c r="D35" s="72">
        <f t="shared" si="84"/>
        <v>0</v>
      </c>
      <c r="E35" s="146"/>
      <c r="F35" s="72"/>
      <c r="G35" s="72"/>
      <c r="H35" s="72"/>
      <c r="I35" s="72"/>
      <c r="J35" s="61">
        <f t="shared" si="86"/>
        <v>0</v>
      </c>
      <c r="K35" s="59" t="e">
        <f>SUM($J$21,$J$29:J35)/$C$3</f>
        <v>#DIV/0!</v>
      </c>
      <c r="L35" s="60" t="e">
        <f t="shared" si="1"/>
        <v>#DIV/0!</v>
      </c>
      <c r="M35" s="73" t="e">
        <f t="shared" si="2"/>
        <v>#DIV/0!</v>
      </c>
      <c r="N35" s="100" t="e">
        <f t="shared" si="30"/>
        <v>#DIV/0!</v>
      </c>
      <c r="O35" s="97"/>
      <c r="P35" s="72"/>
      <c r="Q35" s="74" t="e">
        <f t="shared" si="3"/>
        <v>#DIV/0!</v>
      </c>
      <c r="R35" s="75" t="e">
        <f t="shared" si="4"/>
        <v>#DIV/0!</v>
      </c>
      <c r="S35" s="59" t="e">
        <f t="shared" si="5"/>
        <v>#DIV/0!</v>
      </c>
      <c r="T35" s="72"/>
      <c r="U35" s="72"/>
      <c r="V35" s="89">
        <f t="shared" si="31"/>
        <v>1</v>
      </c>
      <c r="W35" s="169"/>
      <c r="X35" s="127"/>
      <c r="Y35" s="128"/>
      <c r="Z35" s="60" t="e">
        <f t="shared" si="6"/>
        <v>#DIV/0!</v>
      </c>
      <c r="AA35" s="127"/>
      <c r="AB35" s="127"/>
      <c r="AC35" s="128"/>
      <c r="AD35" s="60" t="e">
        <f t="shared" si="7"/>
        <v>#DIV/0!</v>
      </c>
      <c r="AE35" s="127"/>
      <c r="AF35" s="127"/>
      <c r="AG35" s="128"/>
      <c r="AH35" s="60" t="e">
        <f t="shared" si="8"/>
        <v>#DIV/0!</v>
      </c>
      <c r="AI35" s="127"/>
      <c r="AJ35" s="127"/>
      <c r="AK35" s="128"/>
      <c r="AL35" s="60" t="e">
        <f t="shared" si="9"/>
        <v>#DIV/0!</v>
      </c>
      <c r="AM35" s="127"/>
      <c r="AN35" s="127"/>
      <c r="AO35" s="128"/>
      <c r="AP35" s="60" t="e">
        <f t="shared" si="10"/>
        <v>#DIV/0!</v>
      </c>
      <c r="AQ35" s="127"/>
      <c r="AR35" s="127"/>
      <c r="AS35" s="128"/>
      <c r="AT35" s="60" t="e">
        <f t="shared" si="11"/>
        <v>#DIV/0!</v>
      </c>
      <c r="AU35" s="127"/>
      <c r="AV35" s="127"/>
      <c r="AW35" s="128"/>
      <c r="AX35" s="60" t="e">
        <f t="shared" si="12"/>
        <v>#DIV/0!</v>
      </c>
      <c r="AY35" s="127"/>
      <c r="AZ35" s="127"/>
      <c r="BA35" s="128"/>
      <c r="BB35" s="60" t="e">
        <f t="shared" si="13"/>
        <v>#DIV/0!</v>
      </c>
      <c r="BC35" s="127"/>
      <c r="BD35" s="127"/>
      <c r="BE35" s="128"/>
      <c r="BF35" s="60" t="e">
        <f t="shared" si="14"/>
        <v>#DIV/0!</v>
      </c>
      <c r="BG35" s="127"/>
      <c r="BH35" s="127"/>
      <c r="BI35" s="128"/>
      <c r="BJ35" s="60" t="e">
        <f t="shared" si="15"/>
        <v>#DIV/0!</v>
      </c>
      <c r="BK35" s="127"/>
      <c r="BL35" s="127"/>
      <c r="BM35" s="128"/>
      <c r="BN35" s="60" t="e">
        <f t="shared" si="16"/>
        <v>#DIV/0!</v>
      </c>
      <c r="BO35" s="127"/>
      <c r="BP35" s="127"/>
      <c r="BQ35" s="128"/>
      <c r="BR35" s="60" t="e">
        <f t="shared" si="17"/>
        <v>#DIV/0!</v>
      </c>
      <c r="BS35" s="127"/>
      <c r="BT35" s="127"/>
      <c r="BU35" s="128"/>
      <c r="BV35" s="60" t="e">
        <f t="shared" si="18"/>
        <v>#DIV/0!</v>
      </c>
      <c r="BW35" s="127"/>
      <c r="BX35" s="127"/>
      <c r="BY35" s="128"/>
      <c r="BZ35" s="60" t="e">
        <f t="shared" si="19"/>
        <v>#DIV/0!</v>
      </c>
      <c r="CA35" s="127"/>
      <c r="CB35" s="127"/>
      <c r="CC35" s="128"/>
      <c r="CD35" s="60" t="e">
        <f t="shared" si="20"/>
        <v>#DIV/0!</v>
      </c>
      <c r="CE35" s="127"/>
      <c r="CF35" s="127"/>
      <c r="CG35" s="128"/>
      <c r="CH35" s="60" t="e">
        <f t="shared" si="21"/>
        <v>#DIV/0!</v>
      </c>
      <c r="CI35" s="127"/>
      <c r="CJ35" s="127"/>
      <c r="CK35" s="128"/>
      <c r="CL35" s="60" t="e">
        <f t="shared" si="22"/>
        <v>#DIV/0!</v>
      </c>
      <c r="CM35" s="127"/>
      <c r="CN35" s="127"/>
      <c r="CO35" s="128"/>
      <c r="CP35" s="60" t="e">
        <f t="shared" si="23"/>
        <v>#DIV/0!</v>
      </c>
      <c r="CQ35" s="127"/>
      <c r="CR35" s="127"/>
      <c r="CS35" s="128"/>
      <c r="CT35" s="60" t="e">
        <f t="shared" si="24"/>
        <v>#DIV/0!</v>
      </c>
      <c r="CU35" s="127"/>
      <c r="CV35" s="127"/>
      <c r="CW35" s="128"/>
      <c r="CX35" s="60" t="e">
        <f t="shared" si="25"/>
        <v>#DIV/0!</v>
      </c>
      <c r="CY35" s="127"/>
      <c r="CZ35" s="127"/>
      <c r="DA35" s="128"/>
      <c r="DB35" s="60" t="e">
        <f t="shared" si="32"/>
        <v>#DIV/0!</v>
      </c>
      <c r="DC35" s="127"/>
      <c r="DD35" s="127"/>
      <c r="DE35" s="128"/>
      <c r="DF35" s="150" t="e">
        <f t="shared" si="27"/>
        <v>#DIV/0!</v>
      </c>
    </row>
    <row r="36" spans="1:110">
      <c r="A36" s="88"/>
      <c r="B36" s="165">
        <f>'Daily_Total '!B36</f>
        <v>45136</v>
      </c>
      <c r="C36" s="99">
        <f t="shared" si="85"/>
        <v>0</v>
      </c>
      <c r="D36" s="72">
        <f t="shared" si="84"/>
        <v>0</v>
      </c>
      <c r="E36" s="146"/>
      <c r="F36" s="72"/>
      <c r="G36" s="72"/>
      <c r="H36" s="72"/>
      <c r="I36" s="72"/>
      <c r="J36" s="61">
        <f t="shared" si="86"/>
        <v>0</v>
      </c>
      <c r="K36" s="59" t="e">
        <f>SUM($J$21,$J$29:J36)/$C$3</f>
        <v>#DIV/0!</v>
      </c>
      <c r="L36" s="60" t="e">
        <f t="shared" si="1"/>
        <v>#DIV/0!</v>
      </c>
      <c r="M36" s="73" t="e">
        <f t="shared" si="2"/>
        <v>#DIV/0!</v>
      </c>
      <c r="N36" s="100" t="e">
        <f t="shared" si="30"/>
        <v>#DIV/0!</v>
      </c>
      <c r="O36" s="97"/>
      <c r="P36" s="72"/>
      <c r="Q36" s="74" t="e">
        <f t="shared" si="3"/>
        <v>#DIV/0!</v>
      </c>
      <c r="R36" s="75" t="e">
        <f t="shared" si="4"/>
        <v>#DIV/0!</v>
      </c>
      <c r="S36" s="59" t="e">
        <f t="shared" si="5"/>
        <v>#DIV/0!</v>
      </c>
      <c r="T36" s="72"/>
      <c r="U36" s="72"/>
      <c r="V36" s="89">
        <f t="shared" si="31"/>
        <v>1</v>
      </c>
      <c r="W36" s="169"/>
      <c r="X36" s="127"/>
      <c r="Y36" s="128"/>
      <c r="Z36" s="60" t="e">
        <f t="shared" si="6"/>
        <v>#DIV/0!</v>
      </c>
      <c r="AA36" s="127"/>
      <c r="AB36" s="127"/>
      <c r="AC36" s="128"/>
      <c r="AD36" s="60" t="e">
        <f t="shared" si="7"/>
        <v>#DIV/0!</v>
      </c>
      <c r="AE36" s="127"/>
      <c r="AF36" s="127"/>
      <c r="AG36" s="128"/>
      <c r="AH36" s="60" t="e">
        <f t="shared" si="8"/>
        <v>#DIV/0!</v>
      </c>
      <c r="AI36" s="127"/>
      <c r="AJ36" s="127"/>
      <c r="AK36" s="128"/>
      <c r="AL36" s="60" t="e">
        <f t="shared" si="9"/>
        <v>#DIV/0!</v>
      </c>
      <c r="AM36" s="127"/>
      <c r="AN36" s="127"/>
      <c r="AO36" s="128"/>
      <c r="AP36" s="60" t="e">
        <f t="shared" si="10"/>
        <v>#DIV/0!</v>
      </c>
      <c r="AQ36" s="127"/>
      <c r="AR36" s="127"/>
      <c r="AS36" s="128"/>
      <c r="AT36" s="60" t="e">
        <f t="shared" si="11"/>
        <v>#DIV/0!</v>
      </c>
      <c r="AU36" s="127"/>
      <c r="AV36" s="127"/>
      <c r="AW36" s="128"/>
      <c r="AX36" s="60" t="e">
        <f t="shared" si="12"/>
        <v>#DIV/0!</v>
      </c>
      <c r="AY36" s="127"/>
      <c r="AZ36" s="127"/>
      <c r="BA36" s="128"/>
      <c r="BB36" s="60" t="e">
        <f t="shared" si="13"/>
        <v>#DIV/0!</v>
      </c>
      <c r="BC36" s="127"/>
      <c r="BD36" s="127"/>
      <c r="BE36" s="128"/>
      <c r="BF36" s="60" t="e">
        <f t="shared" si="14"/>
        <v>#DIV/0!</v>
      </c>
      <c r="BG36" s="127"/>
      <c r="BH36" s="127"/>
      <c r="BI36" s="128"/>
      <c r="BJ36" s="60" t="e">
        <f t="shared" si="15"/>
        <v>#DIV/0!</v>
      </c>
      <c r="BK36" s="127"/>
      <c r="BL36" s="127"/>
      <c r="BM36" s="128"/>
      <c r="BN36" s="60" t="e">
        <f t="shared" si="16"/>
        <v>#DIV/0!</v>
      </c>
      <c r="BO36" s="127"/>
      <c r="BP36" s="127"/>
      <c r="BQ36" s="128"/>
      <c r="BR36" s="60" t="e">
        <f t="shared" si="17"/>
        <v>#DIV/0!</v>
      </c>
      <c r="BS36" s="127"/>
      <c r="BT36" s="127"/>
      <c r="BU36" s="128"/>
      <c r="BV36" s="60" t="e">
        <f t="shared" si="18"/>
        <v>#DIV/0!</v>
      </c>
      <c r="BW36" s="127"/>
      <c r="BX36" s="127"/>
      <c r="BY36" s="128"/>
      <c r="BZ36" s="60" t="e">
        <f t="shared" si="19"/>
        <v>#DIV/0!</v>
      </c>
      <c r="CA36" s="127"/>
      <c r="CB36" s="127"/>
      <c r="CC36" s="128"/>
      <c r="CD36" s="60" t="e">
        <f t="shared" si="20"/>
        <v>#DIV/0!</v>
      </c>
      <c r="CE36" s="127"/>
      <c r="CF36" s="127"/>
      <c r="CG36" s="128"/>
      <c r="CH36" s="60" t="e">
        <f t="shared" si="21"/>
        <v>#DIV/0!</v>
      </c>
      <c r="CI36" s="127"/>
      <c r="CJ36" s="127"/>
      <c r="CK36" s="128"/>
      <c r="CL36" s="60" t="e">
        <f t="shared" si="22"/>
        <v>#DIV/0!</v>
      </c>
      <c r="CM36" s="127"/>
      <c r="CN36" s="127"/>
      <c r="CO36" s="128"/>
      <c r="CP36" s="60" t="e">
        <f t="shared" si="23"/>
        <v>#DIV/0!</v>
      </c>
      <c r="CQ36" s="127"/>
      <c r="CR36" s="127"/>
      <c r="CS36" s="128"/>
      <c r="CT36" s="60" t="e">
        <f t="shared" si="24"/>
        <v>#DIV/0!</v>
      </c>
      <c r="CU36" s="127"/>
      <c r="CV36" s="127"/>
      <c r="CW36" s="128"/>
      <c r="CX36" s="60" t="e">
        <f t="shared" si="25"/>
        <v>#DIV/0!</v>
      </c>
      <c r="CY36" s="127"/>
      <c r="CZ36" s="127"/>
      <c r="DA36" s="128"/>
      <c r="DB36" s="60" t="e">
        <f t="shared" si="32"/>
        <v>#DIV/0!</v>
      </c>
      <c r="DC36" s="127"/>
      <c r="DD36" s="127"/>
      <c r="DE36" s="128"/>
      <c r="DF36" s="150" t="e">
        <f t="shared" si="27"/>
        <v>#DIV/0!</v>
      </c>
    </row>
    <row r="37" spans="1:110">
      <c r="A37" s="91"/>
      <c r="B37" s="166" t="s">
        <v>51</v>
      </c>
      <c r="C37" s="91">
        <f t="shared" ref="C37" si="87">SUM(C30:C36)</f>
        <v>0</v>
      </c>
      <c r="D37" s="76">
        <f t="shared" ref="D37" si="88">SUM(D30:D36)</f>
        <v>0</v>
      </c>
      <c r="E37" s="147">
        <f t="shared" si="61"/>
        <v>0</v>
      </c>
      <c r="F37" s="76">
        <f t="shared" si="61"/>
        <v>0</v>
      </c>
      <c r="G37" s="76">
        <f t="shared" si="61"/>
        <v>0</v>
      </c>
      <c r="H37" s="76">
        <f t="shared" si="61"/>
        <v>0</v>
      </c>
      <c r="I37" s="76">
        <f t="shared" si="61"/>
        <v>0</v>
      </c>
      <c r="J37" s="77">
        <f>SUM(J30:J36)</f>
        <v>0</v>
      </c>
      <c r="K37" s="78" t="e">
        <f>SUM($J$21,$J$29,$J$37)/$C$3</f>
        <v>#DIV/0!</v>
      </c>
      <c r="L37" s="79" t="e">
        <f t="shared" si="1"/>
        <v>#DIV/0!</v>
      </c>
      <c r="M37" s="80" t="e">
        <f t="shared" si="2"/>
        <v>#DIV/0!</v>
      </c>
      <c r="N37" s="101" t="e">
        <f t="shared" si="30"/>
        <v>#DIV/0!</v>
      </c>
      <c r="O37" s="98">
        <f>SUM(O30:O36)</f>
        <v>0</v>
      </c>
      <c r="P37" s="81">
        <f>SUM(P30:P36)</f>
        <v>0</v>
      </c>
      <c r="Q37" s="78" t="e">
        <f t="shared" si="3"/>
        <v>#DIV/0!</v>
      </c>
      <c r="R37" s="82" t="e">
        <f t="shared" si="4"/>
        <v>#DIV/0!</v>
      </c>
      <c r="S37" s="78" t="e">
        <f t="shared" si="5"/>
        <v>#DIV/0!</v>
      </c>
      <c r="T37" s="83" t="e">
        <f>AVERAGE(T30:T36)</f>
        <v>#DIV/0!</v>
      </c>
      <c r="U37" s="76">
        <f>SUM(U30:U36)</f>
        <v>0</v>
      </c>
      <c r="V37" s="92">
        <f t="shared" si="31"/>
        <v>1</v>
      </c>
      <c r="W37" s="98">
        <f>SUM(W30:W36)</f>
        <v>0</v>
      </c>
      <c r="X37" s="76">
        <f t="shared" ref="X37:Y37" si="89">SUM(X30:X36)</f>
        <v>0</v>
      </c>
      <c r="Y37" s="77">
        <f t="shared" si="89"/>
        <v>0</v>
      </c>
      <c r="Z37" s="79" t="e">
        <f t="shared" si="6"/>
        <v>#DIV/0!</v>
      </c>
      <c r="AA37" s="76">
        <f t="shared" ref="AA37:AC37" si="90">SUM(AA30:AA36)</f>
        <v>0</v>
      </c>
      <c r="AB37" s="76">
        <f t="shared" si="90"/>
        <v>0</v>
      </c>
      <c r="AC37" s="77">
        <f t="shared" si="90"/>
        <v>0</v>
      </c>
      <c r="AD37" s="79" t="e">
        <f t="shared" si="7"/>
        <v>#DIV/0!</v>
      </c>
      <c r="AE37" s="76">
        <f t="shared" ref="AE37:AG37" si="91">SUM(AE30:AE36)</f>
        <v>0</v>
      </c>
      <c r="AF37" s="76">
        <f t="shared" si="91"/>
        <v>0</v>
      </c>
      <c r="AG37" s="77">
        <f t="shared" si="91"/>
        <v>0</v>
      </c>
      <c r="AH37" s="79" t="e">
        <f t="shared" si="8"/>
        <v>#DIV/0!</v>
      </c>
      <c r="AI37" s="76">
        <f t="shared" ref="AI37:AK37" si="92">SUM(AI30:AI36)</f>
        <v>0</v>
      </c>
      <c r="AJ37" s="76">
        <f t="shared" si="92"/>
        <v>0</v>
      </c>
      <c r="AK37" s="77">
        <f t="shared" si="92"/>
        <v>0</v>
      </c>
      <c r="AL37" s="79" t="e">
        <f t="shared" si="9"/>
        <v>#DIV/0!</v>
      </c>
      <c r="AM37" s="76">
        <f t="shared" ref="AM37:AO37" si="93">SUM(AM30:AM36)</f>
        <v>0</v>
      </c>
      <c r="AN37" s="76">
        <f t="shared" si="93"/>
        <v>0</v>
      </c>
      <c r="AO37" s="77">
        <f t="shared" si="93"/>
        <v>0</v>
      </c>
      <c r="AP37" s="79" t="e">
        <f t="shared" si="10"/>
        <v>#DIV/0!</v>
      </c>
      <c r="AQ37" s="76">
        <f t="shared" ref="AQ37:AS37" si="94">SUM(AQ30:AQ36)</f>
        <v>0</v>
      </c>
      <c r="AR37" s="76">
        <f t="shared" si="94"/>
        <v>0</v>
      </c>
      <c r="AS37" s="77">
        <f t="shared" si="94"/>
        <v>0</v>
      </c>
      <c r="AT37" s="79" t="e">
        <f t="shared" si="11"/>
        <v>#DIV/0!</v>
      </c>
      <c r="AU37" s="76">
        <f t="shared" ref="AU37:AW37" si="95">SUM(AU30:AU36)</f>
        <v>0</v>
      </c>
      <c r="AV37" s="76">
        <f t="shared" si="95"/>
        <v>0</v>
      </c>
      <c r="AW37" s="77">
        <f t="shared" si="95"/>
        <v>0</v>
      </c>
      <c r="AX37" s="79" t="e">
        <f t="shared" si="12"/>
        <v>#DIV/0!</v>
      </c>
      <c r="AY37" s="76">
        <f t="shared" ref="AY37:BA37" si="96">SUM(AY30:AY36)</f>
        <v>0</v>
      </c>
      <c r="AZ37" s="76">
        <f t="shared" si="96"/>
        <v>0</v>
      </c>
      <c r="BA37" s="77">
        <f t="shared" si="96"/>
        <v>0</v>
      </c>
      <c r="BB37" s="79" t="e">
        <f t="shared" si="13"/>
        <v>#DIV/0!</v>
      </c>
      <c r="BC37" s="76">
        <f t="shared" ref="BC37:BE37" si="97">SUM(BC30:BC36)</f>
        <v>0</v>
      </c>
      <c r="BD37" s="76">
        <f t="shared" si="97"/>
        <v>0</v>
      </c>
      <c r="BE37" s="77">
        <f t="shared" si="97"/>
        <v>0</v>
      </c>
      <c r="BF37" s="79" t="e">
        <f t="shared" si="14"/>
        <v>#DIV/0!</v>
      </c>
      <c r="BG37" s="76">
        <f t="shared" ref="BG37:BI37" si="98">SUM(BG30:BG36)</f>
        <v>0</v>
      </c>
      <c r="BH37" s="76">
        <f t="shared" si="98"/>
        <v>0</v>
      </c>
      <c r="BI37" s="77">
        <f t="shared" si="98"/>
        <v>0</v>
      </c>
      <c r="BJ37" s="79" t="e">
        <f t="shared" si="15"/>
        <v>#DIV/0!</v>
      </c>
      <c r="BK37" s="76">
        <f t="shared" ref="BK37:BM37" si="99">SUM(BK30:BK36)</f>
        <v>0</v>
      </c>
      <c r="BL37" s="76">
        <f t="shared" si="99"/>
        <v>0</v>
      </c>
      <c r="BM37" s="77">
        <f t="shared" si="99"/>
        <v>0</v>
      </c>
      <c r="BN37" s="79" t="e">
        <f t="shared" si="16"/>
        <v>#DIV/0!</v>
      </c>
      <c r="BO37" s="76">
        <f>SUM(BO30:BO36)</f>
        <v>0</v>
      </c>
      <c r="BP37" s="76">
        <f t="shared" ref="BP37:BQ37" si="100">SUM(BP30:BP36)</f>
        <v>0</v>
      </c>
      <c r="BQ37" s="77">
        <f t="shared" si="100"/>
        <v>0</v>
      </c>
      <c r="BR37" s="79" t="e">
        <f t="shared" si="17"/>
        <v>#DIV/0!</v>
      </c>
      <c r="BS37" s="76">
        <f t="shared" ref="BS37:BU37" si="101">SUM(BS30:BS36)</f>
        <v>0</v>
      </c>
      <c r="BT37" s="76">
        <f t="shared" si="101"/>
        <v>0</v>
      </c>
      <c r="BU37" s="77">
        <f t="shared" si="101"/>
        <v>0</v>
      </c>
      <c r="BV37" s="79" t="e">
        <f t="shared" si="18"/>
        <v>#DIV/0!</v>
      </c>
      <c r="BW37" s="76">
        <f t="shared" ref="BW37:BY37" si="102">SUM(BW30:BW36)</f>
        <v>0</v>
      </c>
      <c r="BX37" s="76">
        <f t="shared" si="102"/>
        <v>0</v>
      </c>
      <c r="BY37" s="77">
        <f t="shared" si="102"/>
        <v>0</v>
      </c>
      <c r="BZ37" s="79" t="e">
        <f t="shared" si="19"/>
        <v>#DIV/0!</v>
      </c>
      <c r="CA37" s="76">
        <f t="shared" ref="CA37:CC37" si="103">SUM(CA30:CA36)</f>
        <v>0</v>
      </c>
      <c r="CB37" s="76">
        <f t="shared" si="103"/>
        <v>0</v>
      </c>
      <c r="CC37" s="77">
        <f t="shared" si="103"/>
        <v>0</v>
      </c>
      <c r="CD37" s="79" t="e">
        <f t="shared" si="20"/>
        <v>#DIV/0!</v>
      </c>
      <c r="CE37" s="76">
        <f t="shared" ref="CE37:CG37" si="104">SUM(CE30:CE36)</f>
        <v>0</v>
      </c>
      <c r="CF37" s="76">
        <f t="shared" si="104"/>
        <v>0</v>
      </c>
      <c r="CG37" s="77">
        <f t="shared" si="104"/>
        <v>0</v>
      </c>
      <c r="CH37" s="79" t="e">
        <f t="shared" si="21"/>
        <v>#DIV/0!</v>
      </c>
      <c r="CI37" s="76">
        <f t="shared" ref="CI37:CK37" si="105">SUM(CI30:CI36)</f>
        <v>0</v>
      </c>
      <c r="CJ37" s="76">
        <f t="shared" si="105"/>
        <v>0</v>
      </c>
      <c r="CK37" s="77">
        <f t="shared" si="105"/>
        <v>0</v>
      </c>
      <c r="CL37" s="79" t="e">
        <f t="shared" si="22"/>
        <v>#DIV/0!</v>
      </c>
      <c r="CM37" s="76">
        <f t="shared" ref="CM37:CO37" si="106">SUM(CM30:CM36)</f>
        <v>0</v>
      </c>
      <c r="CN37" s="76">
        <f t="shared" si="106"/>
        <v>0</v>
      </c>
      <c r="CO37" s="77">
        <f t="shared" si="106"/>
        <v>0</v>
      </c>
      <c r="CP37" s="79" t="e">
        <f t="shared" si="23"/>
        <v>#DIV/0!</v>
      </c>
      <c r="CQ37" s="76">
        <f t="shared" ref="CQ37:CS37" si="107">SUM(CQ30:CQ36)</f>
        <v>0</v>
      </c>
      <c r="CR37" s="76">
        <f t="shared" si="107"/>
        <v>0</v>
      </c>
      <c r="CS37" s="77">
        <f t="shared" si="107"/>
        <v>0</v>
      </c>
      <c r="CT37" s="79" t="e">
        <f t="shared" si="24"/>
        <v>#DIV/0!</v>
      </c>
      <c r="CU37" s="76">
        <f t="shared" ref="CU37:CW37" si="108">SUM(CU30:CU36)</f>
        <v>0</v>
      </c>
      <c r="CV37" s="76">
        <f t="shared" si="108"/>
        <v>0</v>
      </c>
      <c r="CW37" s="77">
        <f t="shared" si="108"/>
        <v>0</v>
      </c>
      <c r="CX37" s="79" t="e">
        <f t="shared" si="25"/>
        <v>#DIV/0!</v>
      </c>
      <c r="CY37" s="76">
        <f t="shared" ref="CY37:DA37" si="109">SUM(CY30:CY36)</f>
        <v>0</v>
      </c>
      <c r="CZ37" s="76">
        <f t="shared" si="109"/>
        <v>0</v>
      </c>
      <c r="DA37" s="77">
        <f t="shared" si="109"/>
        <v>0</v>
      </c>
      <c r="DB37" s="79" t="e">
        <f t="shared" si="32"/>
        <v>#DIV/0!</v>
      </c>
      <c r="DC37" s="76">
        <f t="shared" ref="DC37:DE37" si="110">SUM(DC30:DC36)</f>
        <v>0</v>
      </c>
      <c r="DD37" s="76">
        <f t="shared" si="110"/>
        <v>0</v>
      </c>
      <c r="DE37" s="77">
        <f t="shared" si="110"/>
        <v>0</v>
      </c>
      <c r="DF37" s="151" t="e">
        <f t="shared" si="27"/>
        <v>#DIV/0!</v>
      </c>
    </row>
    <row r="38" spans="1:110">
      <c r="A38" s="94"/>
      <c r="B38" s="165">
        <f>'Daily_Total '!B38</f>
        <v>45137</v>
      </c>
      <c r="C38" s="99">
        <f>SUM(W38,AA38,AE38,AI38,AM38,AQ38,AU38,AY38,BC38,BG38,BK38,BO38,BS38,BW38,CA38,CE38,CI38,CM38,CQ38,CU38,CY38,DC38)</f>
        <v>0</v>
      </c>
      <c r="D38" s="72">
        <f t="shared" ref="D38:D44" si="111">SUM(X38,AB38,AF38,AJ38,AN38,AR38,AV38,AZ38,BD38,BH38,BL38,BP38,BT38,BX38,CB38,CF38,CJ38,CN38,CR38,CV38,CZ38,DD38)</f>
        <v>0</v>
      </c>
      <c r="E38" s="146"/>
      <c r="F38" s="72"/>
      <c r="G38" s="72"/>
      <c r="H38" s="72"/>
      <c r="I38" s="72"/>
      <c r="J38" s="61">
        <f>SUM(Y38,AC38,AG38,AK38,AO38,AS38,AW38,BA38,BE38,BI38,BM38,BQ38,BU38,BY38,CC38,CG38,CK38,CO38,CS38,CW38,DA38,DE38)</f>
        <v>0</v>
      </c>
      <c r="K38" s="59" t="e">
        <f>SUM($J$21,$J$29,$J$37:J38)/$C$3</f>
        <v>#DIV/0!</v>
      </c>
      <c r="L38" s="60" t="e">
        <f t="shared" si="1"/>
        <v>#DIV/0!</v>
      </c>
      <c r="M38" s="73" t="e">
        <f t="shared" si="2"/>
        <v>#DIV/0!</v>
      </c>
      <c r="N38" s="100" t="e">
        <f t="shared" si="30"/>
        <v>#DIV/0!</v>
      </c>
      <c r="O38" s="97"/>
      <c r="P38" s="72"/>
      <c r="Q38" s="74" t="e">
        <f t="shared" si="3"/>
        <v>#DIV/0!</v>
      </c>
      <c r="R38" s="75" t="e">
        <f t="shared" si="4"/>
        <v>#DIV/0!</v>
      </c>
      <c r="S38" s="59" t="e">
        <f t="shared" si="5"/>
        <v>#DIV/0!</v>
      </c>
      <c r="T38" s="72"/>
      <c r="U38" s="72"/>
      <c r="V38" s="89">
        <f t="shared" si="31"/>
        <v>1</v>
      </c>
      <c r="W38" s="169"/>
      <c r="X38" s="127"/>
      <c r="Y38" s="128"/>
      <c r="Z38" s="60" t="e">
        <f t="shared" si="6"/>
        <v>#DIV/0!</v>
      </c>
      <c r="AA38" s="127"/>
      <c r="AB38" s="127"/>
      <c r="AC38" s="128"/>
      <c r="AD38" s="60" t="e">
        <f t="shared" si="7"/>
        <v>#DIV/0!</v>
      </c>
      <c r="AE38" s="127"/>
      <c r="AF38" s="127"/>
      <c r="AG38" s="128"/>
      <c r="AH38" s="60" t="e">
        <f t="shared" si="8"/>
        <v>#DIV/0!</v>
      </c>
      <c r="AI38" s="127"/>
      <c r="AJ38" s="127"/>
      <c r="AK38" s="128"/>
      <c r="AL38" s="60" t="e">
        <f t="shared" si="9"/>
        <v>#DIV/0!</v>
      </c>
      <c r="AM38" s="127"/>
      <c r="AN38" s="127"/>
      <c r="AO38" s="128"/>
      <c r="AP38" s="60" t="e">
        <f t="shared" si="10"/>
        <v>#DIV/0!</v>
      </c>
      <c r="AQ38" s="127"/>
      <c r="AR38" s="127"/>
      <c r="AS38" s="128"/>
      <c r="AT38" s="60" t="e">
        <f t="shared" si="11"/>
        <v>#DIV/0!</v>
      </c>
      <c r="AU38" s="127"/>
      <c r="AV38" s="127"/>
      <c r="AW38" s="128"/>
      <c r="AX38" s="60" t="e">
        <f t="shared" si="12"/>
        <v>#DIV/0!</v>
      </c>
      <c r="AY38" s="127"/>
      <c r="AZ38" s="127"/>
      <c r="BA38" s="128"/>
      <c r="BB38" s="60" t="e">
        <f t="shared" si="13"/>
        <v>#DIV/0!</v>
      </c>
      <c r="BC38" s="127"/>
      <c r="BD38" s="127"/>
      <c r="BE38" s="128"/>
      <c r="BF38" s="60" t="e">
        <f t="shared" si="14"/>
        <v>#DIV/0!</v>
      </c>
      <c r="BG38" s="127"/>
      <c r="BH38" s="127"/>
      <c r="BI38" s="128"/>
      <c r="BJ38" s="60" t="e">
        <f t="shared" si="15"/>
        <v>#DIV/0!</v>
      </c>
      <c r="BK38" s="127"/>
      <c r="BL38" s="127"/>
      <c r="BM38" s="128"/>
      <c r="BN38" s="60" t="e">
        <f t="shared" si="16"/>
        <v>#DIV/0!</v>
      </c>
      <c r="BO38" s="127"/>
      <c r="BP38" s="127"/>
      <c r="BQ38" s="128"/>
      <c r="BR38" s="60" t="e">
        <f t="shared" si="17"/>
        <v>#DIV/0!</v>
      </c>
      <c r="BS38" s="127"/>
      <c r="BT38" s="127"/>
      <c r="BU38" s="128"/>
      <c r="BV38" s="60" t="e">
        <f t="shared" si="18"/>
        <v>#DIV/0!</v>
      </c>
      <c r="BW38" s="127"/>
      <c r="BX38" s="127"/>
      <c r="BY38" s="128"/>
      <c r="BZ38" s="60" t="e">
        <f t="shared" si="19"/>
        <v>#DIV/0!</v>
      </c>
      <c r="CA38" s="127"/>
      <c r="CB38" s="127"/>
      <c r="CC38" s="128"/>
      <c r="CD38" s="60" t="e">
        <f t="shared" si="20"/>
        <v>#DIV/0!</v>
      </c>
      <c r="CE38" s="127"/>
      <c r="CF38" s="127"/>
      <c r="CG38" s="128"/>
      <c r="CH38" s="60" t="e">
        <f t="shared" si="21"/>
        <v>#DIV/0!</v>
      </c>
      <c r="CI38" s="127"/>
      <c r="CJ38" s="127"/>
      <c r="CK38" s="128"/>
      <c r="CL38" s="60" t="e">
        <f t="shared" si="22"/>
        <v>#DIV/0!</v>
      </c>
      <c r="CM38" s="127"/>
      <c r="CN38" s="127"/>
      <c r="CO38" s="128"/>
      <c r="CP38" s="60" t="e">
        <f t="shared" si="23"/>
        <v>#DIV/0!</v>
      </c>
      <c r="CQ38" s="127"/>
      <c r="CR38" s="127"/>
      <c r="CS38" s="128"/>
      <c r="CT38" s="60" t="e">
        <f t="shared" si="24"/>
        <v>#DIV/0!</v>
      </c>
      <c r="CU38" s="127"/>
      <c r="CV38" s="127"/>
      <c r="CW38" s="128"/>
      <c r="CX38" s="60" t="e">
        <f t="shared" si="25"/>
        <v>#DIV/0!</v>
      </c>
      <c r="CY38" s="127"/>
      <c r="CZ38" s="127"/>
      <c r="DA38" s="128"/>
      <c r="DB38" s="60" t="e">
        <f t="shared" si="32"/>
        <v>#DIV/0!</v>
      </c>
      <c r="DC38" s="127"/>
      <c r="DD38" s="127"/>
      <c r="DE38" s="128"/>
      <c r="DF38" s="150" t="e">
        <f t="shared" si="27"/>
        <v>#DIV/0!</v>
      </c>
    </row>
    <row r="39" spans="1:110">
      <c r="A39" s="88"/>
      <c r="B39" s="165">
        <f>'Daily_Total '!B39</f>
        <v>45138</v>
      </c>
      <c r="C39" s="99">
        <f t="shared" ref="C39:C44" si="112">SUM(W39,AA39,AE39,AI39,AM39,AQ39,AU39,AY39,BC39,BG39,BK39,BO39,BS39,BW39,CA39,CE39,CI39,CM39,CQ39,CU39,CY39,DC39)</f>
        <v>0</v>
      </c>
      <c r="D39" s="72">
        <f t="shared" si="111"/>
        <v>0</v>
      </c>
      <c r="E39" s="146"/>
      <c r="F39" s="72"/>
      <c r="G39" s="72"/>
      <c r="H39" s="72"/>
      <c r="I39" s="72"/>
      <c r="J39" s="61">
        <f t="shared" ref="J39:J44" si="113">SUM(Y39,AC39,AG39,AK39,AO39,AS39,AW39,BA39,BE39,BI39,BM39,BQ39,BU39,BY39,CC39,CG39,CK39,CO39,CS39,CW39,DA39,DE39)</f>
        <v>0</v>
      </c>
      <c r="K39" s="59" t="e">
        <f>SUM($J$21,$J$29,$J$37:J39)/$C$3</f>
        <v>#DIV/0!</v>
      </c>
      <c r="L39" s="60" t="e">
        <f t="shared" si="1"/>
        <v>#DIV/0!</v>
      </c>
      <c r="M39" s="73" t="e">
        <f t="shared" si="2"/>
        <v>#DIV/0!</v>
      </c>
      <c r="N39" s="100" t="e">
        <f t="shared" si="30"/>
        <v>#DIV/0!</v>
      </c>
      <c r="O39" s="97"/>
      <c r="P39" s="72"/>
      <c r="Q39" s="74" t="e">
        <f t="shared" si="3"/>
        <v>#DIV/0!</v>
      </c>
      <c r="R39" s="75" t="e">
        <f t="shared" si="4"/>
        <v>#DIV/0!</v>
      </c>
      <c r="S39" s="59" t="e">
        <f t="shared" si="5"/>
        <v>#DIV/0!</v>
      </c>
      <c r="T39" s="72"/>
      <c r="U39" s="72"/>
      <c r="V39" s="89">
        <f t="shared" si="31"/>
        <v>1</v>
      </c>
      <c r="W39" s="169"/>
      <c r="X39" s="127"/>
      <c r="Y39" s="128"/>
      <c r="Z39" s="60" t="e">
        <f t="shared" si="6"/>
        <v>#DIV/0!</v>
      </c>
      <c r="AA39" s="127"/>
      <c r="AB39" s="127"/>
      <c r="AC39" s="128"/>
      <c r="AD39" s="60" t="e">
        <f t="shared" si="7"/>
        <v>#DIV/0!</v>
      </c>
      <c r="AE39" s="127"/>
      <c r="AF39" s="127"/>
      <c r="AG39" s="128"/>
      <c r="AH39" s="60" t="e">
        <f t="shared" si="8"/>
        <v>#DIV/0!</v>
      </c>
      <c r="AI39" s="127"/>
      <c r="AJ39" s="127"/>
      <c r="AK39" s="128"/>
      <c r="AL39" s="60" t="e">
        <f t="shared" si="9"/>
        <v>#DIV/0!</v>
      </c>
      <c r="AM39" s="127"/>
      <c r="AN39" s="127"/>
      <c r="AO39" s="128"/>
      <c r="AP39" s="60" t="e">
        <f t="shared" si="10"/>
        <v>#DIV/0!</v>
      </c>
      <c r="AQ39" s="127"/>
      <c r="AR39" s="127"/>
      <c r="AS39" s="128"/>
      <c r="AT39" s="60" t="e">
        <f t="shared" si="11"/>
        <v>#DIV/0!</v>
      </c>
      <c r="AU39" s="127"/>
      <c r="AV39" s="127"/>
      <c r="AW39" s="128"/>
      <c r="AX39" s="60" t="e">
        <f t="shared" si="12"/>
        <v>#DIV/0!</v>
      </c>
      <c r="AY39" s="127"/>
      <c r="AZ39" s="127"/>
      <c r="BA39" s="128"/>
      <c r="BB39" s="60" t="e">
        <f t="shared" si="13"/>
        <v>#DIV/0!</v>
      </c>
      <c r="BC39" s="127"/>
      <c r="BD39" s="127"/>
      <c r="BE39" s="128"/>
      <c r="BF39" s="60" t="e">
        <f t="shared" si="14"/>
        <v>#DIV/0!</v>
      </c>
      <c r="BG39" s="127"/>
      <c r="BH39" s="127"/>
      <c r="BI39" s="128"/>
      <c r="BJ39" s="60" t="e">
        <f t="shared" si="15"/>
        <v>#DIV/0!</v>
      </c>
      <c r="BK39" s="127"/>
      <c r="BL39" s="127"/>
      <c r="BM39" s="128"/>
      <c r="BN39" s="60" t="e">
        <f t="shared" si="16"/>
        <v>#DIV/0!</v>
      </c>
      <c r="BO39" s="127"/>
      <c r="BP39" s="127"/>
      <c r="BQ39" s="128"/>
      <c r="BR39" s="60" t="e">
        <f t="shared" si="17"/>
        <v>#DIV/0!</v>
      </c>
      <c r="BS39" s="127"/>
      <c r="BT39" s="127"/>
      <c r="BU39" s="128"/>
      <c r="BV39" s="60" t="e">
        <f t="shared" si="18"/>
        <v>#DIV/0!</v>
      </c>
      <c r="BW39" s="127"/>
      <c r="BX39" s="127"/>
      <c r="BY39" s="128"/>
      <c r="BZ39" s="60" t="e">
        <f t="shared" si="19"/>
        <v>#DIV/0!</v>
      </c>
      <c r="CA39" s="127"/>
      <c r="CB39" s="127"/>
      <c r="CC39" s="128"/>
      <c r="CD39" s="60" t="e">
        <f t="shared" si="20"/>
        <v>#DIV/0!</v>
      </c>
      <c r="CE39" s="127"/>
      <c r="CF39" s="127"/>
      <c r="CG39" s="128"/>
      <c r="CH39" s="60" t="e">
        <f t="shared" si="21"/>
        <v>#DIV/0!</v>
      </c>
      <c r="CI39" s="127"/>
      <c r="CJ39" s="127"/>
      <c r="CK39" s="128"/>
      <c r="CL39" s="60" t="e">
        <f t="shared" si="22"/>
        <v>#DIV/0!</v>
      </c>
      <c r="CM39" s="127"/>
      <c r="CN39" s="127"/>
      <c r="CO39" s="128"/>
      <c r="CP39" s="60" t="e">
        <f t="shared" si="23"/>
        <v>#DIV/0!</v>
      </c>
      <c r="CQ39" s="127"/>
      <c r="CR39" s="127"/>
      <c r="CS39" s="128"/>
      <c r="CT39" s="60" t="e">
        <f t="shared" si="24"/>
        <v>#DIV/0!</v>
      </c>
      <c r="CU39" s="127"/>
      <c r="CV39" s="127"/>
      <c r="CW39" s="128"/>
      <c r="CX39" s="60" t="e">
        <f t="shared" si="25"/>
        <v>#DIV/0!</v>
      </c>
      <c r="CY39" s="127"/>
      <c r="CZ39" s="127"/>
      <c r="DA39" s="128"/>
      <c r="DB39" s="60" t="e">
        <f t="shared" si="32"/>
        <v>#DIV/0!</v>
      </c>
      <c r="DC39" s="127"/>
      <c r="DD39" s="127"/>
      <c r="DE39" s="128"/>
      <c r="DF39" s="150" t="e">
        <f t="shared" si="27"/>
        <v>#DIV/0!</v>
      </c>
    </row>
    <row r="40" spans="1:110">
      <c r="A40" s="88"/>
      <c r="B40" s="165">
        <f>'Daily_Total '!B40</f>
        <v>45139</v>
      </c>
      <c r="C40" s="99">
        <f t="shared" si="112"/>
        <v>0</v>
      </c>
      <c r="D40" s="72">
        <f t="shared" si="111"/>
        <v>0</v>
      </c>
      <c r="E40" s="146"/>
      <c r="F40" s="72"/>
      <c r="G40" s="72"/>
      <c r="H40" s="72"/>
      <c r="I40" s="72"/>
      <c r="J40" s="61">
        <f t="shared" si="113"/>
        <v>0</v>
      </c>
      <c r="K40" s="59" t="e">
        <f>SUM($J$21,$J$29,$J$37:J40)/$C$3</f>
        <v>#DIV/0!</v>
      </c>
      <c r="L40" s="60" t="e">
        <f t="shared" si="1"/>
        <v>#DIV/0!</v>
      </c>
      <c r="M40" s="73" t="e">
        <f t="shared" si="2"/>
        <v>#DIV/0!</v>
      </c>
      <c r="N40" s="100" t="e">
        <f t="shared" si="30"/>
        <v>#DIV/0!</v>
      </c>
      <c r="O40" s="97"/>
      <c r="P40" s="72"/>
      <c r="Q40" s="74" t="e">
        <f t="shared" si="3"/>
        <v>#DIV/0!</v>
      </c>
      <c r="R40" s="75" t="e">
        <f t="shared" si="4"/>
        <v>#DIV/0!</v>
      </c>
      <c r="S40" s="59" t="e">
        <f t="shared" si="5"/>
        <v>#DIV/0!</v>
      </c>
      <c r="T40" s="72"/>
      <c r="U40" s="72"/>
      <c r="V40" s="89">
        <f t="shared" si="31"/>
        <v>1</v>
      </c>
      <c r="W40" s="169"/>
      <c r="X40" s="127"/>
      <c r="Y40" s="128"/>
      <c r="Z40" s="60" t="e">
        <f t="shared" si="6"/>
        <v>#DIV/0!</v>
      </c>
      <c r="AA40" s="127"/>
      <c r="AB40" s="127"/>
      <c r="AC40" s="128"/>
      <c r="AD40" s="60" t="e">
        <f t="shared" si="7"/>
        <v>#DIV/0!</v>
      </c>
      <c r="AE40" s="127"/>
      <c r="AF40" s="127"/>
      <c r="AG40" s="128"/>
      <c r="AH40" s="60" t="e">
        <f t="shared" si="8"/>
        <v>#DIV/0!</v>
      </c>
      <c r="AI40" s="127"/>
      <c r="AJ40" s="127"/>
      <c r="AK40" s="128"/>
      <c r="AL40" s="60" t="e">
        <f t="shared" si="9"/>
        <v>#DIV/0!</v>
      </c>
      <c r="AM40" s="127"/>
      <c r="AN40" s="127"/>
      <c r="AO40" s="128"/>
      <c r="AP40" s="60" t="e">
        <f t="shared" si="10"/>
        <v>#DIV/0!</v>
      </c>
      <c r="AQ40" s="127"/>
      <c r="AR40" s="127"/>
      <c r="AS40" s="128"/>
      <c r="AT40" s="60" t="e">
        <f t="shared" si="11"/>
        <v>#DIV/0!</v>
      </c>
      <c r="AU40" s="127"/>
      <c r="AV40" s="127"/>
      <c r="AW40" s="128"/>
      <c r="AX40" s="60" t="e">
        <f t="shared" si="12"/>
        <v>#DIV/0!</v>
      </c>
      <c r="AY40" s="127"/>
      <c r="AZ40" s="127"/>
      <c r="BA40" s="128"/>
      <c r="BB40" s="60" t="e">
        <f t="shared" si="13"/>
        <v>#DIV/0!</v>
      </c>
      <c r="BC40" s="127"/>
      <c r="BD40" s="127"/>
      <c r="BE40" s="128"/>
      <c r="BF40" s="60" t="e">
        <f t="shared" si="14"/>
        <v>#DIV/0!</v>
      </c>
      <c r="BG40" s="127"/>
      <c r="BH40" s="127"/>
      <c r="BI40" s="128"/>
      <c r="BJ40" s="60" t="e">
        <f t="shared" si="15"/>
        <v>#DIV/0!</v>
      </c>
      <c r="BK40" s="127"/>
      <c r="BL40" s="127"/>
      <c r="BM40" s="128"/>
      <c r="BN40" s="60" t="e">
        <f t="shared" si="16"/>
        <v>#DIV/0!</v>
      </c>
      <c r="BO40" s="127"/>
      <c r="BP40" s="127"/>
      <c r="BQ40" s="128"/>
      <c r="BR40" s="60" t="e">
        <f t="shared" si="17"/>
        <v>#DIV/0!</v>
      </c>
      <c r="BS40" s="127"/>
      <c r="BT40" s="127"/>
      <c r="BU40" s="128"/>
      <c r="BV40" s="60" t="e">
        <f t="shared" si="18"/>
        <v>#DIV/0!</v>
      </c>
      <c r="BW40" s="127"/>
      <c r="BX40" s="127"/>
      <c r="BY40" s="128"/>
      <c r="BZ40" s="60" t="e">
        <f t="shared" si="19"/>
        <v>#DIV/0!</v>
      </c>
      <c r="CA40" s="127"/>
      <c r="CB40" s="127"/>
      <c r="CC40" s="128"/>
      <c r="CD40" s="60" t="e">
        <f t="shared" si="20"/>
        <v>#DIV/0!</v>
      </c>
      <c r="CE40" s="127"/>
      <c r="CF40" s="127"/>
      <c r="CG40" s="128"/>
      <c r="CH40" s="60" t="e">
        <f t="shared" si="21"/>
        <v>#DIV/0!</v>
      </c>
      <c r="CI40" s="127"/>
      <c r="CJ40" s="127"/>
      <c r="CK40" s="128"/>
      <c r="CL40" s="60" t="e">
        <f t="shared" si="22"/>
        <v>#DIV/0!</v>
      </c>
      <c r="CM40" s="127"/>
      <c r="CN40" s="127"/>
      <c r="CO40" s="128"/>
      <c r="CP40" s="60" t="e">
        <f t="shared" si="23"/>
        <v>#DIV/0!</v>
      </c>
      <c r="CQ40" s="127"/>
      <c r="CR40" s="127"/>
      <c r="CS40" s="128"/>
      <c r="CT40" s="60" t="e">
        <f t="shared" si="24"/>
        <v>#DIV/0!</v>
      </c>
      <c r="CU40" s="127"/>
      <c r="CV40" s="127"/>
      <c r="CW40" s="128"/>
      <c r="CX40" s="60" t="e">
        <f t="shared" si="25"/>
        <v>#DIV/0!</v>
      </c>
      <c r="CY40" s="127"/>
      <c r="CZ40" s="127"/>
      <c r="DA40" s="128"/>
      <c r="DB40" s="60" t="e">
        <f t="shared" si="32"/>
        <v>#DIV/0!</v>
      </c>
      <c r="DC40" s="127"/>
      <c r="DD40" s="127"/>
      <c r="DE40" s="128"/>
      <c r="DF40" s="150" t="e">
        <f t="shared" si="27"/>
        <v>#DIV/0!</v>
      </c>
    </row>
    <row r="41" spans="1:110">
      <c r="A41" s="88"/>
      <c r="B41" s="165">
        <f>'Daily_Total '!B41</f>
        <v>45140</v>
      </c>
      <c r="C41" s="99">
        <f t="shared" si="112"/>
        <v>0</v>
      </c>
      <c r="D41" s="72">
        <f t="shared" si="111"/>
        <v>0</v>
      </c>
      <c r="E41" s="146"/>
      <c r="F41" s="72"/>
      <c r="G41" s="72"/>
      <c r="H41" s="72"/>
      <c r="I41" s="72"/>
      <c r="J41" s="61">
        <f t="shared" si="113"/>
        <v>0</v>
      </c>
      <c r="K41" s="59" t="e">
        <f>SUM($J$21,$J$29,$J$37:J41)/$C$3</f>
        <v>#DIV/0!</v>
      </c>
      <c r="L41" s="60" t="e">
        <f t="shared" si="1"/>
        <v>#DIV/0!</v>
      </c>
      <c r="M41" s="73" t="e">
        <f t="shared" si="2"/>
        <v>#DIV/0!</v>
      </c>
      <c r="N41" s="100" t="e">
        <f t="shared" si="30"/>
        <v>#DIV/0!</v>
      </c>
      <c r="O41" s="97"/>
      <c r="P41" s="72"/>
      <c r="Q41" s="74" t="e">
        <f t="shared" si="3"/>
        <v>#DIV/0!</v>
      </c>
      <c r="R41" s="75" t="e">
        <f t="shared" si="4"/>
        <v>#DIV/0!</v>
      </c>
      <c r="S41" s="59" t="e">
        <f t="shared" si="5"/>
        <v>#DIV/0!</v>
      </c>
      <c r="T41" s="72"/>
      <c r="U41" s="72"/>
      <c r="V41" s="89">
        <f t="shared" si="31"/>
        <v>1</v>
      </c>
      <c r="W41" s="169"/>
      <c r="X41" s="127"/>
      <c r="Y41" s="128"/>
      <c r="Z41" s="60" t="e">
        <f t="shared" si="6"/>
        <v>#DIV/0!</v>
      </c>
      <c r="AA41" s="127"/>
      <c r="AB41" s="127"/>
      <c r="AC41" s="128"/>
      <c r="AD41" s="60" t="e">
        <f t="shared" si="7"/>
        <v>#DIV/0!</v>
      </c>
      <c r="AE41" s="127"/>
      <c r="AF41" s="127"/>
      <c r="AG41" s="128"/>
      <c r="AH41" s="60" t="e">
        <f t="shared" si="8"/>
        <v>#DIV/0!</v>
      </c>
      <c r="AI41" s="127"/>
      <c r="AJ41" s="127"/>
      <c r="AK41" s="128"/>
      <c r="AL41" s="60" t="e">
        <f t="shared" si="9"/>
        <v>#DIV/0!</v>
      </c>
      <c r="AM41" s="127"/>
      <c r="AN41" s="127"/>
      <c r="AO41" s="128"/>
      <c r="AP41" s="60" t="e">
        <f t="shared" si="10"/>
        <v>#DIV/0!</v>
      </c>
      <c r="AQ41" s="127"/>
      <c r="AR41" s="127"/>
      <c r="AS41" s="128"/>
      <c r="AT41" s="60" t="e">
        <f t="shared" si="11"/>
        <v>#DIV/0!</v>
      </c>
      <c r="AU41" s="127"/>
      <c r="AV41" s="127"/>
      <c r="AW41" s="128"/>
      <c r="AX41" s="60" t="e">
        <f t="shared" si="12"/>
        <v>#DIV/0!</v>
      </c>
      <c r="AY41" s="127"/>
      <c r="AZ41" s="127"/>
      <c r="BA41" s="128"/>
      <c r="BB41" s="60" t="e">
        <f t="shared" si="13"/>
        <v>#DIV/0!</v>
      </c>
      <c r="BC41" s="127"/>
      <c r="BD41" s="127"/>
      <c r="BE41" s="128"/>
      <c r="BF41" s="60" t="e">
        <f t="shared" si="14"/>
        <v>#DIV/0!</v>
      </c>
      <c r="BG41" s="127"/>
      <c r="BH41" s="127"/>
      <c r="BI41" s="128"/>
      <c r="BJ41" s="60" t="e">
        <f t="shared" si="15"/>
        <v>#DIV/0!</v>
      </c>
      <c r="BK41" s="127"/>
      <c r="BL41" s="127"/>
      <c r="BM41" s="128"/>
      <c r="BN41" s="60" t="e">
        <f t="shared" si="16"/>
        <v>#DIV/0!</v>
      </c>
      <c r="BO41" s="127"/>
      <c r="BP41" s="127"/>
      <c r="BQ41" s="128"/>
      <c r="BR41" s="60" t="e">
        <f t="shared" si="17"/>
        <v>#DIV/0!</v>
      </c>
      <c r="BS41" s="127"/>
      <c r="BT41" s="127"/>
      <c r="BU41" s="128"/>
      <c r="BV41" s="60" t="e">
        <f t="shared" si="18"/>
        <v>#DIV/0!</v>
      </c>
      <c r="BW41" s="127"/>
      <c r="BX41" s="127"/>
      <c r="BY41" s="128"/>
      <c r="BZ41" s="60" t="e">
        <f t="shared" si="19"/>
        <v>#DIV/0!</v>
      </c>
      <c r="CA41" s="127"/>
      <c r="CB41" s="127"/>
      <c r="CC41" s="128"/>
      <c r="CD41" s="60" t="e">
        <f t="shared" si="20"/>
        <v>#DIV/0!</v>
      </c>
      <c r="CE41" s="127"/>
      <c r="CF41" s="127"/>
      <c r="CG41" s="128"/>
      <c r="CH41" s="60" t="e">
        <f t="shared" si="21"/>
        <v>#DIV/0!</v>
      </c>
      <c r="CI41" s="127"/>
      <c r="CJ41" s="127"/>
      <c r="CK41" s="128"/>
      <c r="CL41" s="60" t="e">
        <f t="shared" si="22"/>
        <v>#DIV/0!</v>
      </c>
      <c r="CM41" s="127"/>
      <c r="CN41" s="127"/>
      <c r="CO41" s="128"/>
      <c r="CP41" s="60" t="e">
        <f t="shared" si="23"/>
        <v>#DIV/0!</v>
      </c>
      <c r="CQ41" s="127"/>
      <c r="CR41" s="127"/>
      <c r="CS41" s="128"/>
      <c r="CT41" s="60" t="e">
        <f t="shared" si="24"/>
        <v>#DIV/0!</v>
      </c>
      <c r="CU41" s="127"/>
      <c r="CV41" s="127"/>
      <c r="CW41" s="128"/>
      <c r="CX41" s="60" t="e">
        <f t="shared" si="25"/>
        <v>#DIV/0!</v>
      </c>
      <c r="CY41" s="127"/>
      <c r="CZ41" s="127"/>
      <c r="DA41" s="128"/>
      <c r="DB41" s="60" t="e">
        <f t="shared" si="32"/>
        <v>#DIV/0!</v>
      </c>
      <c r="DC41" s="127"/>
      <c r="DD41" s="127"/>
      <c r="DE41" s="128"/>
      <c r="DF41" s="150" t="e">
        <f t="shared" si="27"/>
        <v>#DIV/0!</v>
      </c>
    </row>
    <row r="42" spans="1:110">
      <c r="A42" s="88"/>
      <c r="B42" s="165">
        <f>'Daily_Total '!B42</f>
        <v>45141</v>
      </c>
      <c r="C42" s="99">
        <f t="shared" si="112"/>
        <v>0</v>
      </c>
      <c r="D42" s="72">
        <f t="shared" si="111"/>
        <v>0</v>
      </c>
      <c r="E42" s="146"/>
      <c r="F42" s="72"/>
      <c r="G42" s="72"/>
      <c r="H42" s="72"/>
      <c r="I42" s="72"/>
      <c r="J42" s="61">
        <f t="shared" si="113"/>
        <v>0</v>
      </c>
      <c r="K42" s="59" t="e">
        <f>SUM($J$21,$J$29,$J$37:J42)/$C$3</f>
        <v>#DIV/0!</v>
      </c>
      <c r="L42" s="60" t="e">
        <f t="shared" si="1"/>
        <v>#DIV/0!</v>
      </c>
      <c r="M42" s="73" t="e">
        <f t="shared" si="2"/>
        <v>#DIV/0!</v>
      </c>
      <c r="N42" s="100" t="e">
        <f t="shared" si="30"/>
        <v>#DIV/0!</v>
      </c>
      <c r="O42" s="97"/>
      <c r="P42" s="72"/>
      <c r="Q42" s="74" t="e">
        <f t="shared" si="3"/>
        <v>#DIV/0!</v>
      </c>
      <c r="R42" s="75" t="e">
        <f t="shared" si="4"/>
        <v>#DIV/0!</v>
      </c>
      <c r="S42" s="59" t="e">
        <f t="shared" si="5"/>
        <v>#DIV/0!</v>
      </c>
      <c r="T42" s="72"/>
      <c r="U42" s="72"/>
      <c r="V42" s="89">
        <f t="shared" si="31"/>
        <v>1</v>
      </c>
      <c r="W42" s="169"/>
      <c r="X42" s="127"/>
      <c r="Y42" s="128"/>
      <c r="Z42" s="60" t="e">
        <f t="shared" si="6"/>
        <v>#DIV/0!</v>
      </c>
      <c r="AA42" s="127"/>
      <c r="AB42" s="127"/>
      <c r="AC42" s="128"/>
      <c r="AD42" s="60" t="e">
        <f t="shared" si="7"/>
        <v>#DIV/0!</v>
      </c>
      <c r="AE42" s="127"/>
      <c r="AF42" s="127"/>
      <c r="AG42" s="128"/>
      <c r="AH42" s="60" t="e">
        <f t="shared" si="8"/>
        <v>#DIV/0!</v>
      </c>
      <c r="AI42" s="127"/>
      <c r="AJ42" s="127"/>
      <c r="AK42" s="128"/>
      <c r="AL42" s="60" t="e">
        <f t="shared" si="9"/>
        <v>#DIV/0!</v>
      </c>
      <c r="AM42" s="127"/>
      <c r="AN42" s="127"/>
      <c r="AO42" s="128"/>
      <c r="AP42" s="60" t="e">
        <f t="shared" si="10"/>
        <v>#DIV/0!</v>
      </c>
      <c r="AQ42" s="127"/>
      <c r="AR42" s="127"/>
      <c r="AS42" s="128"/>
      <c r="AT42" s="60" t="e">
        <f t="shared" si="11"/>
        <v>#DIV/0!</v>
      </c>
      <c r="AU42" s="127"/>
      <c r="AV42" s="127"/>
      <c r="AW42" s="128"/>
      <c r="AX42" s="60" t="e">
        <f t="shared" si="12"/>
        <v>#DIV/0!</v>
      </c>
      <c r="AY42" s="127"/>
      <c r="AZ42" s="127"/>
      <c r="BA42" s="128"/>
      <c r="BB42" s="60" t="e">
        <f t="shared" si="13"/>
        <v>#DIV/0!</v>
      </c>
      <c r="BC42" s="127"/>
      <c r="BD42" s="127"/>
      <c r="BE42" s="128"/>
      <c r="BF42" s="60" t="e">
        <f t="shared" si="14"/>
        <v>#DIV/0!</v>
      </c>
      <c r="BG42" s="127"/>
      <c r="BH42" s="127"/>
      <c r="BI42" s="128"/>
      <c r="BJ42" s="60" t="e">
        <f t="shared" si="15"/>
        <v>#DIV/0!</v>
      </c>
      <c r="BK42" s="127"/>
      <c r="BL42" s="127"/>
      <c r="BM42" s="128"/>
      <c r="BN42" s="60" t="e">
        <f t="shared" si="16"/>
        <v>#DIV/0!</v>
      </c>
      <c r="BO42" s="127"/>
      <c r="BP42" s="127"/>
      <c r="BQ42" s="128"/>
      <c r="BR42" s="60" t="e">
        <f t="shared" si="17"/>
        <v>#DIV/0!</v>
      </c>
      <c r="BS42" s="127"/>
      <c r="BT42" s="127"/>
      <c r="BU42" s="128"/>
      <c r="BV42" s="60" t="e">
        <f t="shared" si="18"/>
        <v>#DIV/0!</v>
      </c>
      <c r="BW42" s="127"/>
      <c r="BX42" s="127"/>
      <c r="BY42" s="128"/>
      <c r="BZ42" s="60" t="e">
        <f t="shared" si="19"/>
        <v>#DIV/0!</v>
      </c>
      <c r="CA42" s="127"/>
      <c r="CB42" s="127"/>
      <c r="CC42" s="128"/>
      <c r="CD42" s="60" t="e">
        <f t="shared" si="20"/>
        <v>#DIV/0!</v>
      </c>
      <c r="CE42" s="127"/>
      <c r="CF42" s="127"/>
      <c r="CG42" s="128"/>
      <c r="CH42" s="60" t="e">
        <f t="shared" si="21"/>
        <v>#DIV/0!</v>
      </c>
      <c r="CI42" s="127"/>
      <c r="CJ42" s="127"/>
      <c r="CK42" s="128"/>
      <c r="CL42" s="60" t="e">
        <f t="shared" si="22"/>
        <v>#DIV/0!</v>
      </c>
      <c r="CM42" s="127"/>
      <c r="CN42" s="127"/>
      <c r="CO42" s="128"/>
      <c r="CP42" s="60" t="e">
        <f t="shared" si="23"/>
        <v>#DIV/0!</v>
      </c>
      <c r="CQ42" s="127"/>
      <c r="CR42" s="127"/>
      <c r="CS42" s="128"/>
      <c r="CT42" s="60" t="e">
        <f t="shared" si="24"/>
        <v>#DIV/0!</v>
      </c>
      <c r="CU42" s="127"/>
      <c r="CV42" s="127"/>
      <c r="CW42" s="128"/>
      <c r="CX42" s="60" t="e">
        <f t="shared" si="25"/>
        <v>#DIV/0!</v>
      </c>
      <c r="CY42" s="127"/>
      <c r="CZ42" s="127"/>
      <c r="DA42" s="128"/>
      <c r="DB42" s="60" t="e">
        <f t="shared" si="32"/>
        <v>#DIV/0!</v>
      </c>
      <c r="DC42" s="127"/>
      <c r="DD42" s="127"/>
      <c r="DE42" s="128"/>
      <c r="DF42" s="150" t="e">
        <f t="shared" si="27"/>
        <v>#DIV/0!</v>
      </c>
    </row>
    <row r="43" spans="1:110">
      <c r="A43" s="88"/>
      <c r="B43" s="165">
        <f>'Daily_Total '!B43</f>
        <v>45142</v>
      </c>
      <c r="C43" s="99">
        <f t="shared" si="112"/>
        <v>0</v>
      </c>
      <c r="D43" s="72">
        <f t="shared" si="111"/>
        <v>0</v>
      </c>
      <c r="E43" s="146"/>
      <c r="F43" s="72"/>
      <c r="G43" s="72"/>
      <c r="H43" s="72"/>
      <c r="I43" s="72"/>
      <c r="J43" s="61">
        <f t="shared" si="113"/>
        <v>0</v>
      </c>
      <c r="K43" s="59" t="e">
        <f>SUM($J$21,$J$29,$J$37:J43)/$C$3</f>
        <v>#DIV/0!</v>
      </c>
      <c r="L43" s="60" t="e">
        <f t="shared" si="1"/>
        <v>#DIV/0!</v>
      </c>
      <c r="M43" s="73" t="e">
        <f t="shared" si="2"/>
        <v>#DIV/0!</v>
      </c>
      <c r="N43" s="100" t="e">
        <f t="shared" si="30"/>
        <v>#DIV/0!</v>
      </c>
      <c r="O43" s="97"/>
      <c r="P43" s="72"/>
      <c r="Q43" s="74" t="e">
        <f t="shared" si="3"/>
        <v>#DIV/0!</v>
      </c>
      <c r="R43" s="75" t="e">
        <f t="shared" si="4"/>
        <v>#DIV/0!</v>
      </c>
      <c r="S43" s="59" t="e">
        <f t="shared" si="5"/>
        <v>#DIV/0!</v>
      </c>
      <c r="T43" s="72"/>
      <c r="U43" s="72"/>
      <c r="V43" s="89">
        <f t="shared" si="31"/>
        <v>1</v>
      </c>
      <c r="W43" s="169"/>
      <c r="X43" s="127"/>
      <c r="Y43" s="128"/>
      <c r="Z43" s="60" t="e">
        <f t="shared" si="6"/>
        <v>#DIV/0!</v>
      </c>
      <c r="AA43" s="127"/>
      <c r="AB43" s="127"/>
      <c r="AC43" s="128"/>
      <c r="AD43" s="60" t="e">
        <f t="shared" si="7"/>
        <v>#DIV/0!</v>
      </c>
      <c r="AE43" s="127"/>
      <c r="AF43" s="127"/>
      <c r="AG43" s="128"/>
      <c r="AH43" s="60" t="e">
        <f t="shared" si="8"/>
        <v>#DIV/0!</v>
      </c>
      <c r="AI43" s="127"/>
      <c r="AJ43" s="127"/>
      <c r="AK43" s="128"/>
      <c r="AL43" s="60" t="e">
        <f t="shared" si="9"/>
        <v>#DIV/0!</v>
      </c>
      <c r="AM43" s="127"/>
      <c r="AN43" s="127"/>
      <c r="AO43" s="128"/>
      <c r="AP43" s="60" t="e">
        <f t="shared" si="10"/>
        <v>#DIV/0!</v>
      </c>
      <c r="AQ43" s="127"/>
      <c r="AR43" s="127"/>
      <c r="AS43" s="128"/>
      <c r="AT43" s="60" t="e">
        <f t="shared" si="11"/>
        <v>#DIV/0!</v>
      </c>
      <c r="AU43" s="127"/>
      <c r="AV43" s="127"/>
      <c r="AW43" s="128"/>
      <c r="AX43" s="60" t="e">
        <f t="shared" si="12"/>
        <v>#DIV/0!</v>
      </c>
      <c r="AY43" s="127"/>
      <c r="AZ43" s="127"/>
      <c r="BA43" s="128"/>
      <c r="BB43" s="60" t="e">
        <f t="shared" si="13"/>
        <v>#DIV/0!</v>
      </c>
      <c r="BC43" s="127"/>
      <c r="BD43" s="127"/>
      <c r="BE43" s="128"/>
      <c r="BF43" s="60" t="e">
        <f t="shared" si="14"/>
        <v>#DIV/0!</v>
      </c>
      <c r="BG43" s="127"/>
      <c r="BH43" s="127"/>
      <c r="BI43" s="128"/>
      <c r="BJ43" s="60" t="e">
        <f t="shared" si="15"/>
        <v>#DIV/0!</v>
      </c>
      <c r="BK43" s="127"/>
      <c r="BL43" s="127"/>
      <c r="BM43" s="128"/>
      <c r="BN43" s="60" t="e">
        <f t="shared" si="16"/>
        <v>#DIV/0!</v>
      </c>
      <c r="BO43" s="127"/>
      <c r="BP43" s="127"/>
      <c r="BQ43" s="128"/>
      <c r="BR43" s="60" t="e">
        <f t="shared" si="17"/>
        <v>#DIV/0!</v>
      </c>
      <c r="BS43" s="127"/>
      <c r="BT43" s="127"/>
      <c r="BU43" s="128"/>
      <c r="BV43" s="60" t="e">
        <f t="shared" si="18"/>
        <v>#DIV/0!</v>
      </c>
      <c r="BW43" s="127"/>
      <c r="BX43" s="127"/>
      <c r="BY43" s="128"/>
      <c r="BZ43" s="60" t="e">
        <f t="shared" si="19"/>
        <v>#DIV/0!</v>
      </c>
      <c r="CA43" s="127"/>
      <c r="CB43" s="127"/>
      <c r="CC43" s="128"/>
      <c r="CD43" s="60" t="e">
        <f t="shared" si="20"/>
        <v>#DIV/0!</v>
      </c>
      <c r="CE43" s="127"/>
      <c r="CF43" s="127"/>
      <c r="CG43" s="128"/>
      <c r="CH43" s="60" t="e">
        <f t="shared" si="21"/>
        <v>#DIV/0!</v>
      </c>
      <c r="CI43" s="127"/>
      <c r="CJ43" s="127"/>
      <c r="CK43" s="128"/>
      <c r="CL43" s="60" t="e">
        <f t="shared" si="22"/>
        <v>#DIV/0!</v>
      </c>
      <c r="CM43" s="127"/>
      <c r="CN43" s="127"/>
      <c r="CO43" s="128"/>
      <c r="CP43" s="60" t="e">
        <f t="shared" si="23"/>
        <v>#DIV/0!</v>
      </c>
      <c r="CQ43" s="127"/>
      <c r="CR43" s="127"/>
      <c r="CS43" s="128"/>
      <c r="CT43" s="60" t="e">
        <f t="shared" si="24"/>
        <v>#DIV/0!</v>
      </c>
      <c r="CU43" s="127"/>
      <c r="CV43" s="127"/>
      <c r="CW43" s="128"/>
      <c r="CX43" s="60" t="e">
        <f t="shared" si="25"/>
        <v>#DIV/0!</v>
      </c>
      <c r="CY43" s="127"/>
      <c r="CZ43" s="127"/>
      <c r="DA43" s="128"/>
      <c r="DB43" s="60" t="e">
        <f t="shared" si="32"/>
        <v>#DIV/0!</v>
      </c>
      <c r="DC43" s="127"/>
      <c r="DD43" s="127"/>
      <c r="DE43" s="128"/>
      <c r="DF43" s="150" t="e">
        <f t="shared" si="27"/>
        <v>#DIV/0!</v>
      </c>
    </row>
    <row r="44" spans="1:110">
      <c r="A44" s="88"/>
      <c r="B44" s="165">
        <f>'Daily_Total '!B44</f>
        <v>45143</v>
      </c>
      <c r="C44" s="99">
        <f t="shared" si="112"/>
        <v>0</v>
      </c>
      <c r="D44" s="72">
        <f t="shared" si="111"/>
        <v>0</v>
      </c>
      <c r="E44" s="146"/>
      <c r="F44" s="72"/>
      <c r="G44" s="72"/>
      <c r="H44" s="72"/>
      <c r="I44" s="72"/>
      <c r="J44" s="61">
        <f t="shared" si="113"/>
        <v>0</v>
      </c>
      <c r="K44" s="59" t="e">
        <f>SUM($J$21,$J$29,$J$37:J44)/$C$3</f>
        <v>#DIV/0!</v>
      </c>
      <c r="L44" s="60" t="e">
        <f t="shared" si="1"/>
        <v>#DIV/0!</v>
      </c>
      <c r="M44" s="73" t="e">
        <f t="shared" si="2"/>
        <v>#DIV/0!</v>
      </c>
      <c r="N44" s="100" t="e">
        <f t="shared" si="30"/>
        <v>#DIV/0!</v>
      </c>
      <c r="O44" s="97"/>
      <c r="P44" s="72"/>
      <c r="Q44" s="74" t="e">
        <f t="shared" si="3"/>
        <v>#DIV/0!</v>
      </c>
      <c r="R44" s="75" t="e">
        <f t="shared" si="4"/>
        <v>#DIV/0!</v>
      </c>
      <c r="S44" s="59" t="e">
        <f t="shared" si="5"/>
        <v>#DIV/0!</v>
      </c>
      <c r="T44" s="72"/>
      <c r="U44" s="72"/>
      <c r="V44" s="89">
        <f t="shared" si="31"/>
        <v>1</v>
      </c>
      <c r="W44" s="169"/>
      <c r="X44" s="127"/>
      <c r="Y44" s="128"/>
      <c r="Z44" s="60" t="e">
        <f t="shared" si="6"/>
        <v>#DIV/0!</v>
      </c>
      <c r="AA44" s="127"/>
      <c r="AB44" s="127"/>
      <c r="AC44" s="128"/>
      <c r="AD44" s="60" t="e">
        <f t="shared" si="7"/>
        <v>#DIV/0!</v>
      </c>
      <c r="AE44" s="127"/>
      <c r="AF44" s="127"/>
      <c r="AG44" s="128"/>
      <c r="AH44" s="60" t="e">
        <f t="shared" si="8"/>
        <v>#DIV/0!</v>
      </c>
      <c r="AI44" s="127"/>
      <c r="AJ44" s="127"/>
      <c r="AK44" s="128"/>
      <c r="AL44" s="60" t="e">
        <f t="shared" si="9"/>
        <v>#DIV/0!</v>
      </c>
      <c r="AM44" s="127"/>
      <c r="AN44" s="127"/>
      <c r="AO44" s="128"/>
      <c r="AP44" s="60" t="e">
        <f t="shared" si="10"/>
        <v>#DIV/0!</v>
      </c>
      <c r="AQ44" s="127"/>
      <c r="AR44" s="127"/>
      <c r="AS44" s="128"/>
      <c r="AT44" s="60" t="e">
        <f t="shared" si="11"/>
        <v>#DIV/0!</v>
      </c>
      <c r="AU44" s="127"/>
      <c r="AV44" s="127"/>
      <c r="AW44" s="128"/>
      <c r="AX44" s="60" t="e">
        <f t="shared" si="12"/>
        <v>#DIV/0!</v>
      </c>
      <c r="AY44" s="127"/>
      <c r="AZ44" s="127"/>
      <c r="BA44" s="128"/>
      <c r="BB44" s="60" t="e">
        <f t="shared" si="13"/>
        <v>#DIV/0!</v>
      </c>
      <c r="BC44" s="127"/>
      <c r="BD44" s="127"/>
      <c r="BE44" s="128"/>
      <c r="BF44" s="60" t="e">
        <f t="shared" si="14"/>
        <v>#DIV/0!</v>
      </c>
      <c r="BG44" s="127"/>
      <c r="BH44" s="127"/>
      <c r="BI44" s="128"/>
      <c r="BJ44" s="60" t="e">
        <f t="shared" si="15"/>
        <v>#DIV/0!</v>
      </c>
      <c r="BK44" s="127"/>
      <c r="BL44" s="127"/>
      <c r="BM44" s="128"/>
      <c r="BN44" s="60" t="e">
        <f t="shared" si="16"/>
        <v>#DIV/0!</v>
      </c>
      <c r="BO44" s="127"/>
      <c r="BP44" s="127"/>
      <c r="BQ44" s="128"/>
      <c r="BR44" s="60" t="e">
        <f t="shared" si="17"/>
        <v>#DIV/0!</v>
      </c>
      <c r="BS44" s="127"/>
      <c r="BT44" s="127"/>
      <c r="BU44" s="128"/>
      <c r="BV44" s="60" t="e">
        <f t="shared" si="18"/>
        <v>#DIV/0!</v>
      </c>
      <c r="BW44" s="127"/>
      <c r="BX44" s="127"/>
      <c r="BY44" s="128"/>
      <c r="BZ44" s="60" t="e">
        <f t="shared" si="19"/>
        <v>#DIV/0!</v>
      </c>
      <c r="CA44" s="127"/>
      <c r="CB44" s="127"/>
      <c r="CC44" s="128"/>
      <c r="CD44" s="60" t="e">
        <f t="shared" si="20"/>
        <v>#DIV/0!</v>
      </c>
      <c r="CE44" s="127"/>
      <c r="CF44" s="127"/>
      <c r="CG44" s="128"/>
      <c r="CH44" s="60" t="e">
        <f t="shared" si="21"/>
        <v>#DIV/0!</v>
      </c>
      <c r="CI44" s="127"/>
      <c r="CJ44" s="127"/>
      <c r="CK44" s="128"/>
      <c r="CL44" s="60" t="e">
        <f t="shared" si="22"/>
        <v>#DIV/0!</v>
      </c>
      <c r="CM44" s="127"/>
      <c r="CN44" s="127"/>
      <c r="CO44" s="128"/>
      <c r="CP44" s="60" t="e">
        <f t="shared" si="23"/>
        <v>#DIV/0!</v>
      </c>
      <c r="CQ44" s="127"/>
      <c r="CR44" s="127"/>
      <c r="CS44" s="128"/>
      <c r="CT44" s="60" t="e">
        <f t="shared" si="24"/>
        <v>#DIV/0!</v>
      </c>
      <c r="CU44" s="127"/>
      <c r="CV44" s="127"/>
      <c r="CW44" s="128"/>
      <c r="CX44" s="60" t="e">
        <f t="shared" si="25"/>
        <v>#DIV/0!</v>
      </c>
      <c r="CY44" s="127"/>
      <c r="CZ44" s="127"/>
      <c r="DA44" s="128"/>
      <c r="DB44" s="60" t="e">
        <f t="shared" si="32"/>
        <v>#DIV/0!</v>
      </c>
      <c r="DC44" s="127"/>
      <c r="DD44" s="127"/>
      <c r="DE44" s="128"/>
      <c r="DF44" s="150" t="e">
        <f t="shared" si="27"/>
        <v>#DIV/0!</v>
      </c>
    </row>
    <row r="45" spans="1:110">
      <c r="A45" s="91"/>
      <c r="B45" s="166" t="s">
        <v>52</v>
      </c>
      <c r="C45" s="91">
        <f t="shared" ref="C45" si="114">SUM(C38:C44)</f>
        <v>0</v>
      </c>
      <c r="D45" s="76">
        <f t="shared" ref="D45" si="115">SUM(D38:D44)</f>
        <v>0</v>
      </c>
      <c r="E45" s="147">
        <f t="shared" ref="E45:I53" si="116">SUM(E38:E44)</f>
        <v>0</v>
      </c>
      <c r="F45" s="76">
        <f t="shared" si="116"/>
        <v>0</v>
      </c>
      <c r="G45" s="76">
        <f t="shared" si="116"/>
        <v>0</v>
      </c>
      <c r="H45" s="76">
        <f t="shared" si="116"/>
        <v>0</v>
      </c>
      <c r="I45" s="76">
        <f t="shared" si="116"/>
        <v>0</v>
      </c>
      <c r="J45" s="77">
        <f>SUM(J38:J44)</f>
        <v>0</v>
      </c>
      <c r="K45" s="78" t="e">
        <f>SUM($J$21,$J$29,$J$37,$J$45)/$C$3</f>
        <v>#DIV/0!</v>
      </c>
      <c r="L45" s="79" t="e">
        <f t="shared" si="1"/>
        <v>#DIV/0!</v>
      </c>
      <c r="M45" s="80" t="e">
        <f t="shared" si="2"/>
        <v>#DIV/0!</v>
      </c>
      <c r="N45" s="101" t="e">
        <f t="shared" si="30"/>
        <v>#DIV/0!</v>
      </c>
      <c r="O45" s="98">
        <f>SUM(O38:O44)</f>
        <v>0</v>
      </c>
      <c r="P45" s="81">
        <f>SUM(P38:P44)</f>
        <v>0</v>
      </c>
      <c r="Q45" s="78" t="e">
        <f t="shared" si="3"/>
        <v>#DIV/0!</v>
      </c>
      <c r="R45" s="82" t="e">
        <f t="shared" si="4"/>
        <v>#DIV/0!</v>
      </c>
      <c r="S45" s="78" t="e">
        <f t="shared" si="5"/>
        <v>#DIV/0!</v>
      </c>
      <c r="T45" s="83" t="e">
        <f>AVERAGE(T38:T44)</f>
        <v>#DIV/0!</v>
      </c>
      <c r="U45" s="76">
        <f>SUM(U38:U44)</f>
        <v>0</v>
      </c>
      <c r="V45" s="92">
        <f t="shared" si="31"/>
        <v>1</v>
      </c>
      <c r="W45" s="98">
        <f>SUM(W38:W44)</f>
        <v>0</v>
      </c>
      <c r="X45" s="76">
        <f t="shared" ref="X45:Y45" si="117">SUM(X38:X44)</f>
        <v>0</v>
      </c>
      <c r="Y45" s="77">
        <f t="shared" si="117"/>
        <v>0</v>
      </c>
      <c r="Z45" s="79" t="e">
        <f t="shared" si="6"/>
        <v>#DIV/0!</v>
      </c>
      <c r="AA45" s="76">
        <f t="shared" ref="AA45:AC45" si="118">SUM(AA38:AA44)</f>
        <v>0</v>
      </c>
      <c r="AB45" s="76">
        <f t="shared" si="118"/>
        <v>0</v>
      </c>
      <c r="AC45" s="77">
        <f t="shared" si="118"/>
        <v>0</v>
      </c>
      <c r="AD45" s="79" t="e">
        <f t="shared" si="7"/>
        <v>#DIV/0!</v>
      </c>
      <c r="AE45" s="76">
        <f t="shared" ref="AE45:AG45" si="119">SUM(AE38:AE44)</f>
        <v>0</v>
      </c>
      <c r="AF45" s="76">
        <f t="shared" si="119"/>
        <v>0</v>
      </c>
      <c r="AG45" s="77">
        <f t="shared" si="119"/>
        <v>0</v>
      </c>
      <c r="AH45" s="79" t="e">
        <f t="shared" si="8"/>
        <v>#DIV/0!</v>
      </c>
      <c r="AI45" s="76">
        <f t="shared" ref="AI45:AK45" si="120">SUM(AI38:AI44)</f>
        <v>0</v>
      </c>
      <c r="AJ45" s="76">
        <f t="shared" si="120"/>
        <v>0</v>
      </c>
      <c r="AK45" s="77">
        <f t="shared" si="120"/>
        <v>0</v>
      </c>
      <c r="AL45" s="79" t="e">
        <f t="shared" si="9"/>
        <v>#DIV/0!</v>
      </c>
      <c r="AM45" s="76">
        <f t="shared" ref="AM45:AO45" si="121">SUM(AM38:AM44)</f>
        <v>0</v>
      </c>
      <c r="AN45" s="76">
        <f t="shared" si="121"/>
        <v>0</v>
      </c>
      <c r="AO45" s="77">
        <f t="shared" si="121"/>
        <v>0</v>
      </c>
      <c r="AP45" s="79" t="e">
        <f t="shared" si="10"/>
        <v>#DIV/0!</v>
      </c>
      <c r="AQ45" s="76">
        <f t="shared" ref="AQ45:AS45" si="122">SUM(AQ38:AQ44)</f>
        <v>0</v>
      </c>
      <c r="AR45" s="76">
        <f t="shared" si="122"/>
        <v>0</v>
      </c>
      <c r="AS45" s="77">
        <f t="shared" si="122"/>
        <v>0</v>
      </c>
      <c r="AT45" s="79" t="e">
        <f t="shared" si="11"/>
        <v>#DIV/0!</v>
      </c>
      <c r="AU45" s="76">
        <f t="shared" ref="AU45:AW45" si="123">SUM(AU38:AU44)</f>
        <v>0</v>
      </c>
      <c r="AV45" s="76">
        <f t="shared" si="123"/>
        <v>0</v>
      </c>
      <c r="AW45" s="77">
        <f t="shared" si="123"/>
        <v>0</v>
      </c>
      <c r="AX45" s="79" t="e">
        <f t="shared" si="12"/>
        <v>#DIV/0!</v>
      </c>
      <c r="AY45" s="76">
        <f t="shared" ref="AY45:BA45" si="124">SUM(AY38:AY44)</f>
        <v>0</v>
      </c>
      <c r="AZ45" s="76">
        <f t="shared" si="124"/>
        <v>0</v>
      </c>
      <c r="BA45" s="77">
        <f t="shared" si="124"/>
        <v>0</v>
      </c>
      <c r="BB45" s="79" t="e">
        <f t="shared" si="13"/>
        <v>#DIV/0!</v>
      </c>
      <c r="BC45" s="76">
        <f t="shared" ref="BC45:BE45" si="125">SUM(BC38:BC44)</f>
        <v>0</v>
      </c>
      <c r="BD45" s="76">
        <f t="shared" si="125"/>
        <v>0</v>
      </c>
      <c r="BE45" s="77">
        <f t="shared" si="125"/>
        <v>0</v>
      </c>
      <c r="BF45" s="79" t="e">
        <f t="shared" si="14"/>
        <v>#DIV/0!</v>
      </c>
      <c r="BG45" s="76">
        <f t="shared" ref="BG45:BI45" si="126">SUM(BG38:BG44)</f>
        <v>0</v>
      </c>
      <c r="BH45" s="76">
        <f t="shared" si="126"/>
        <v>0</v>
      </c>
      <c r="BI45" s="77">
        <f t="shared" si="126"/>
        <v>0</v>
      </c>
      <c r="BJ45" s="79" t="e">
        <f t="shared" si="15"/>
        <v>#DIV/0!</v>
      </c>
      <c r="BK45" s="76">
        <f t="shared" ref="BK45:BM45" si="127">SUM(BK38:BK44)</f>
        <v>0</v>
      </c>
      <c r="BL45" s="76">
        <f t="shared" si="127"/>
        <v>0</v>
      </c>
      <c r="BM45" s="77">
        <f t="shared" si="127"/>
        <v>0</v>
      </c>
      <c r="BN45" s="79" t="e">
        <f t="shared" si="16"/>
        <v>#DIV/0!</v>
      </c>
      <c r="BO45" s="76">
        <f>SUM(BO38:BO44)</f>
        <v>0</v>
      </c>
      <c r="BP45" s="76">
        <f t="shared" ref="BP45:BQ45" si="128">SUM(BP38:BP44)</f>
        <v>0</v>
      </c>
      <c r="BQ45" s="77">
        <f t="shared" si="128"/>
        <v>0</v>
      </c>
      <c r="BR45" s="79" t="e">
        <f t="shared" si="17"/>
        <v>#DIV/0!</v>
      </c>
      <c r="BS45" s="76">
        <f t="shared" ref="BS45:BU45" si="129">SUM(BS38:BS44)</f>
        <v>0</v>
      </c>
      <c r="BT45" s="76">
        <f t="shared" si="129"/>
        <v>0</v>
      </c>
      <c r="BU45" s="77">
        <f t="shared" si="129"/>
        <v>0</v>
      </c>
      <c r="BV45" s="79" t="e">
        <f t="shared" si="18"/>
        <v>#DIV/0!</v>
      </c>
      <c r="BW45" s="76">
        <f t="shared" ref="BW45:BY45" si="130">SUM(BW38:BW44)</f>
        <v>0</v>
      </c>
      <c r="BX45" s="76">
        <f t="shared" si="130"/>
        <v>0</v>
      </c>
      <c r="BY45" s="77">
        <f t="shared" si="130"/>
        <v>0</v>
      </c>
      <c r="BZ45" s="79" t="e">
        <f t="shared" si="19"/>
        <v>#DIV/0!</v>
      </c>
      <c r="CA45" s="76">
        <f t="shared" ref="CA45:CC45" si="131">SUM(CA38:CA44)</f>
        <v>0</v>
      </c>
      <c r="CB45" s="76">
        <f t="shared" si="131"/>
        <v>0</v>
      </c>
      <c r="CC45" s="77">
        <f t="shared" si="131"/>
        <v>0</v>
      </c>
      <c r="CD45" s="79" t="e">
        <f t="shared" si="20"/>
        <v>#DIV/0!</v>
      </c>
      <c r="CE45" s="76">
        <f t="shared" ref="CE45:CG45" si="132">SUM(CE38:CE44)</f>
        <v>0</v>
      </c>
      <c r="CF45" s="76">
        <f t="shared" si="132"/>
        <v>0</v>
      </c>
      <c r="CG45" s="77">
        <f t="shared" si="132"/>
        <v>0</v>
      </c>
      <c r="CH45" s="79" t="e">
        <f t="shared" si="21"/>
        <v>#DIV/0!</v>
      </c>
      <c r="CI45" s="76">
        <f t="shared" ref="CI45:CK45" si="133">SUM(CI38:CI44)</f>
        <v>0</v>
      </c>
      <c r="CJ45" s="76">
        <f t="shared" si="133"/>
        <v>0</v>
      </c>
      <c r="CK45" s="77">
        <f t="shared" si="133"/>
        <v>0</v>
      </c>
      <c r="CL45" s="79" t="e">
        <f t="shared" si="22"/>
        <v>#DIV/0!</v>
      </c>
      <c r="CM45" s="76">
        <f t="shared" ref="CM45:CO45" si="134">SUM(CM38:CM44)</f>
        <v>0</v>
      </c>
      <c r="CN45" s="76">
        <f t="shared" si="134"/>
        <v>0</v>
      </c>
      <c r="CO45" s="77">
        <f t="shared" si="134"/>
        <v>0</v>
      </c>
      <c r="CP45" s="79" t="e">
        <f t="shared" si="23"/>
        <v>#DIV/0!</v>
      </c>
      <c r="CQ45" s="76">
        <f t="shared" ref="CQ45:CS45" si="135">SUM(CQ38:CQ44)</f>
        <v>0</v>
      </c>
      <c r="CR45" s="76">
        <f t="shared" si="135"/>
        <v>0</v>
      </c>
      <c r="CS45" s="77">
        <f t="shared" si="135"/>
        <v>0</v>
      </c>
      <c r="CT45" s="79" t="e">
        <f t="shared" si="24"/>
        <v>#DIV/0!</v>
      </c>
      <c r="CU45" s="76">
        <f t="shared" ref="CU45:CW45" si="136">SUM(CU38:CU44)</f>
        <v>0</v>
      </c>
      <c r="CV45" s="76">
        <f t="shared" si="136"/>
        <v>0</v>
      </c>
      <c r="CW45" s="77">
        <f t="shared" si="136"/>
        <v>0</v>
      </c>
      <c r="CX45" s="79" t="e">
        <f t="shared" si="25"/>
        <v>#DIV/0!</v>
      </c>
      <c r="CY45" s="76">
        <f t="shared" ref="CY45:DA45" si="137">SUM(CY38:CY44)</f>
        <v>0</v>
      </c>
      <c r="CZ45" s="76">
        <f t="shared" si="137"/>
        <v>0</v>
      </c>
      <c r="DA45" s="77">
        <f t="shared" si="137"/>
        <v>0</v>
      </c>
      <c r="DB45" s="79" t="e">
        <f t="shared" si="32"/>
        <v>#DIV/0!</v>
      </c>
      <c r="DC45" s="76">
        <f t="shared" ref="DC45:DE45" si="138">SUM(DC38:DC44)</f>
        <v>0</v>
      </c>
      <c r="DD45" s="76">
        <f t="shared" si="138"/>
        <v>0</v>
      </c>
      <c r="DE45" s="77">
        <f t="shared" si="138"/>
        <v>0</v>
      </c>
      <c r="DF45" s="151" t="e">
        <f t="shared" si="27"/>
        <v>#DIV/0!</v>
      </c>
    </row>
    <row r="46" spans="1:110">
      <c r="A46" s="88"/>
      <c r="B46" s="165">
        <f>'Daily_Total '!B46</f>
        <v>45144</v>
      </c>
      <c r="C46" s="99">
        <f>SUM(W46,AA46,AE46,AI46,AM46,AQ46,AU46,AY46,BC46,BG46,BK46,BO46,BS46,BW46,CA46,CE46,CI46,CM46,CQ46,CU46,CY46,DC46)</f>
        <v>0</v>
      </c>
      <c r="D46" s="72">
        <f t="shared" ref="D46:D52" si="139">SUM(X46,AB46,AF46,AJ46,AN46,AR46,AV46,AZ46,BD46,BH46,BL46,BP46,BT46,BX46,CB46,CF46,CJ46,CN46,CR46,CV46,CZ46,DD46)</f>
        <v>0</v>
      </c>
      <c r="E46" s="146"/>
      <c r="F46" s="72"/>
      <c r="G46" s="72"/>
      <c r="H46" s="72"/>
      <c r="I46" s="72"/>
      <c r="J46" s="61">
        <f>SUM(Y46,AC46,AG46,AK46,AO46,AS46,AW46,BA46,BE46,BI46,BM46,BQ46,BU46,BY46,CC46,CG46,CK46,CO46,CS46,CW46,DA46,DE46)</f>
        <v>0</v>
      </c>
      <c r="K46" s="59" t="e">
        <f>SUM($J$21,$J$29,$J$37,$J$45:J46)/$C$3</f>
        <v>#DIV/0!</v>
      </c>
      <c r="L46" s="60" t="e">
        <f t="shared" ref="L46:L77" si="140">D46/C46</f>
        <v>#DIV/0!</v>
      </c>
      <c r="M46" s="73" t="e">
        <f t="shared" ref="M46:M77" si="141">J46/D46</f>
        <v>#DIV/0!</v>
      </c>
      <c r="N46" s="100" t="e">
        <f t="shared" si="30"/>
        <v>#DIV/0!</v>
      </c>
      <c r="O46" s="97"/>
      <c r="P46" s="72"/>
      <c r="Q46" s="74" t="e">
        <f t="shared" si="3"/>
        <v>#DIV/0!</v>
      </c>
      <c r="R46" s="75" t="e">
        <f t="shared" si="4"/>
        <v>#DIV/0!</v>
      </c>
      <c r="S46" s="59" t="e">
        <f t="shared" ref="S46:S77" si="142">O46/D46</f>
        <v>#DIV/0!</v>
      </c>
      <c r="T46" s="72"/>
      <c r="U46" s="72"/>
      <c r="V46" s="89">
        <f t="shared" si="31"/>
        <v>1</v>
      </c>
      <c r="W46" s="169"/>
      <c r="X46" s="127"/>
      <c r="Y46" s="128"/>
      <c r="Z46" s="60" t="e">
        <f t="shared" si="6"/>
        <v>#DIV/0!</v>
      </c>
      <c r="AA46" s="127"/>
      <c r="AB46" s="127"/>
      <c r="AC46" s="128"/>
      <c r="AD46" s="60" t="e">
        <f t="shared" si="7"/>
        <v>#DIV/0!</v>
      </c>
      <c r="AE46" s="127"/>
      <c r="AF46" s="127"/>
      <c r="AG46" s="128"/>
      <c r="AH46" s="60" t="e">
        <f t="shared" si="8"/>
        <v>#DIV/0!</v>
      </c>
      <c r="AI46" s="127"/>
      <c r="AJ46" s="127"/>
      <c r="AK46" s="128"/>
      <c r="AL46" s="60" t="e">
        <f t="shared" si="9"/>
        <v>#DIV/0!</v>
      </c>
      <c r="AM46" s="127"/>
      <c r="AN46" s="127"/>
      <c r="AO46" s="128"/>
      <c r="AP46" s="60" t="e">
        <f t="shared" si="10"/>
        <v>#DIV/0!</v>
      </c>
      <c r="AQ46" s="127"/>
      <c r="AR46" s="127"/>
      <c r="AS46" s="128"/>
      <c r="AT46" s="60" t="e">
        <f t="shared" si="11"/>
        <v>#DIV/0!</v>
      </c>
      <c r="AU46" s="127"/>
      <c r="AV46" s="127"/>
      <c r="AW46" s="128"/>
      <c r="AX46" s="60" t="e">
        <f t="shared" si="12"/>
        <v>#DIV/0!</v>
      </c>
      <c r="AY46" s="127"/>
      <c r="AZ46" s="127"/>
      <c r="BA46" s="128"/>
      <c r="BB46" s="60" t="e">
        <f t="shared" si="13"/>
        <v>#DIV/0!</v>
      </c>
      <c r="BC46" s="127"/>
      <c r="BD46" s="127"/>
      <c r="BE46" s="128"/>
      <c r="BF46" s="60" t="e">
        <f t="shared" si="14"/>
        <v>#DIV/0!</v>
      </c>
      <c r="BG46" s="127"/>
      <c r="BH46" s="127"/>
      <c r="BI46" s="128"/>
      <c r="BJ46" s="60" t="e">
        <f t="shared" si="15"/>
        <v>#DIV/0!</v>
      </c>
      <c r="BK46" s="127"/>
      <c r="BL46" s="127"/>
      <c r="BM46" s="128"/>
      <c r="BN46" s="60" t="e">
        <f t="shared" si="16"/>
        <v>#DIV/0!</v>
      </c>
      <c r="BO46" s="127"/>
      <c r="BP46" s="127"/>
      <c r="BQ46" s="128"/>
      <c r="BR46" s="60" t="e">
        <f t="shared" si="17"/>
        <v>#DIV/0!</v>
      </c>
      <c r="BS46" s="127"/>
      <c r="BT46" s="127"/>
      <c r="BU46" s="128"/>
      <c r="BV46" s="60" t="e">
        <f t="shared" si="18"/>
        <v>#DIV/0!</v>
      </c>
      <c r="BW46" s="127"/>
      <c r="BX46" s="127"/>
      <c r="BY46" s="128"/>
      <c r="BZ46" s="60" t="e">
        <f t="shared" si="19"/>
        <v>#DIV/0!</v>
      </c>
      <c r="CA46" s="127"/>
      <c r="CB46" s="127"/>
      <c r="CC46" s="128"/>
      <c r="CD46" s="60" t="e">
        <f t="shared" si="20"/>
        <v>#DIV/0!</v>
      </c>
      <c r="CE46" s="127"/>
      <c r="CF46" s="127"/>
      <c r="CG46" s="128"/>
      <c r="CH46" s="60" t="e">
        <f t="shared" si="21"/>
        <v>#DIV/0!</v>
      </c>
      <c r="CI46" s="127"/>
      <c r="CJ46" s="127"/>
      <c r="CK46" s="128"/>
      <c r="CL46" s="60" t="e">
        <f t="shared" si="22"/>
        <v>#DIV/0!</v>
      </c>
      <c r="CM46" s="127"/>
      <c r="CN46" s="127"/>
      <c r="CO46" s="128"/>
      <c r="CP46" s="60" t="e">
        <f t="shared" si="23"/>
        <v>#DIV/0!</v>
      </c>
      <c r="CQ46" s="127"/>
      <c r="CR46" s="127"/>
      <c r="CS46" s="128"/>
      <c r="CT46" s="60" t="e">
        <f t="shared" si="24"/>
        <v>#DIV/0!</v>
      </c>
      <c r="CU46" s="127"/>
      <c r="CV46" s="127"/>
      <c r="CW46" s="128"/>
      <c r="CX46" s="60" t="e">
        <f t="shared" si="25"/>
        <v>#DIV/0!</v>
      </c>
      <c r="CY46" s="127"/>
      <c r="CZ46" s="127"/>
      <c r="DA46" s="128"/>
      <c r="DB46" s="60" t="e">
        <f t="shared" si="32"/>
        <v>#DIV/0!</v>
      </c>
      <c r="DC46" s="127"/>
      <c r="DD46" s="127"/>
      <c r="DE46" s="128"/>
      <c r="DF46" s="150" t="e">
        <f t="shared" si="27"/>
        <v>#DIV/0!</v>
      </c>
    </row>
    <row r="47" spans="1:110">
      <c r="A47" s="88"/>
      <c r="B47" s="165">
        <f>'Daily_Total '!B47</f>
        <v>45145</v>
      </c>
      <c r="C47" s="99">
        <f t="shared" ref="C47:C52" si="143">SUM(W47,AA47,AE47,AI47,AM47,AQ47,AU47,AY47,BC47,BG47,BK47,BO47,BS47,BW47,CA47,CE47,CI47,CM47,CQ47,CU47,CY47,DC47)</f>
        <v>0</v>
      </c>
      <c r="D47" s="72">
        <f t="shared" si="139"/>
        <v>0</v>
      </c>
      <c r="E47" s="146"/>
      <c r="F47" s="72"/>
      <c r="G47" s="72"/>
      <c r="H47" s="72"/>
      <c r="I47" s="72"/>
      <c r="J47" s="61">
        <f t="shared" ref="J47:J52" si="144">SUM(Y47,AC47,AG47,AK47,AO47,AS47,AW47,BA47,BE47,BI47,BM47,BQ47,BU47,BY47,CC47,CG47,CK47,CO47,CS47,CW47,DA47,DE47)</f>
        <v>0</v>
      </c>
      <c r="K47" s="59" t="e">
        <f>SUM($J$21,$J$29,$J$37,$J$45:J47)/$C$3</f>
        <v>#DIV/0!</v>
      </c>
      <c r="L47" s="60" t="e">
        <f t="shared" si="140"/>
        <v>#DIV/0!</v>
      </c>
      <c r="M47" s="73" t="e">
        <f t="shared" si="141"/>
        <v>#DIV/0!</v>
      </c>
      <c r="N47" s="100" t="e">
        <f t="shared" si="30"/>
        <v>#DIV/0!</v>
      </c>
      <c r="O47" s="97"/>
      <c r="P47" s="72"/>
      <c r="Q47" s="74" t="e">
        <f t="shared" si="3"/>
        <v>#DIV/0!</v>
      </c>
      <c r="R47" s="75" t="e">
        <f t="shared" si="4"/>
        <v>#DIV/0!</v>
      </c>
      <c r="S47" s="59" t="e">
        <f t="shared" si="142"/>
        <v>#DIV/0!</v>
      </c>
      <c r="T47" s="72"/>
      <c r="U47" s="72"/>
      <c r="V47" s="89">
        <f t="shared" si="31"/>
        <v>1</v>
      </c>
      <c r="W47" s="169"/>
      <c r="X47" s="127"/>
      <c r="Y47" s="128"/>
      <c r="Z47" s="60" t="e">
        <f t="shared" si="6"/>
        <v>#DIV/0!</v>
      </c>
      <c r="AA47" s="127"/>
      <c r="AB47" s="127"/>
      <c r="AC47" s="128"/>
      <c r="AD47" s="60" t="e">
        <f t="shared" si="7"/>
        <v>#DIV/0!</v>
      </c>
      <c r="AE47" s="127"/>
      <c r="AF47" s="127"/>
      <c r="AG47" s="128"/>
      <c r="AH47" s="60" t="e">
        <f t="shared" si="8"/>
        <v>#DIV/0!</v>
      </c>
      <c r="AI47" s="127"/>
      <c r="AJ47" s="127"/>
      <c r="AK47" s="128"/>
      <c r="AL47" s="60" t="e">
        <f t="shared" si="9"/>
        <v>#DIV/0!</v>
      </c>
      <c r="AM47" s="127"/>
      <c r="AN47" s="127"/>
      <c r="AO47" s="128"/>
      <c r="AP47" s="60" t="e">
        <f t="shared" si="10"/>
        <v>#DIV/0!</v>
      </c>
      <c r="AQ47" s="127"/>
      <c r="AR47" s="127"/>
      <c r="AS47" s="128"/>
      <c r="AT47" s="60" t="e">
        <f t="shared" si="11"/>
        <v>#DIV/0!</v>
      </c>
      <c r="AU47" s="127"/>
      <c r="AV47" s="127"/>
      <c r="AW47" s="128"/>
      <c r="AX47" s="60" t="e">
        <f t="shared" si="12"/>
        <v>#DIV/0!</v>
      </c>
      <c r="AY47" s="127"/>
      <c r="AZ47" s="127"/>
      <c r="BA47" s="128"/>
      <c r="BB47" s="60" t="e">
        <f t="shared" si="13"/>
        <v>#DIV/0!</v>
      </c>
      <c r="BC47" s="127"/>
      <c r="BD47" s="127"/>
      <c r="BE47" s="128"/>
      <c r="BF47" s="60" t="e">
        <f t="shared" si="14"/>
        <v>#DIV/0!</v>
      </c>
      <c r="BG47" s="127"/>
      <c r="BH47" s="127"/>
      <c r="BI47" s="128"/>
      <c r="BJ47" s="60" t="e">
        <f t="shared" si="15"/>
        <v>#DIV/0!</v>
      </c>
      <c r="BK47" s="127"/>
      <c r="BL47" s="127"/>
      <c r="BM47" s="128"/>
      <c r="BN47" s="60" t="e">
        <f t="shared" si="16"/>
        <v>#DIV/0!</v>
      </c>
      <c r="BO47" s="127"/>
      <c r="BP47" s="127"/>
      <c r="BQ47" s="128"/>
      <c r="BR47" s="60" t="e">
        <f t="shared" si="17"/>
        <v>#DIV/0!</v>
      </c>
      <c r="BS47" s="127"/>
      <c r="BT47" s="127"/>
      <c r="BU47" s="128"/>
      <c r="BV47" s="60" t="e">
        <f t="shared" si="18"/>
        <v>#DIV/0!</v>
      </c>
      <c r="BW47" s="127"/>
      <c r="BX47" s="127"/>
      <c r="BY47" s="128"/>
      <c r="BZ47" s="60" t="e">
        <f t="shared" si="19"/>
        <v>#DIV/0!</v>
      </c>
      <c r="CA47" s="127"/>
      <c r="CB47" s="127"/>
      <c r="CC47" s="128"/>
      <c r="CD47" s="60" t="e">
        <f t="shared" si="20"/>
        <v>#DIV/0!</v>
      </c>
      <c r="CE47" s="127"/>
      <c r="CF47" s="127"/>
      <c r="CG47" s="128"/>
      <c r="CH47" s="60" t="e">
        <f t="shared" si="21"/>
        <v>#DIV/0!</v>
      </c>
      <c r="CI47" s="127"/>
      <c r="CJ47" s="127"/>
      <c r="CK47" s="128"/>
      <c r="CL47" s="60" t="e">
        <f t="shared" si="22"/>
        <v>#DIV/0!</v>
      </c>
      <c r="CM47" s="127"/>
      <c r="CN47" s="127"/>
      <c r="CO47" s="128"/>
      <c r="CP47" s="60" t="e">
        <f t="shared" si="23"/>
        <v>#DIV/0!</v>
      </c>
      <c r="CQ47" s="127"/>
      <c r="CR47" s="127"/>
      <c r="CS47" s="128"/>
      <c r="CT47" s="60" t="e">
        <f t="shared" si="24"/>
        <v>#DIV/0!</v>
      </c>
      <c r="CU47" s="127"/>
      <c r="CV47" s="127"/>
      <c r="CW47" s="128"/>
      <c r="CX47" s="60" t="e">
        <f t="shared" si="25"/>
        <v>#DIV/0!</v>
      </c>
      <c r="CY47" s="127"/>
      <c r="CZ47" s="127"/>
      <c r="DA47" s="128"/>
      <c r="DB47" s="60" t="e">
        <f t="shared" si="32"/>
        <v>#DIV/0!</v>
      </c>
      <c r="DC47" s="127"/>
      <c r="DD47" s="127"/>
      <c r="DE47" s="128"/>
      <c r="DF47" s="150" t="e">
        <f t="shared" si="27"/>
        <v>#DIV/0!</v>
      </c>
    </row>
    <row r="48" spans="1:110">
      <c r="A48" s="88"/>
      <c r="B48" s="165">
        <f>'Daily_Total '!B48</f>
        <v>45146</v>
      </c>
      <c r="C48" s="99">
        <f t="shared" si="143"/>
        <v>0</v>
      </c>
      <c r="D48" s="72">
        <f t="shared" si="139"/>
        <v>0</v>
      </c>
      <c r="E48" s="146"/>
      <c r="F48" s="72"/>
      <c r="G48" s="72"/>
      <c r="H48" s="72"/>
      <c r="I48" s="72"/>
      <c r="J48" s="61">
        <f t="shared" si="144"/>
        <v>0</v>
      </c>
      <c r="K48" s="59" t="e">
        <f>SUM($J$21,$J$29,$J$37,$J$45:J48)/$C$3</f>
        <v>#DIV/0!</v>
      </c>
      <c r="L48" s="60" t="e">
        <f t="shared" si="140"/>
        <v>#DIV/0!</v>
      </c>
      <c r="M48" s="73" t="e">
        <f t="shared" si="141"/>
        <v>#DIV/0!</v>
      </c>
      <c r="N48" s="100" t="e">
        <f t="shared" si="30"/>
        <v>#DIV/0!</v>
      </c>
      <c r="O48" s="97"/>
      <c r="P48" s="72"/>
      <c r="Q48" s="74" t="e">
        <f t="shared" si="3"/>
        <v>#DIV/0!</v>
      </c>
      <c r="R48" s="75" t="e">
        <f t="shared" si="4"/>
        <v>#DIV/0!</v>
      </c>
      <c r="S48" s="59" t="e">
        <f t="shared" si="142"/>
        <v>#DIV/0!</v>
      </c>
      <c r="T48" s="72"/>
      <c r="U48" s="72"/>
      <c r="V48" s="89">
        <f t="shared" si="31"/>
        <v>1</v>
      </c>
      <c r="W48" s="169"/>
      <c r="X48" s="127"/>
      <c r="Y48" s="128"/>
      <c r="Z48" s="60" t="e">
        <f t="shared" si="6"/>
        <v>#DIV/0!</v>
      </c>
      <c r="AA48" s="127"/>
      <c r="AB48" s="127"/>
      <c r="AC48" s="128"/>
      <c r="AD48" s="60" t="e">
        <f t="shared" si="7"/>
        <v>#DIV/0!</v>
      </c>
      <c r="AE48" s="127"/>
      <c r="AF48" s="127"/>
      <c r="AG48" s="128"/>
      <c r="AH48" s="60" t="e">
        <f t="shared" si="8"/>
        <v>#DIV/0!</v>
      </c>
      <c r="AI48" s="127"/>
      <c r="AJ48" s="127"/>
      <c r="AK48" s="128"/>
      <c r="AL48" s="60" t="e">
        <f t="shared" si="9"/>
        <v>#DIV/0!</v>
      </c>
      <c r="AM48" s="127"/>
      <c r="AN48" s="127"/>
      <c r="AO48" s="128"/>
      <c r="AP48" s="60" t="e">
        <f t="shared" si="10"/>
        <v>#DIV/0!</v>
      </c>
      <c r="AQ48" s="127"/>
      <c r="AR48" s="127"/>
      <c r="AS48" s="128"/>
      <c r="AT48" s="60" t="e">
        <f t="shared" si="11"/>
        <v>#DIV/0!</v>
      </c>
      <c r="AU48" s="127"/>
      <c r="AV48" s="127"/>
      <c r="AW48" s="128"/>
      <c r="AX48" s="60" t="e">
        <f t="shared" si="12"/>
        <v>#DIV/0!</v>
      </c>
      <c r="AY48" s="127"/>
      <c r="AZ48" s="127"/>
      <c r="BA48" s="128"/>
      <c r="BB48" s="60" t="e">
        <f t="shared" si="13"/>
        <v>#DIV/0!</v>
      </c>
      <c r="BC48" s="127"/>
      <c r="BD48" s="127"/>
      <c r="BE48" s="128"/>
      <c r="BF48" s="60" t="e">
        <f t="shared" si="14"/>
        <v>#DIV/0!</v>
      </c>
      <c r="BG48" s="127"/>
      <c r="BH48" s="127"/>
      <c r="BI48" s="128"/>
      <c r="BJ48" s="60" t="e">
        <f t="shared" si="15"/>
        <v>#DIV/0!</v>
      </c>
      <c r="BK48" s="127"/>
      <c r="BL48" s="127"/>
      <c r="BM48" s="128"/>
      <c r="BN48" s="60" t="e">
        <f t="shared" si="16"/>
        <v>#DIV/0!</v>
      </c>
      <c r="BO48" s="127"/>
      <c r="BP48" s="127"/>
      <c r="BQ48" s="128"/>
      <c r="BR48" s="60" t="e">
        <f t="shared" si="17"/>
        <v>#DIV/0!</v>
      </c>
      <c r="BS48" s="127"/>
      <c r="BT48" s="127"/>
      <c r="BU48" s="128"/>
      <c r="BV48" s="60" t="e">
        <f t="shared" si="18"/>
        <v>#DIV/0!</v>
      </c>
      <c r="BW48" s="127"/>
      <c r="BX48" s="127"/>
      <c r="BY48" s="128"/>
      <c r="BZ48" s="60" t="e">
        <f t="shared" si="19"/>
        <v>#DIV/0!</v>
      </c>
      <c r="CA48" s="127"/>
      <c r="CB48" s="127"/>
      <c r="CC48" s="128"/>
      <c r="CD48" s="60" t="e">
        <f t="shared" si="20"/>
        <v>#DIV/0!</v>
      </c>
      <c r="CE48" s="127"/>
      <c r="CF48" s="127"/>
      <c r="CG48" s="128"/>
      <c r="CH48" s="60" t="e">
        <f t="shared" si="21"/>
        <v>#DIV/0!</v>
      </c>
      <c r="CI48" s="127"/>
      <c r="CJ48" s="127"/>
      <c r="CK48" s="128"/>
      <c r="CL48" s="60" t="e">
        <f t="shared" si="22"/>
        <v>#DIV/0!</v>
      </c>
      <c r="CM48" s="127"/>
      <c r="CN48" s="127"/>
      <c r="CO48" s="128"/>
      <c r="CP48" s="60" t="e">
        <f t="shared" si="23"/>
        <v>#DIV/0!</v>
      </c>
      <c r="CQ48" s="127"/>
      <c r="CR48" s="127"/>
      <c r="CS48" s="128"/>
      <c r="CT48" s="60" t="e">
        <f t="shared" si="24"/>
        <v>#DIV/0!</v>
      </c>
      <c r="CU48" s="127"/>
      <c r="CV48" s="127"/>
      <c r="CW48" s="128"/>
      <c r="CX48" s="60" t="e">
        <f t="shared" si="25"/>
        <v>#DIV/0!</v>
      </c>
      <c r="CY48" s="127"/>
      <c r="CZ48" s="127"/>
      <c r="DA48" s="128"/>
      <c r="DB48" s="60" t="e">
        <f t="shared" si="32"/>
        <v>#DIV/0!</v>
      </c>
      <c r="DC48" s="127"/>
      <c r="DD48" s="127"/>
      <c r="DE48" s="128"/>
      <c r="DF48" s="150" t="e">
        <f t="shared" si="27"/>
        <v>#DIV/0!</v>
      </c>
    </row>
    <row r="49" spans="1:110">
      <c r="A49" s="88"/>
      <c r="B49" s="165">
        <f>'Daily_Total '!B49</f>
        <v>45147</v>
      </c>
      <c r="C49" s="99">
        <f t="shared" si="143"/>
        <v>0</v>
      </c>
      <c r="D49" s="72">
        <f t="shared" si="139"/>
        <v>0</v>
      </c>
      <c r="E49" s="146"/>
      <c r="F49" s="72"/>
      <c r="G49" s="72"/>
      <c r="H49" s="72"/>
      <c r="I49" s="72"/>
      <c r="J49" s="61">
        <f t="shared" si="144"/>
        <v>0</v>
      </c>
      <c r="K49" s="59" t="e">
        <f>SUM($J$21,$J$29,$J$37,$J$45:J49)/$C$3</f>
        <v>#DIV/0!</v>
      </c>
      <c r="L49" s="60" t="e">
        <f t="shared" si="140"/>
        <v>#DIV/0!</v>
      </c>
      <c r="M49" s="73" t="e">
        <f t="shared" si="141"/>
        <v>#DIV/0!</v>
      </c>
      <c r="N49" s="100" t="e">
        <f t="shared" si="30"/>
        <v>#DIV/0!</v>
      </c>
      <c r="O49" s="97"/>
      <c r="P49" s="72"/>
      <c r="Q49" s="74" t="e">
        <f t="shared" si="3"/>
        <v>#DIV/0!</v>
      </c>
      <c r="R49" s="75" t="e">
        <f t="shared" si="4"/>
        <v>#DIV/0!</v>
      </c>
      <c r="S49" s="59" t="e">
        <f t="shared" si="142"/>
        <v>#DIV/0!</v>
      </c>
      <c r="T49" s="72"/>
      <c r="U49" s="72"/>
      <c r="V49" s="89">
        <f t="shared" si="31"/>
        <v>1</v>
      </c>
      <c r="W49" s="169"/>
      <c r="X49" s="127"/>
      <c r="Y49" s="128"/>
      <c r="Z49" s="60" t="e">
        <f t="shared" si="6"/>
        <v>#DIV/0!</v>
      </c>
      <c r="AA49" s="127"/>
      <c r="AB49" s="127"/>
      <c r="AC49" s="128"/>
      <c r="AD49" s="60" t="e">
        <f t="shared" si="7"/>
        <v>#DIV/0!</v>
      </c>
      <c r="AE49" s="127"/>
      <c r="AF49" s="127"/>
      <c r="AG49" s="128"/>
      <c r="AH49" s="60" t="e">
        <f t="shared" si="8"/>
        <v>#DIV/0!</v>
      </c>
      <c r="AI49" s="127"/>
      <c r="AJ49" s="127"/>
      <c r="AK49" s="128"/>
      <c r="AL49" s="60" t="e">
        <f t="shared" si="9"/>
        <v>#DIV/0!</v>
      </c>
      <c r="AM49" s="127"/>
      <c r="AN49" s="127"/>
      <c r="AO49" s="128"/>
      <c r="AP49" s="60" t="e">
        <f t="shared" si="10"/>
        <v>#DIV/0!</v>
      </c>
      <c r="AQ49" s="127"/>
      <c r="AR49" s="127"/>
      <c r="AS49" s="128"/>
      <c r="AT49" s="60" t="e">
        <f t="shared" si="11"/>
        <v>#DIV/0!</v>
      </c>
      <c r="AU49" s="127"/>
      <c r="AV49" s="127"/>
      <c r="AW49" s="128"/>
      <c r="AX49" s="60" t="e">
        <f t="shared" si="12"/>
        <v>#DIV/0!</v>
      </c>
      <c r="AY49" s="127"/>
      <c r="AZ49" s="127"/>
      <c r="BA49" s="128"/>
      <c r="BB49" s="60" t="e">
        <f t="shared" si="13"/>
        <v>#DIV/0!</v>
      </c>
      <c r="BC49" s="127"/>
      <c r="BD49" s="127"/>
      <c r="BE49" s="128"/>
      <c r="BF49" s="60" t="e">
        <f t="shared" si="14"/>
        <v>#DIV/0!</v>
      </c>
      <c r="BG49" s="127"/>
      <c r="BH49" s="127"/>
      <c r="BI49" s="128"/>
      <c r="BJ49" s="60" t="e">
        <f t="shared" si="15"/>
        <v>#DIV/0!</v>
      </c>
      <c r="BK49" s="127"/>
      <c r="BL49" s="127"/>
      <c r="BM49" s="128"/>
      <c r="BN49" s="60" t="e">
        <f t="shared" si="16"/>
        <v>#DIV/0!</v>
      </c>
      <c r="BO49" s="127"/>
      <c r="BP49" s="127"/>
      <c r="BQ49" s="128"/>
      <c r="BR49" s="60" t="e">
        <f t="shared" si="17"/>
        <v>#DIV/0!</v>
      </c>
      <c r="BS49" s="127"/>
      <c r="BT49" s="127"/>
      <c r="BU49" s="128"/>
      <c r="BV49" s="60" t="e">
        <f t="shared" si="18"/>
        <v>#DIV/0!</v>
      </c>
      <c r="BW49" s="127"/>
      <c r="BX49" s="127"/>
      <c r="BY49" s="128"/>
      <c r="BZ49" s="60" t="e">
        <f t="shared" si="19"/>
        <v>#DIV/0!</v>
      </c>
      <c r="CA49" s="127"/>
      <c r="CB49" s="127"/>
      <c r="CC49" s="128"/>
      <c r="CD49" s="60" t="e">
        <f t="shared" si="20"/>
        <v>#DIV/0!</v>
      </c>
      <c r="CE49" s="127"/>
      <c r="CF49" s="127"/>
      <c r="CG49" s="128"/>
      <c r="CH49" s="60" t="e">
        <f t="shared" si="21"/>
        <v>#DIV/0!</v>
      </c>
      <c r="CI49" s="127"/>
      <c r="CJ49" s="127"/>
      <c r="CK49" s="128"/>
      <c r="CL49" s="60" t="e">
        <f t="shared" si="22"/>
        <v>#DIV/0!</v>
      </c>
      <c r="CM49" s="127"/>
      <c r="CN49" s="127"/>
      <c r="CO49" s="128"/>
      <c r="CP49" s="60" t="e">
        <f t="shared" si="23"/>
        <v>#DIV/0!</v>
      </c>
      <c r="CQ49" s="127"/>
      <c r="CR49" s="127"/>
      <c r="CS49" s="128"/>
      <c r="CT49" s="60" t="e">
        <f t="shared" si="24"/>
        <v>#DIV/0!</v>
      </c>
      <c r="CU49" s="127"/>
      <c r="CV49" s="127"/>
      <c r="CW49" s="128"/>
      <c r="CX49" s="60" t="e">
        <f t="shared" si="25"/>
        <v>#DIV/0!</v>
      </c>
      <c r="CY49" s="127"/>
      <c r="CZ49" s="127"/>
      <c r="DA49" s="128"/>
      <c r="DB49" s="60" t="e">
        <f t="shared" si="32"/>
        <v>#DIV/0!</v>
      </c>
      <c r="DC49" s="127"/>
      <c r="DD49" s="127"/>
      <c r="DE49" s="128"/>
      <c r="DF49" s="150" t="e">
        <f t="shared" si="27"/>
        <v>#DIV/0!</v>
      </c>
    </row>
    <row r="50" spans="1:110">
      <c r="A50" s="88"/>
      <c r="B50" s="165">
        <f>'Daily_Total '!B50</f>
        <v>45148</v>
      </c>
      <c r="C50" s="99">
        <f t="shared" si="143"/>
        <v>0</v>
      </c>
      <c r="D50" s="72">
        <f t="shared" si="139"/>
        <v>0</v>
      </c>
      <c r="E50" s="146"/>
      <c r="F50" s="72"/>
      <c r="G50" s="72"/>
      <c r="H50" s="72"/>
      <c r="I50" s="72"/>
      <c r="J50" s="61">
        <f t="shared" si="144"/>
        <v>0</v>
      </c>
      <c r="K50" s="59" t="e">
        <f>SUM($J$21,$J$29,$J$37,$J$45:J50)/$C$3</f>
        <v>#DIV/0!</v>
      </c>
      <c r="L50" s="60" t="e">
        <f t="shared" si="140"/>
        <v>#DIV/0!</v>
      </c>
      <c r="M50" s="73" t="e">
        <f t="shared" si="141"/>
        <v>#DIV/0!</v>
      </c>
      <c r="N50" s="100" t="e">
        <f t="shared" si="30"/>
        <v>#DIV/0!</v>
      </c>
      <c r="O50" s="97"/>
      <c r="P50" s="72"/>
      <c r="Q50" s="74" t="e">
        <f t="shared" si="3"/>
        <v>#DIV/0!</v>
      </c>
      <c r="R50" s="75" t="e">
        <f t="shared" si="4"/>
        <v>#DIV/0!</v>
      </c>
      <c r="S50" s="59" t="e">
        <f t="shared" si="142"/>
        <v>#DIV/0!</v>
      </c>
      <c r="T50" s="72"/>
      <c r="U50" s="72"/>
      <c r="V50" s="89">
        <f t="shared" si="31"/>
        <v>1</v>
      </c>
      <c r="W50" s="169"/>
      <c r="X50" s="127"/>
      <c r="Y50" s="128"/>
      <c r="Z50" s="60" t="e">
        <f t="shared" si="6"/>
        <v>#DIV/0!</v>
      </c>
      <c r="AA50" s="127"/>
      <c r="AB50" s="127"/>
      <c r="AC50" s="128"/>
      <c r="AD50" s="60" t="e">
        <f t="shared" si="7"/>
        <v>#DIV/0!</v>
      </c>
      <c r="AE50" s="127"/>
      <c r="AF50" s="127"/>
      <c r="AG50" s="128"/>
      <c r="AH50" s="60" t="e">
        <f t="shared" si="8"/>
        <v>#DIV/0!</v>
      </c>
      <c r="AI50" s="127"/>
      <c r="AJ50" s="127"/>
      <c r="AK50" s="128"/>
      <c r="AL50" s="60" t="e">
        <f t="shared" si="9"/>
        <v>#DIV/0!</v>
      </c>
      <c r="AM50" s="127"/>
      <c r="AN50" s="127"/>
      <c r="AO50" s="128"/>
      <c r="AP50" s="60" t="e">
        <f t="shared" si="10"/>
        <v>#DIV/0!</v>
      </c>
      <c r="AQ50" s="127"/>
      <c r="AR50" s="127"/>
      <c r="AS50" s="128"/>
      <c r="AT50" s="60" t="e">
        <f t="shared" si="11"/>
        <v>#DIV/0!</v>
      </c>
      <c r="AU50" s="127"/>
      <c r="AV50" s="127"/>
      <c r="AW50" s="128"/>
      <c r="AX50" s="60" t="e">
        <f t="shared" si="12"/>
        <v>#DIV/0!</v>
      </c>
      <c r="AY50" s="127"/>
      <c r="AZ50" s="127"/>
      <c r="BA50" s="128"/>
      <c r="BB50" s="60" t="e">
        <f t="shared" si="13"/>
        <v>#DIV/0!</v>
      </c>
      <c r="BC50" s="127"/>
      <c r="BD50" s="127"/>
      <c r="BE50" s="128"/>
      <c r="BF50" s="60" t="e">
        <f t="shared" si="14"/>
        <v>#DIV/0!</v>
      </c>
      <c r="BG50" s="127"/>
      <c r="BH50" s="127"/>
      <c r="BI50" s="128"/>
      <c r="BJ50" s="60" t="e">
        <f t="shared" si="15"/>
        <v>#DIV/0!</v>
      </c>
      <c r="BK50" s="127"/>
      <c r="BL50" s="127"/>
      <c r="BM50" s="128"/>
      <c r="BN50" s="60" t="e">
        <f t="shared" si="16"/>
        <v>#DIV/0!</v>
      </c>
      <c r="BO50" s="127"/>
      <c r="BP50" s="127"/>
      <c r="BQ50" s="128"/>
      <c r="BR50" s="60" t="e">
        <f t="shared" si="17"/>
        <v>#DIV/0!</v>
      </c>
      <c r="BS50" s="127"/>
      <c r="BT50" s="127"/>
      <c r="BU50" s="128"/>
      <c r="BV50" s="60" t="e">
        <f t="shared" si="18"/>
        <v>#DIV/0!</v>
      </c>
      <c r="BW50" s="127"/>
      <c r="BX50" s="127"/>
      <c r="BY50" s="128"/>
      <c r="BZ50" s="60" t="e">
        <f t="shared" si="19"/>
        <v>#DIV/0!</v>
      </c>
      <c r="CA50" s="127"/>
      <c r="CB50" s="127"/>
      <c r="CC50" s="128"/>
      <c r="CD50" s="60" t="e">
        <f t="shared" si="20"/>
        <v>#DIV/0!</v>
      </c>
      <c r="CE50" s="127"/>
      <c r="CF50" s="127"/>
      <c r="CG50" s="128"/>
      <c r="CH50" s="60" t="e">
        <f t="shared" si="21"/>
        <v>#DIV/0!</v>
      </c>
      <c r="CI50" s="127"/>
      <c r="CJ50" s="127"/>
      <c r="CK50" s="128"/>
      <c r="CL50" s="60" t="e">
        <f t="shared" si="22"/>
        <v>#DIV/0!</v>
      </c>
      <c r="CM50" s="127"/>
      <c r="CN50" s="127"/>
      <c r="CO50" s="128"/>
      <c r="CP50" s="60" t="e">
        <f t="shared" si="23"/>
        <v>#DIV/0!</v>
      </c>
      <c r="CQ50" s="127"/>
      <c r="CR50" s="127"/>
      <c r="CS50" s="128"/>
      <c r="CT50" s="60" t="e">
        <f t="shared" si="24"/>
        <v>#DIV/0!</v>
      </c>
      <c r="CU50" s="127"/>
      <c r="CV50" s="127"/>
      <c r="CW50" s="128"/>
      <c r="CX50" s="60" t="e">
        <f t="shared" si="25"/>
        <v>#DIV/0!</v>
      </c>
      <c r="CY50" s="127"/>
      <c r="CZ50" s="127"/>
      <c r="DA50" s="128"/>
      <c r="DB50" s="60" t="e">
        <f t="shared" si="32"/>
        <v>#DIV/0!</v>
      </c>
      <c r="DC50" s="127"/>
      <c r="DD50" s="127"/>
      <c r="DE50" s="128"/>
      <c r="DF50" s="150" t="e">
        <f t="shared" si="27"/>
        <v>#DIV/0!</v>
      </c>
    </row>
    <row r="51" spans="1:110">
      <c r="A51" s="88"/>
      <c r="B51" s="165">
        <f>'Daily_Total '!B51</f>
        <v>45149</v>
      </c>
      <c r="C51" s="99">
        <f t="shared" si="143"/>
        <v>0</v>
      </c>
      <c r="D51" s="72">
        <f t="shared" si="139"/>
        <v>0</v>
      </c>
      <c r="E51" s="146"/>
      <c r="F51" s="72"/>
      <c r="G51" s="72"/>
      <c r="H51" s="72"/>
      <c r="I51" s="72"/>
      <c r="J51" s="61">
        <f t="shared" si="144"/>
        <v>0</v>
      </c>
      <c r="K51" s="59" t="e">
        <f>SUM($J$21,$J$29,$J$37,$J$45:J51)/$C$3</f>
        <v>#DIV/0!</v>
      </c>
      <c r="L51" s="60" t="e">
        <f t="shared" si="140"/>
        <v>#DIV/0!</v>
      </c>
      <c r="M51" s="73" t="e">
        <f t="shared" si="141"/>
        <v>#DIV/0!</v>
      </c>
      <c r="N51" s="100" t="e">
        <f t="shared" si="30"/>
        <v>#DIV/0!</v>
      </c>
      <c r="O51" s="97"/>
      <c r="P51" s="72"/>
      <c r="Q51" s="74" t="e">
        <f t="shared" si="3"/>
        <v>#DIV/0!</v>
      </c>
      <c r="R51" s="75" t="e">
        <f t="shared" si="4"/>
        <v>#DIV/0!</v>
      </c>
      <c r="S51" s="59" t="e">
        <f t="shared" si="142"/>
        <v>#DIV/0!</v>
      </c>
      <c r="T51" s="72"/>
      <c r="U51" s="72"/>
      <c r="V51" s="89">
        <f t="shared" si="31"/>
        <v>1</v>
      </c>
      <c r="W51" s="169"/>
      <c r="X51" s="127"/>
      <c r="Y51" s="128"/>
      <c r="Z51" s="60" t="e">
        <f t="shared" si="6"/>
        <v>#DIV/0!</v>
      </c>
      <c r="AA51" s="127"/>
      <c r="AB51" s="127"/>
      <c r="AC51" s="128"/>
      <c r="AD51" s="60" t="e">
        <f t="shared" si="7"/>
        <v>#DIV/0!</v>
      </c>
      <c r="AE51" s="127"/>
      <c r="AF51" s="127"/>
      <c r="AG51" s="128"/>
      <c r="AH51" s="60" t="e">
        <f t="shared" si="8"/>
        <v>#DIV/0!</v>
      </c>
      <c r="AI51" s="127"/>
      <c r="AJ51" s="127"/>
      <c r="AK51" s="128"/>
      <c r="AL51" s="60" t="e">
        <f t="shared" si="9"/>
        <v>#DIV/0!</v>
      </c>
      <c r="AM51" s="127"/>
      <c r="AN51" s="127"/>
      <c r="AO51" s="128"/>
      <c r="AP51" s="60" t="e">
        <f t="shared" si="10"/>
        <v>#DIV/0!</v>
      </c>
      <c r="AQ51" s="127"/>
      <c r="AR51" s="127"/>
      <c r="AS51" s="128"/>
      <c r="AT51" s="60" t="e">
        <f t="shared" si="11"/>
        <v>#DIV/0!</v>
      </c>
      <c r="AU51" s="127"/>
      <c r="AV51" s="127"/>
      <c r="AW51" s="128"/>
      <c r="AX51" s="60" t="e">
        <f t="shared" si="12"/>
        <v>#DIV/0!</v>
      </c>
      <c r="AY51" s="127"/>
      <c r="AZ51" s="127"/>
      <c r="BA51" s="128"/>
      <c r="BB51" s="60" t="e">
        <f t="shared" si="13"/>
        <v>#DIV/0!</v>
      </c>
      <c r="BC51" s="127"/>
      <c r="BD51" s="127"/>
      <c r="BE51" s="128"/>
      <c r="BF51" s="60" t="e">
        <f t="shared" si="14"/>
        <v>#DIV/0!</v>
      </c>
      <c r="BG51" s="127"/>
      <c r="BH51" s="127"/>
      <c r="BI51" s="128"/>
      <c r="BJ51" s="60" t="e">
        <f t="shared" si="15"/>
        <v>#DIV/0!</v>
      </c>
      <c r="BK51" s="127"/>
      <c r="BL51" s="127"/>
      <c r="BM51" s="128"/>
      <c r="BN51" s="60" t="e">
        <f t="shared" si="16"/>
        <v>#DIV/0!</v>
      </c>
      <c r="BO51" s="127"/>
      <c r="BP51" s="127"/>
      <c r="BQ51" s="128"/>
      <c r="BR51" s="60" t="e">
        <f t="shared" si="17"/>
        <v>#DIV/0!</v>
      </c>
      <c r="BS51" s="127"/>
      <c r="BT51" s="127"/>
      <c r="BU51" s="128"/>
      <c r="BV51" s="60" t="e">
        <f t="shared" si="18"/>
        <v>#DIV/0!</v>
      </c>
      <c r="BW51" s="127"/>
      <c r="BX51" s="127"/>
      <c r="BY51" s="128"/>
      <c r="BZ51" s="60" t="e">
        <f t="shared" si="19"/>
        <v>#DIV/0!</v>
      </c>
      <c r="CA51" s="127"/>
      <c r="CB51" s="127"/>
      <c r="CC51" s="128"/>
      <c r="CD51" s="60" t="e">
        <f t="shared" si="20"/>
        <v>#DIV/0!</v>
      </c>
      <c r="CE51" s="127"/>
      <c r="CF51" s="127"/>
      <c r="CG51" s="128"/>
      <c r="CH51" s="60" t="e">
        <f t="shared" si="21"/>
        <v>#DIV/0!</v>
      </c>
      <c r="CI51" s="127"/>
      <c r="CJ51" s="127"/>
      <c r="CK51" s="128"/>
      <c r="CL51" s="60" t="e">
        <f t="shared" si="22"/>
        <v>#DIV/0!</v>
      </c>
      <c r="CM51" s="127"/>
      <c r="CN51" s="127"/>
      <c r="CO51" s="128"/>
      <c r="CP51" s="60" t="e">
        <f t="shared" si="23"/>
        <v>#DIV/0!</v>
      </c>
      <c r="CQ51" s="127"/>
      <c r="CR51" s="127"/>
      <c r="CS51" s="128"/>
      <c r="CT51" s="60" t="e">
        <f t="shared" si="24"/>
        <v>#DIV/0!</v>
      </c>
      <c r="CU51" s="127"/>
      <c r="CV51" s="127"/>
      <c r="CW51" s="128"/>
      <c r="CX51" s="60" t="e">
        <f t="shared" si="25"/>
        <v>#DIV/0!</v>
      </c>
      <c r="CY51" s="127"/>
      <c r="CZ51" s="127"/>
      <c r="DA51" s="128"/>
      <c r="DB51" s="60" t="e">
        <f t="shared" si="32"/>
        <v>#DIV/0!</v>
      </c>
      <c r="DC51" s="127"/>
      <c r="DD51" s="127"/>
      <c r="DE51" s="128"/>
      <c r="DF51" s="150" t="e">
        <f t="shared" si="27"/>
        <v>#DIV/0!</v>
      </c>
    </row>
    <row r="52" spans="1:110">
      <c r="A52" s="88"/>
      <c r="B52" s="165">
        <f>'Daily_Total '!B52</f>
        <v>45150</v>
      </c>
      <c r="C52" s="99">
        <f t="shared" si="143"/>
        <v>0</v>
      </c>
      <c r="D52" s="72">
        <f t="shared" si="139"/>
        <v>0</v>
      </c>
      <c r="E52" s="146"/>
      <c r="F52" s="72"/>
      <c r="G52" s="72"/>
      <c r="H52" s="72"/>
      <c r="I52" s="72"/>
      <c r="J52" s="61">
        <f t="shared" si="144"/>
        <v>0</v>
      </c>
      <c r="K52" s="59" t="e">
        <f>SUM($J$21,$J$29,$J$37,$J$45:J52)/$C$3</f>
        <v>#DIV/0!</v>
      </c>
      <c r="L52" s="60" t="e">
        <f t="shared" si="140"/>
        <v>#DIV/0!</v>
      </c>
      <c r="M52" s="73" t="e">
        <f t="shared" si="141"/>
        <v>#DIV/0!</v>
      </c>
      <c r="N52" s="100" t="e">
        <f t="shared" si="30"/>
        <v>#DIV/0!</v>
      </c>
      <c r="O52" s="97"/>
      <c r="P52" s="72"/>
      <c r="Q52" s="74" t="e">
        <f t="shared" si="3"/>
        <v>#DIV/0!</v>
      </c>
      <c r="R52" s="75" t="e">
        <f t="shared" si="4"/>
        <v>#DIV/0!</v>
      </c>
      <c r="S52" s="59" t="e">
        <f t="shared" si="142"/>
        <v>#DIV/0!</v>
      </c>
      <c r="T52" s="72"/>
      <c r="U52" s="72"/>
      <c r="V52" s="89">
        <f t="shared" si="31"/>
        <v>1</v>
      </c>
      <c r="W52" s="169"/>
      <c r="X52" s="127"/>
      <c r="Y52" s="128"/>
      <c r="Z52" s="60" t="e">
        <f t="shared" si="6"/>
        <v>#DIV/0!</v>
      </c>
      <c r="AA52" s="127"/>
      <c r="AB52" s="127"/>
      <c r="AC52" s="128"/>
      <c r="AD52" s="60" t="e">
        <f t="shared" si="7"/>
        <v>#DIV/0!</v>
      </c>
      <c r="AE52" s="127"/>
      <c r="AF52" s="127"/>
      <c r="AG52" s="128"/>
      <c r="AH52" s="60" t="e">
        <f t="shared" si="8"/>
        <v>#DIV/0!</v>
      </c>
      <c r="AI52" s="127"/>
      <c r="AJ52" s="127"/>
      <c r="AK52" s="128"/>
      <c r="AL52" s="60" t="e">
        <f t="shared" si="9"/>
        <v>#DIV/0!</v>
      </c>
      <c r="AM52" s="127"/>
      <c r="AN52" s="127"/>
      <c r="AO52" s="128"/>
      <c r="AP52" s="60" t="e">
        <f t="shared" si="10"/>
        <v>#DIV/0!</v>
      </c>
      <c r="AQ52" s="127"/>
      <c r="AR52" s="127"/>
      <c r="AS52" s="128"/>
      <c r="AT52" s="60" t="e">
        <f t="shared" si="11"/>
        <v>#DIV/0!</v>
      </c>
      <c r="AU52" s="127"/>
      <c r="AV52" s="127"/>
      <c r="AW52" s="128"/>
      <c r="AX52" s="60" t="e">
        <f t="shared" si="12"/>
        <v>#DIV/0!</v>
      </c>
      <c r="AY52" s="127"/>
      <c r="AZ52" s="127"/>
      <c r="BA52" s="128"/>
      <c r="BB52" s="60" t="e">
        <f t="shared" si="13"/>
        <v>#DIV/0!</v>
      </c>
      <c r="BC52" s="127"/>
      <c r="BD52" s="127"/>
      <c r="BE52" s="128"/>
      <c r="BF52" s="60" t="e">
        <f t="shared" si="14"/>
        <v>#DIV/0!</v>
      </c>
      <c r="BG52" s="127"/>
      <c r="BH52" s="127"/>
      <c r="BI52" s="128"/>
      <c r="BJ52" s="60" t="e">
        <f t="shared" si="15"/>
        <v>#DIV/0!</v>
      </c>
      <c r="BK52" s="127"/>
      <c r="BL52" s="127"/>
      <c r="BM52" s="128"/>
      <c r="BN52" s="60" t="e">
        <f t="shared" si="16"/>
        <v>#DIV/0!</v>
      </c>
      <c r="BO52" s="127"/>
      <c r="BP52" s="127"/>
      <c r="BQ52" s="128"/>
      <c r="BR52" s="60" t="e">
        <f t="shared" si="17"/>
        <v>#DIV/0!</v>
      </c>
      <c r="BS52" s="127"/>
      <c r="BT52" s="127"/>
      <c r="BU52" s="128"/>
      <c r="BV52" s="60" t="e">
        <f t="shared" si="18"/>
        <v>#DIV/0!</v>
      </c>
      <c r="BW52" s="127"/>
      <c r="BX52" s="127"/>
      <c r="BY52" s="128"/>
      <c r="BZ52" s="60" t="e">
        <f t="shared" si="19"/>
        <v>#DIV/0!</v>
      </c>
      <c r="CA52" s="127"/>
      <c r="CB52" s="127"/>
      <c r="CC52" s="128"/>
      <c r="CD52" s="60" t="e">
        <f t="shared" si="20"/>
        <v>#DIV/0!</v>
      </c>
      <c r="CE52" s="127"/>
      <c r="CF52" s="127"/>
      <c r="CG52" s="128"/>
      <c r="CH52" s="60" t="e">
        <f t="shared" si="21"/>
        <v>#DIV/0!</v>
      </c>
      <c r="CI52" s="127"/>
      <c r="CJ52" s="127"/>
      <c r="CK52" s="128"/>
      <c r="CL52" s="60" t="e">
        <f t="shared" si="22"/>
        <v>#DIV/0!</v>
      </c>
      <c r="CM52" s="127"/>
      <c r="CN52" s="127"/>
      <c r="CO52" s="128"/>
      <c r="CP52" s="60" t="e">
        <f t="shared" si="23"/>
        <v>#DIV/0!</v>
      </c>
      <c r="CQ52" s="127"/>
      <c r="CR52" s="127"/>
      <c r="CS52" s="128"/>
      <c r="CT52" s="60" t="e">
        <f t="shared" si="24"/>
        <v>#DIV/0!</v>
      </c>
      <c r="CU52" s="127"/>
      <c r="CV52" s="127"/>
      <c r="CW52" s="128"/>
      <c r="CX52" s="60" t="e">
        <f t="shared" si="25"/>
        <v>#DIV/0!</v>
      </c>
      <c r="CY52" s="127"/>
      <c r="CZ52" s="127"/>
      <c r="DA52" s="128"/>
      <c r="DB52" s="60" t="e">
        <f t="shared" si="32"/>
        <v>#DIV/0!</v>
      </c>
      <c r="DC52" s="127"/>
      <c r="DD52" s="127"/>
      <c r="DE52" s="128"/>
      <c r="DF52" s="150" t="e">
        <f t="shared" si="27"/>
        <v>#DIV/0!</v>
      </c>
    </row>
    <row r="53" spans="1:110">
      <c r="A53" s="91"/>
      <c r="B53" s="166" t="s">
        <v>53</v>
      </c>
      <c r="C53" s="91">
        <f t="shared" ref="C53" si="145">SUM(C46:C52)</f>
        <v>0</v>
      </c>
      <c r="D53" s="76">
        <f t="shared" ref="D53" si="146">SUM(D46:D52)</f>
        <v>0</v>
      </c>
      <c r="E53" s="147">
        <f t="shared" si="116"/>
        <v>0</v>
      </c>
      <c r="F53" s="76">
        <f t="shared" si="116"/>
        <v>0</v>
      </c>
      <c r="G53" s="76">
        <f t="shared" si="116"/>
        <v>0</v>
      </c>
      <c r="H53" s="76">
        <f t="shared" si="116"/>
        <v>0</v>
      </c>
      <c r="I53" s="76">
        <f t="shared" si="116"/>
        <v>0</v>
      </c>
      <c r="J53" s="77">
        <f>SUM(J46:J52)</f>
        <v>0</v>
      </c>
      <c r="K53" s="78" t="e">
        <f>SUM($J$21,$J$29,$J$37,$J$45,$J$53)/$C$3</f>
        <v>#DIV/0!</v>
      </c>
      <c r="L53" s="79" t="e">
        <f t="shared" si="140"/>
        <v>#DIV/0!</v>
      </c>
      <c r="M53" s="80" t="e">
        <f t="shared" si="141"/>
        <v>#DIV/0!</v>
      </c>
      <c r="N53" s="101" t="e">
        <f t="shared" si="30"/>
        <v>#DIV/0!</v>
      </c>
      <c r="O53" s="98">
        <f>SUM(O46:O52)</f>
        <v>0</v>
      </c>
      <c r="P53" s="81">
        <f>SUM(P46:P52)</f>
        <v>0</v>
      </c>
      <c r="Q53" s="78" t="e">
        <f t="shared" si="3"/>
        <v>#DIV/0!</v>
      </c>
      <c r="R53" s="82" t="e">
        <f t="shared" si="4"/>
        <v>#DIV/0!</v>
      </c>
      <c r="S53" s="78" t="e">
        <f t="shared" si="142"/>
        <v>#DIV/0!</v>
      </c>
      <c r="T53" s="83" t="e">
        <f>AVERAGE(T46:T52)</f>
        <v>#DIV/0!</v>
      </c>
      <c r="U53" s="76">
        <f>SUM(U46:U52)</f>
        <v>0</v>
      </c>
      <c r="V53" s="92">
        <f t="shared" si="31"/>
        <v>1</v>
      </c>
      <c r="W53" s="98">
        <f>SUM(W46:W52)</f>
        <v>0</v>
      </c>
      <c r="X53" s="76">
        <f t="shared" ref="X53:Y53" si="147">SUM(X46:X52)</f>
        <v>0</v>
      </c>
      <c r="Y53" s="77">
        <f t="shared" si="147"/>
        <v>0</v>
      </c>
      <c r="Z53" s="79" t="e">
        <f t="shared" si="6"/>
        <v>#DIV/0!</v>
      </c>
      <c r="AA53" s="76">
        <f t="shared" ref="AA53:AC53" si="148">SUM(AA46:AA52)</f>
        <v>0</v>
      </c>
      <c r="AB53" s="76">
        <f t="shared" si="148"/>
        <v>0</v>
      </c>
      <c r="AC53" s="77">
        <f t="shared" si="148"/>
        <v>0</v>
      </c>
      <c r="AD53" s="79" t="e">
        <f t="shared" si="7"/>
        <v>#DIV/0!</v>
      </c>
      <c r="AE53" s="76">
        <f t="shared" ref="AE53:AG53" si="149">SUM(AE46:AE52)</f>
        <v>0</v>
      </c>
      <c r="AF53" s="76">
        <f t="shared" si="149"/>
        <v>0</v>
      </c>
      <c r="AG53" s="77">
        <f t="shared" si="149"/>
        <v>0</v>
      </c>
      <c r="AH53" s="79" t="e">
        <f t="shared" si="8"/>
        <v>#DIV/0!</v>
      </c>
      <c r="AI53" s="76">
        <f t="shared" ref="AI53:AK53" si="150">SUM(AI46:AI52)</f>
        <v>0</v>
      </c>
      <c r="AJ53" s="76">
        <f t="shared" si="150"/>
        <v>0</v>
      </c>
      <c r="AK53" s="77">
        <f t="shared" si="150"/>
        <v>0</v>
      </c>
      <c r="AL53" s="79" t="e">
        <f t="shared" si="9"/>
        <v>#DIV/0!</v>
      </c>
      <c r="AM53" s="76">
        <f t="shared" ref="AM53:AO53" si="151">SUM(AM46:AM52)</f>
        <v>0</v>
      </c>
      <c r="AN53" s="76">
        <f t="shared" si="151"/>
        <v>0</v>
      </c>
      <c r="AO53" s="77">
        <f t="shared" si="151"/>
        <v>0</v>
      </c>
      <c r="AP53" s="79" t="e">
        <f t="shared" si="10"/>
        <v>#DIV/0!</v>
      </c>
      <c r="AQ53" s="76">
        <f t="shared" ref="AQ53:AS53" si="152">SUM(AQ46:AQ52)</f>
        <v>0</v>
      </c>
      <c r="AR53" s="76">
        <f t="shared" si="152"/>
        <v>0</v>
      </c>
      <c r="AS53" s="77">
        <f t="shared" si="152"/>
        <v>0</v>
      </c>
      <c r="AT53" s="79" t="e">
        <f t="shared" si="11"/>
        <v>#DIV/0!</v>
      </c>
      <c r="AU53" s="76">
        <f t="shared" ref="AU53:AW53" si="153">SUM(AU46:AU52)</f>
        <v>0</v>
      </c>
      <c r="AV53" s="76">
        <f t="shared" si="153"/>
        <v>0</v>
      </c>
      <c r="AW53" s="77">
        <f t="shared" si="153"/>
        <v>0</v>
      </c>
      <c r="AX53" s="79" t="e">
        <f t="shared" si="12"/>
        <v>#DIV/0!</v>
      </c>
      <c r="AY53" s="76">
        <f t="shared" ref="AY53:BA53" si="154">SUM(AY46:AY52)</f>
        <v>0</v>
      </c>
      <c r="AZ53" s="76">
        <f t="shared" si="154"/>
        <v>0</v>
      </c>
      <c r="BA53" s="77">
        <f t="shared" si="154"/>
        <v>0</v>
      </c>
      <c r="BB53" s="79" t="e">
        <f t="shared" si="13"/>
        <v>#DIV/0!</v>
      </c>
      <c r="BC53" s="76">
        <f t="shared" ref="BC53:BE53" si="155">SUM(BC46:BC52)</f>
        <v>0</v>
      </c>
      <c r="BD53" s="76">
        <f t="shared" si="155"/>
        <v>0</v>
      </c>
      <c r="BE53" s="77">
        <f t="shared" si="155"/>
        <v>0</v>
      </c>
      <c r="BF53" s="79" t="e">
        <f t="shared" si="14"/>
        <v>#DIV/0!</v>
      </c>
      <c r="BG53" s="76">
        <f t="shared" ref="BG53:BI53" si="156">SUM(BG46:BG52)</f>
        <v>0</v>
      </c>
      <c r="BH53" s="76">
        <f t="shared" si="156"/>
        <v>0</v>
      </c>
      <c r="BI53" s="77">
        <f t="shared" si="156"/>
        <v>0</v>
      </c>
      <c r="BJ53" s="79" t="e">
        <f t="shared" si="15"/>
        <v>#DIV/0!</v>
      </c>
      <c r="BK53" s="76">
        <f t="shared" ref="BK53:BM53" si="157">SUM(BK46:BK52)</f>
        <v>0</v>
      </c>
      <c r="BL53" s="76">
        <f t="shared" si="157"/>
        <v>0</v>
      </c>
      <c r="BM53" s="77">
        <f t="shared" si="157"/>
        <v>0</v>
      </c>
      <c r="BN53" s="79" t="e">
        <f t="shared" si="16"/>
        <v>#DIV/0!</v>
      </c>
      <c r="BO53" s="76">
        <f>SUM(BO46:BO52)</f>
        <v>0</v>
      </c>
      <c r="BP53" s="76">
        <f t="shared" ref="BP53:BQ53" si="158">SUM(BP46:BP52)</f>
        <v>0</v>
      </c>
      <c r="BQ53" s="77">
        <f t="shared" si="158"/>
        <v>0</v>
      </c>
      <c r="BR53" s="79" t="e">
        <f t="shared" si="17"/>
        <v>#DIV/0!</v>
      </c>
      <c r="BS53" s="76">
        <f t="shared" ref="BS53:BU53" si="159">SUM(BS46:BS52)</f>
        <v>0</v>
      </c>
      <c r="BT53" s="76">
        <f t="shared" si="159"/>
        <v>0</v>
      </c>
      <c r="BU53" s="77">
        <f t="shared" si="159"/>
        <v>0</v>
      </c>
      <c r="BV53" s="79" t="e">
        <f t="shared" si="18"/>
        <v>#DIV/0!</v>
      </c>
      <c r="BW53" s="76">
        <f t="shared" ref="BW53:BY53" si="160">SUM(BW46:BW52)</f>
        <v>0</v>
      </c>
      <c r="BX53" s="76">
        <f t="shared" si="160"/>
        <v>0</v>
      </c>
      <c r="BY53" s="77">
        <f t="shared" si="160"/>
        <v>0</v>
      </c>
      <c r="BZ53" s="79" t="e">
        <f t="shared" si="19"/>
        <v>#DIV/0!</v>
      </c>
      <c r="CA53" s="76">
        <f t="shared" ref="CA53:CC53" si="161">SUM(CA46:CA52)</f>
        <v>0</v>
      </c>
      <c r="CB53" s="76">
        <f t="shared" si="161"/>
        <v>0</v>
      </c>
      <c r="CC53" s="77">
        <f t="shared" si="161"/>
        <v>0</v>
      </c>
      <c r="CD53" s="79" t="e">
        <f t="shared" si="20"/>
        <v>#DIV/0!</v>
      </c>
      <c r="CE53" s="76">
        <f t="shared" ref="CE53:CG53" si="162">SUM(CE46:CE52)</f>
        <v>0</v>
      </c>
      <c r="CF53" s="76">
        <f t="shared" si="162"/>
        <v>0</v>
      </c>
      <c r="CG53" s="77">
        <f t="shared" si="162"/>
        <v>0</v>
      </c>
      <c r="CH53" s="79" t="e">
        <f t="shared" si="21"/>
        <v>#DIV/0!</v>
      </c>
      <c r="CI53" s="76">
        <f t="shared" ref="CI53:CK53" si="163">SUM(CI46:CI52)</f>
        <v>0</v>
      </c>
      <c r="CJ53" s="76">
        <f t="shared" si="163"/>
        <v>0</v>
      </c>
      <c r="CK53" s="77">
        <f t="shared" si="163"/>
        <v>0</v>
      </c>
      <c r="CL53" s="79" t="e">
        <f t="shared" si="22"/>
        <v>#DIV/0!</v>
      </c>
      <c r="CM53" s="76">
        <f t="shared" ref="CM53:CO53" si="164">SUM(CM46:CM52)</f>
        <v>0</v>
      </c>
      <c r="CN53" s="76">
        <f t="shared" si="164"/>
        <v>0</v>
      </c>
      <c r="CO53" s="77">
        <f t="shared" si="164"/>
        <v>0</v>
      </c>
      <c r="CP53" s="79" t="e">
        <f t="shared" si="23"/>
        <v>#DIV/0!</v>
      </c>
      <c r="CQ53" s="76">
        <f t="shared" ref="CQ53:CS53" si="165">SUM(CQ46:CQ52)</f>
        <v>0</v>
      </c>
      <c r="CR53" s="76">
        <f t="shared" si="165"/>
        <v>0</v>
      </c>
      <c r="CS53" s="77">
        <f t="shared" si="165"/>
        <v>0</v>
      </c>
      <c r="CT53" s="79" t="e">
        <f t="shared" si="24"/>
        <v>#DIV/0!</v>
      </c>
      <c r="CU53" s="76">
        <f t="shared" ref="CU53:CW53" si="166">SUM(CU46:CU52)</f>
        <v>0</v>
      </c>
      <c r="CV53" s="76">
        <f t="shared" si="166"/>
        <v>0</v>
      </c>
      <c r="CW53" s="77">
        <f t="shared" si="166"/>
        <v>0</v>
      </c>
      <c r="CX53" s="79" t="e">
        <f t="shared" si="25"/>
        <v>#DIV/0!</v>
      </c>
      <c r="CY53" s="76">
        <f t="shared" ref="CY53:DA53" si="167">SUM(CY46:CY52)</f>
        <v>0</v>
      </c>
      <c r="CZ53" s="76">
        <f t="shared" si="167"/>
        <v>0</v>
      </c>
      <c r="DA53" s="77">
        <f t="shared" si="167"/>
        <v>0</v>
      </c>
      <c r="DB53" s="79" t="e">
        <f t="shared" si="32"/>
        <v>#DIV/0!</v>
      </c>
      <c r="DC53" s="76">
        <f t="shared" ref="DC53:DE53" si="168">SUM(DC46:DC52)</f>
        <v>0</v>
      </c>
      <c r="DD53" s="76">
        <f t="shared" si="168"/>
        <v>0</v>
      </c>
      <c r="DE53" s="77">
        <f t="shared" si="168"/>
        <v>0</v>
      </c>
      <c r="DF53" s="151" t="e">
        <f t="shared" si="27"/>
        <v>#DIV/0!</v>
      </c>
    </row>
    <row r="54" spans="1:110">
      <c r="A54" s="88"/>
      <c r="B54" s="165">
        <f>'Daily_Total '!B54</f>
        <v>45151</v>
      </c>
      <c r="C54" s="99">
        <f>SUM(W54,AA54,AE54,AI54,AM54,AQ54,AU54,AY54,BC54,BG54,BK54,BO54,BS54,BW54,CA54,CE54,CI54,CM54,CQ54,CU54,CY54,DC54)</f>
        <v>0</v>
      </c>
      <c r="D54" s="72">
        <f t="shared" ref="D54:D60" si="169">SUM(X54,AB54,AF54,AJ54,AN54,AR54,AV54,AZ54,BD54,BH54,BL54,BP54,BT54,BX54,CB54,CF54,CJ54,CN54,CR54,CV54,CZ54,DD54)</f>
        <v>0</v>
      </c>
      <c r="E54" s="146"/>
      <c r="F54" s="72"/>
      <c r="G54" s="72"/>
      <c r="H54" s="72"/>
      <c r="I54" s="72"/>
      <c r="J54" s="61">
        <f>SUM(Y54,AC54,AG54,AK54,AO54,AS54,AW54,BA54,BE54,BI54,BM54,BQ54,BU54,BY54,CC54,CG54,CK54,CO54,CS54,CW54,DA54,DE54)</f>
        <v>0</v>
      </c>
      <c r="K54" s="59" t="e">
        <f>SUM($J$21,$J$29,$J$37,$J$45,$J$53:J54)/$C$3</f>
        <v>#DIV/0!</v>
      </c>
      <c r="L54" s="60" t="e">
        <f t="shared" si="140"/>
        <v>#DIV/0!</v>
      </c>
      <c r="M54" s="73" t="e">
        <f t="shared" si="141"/>
        <v>#DIV/0!</v>
      </c>
      <c r="N54" s="100" t="e">
        <f t="shared" si="30"/>
        <v>#DIV/0!</v>
      </c>
      <c r="O54" s="97"/>
      <c r="P54" s="72"/>
      <c r="Q54" s="74" t="e">
        <f t="shared" si="3"/>
        <v>#DIV/0!</v>
      </c>
      <c r="R54" s="75" t="e">
        <f t="shared" si="4"/>
        <v>#DIV/0!</v>
      </c>
      <c r="S54" s="59" t="e">
        <f t="shared" si="142"/>
        <v>#DIV/0!</v>
      </c>
      <c r="T54" s="72"/>
      <c r="U54" s="72"/>
      <c r="V54" s="89">
        <f t="shared" si="31"/>
        <v>1</v>
      </c>
      <c r="W54" s="169"/>
      <c r="X54" s="127"/>
      <c r="Y54" s="128"/>
      <c r="Z54" s="60" t="e">
        <f t="shared" si="6"/>
        <v>#DIV/0!</v>
      </c>
      <c r="AA54" s="127"/>
      <c r="AB54" s="127"/>
      <c r="AC54" s="128"/>
      <c r="AD54" s="60" t="e">
        <f t="shared" si="7"/>
        <v>#DIV/0!</v>
      </c>
      <c r="AE54" s="127"/>
      <c r="AF54" s="127"/>
      <c r="AG54" s="128"/>
      <c r="AH54" s="60" t="e">
        <f t="shared" si="8"/>
        <v>#DIV/0!</v>
      </c>
      <c r="AI54" s="127"/>
      <c r="AJ54" s="127"/>
      <c r="AK54" s="128"/>
      <c r="AL54" s="60" t="e">
        <f t="shared" si="9"/>
        <v>#DIV/0!</v>
      </c>
      <c r="AM54" s="127"/>
      <c r="AN54" s="127"/>
      <c r="AO54" s="128"/>
      <c r="AP54" s="60" t="e">
        <f t="shared" si="10"/>
        <v>#DIV/0!</v>
      </c>
      <c r="AQ54" s="127"/>
      <c r="AR54" s="127"/>
      <c r="AS54" s="128"/>
      <c r="AT54" s="60" t="e">
        <f t="shared" si="11"/>
        <v>#DIV/0!</v>
      </c>
      <c r="AU54" s="127"/>
      <c r="AV54" s="127"/>
      <c r="AW54" s="128"/>
      <c r="AX54" s="60" t="e">
        <f t="shared" si="12"/>
        <v>#DIV/0!</v>
      </c>
      <c r="AY54" s="127"/>
      <c r="AZ54" s="127"/>
      <c r="BA54" s="128"/>
      <c r="BB54" s="60" t="e">
        <f t="shared" si="13"/>
        <v>#DIV/0!</v>
      </c>
      <c r="BC54" s="127"/>
      <c r="BD54" s="127"/>
      <c r="BE54" s="128"/>
      <c r="BF54" s="60" t="e">
        <f t="shared" si="14"/>
        <v>#DIV/0!</v>
      </c>
      <c r="BG54" s="127"/>
      <c r="BH54" s="127"/>
      <c r="BI54" s="128"/>
      <c r="BJ54" s="60" t="e">
        <f t="shared" si="15"/>
        <v>#DIV/0!</v>
      </c>
      <c r="BK54" s="127"/>
      <c r="BL54" s="127"/>
      <c r="BM54" s="128"/>
      <c r="BN54" s="60" t="e">
        <f t="shared" si="16"/>
        <v>#DIV/0!</v>
      </c>
      <c r="BO54" s="127"/>
      <c r="BP54" s="127"/>
      <c r="BQ54" s="128"/>
      <c r="BR54" s="60" t="e">
        <f t="shared" si="17"/>
        <v>#DIV/0!</v>
      </c>
      <c r="BS54" s="127"/>
      <c r="BT54" s="127"/>
      <c r="BU54" s="128"/>
      <c r="BV54" s="60" t="e">
        <f t="shared" si="18"/>
        <v>#DIV/0!</v>
      </c>
      <c r="BW54" s="127"/>
      <c r="BX54" s="127"/>
      <c r="BY54" s="128"/>
      <c r="BZ54" s="60" t="e">
        <f t="shared" si="19"/>
        <v>#DIV/0!</v>
      </c>
      <c r="CA54" s="127"/>
      <c r="CB54" s="127"/>
      <c r="CC54" s="128"/>
      <c r="CD54" s="60" t="e">
        <f t="shared" si="20"/>
        <v>#DIV/0!</v>
      </c>
      <c r="CE54" s="127"/>
      <c r="CF54" s="127"/>
      <c r="CG54" s="128"/>
      <c r="CH54" s="60" t="e">
        <f t="shared" si="21"/>
        <v>#DIV/0!</v>
      </c>
      <c r="CI54" s="127"/>
      <c r="CJ54" s="127"/>
      <c r="CK54" s="128"/>
      <c r="CL54" s="60" t="e">
        <f t="shared" si="22"/>
        <v>#DIV/0!</v>
      </c>
      <c r="CM54" s="127"/>
      <c r="CN54" s="127"/>
      <c r="CO54" s="128"/>
      <c r="CP54" s="60" t="e">
        <f t="shared" si="23"/>
        <v>#DIV/0!</v>
      </c>
      <c r="CQ54" s="127"/>
      <c r="CR54" s="127"/>
      <c r="CS54" s="128"/>
      <c r="CT54" s="60" t="e">
        <f t="shared" si="24"/>
        <v>#DIV/0!</v>
      </c>
      <c r="CU54" s="127"/>
      <c r="CV54" s="127"/>
      <c r="CW54" s="128"/>
      <c r="CX54" s="60" t="e">
        <f t="shared" si="25"/>
        <v>#DIV/0!</v>
      </c>
      <c r="CY54" s="127"/>
      <c r="CZ54" s="127"/>
      <c r="DA54" s="128"/>
      <c r="DB54" s="60" t="e">
        <f t="shared" si="32"/>
        <v>#DIV/0!</v>
      </c>
      <c r="DC54" s="127"/>
      <c r="DD54" s="127"/>
      <c r="DE54" s="128"/>
      <c r="DF54" s="150" t="e">
        <f t="shared" si="27"/>
        <v>#DIV/0!</v>
      </c>
    </row>
    <row r="55" spans="1:110">
      <c r="A55" s="88"/>
      <c r="B55" s="165">
        <f>'Daily_Total '!B55</f>
        <v>45152</v>
      </c>
      <c r="C55" s="99">
        <f t="shared" ref="C55:C60" si="170">SUM(W55,AA55,AE55,AI55,AM55,AQ55,AU55,AY55,BC55,BG55,BK55,BO55,BS55,BW55,CA55,CE55,CI55,CM55,CQ55,CU55,CY55,DC55)</f>
        <v>0</v>
      </c>
      <c r="D55" s="72">
        <f t="shared" si="169"/>
        <v>0</v>
      </c>
      <c r="E55" s="146"/>
      <c r="F55" s="72"/>
      <c r="G55" s="72"/>
      <c r="H55" s="72"/>
      <c r="I55" s="72"/>
      <c r="J55" s="61">
        <f t="shared" ref="J55:J60" si="171">SUM(Y55,AC55,AG55,AK55,AO55,AS55,AW55,BA55,BE55,BI55,BM55,BQ55,BU55,BY55,CC55,CG55,CK55,CO55,CS55,CW55,DA55,DE55)</f>
        <v>0</v>
      </c>
      <c r="K55" s="59" t="e">
        <f>SUM($J$21,$J$29,$J$37,$J$45,$J$53:J55)/$C$3</f>
        <v>#DIV/0!</v>
      </c>
      <c r="L55" s="60" t="e">
        <f t="shared" si="140"/>
        <v>#DIV/0!</v>
      </c>
      <c r="M55" s="73" t="e">
        <f t="shared" si="141"/>
        <v>#DIV/0!</v>
      </c>
      <c r="N55" s="100" t="e">
        <f t="shared" si="30"/>
        <v>#DIV/0!</v>
      </c>
      <c r="O55" s="97"/>
      <c r="P55" s="72"/>
      <c r="Q55" s="74" t="e">
        <f t="shared" si="3"/>
        <v>#DIV/0!</v>
      </c>
      <c r="R55" s="75" t="e">
        <f t="shared" si="4"/>
        <v>#DIV/0!</v>
      </c>
      <c r="S55" s="59" t="e">
        <f t="shared" si="142"/>
        <v>#DIV/0!</v>
      </c>
      <c r="T55" s="72"/>
      <c r="U55" s="72"/>
      <c r="V55" s="89">
        <f t="shared" si="31"/>
        <v>1</v>
      </c>
      <c r="W55" s="169"/>
      <c r="X55" s="127"/>
      <c r="Y55" s="128"/>
      <c r="Z55" s="60" t="e">
        <f t="shared" si="6"/>
        <v>#DIV/0!</v>
      </c>
      <c r="AA55" s="127"/>
      <c r="AB55" s="127"/>
      <c r="AC55" s="128"/>
      <c r="AD55" s="60" t="e">
        <f t="shared" si="7"/>
        <v>#DIV/0!</v>
      </c>
      <c r="AE55" s="127"/>
      <c r="AF55" s="127"/>
      <c r="AG55" s="128"/>
      <c r="AH55" s="60" t="e">
        <f t="shared" si="8"/>
        <v>#DIV/0!</v>
      </c>
      <c r="AI55" s="127"/>
      <c r="AJ55" s="127"/>
      <c r="AK55" s="128"/>
      <c r="AL55" s="60" t="e">
        <f t="shared" si="9"/>
        <v>#DIV/0!</v>
      </c>
      <c r="AM55" s="127"/>
      <c r="AN55" s="127"/>
      <c r="AO55" s="128"/>
      <c r="AP55" s="60" t="e">
        <f t="shared" si="10"/>
        <v>#DIV/0!</v>
      </c>
      <c r="AQ55" s="127"/>
      <c r="AR55" s="127"/>
      <c r="AS55" s="128"/>
      <c r="AT55" s="60" t="e">
        <f t="shared" si="11"/>
        <v>#DIV/0!</v>
      </c>
      <c r="AU55" s="127"/>
      <c r="AV55" s="127"/>
      <c r="AW55" s="128"/>
      <c r="AX55" s="60" t="e">
        <f t="shared" si="12"/>
        <v>#DIV/0!</v>
      </c>
      <c r="AY55" s="127"/>
      <c r="AZ55" s="127"/>
      <c r="BA55" s="128"/>
      <c r="BB55" s="60" t="e">
        <f t="shared" si="13"/>
        <v>#DIV/0!</v>
      </c>
      <c r="BC55" s="127"/>
      <c r="BD55" s="127"/>
      <c r="BE55" s="128"/>
      <c r="BF55" s="60" t="e">
        <f t="shared" si="14"/>
        <v>#DIV/0!</v>
      </c>
      <c r="BG55" s="127"/>
      <c r="BH55" s="127"/>
      <c r="BI55" s="128"/>
      <c r="BJ55" s="60" t="e">
        <f t="shared" si="15"/>
        <v>#DIV/0!</v>
      </c>
      <c r="BK55" s="127"/>
      <c r="BL55" s="127"/>
      <c r="BM55" s="128"/>
      <c r="BN55" s="60" t="e">
        <f t="shared" si="16"/>
        <v>#DIV/0!</v>
      </c>
      <c r="BO55" s="127"/>
      <c r="BP55" s="127"/>
      <c r="BQ55" s="128"/>
      <c r="BR55" s="60" t="e">
        <f t="shared" si="17"/>
        <v>#DIV/0!</v>
      </c>
      <c r="BS55" s="127"/>
      <c r="BT55" s="127"/>
      <c r="BU55" s="128"/>
      <c r="BV55" s="60" t="e">
        <f t="shared" si="18"/>
        <v>#DIV/0!</v>
      </c>
      <c r="BW55" s="127"/>
      <c r="BX55" s="127"/>
      <c r="BY55" s="128"/>
      <c r="BZ55" s="60" t="e">
        <f t="shared" si="19"/>
        <v>#DIV/0!</v>
      </c>
      <c r="CA55" s="127"/>
      <c r="CB55" s="127"/>
      <c r="CC55" s="128"/>
      <c r="CD55" s="60" t="e">
        <f t="shared" si="20"/>
        <v>#DIV/0!</v>
      </c>
      <c r="CE55" s="127"/>
      <c r="CF55" s="127"/>
      <c r="CG55" s="128"/>
      <c r="CH55" s="60" t="e">
        <f t="shared" si="21"/>
        <v>#DIV/0!</v>
      </c>
      <c r="CI55" s="127"/>
      <c r="CJ55" s="127"/>
      <c r="CK55" s="128"/>
      <c r="CL55" s="60" t="e">
        <f t="shared" si="22"/>
        <v>#DIV/0!</v>
      </c>
      <c r="CM55" s="127"/>
      <c r="CN55" s="127"/>
      <c r="CO55" s="128"/>
      <c r="CP55" s="60" t="e">
        <f t="shared" si="23"/>
        <v>#DIV/0!</v>
      </c>
      <c r="CQ55" s="127"/>
      <c r="CR55" s="127"/>
      <c r="CS55" s="128"/>
      <c r="CT55" s="60" t="e">
        <f t="shared" si="24"/>
        <v>#DIV/0!</v>
      </c>
      <c r="CU55" s="127"/>
      <c r="CV55" s="127"/>
      <c r="CW55" s="128"/>
      <c r="CX55" s="60" t="e">
        <f t="shared" si="25"/>
        <v>#DIV/0!</v>
      </c>
      <c r="CY55" s="127"/>
      <c r="CZ55" s="127"/>
      <c r="DA55" s="128"/>
      <c r="DB55" s="60" t="e">
        <f t="shared" si="32"/>
        <v>#DIV/0!</v>
      </c>
      <c r="DC55" s="127"/>
      <c r="DD55" s="127"/>
      <c r="DE55" s="128"/>
      <c r="DF55" s="150" t="e">
        <f t="shared" si="27"/>
        <v>#DIV/0!</v>
      </c>
    </row>
    <row r="56" spans="1:110">
      <c r="A56" s="88"/>
      <c r="B56" s="165">
        <f>'Daily_Total '!B56</f>
        <v>45153</v>
      </c>
      <c r="C56" s="99">
        <f t="shared" si="170"/>
        <v>0</v>
      </c>
      <c r="D56" s="72">
        <f t="shared" si="169"/>
        <v>0</v>
      </c>
      <c r="E56" s="146"/>
      <c r="F56" s="72"/>
      <c r="G56" s="72"/>
      <c r="H56" s="72"/>
      <c r="I56" s="72"/>
      <c r="J56" s="61">
        <f t="shared" si="171"/>
        <v>0</v>
      </c>
      <c r="K56" s="59" t="e">
        <f>SUM($J$21,$J$29,$J$37,$J$45,$J$53:J56)/$C$3</f>
        <v>#DIV/0!</v>
      </c>
      <c r="L56" s="60" t="e">
        <f t="shared" si="140"/>
        <v>#DIV/0!</v>
      </c>
      <c r="M56" s="73" t="e">
        <f t="shared" si="141"/>
        <v>#DIV/0!</v>
      </c>
      <c r="N56" s="100" t="e">
        <f t="shared" si="30"/>
        <v>#DIV/0!</v>
      </c>
      <c r="O56" s="97"/>
      <c r="P56" s="72"/>
      <c r="Q56" s="74" t="e">
        <f t="shared" si="3"/>
        <v>#DIV/0!</v>
      </c>
      <c r="R56" s="75" t="e">
        <f t="shared" si="4"/>
        <v>#DIV/0!</v>
      </c>
      <c r="S56" s="59" t="e">
        <f t="shared" si="142"/>
        <v>#DIV/0!</v>
      </c>
      <c r="T56" s="72"/>
      <c r="U56" s="72"/>
      <c r="V56" s="89">
        <f t="shared" si="31"/>
        <v>1</v>
      </c>
      <c r="W56" s="169"/>
      <c r="X56" s="127"/>
      <c r="Y56" s="128"/>
      <c r="Z56" s="60" t="e">
        <f t="shared" si="6"/>
        <v>#DIV/0!</v>
      </c>
      <c r="AA56" s="127"/>
      <c r="AB56" s="127"/>
      <c r="AC56" s="128"/>
      <c r="AD56" s="60" t="e">
        <f t="shared" si="7"/>
        <v>#DIV/0!</v>
      </c>
      <c r="AE56" s="127"/>
      <c r="AF56" s="127"/>
      <c r="AG56" s="128"/>
      <c r="AH56" s="60" t="e">
        <f t="shared" si="8"/>
        <v>#DIV/0!</v>
      </c>
      <c r="AI56" s="127"/>
      <c r="AJ56" s="127"/>
      <c r="AK56" s="128"/>
      <c r="AL56" s="60" t="e">
        <f t="shared" si="9"/>
        <v>#DIV/0!</v>
      </c>
      <c r="AM56" s="127"/>
      <c r="AN56" s="127"/>
      <c r="AO56" s="128"/>
      <c r="AP56" s="60" t="e">
        <f t="shared" si="10"/>
        <v>#DIV/0!</v>
      </c>
      <c r="AQ56" s="127"/>
      <c r="AR56" s="127"/>
      <c r="AS56" s="128"/>
      <c r="AT56" s="60" t="e">
        <f t="shared" si="11"/>
        <v>#DIV/0!</v>
      </c>
      <c r="AU56" s="127"/>
      <c r="AV56" s="127"/>
      <c r="AW56" s="128"/>
      <c r="AX56" s="60" t="e">
        <f t="shared" si="12"/>
        <v>#DIV/0!</v>
      </c>
      <c r="AY56" s="127"/>
      <c r="AZ56" s="127"/>
      <c r="BA56" s="128"/>
      <c r="BB56" s="60" t="e">
        <f t="shared" si="13"/>
        <v>#DIV/0!</v>
      </c>
      <c r="BC56" s="127"/>
      <c r="BD56" s="127"/>
      <c r="BE56" s="128"/>
      <c r="BF56" s="60" t="e">
        <f t="shared" si="14"/>
        <v>#DIV/0!</v>
      </c>
      <c r="BG56" s="127"/>
      <c r="BH56" s="127"/>
      <c r="BI56" s="128"/>
      <c r="BJ56" s="60" t="e">
        <f t="shared" si="15"/>
        <v>#DIV/0!</v>
      </c>
      <c r="BK56" s="127"/>
      <c r="BL56" s="127"/>
      <c r="BM56" s="128"/>
      <c r="BN56" s="60" t="e">
        <f t="shared" si="16"/>
        <v>#DIV/0!</v>
      </c>
      <c r="BO56" s="127"/>
      <c r="BP56" s="127"/>
      <c r="BQ56" s="128"/>
      <c r="BR56" s="60" t="e">
        <f t="shared" si="17"/>
        <v>#DIV/0!</v>
      </c>
      <c r="BS56" s="127"/>
      <c r="BT56" s="127"/>
      <c r="BU56" s="128"/>
      <c r="BV56" s="60" t="e">
        <f t="shared" si="18"/>
        <v>#DIV/0!</v>
      </c>
      <c r="BW56" s="127"/>
      <c r="BX56" s="127"/>
      <c r="BY56" s="128"/>
      <c r="BZ56" s="60" t="e">
        <f t="shared" si="19"/>
        <v>#DIV/0!</v>
      </c>
      <c r="CA56" s="127"/>
      <c r="CB56" s="127"/>
      <c r="CC56" s="128"/>
      <c r="CD56" s="60" t="e">
        <f t="shared" si="20"/>
        <v>#DIV/0!</v>
      </c>
      <c r="CE56" s="127"/>
      <c r="CF56" s="127"/>
      <c r="CG56" s="128"/>
      <c r="CH56" s="60" t="e">
        <f t="shared" si="21"/>
        <v>#DIV/0!</v>
      </c>
      <c r="CI56" s="127"/>
      <c r="CJ56" s="127"/>
      <c r="CK56" s="128"/>
      <c r="CL56" s="60" t="e">
        <f t="shared" si="22"/>
        <v>#DIV/0!</v>
      </c>
      <c r="CM56" s="127"/>
      <c r="CN56" s="127"/>
      <c r="CO56" s="128"/>
      <c r="CP56" s="60" t="e">
        <f t="shared" si="23"/>
        <v>#DIV/0!</v>
      </c>
      <c r="CQ56" s="127"/>
      <c r="CR56" s="127"/>
      <c r="CS56" s="128"/>
      <c r="CT56" s="60" t="e">
        <f t="shared" si="24"/>
        <v>#DIV/0!</v>
      </c>
      <c r="CU56" s="127"/>
      <c r="CV56" s="127"/>
      <c r="CW56" s="128"/>
      <c r="CX56" s="60" t="e">
        <f t="shared" si="25"/>
        <v>#DIV/0!</v>
      </c>
      <c r="CY56" s="127"/>
      <c r="CZ56" s="127"/>
      <c r="DA56" s="128"/>
      <c r="DB56" s="60" t="e">
        <f t="shared" si="32"/>
        <v>#DIV/0!</v>
      </c>
      <c r="DC56" s="127"/>
      <c r="DD56" s="127"/>
      <c r="DE56" s="128"/>
      <c r="DF56" s="150" t="e">
        <f t="shared" si="27"/>
        <v>#DIV/0!</v>
      </c>
    </row>
    <row r="57" spans="1:110">
      <c r="A57" s="88"/>
      <c r="B57" s="165">
        <f>'Daily_Total '!B57</f>
        <v>45154</v>
      </c>
      <c r="C57" s="99">
        <f t="shared" si="170"/>
        <v>0</v>
      </c>
      <c r="D57" s="72">
        <f t="shared" si="169"/>
        <v>0</v>
      </c>
      <c r="E57" s="146"/>
      <c r="F57" s="72"/>
      <c r="G57" s="72"/>
      <c r="H57" s="72"/>
      <c r="I57" s="72"/>
      <c r="J57" s="61">
        <f t="shared" si="171"/>
        <v>0</v>
      </c>
      <c r="K57" s="59" t="e">
        <f>SUM($J$21,$J$29,$J$37,$J$45,$J$53:J57)/$C$3</f>
        <v>#DIV/0!</v>
      </c>
      <c r="L57" s="60" t="e">
        <f t="shared" si="140"/>
        <v>#DIV/0!</v>
      </c>
      <c r="M57" s="73" t="e">
        <f t="shared" si="141"/>
        <v>#DIV/0!</v>
      </c>
      <c r="N57" s="100" t="e">
        <f t="shared" si="30"/>
        <v>#DIV/0!</v>
      </c>
      <c r="O57" s="97"/>
      <c r="P57" s="72"/>
      <c r="Q57" s="74" t="e">
        <f t="shared" si="3"/>
        <v>#DIV/0!</v>
      </c>
      <c r="R57" s="75" t="e">
        <f t="shared" si="4"/>
        <v>#DIV/0!</v>
      </c>
      <c r="S57" s="59" t="e">
        <f t="shared" si="142"/>
        <v>#DIV/0!</v>
      </c>
      <c r="T57" s="72"/>
      <c r="U57" s="72"/>
      <c r="V57" s="89">
        <f t="shared" si="31"/>
        <v>1</v>
      </c>
      <c r="W57" s="169"/>
      <c r="X57" s="127"/>
      <c r="Y57" s="128"/>
      <c r="Z57" s="60" t="e">
        <f t="shared" si="6"/>
        <v>#DIV/0!</v>
      </c>
      <c r="AA57" s="127"/>
      <c r="AB57" s="127"/>
      <c r="AC57" s="128"/>
      <c r="AD57" s="60" t="e">
        <f t="shared" si="7"/>
        <v>#DIV/0!</v>
      </c>
      <c r="AE57" s="127"/>
      <c r="AF57" s="127"/>
      <c r="AG57" s="128"/>
      <c r="AH57" s="60" t="e">
        <f t="shared" si="8"/>
        <v>#DIV/0!</v>
      </c>
      <c r="AI57" s="127"/>
      <c r="AJ57" s="127"/>
      <c r="AK57" s="128"/>
      <c r="AL57" s="60" t="e">
        <f t="shared" si="9"/>
        <v>#DIV/0!</v>
      </c>
      <c r="AM57" s="127"/>
      <c r="AN57" s="127"/>
      <c r="AO57" s="128"/>
      <c r="AP57" s="60" t="e">
        <f t="shared" si="10"/>
        <v>#DIV/0!</v>
      </c>
      <c r="AQ57" s="127"/>
      <c r="AR57" s="127"/>
      <c r="AS57" s="128"/>
      <c r="AT57" s="60" t="e">
        <f t="shared" si="11"/>
        <v>#DIV/0!</v>
      </c>
      <c r="AU57" s="127"/>
      <c r="AV57" s="127"/>
      <c r="AW57" s="128"/>
      <c r="AX57" s="60" t="e">
        <f t="shared" si="12"/>
        <v>#DIV/0!</v>
      </c>
      <c r="AY57" s="127"/>
      <c r="AZ57" s="127"/>
      <c r="BA57" s="128"/>
      <c r="BB57" s="60" t="e">
        <f t="shared" si="13"/>
        <v>#DIV/0!</v>
      </c>
      <c r="BC57" s="127"/>
      <c r="BD57" s="127"/>
      <c r="BE57" s="128"/>
      <c r="BF57" s="60" t="e">
        <f t="shared" si="14"/>
        <v>#DIV/0!</v>
      </c>
      <c r="BG57" s="127"/>
      <c r="BH57" s="127"/>
      <c r="BI57" s="128"/>
      <c r="BJ57" s="60" t="e">
        <f t="shared" si="15"/>
        <v>#DIV/0!</v>
      </c>
      <c r="BK57" s="127"/>
      <c r="BL57" s="127"/>
      <c r="BM57" s="128"/>
      <c r="BN57" s="60" t="e">
        <f t="shared" si="16"/>
        <v>#DIV/0!</v>
      </c>
      <c r="BO57" s="127"/>
      <c r="BP57" s="127"/>
      <c r="BQ57" s="128"/>
      <c r="BR57" s="60" t="e">
        <f t="shared" si="17"/>
        <v>#DIV/0!</v>
      </c>
      <c r="BS57" s="127"/>
      <c r="BT57" s="127"/>
      <c r="BU57" s="128"/>
      <c r="BV57" s="60" t="e">
        <f t="shared" si="18"/>
        <v>#DIV/0!</v>
      </c>
      <c r="BW57" s="127"/>
      <c r="BX57" s="127"/>
      <c r="BY57" s="128"/>
      <c r="BZ57" s="60" t="e">
        <f t="shared" si="19"/>
        <v>#DIV/0!</v>
      </c>
      <c r="CA57" s="127"/>
      <c r="CB57" s="127"/>
      <c r="CC57" s="128"/>
      <c r="CD57" s="60" t="e">
        <f t="shared" si="20"/>
        <v>#DIV/0!</v>
      </c>
      <c r="CE57" s="127"/>
      <c r="CF57" s="127"/>
      <c r="CG57" s="128"/>
      <c r="CH57" s="60" t="e">
        <f t="shared" si="21"/>
        <v>#DIV/0!</v>
      </c>
      <c r="CI57" s="127"/>
      <c r="CJ57" s="127"/>
      <c r="CK57" s="128"/>
      <c r="CL57" s="60" t="e">
        <f t="shared" si="22"/>
        <v>#DIV/0!</v>
      </c>
      <c r="CM57" s="127"/>
      <c r="CN57" s="127"/>
      <c r="CO57" s="128"/>
      <c r="CP57" s="60" t="e">
        <f t="shared" si="23"/>
        <v>#DIV/0!</v>
      </c>
      <c r="CQ57" s="127"/>
      <c r="CR57" s="127"/>
      <c r="CS57" s="128"/>
      <c r="CT57" s="60" t="e">
        <f t="shared" si="24"/>
        <v>#DIV/0!</v>
      </c>
      <c r="CU57" s="127"/>
      <c r="CV57" s="127"/>
      <c r="CW57" s="128"/>
      <c r="CX57" s="60" t="e">
        <f t="shared" si="25"/>
        <v>#DIV/0!</v>
      </c>
      <c r="CY57" s="127"/>
      <c r="CZ57" s="127"/>
      <c r="DA57" s="128"/>
      <c r="DB57" s="60" t="e">
        <f t="shared" si="32"/>
        <v>#DIV/0!</v>
      </c>
      <c r="DC57" s="127"/>
      <c r="DD57" s="127"/>
      <c r="DE57" s="128"/>
      <c r="DF57" s="150" t="e">
        <f t="shared" si="27"/>
        <v>#DIV/0!</v>
      </c>
    </row>
    <row r="58" spans="1:110">
      <c r="A58" s="88"/>
      <c r="B58" s="165">
        <f>'Daily_Total '!B58</f>
        <v>45155</v>
      </c>
      <c r="C58" s="99">
        <f t="shared" si="170"/>
        <v>0</v>
      </c>
      <c r="D58" s="72">
        <f t="shared" si="169"/>
        <v>0</v>
      </c>
      <c r="E58" s="146"/>
      <c r="F58" s="72"/>
      <c r="G58" s="72"/>
      <c r="H58" s="72"/>
      <c r="I58" s="72"/>
      <c r="J58" s="61">
        <f t="shared" si="171"/>
        <v>0</v>
      </c>
      <c r="K58" s="59" t="e">
        <f>SUM($J$21,$J$29,$J$37,$J$45,$J$53:J58)/$C$3</f>
        <v>#DIV/0!</v>
      </c>
      <c r="L58" s="60" t="e">
        <f t="shared" si="140"/>
        <v>#DIV/0!</v>
      </c>
      <c r="M58" s="73" t="e">
        <f t="shared" si="141"/>
        <v>#DIV/0!</v>
      </c>
      <c r="N58" s="100" t="e">
        <f t="shared" si="30"/>
        <v>#DIV/0!</v>
      </c>
      <c r="O58" s="97"/>
      <c r="P58" s="72"/>
      <c r="Q58" s="74" t="e">
        <f t="shared" si="3"/>
        <v>#DIV/0!</v>
      </c>
      <c r="R58" s="75" t="e">
        <f t="shared" si="4"/>
        <v>#DIV/0!</v>
      </c>
      <c r="S58" s="59" t="e">
        <f t="shared" si="142"/>
        <v>#DIV/0!</v>
      </c>
      <c r="T58" s="72"/>
      <c r="U58" s="72"/>
      <c r="V58" s="89">
        <f t="shared" si="31"/>
        <v>1</v>
      </c>
      <c r="W58" s="169"/>
      <c r="X58" s="127"/>
      <c r="Y58" s="128"/>
      <c r="Z58" s="60" t="e">
        <f t="shared" si="6"/>
        <v>#DIV/0!</v>
      </c>
      <c r="AA58" s="127"/>
      <c r="AB58" s="127"/>
      <c r="AC58" s="128"/>
      <c r="AD58" s="60" t="e">
        <f t="shared" si="7"/>
        <v>#DIV/0!</v>
      </c>
      <c r="AE58" s="127"/>
      <c r="AF58" s="127"/>
      <c r="AG58" s="128"/>
      <c r="AH58" s="60" t="e">
        <f t="shared" si="8"/>
        <v>#DIV/0!</v>
      </c>
      <c r="AI58" s="127"/>
      <c r="AJ58" s="127"/>
      <c r="AK58" s="128"/>
      <c r="AL58" s="60" t="e">
        <f t="shared" si="9"/>
        <v>#DIV/0!</v>
      </c>
      <c r="AM58" s="127"/>
      <c r="AN58" s="127"/>
      <c r="AO58" s="128"/>
      <c r="AP58" s="60" t="e">
        <f t="shared" si="10"/>
        <v>#DIV/0!</v>
      </c>
      <c r="AQ58" s="127"/>
      <c r="AR58" s="127"/>
      <c r="AS58" s="128"/>
      <c r="AT58" s="60" t="e">
        <f t="shared" si="11"/>
        <v>#DIV/0!</v>
      </c>
      <c r="AU58" s="127"/>
      <c r="AV58" s="127"/>
      <c r="AW58" s="128"/>
      <c r="AX58" s="60" t="e">
        <f t="shared" si="12"/>
        <v>#DIV/0!</v>
      </c>
      <c r="AY58" s="127"/>
      <c r="AZ58" s="127"/>
      <c r="BA58" s="128"/>
      <c r="BB58" s="60" t="e">
        <f t="shared" si="13"/>
        <v>#DIV/0!</v>
      </c>
      <c r="BC58" s="127"/>
      <c r="BD58" s="127"/>
      <c r="BE58" s="128"/>
      <c r="BF58" s="60" t="e">
        <f t="shared" si="14"/>
        <v>#DIV/0!</v>
      </c>
      <c r="BG58" s="127"/>
      <c r="BH58" s="127"/>
      <c r="BI58" s="128"/>
      <c r="BJ58" s="60" t="e">
        <f t="shared" si="15"/>
        <v>#DIV/0!</v>
      </c>
      <c r="BK58" s="127"/>
      <c r="BL58" s="127"/>
      <c r="BM58" s="128"/>
      <c r="BN58" s="60" t="e">
        <f t="shared" si="16"/>
        <v>#DIV/0!</v>
      </c>
      <c r="BO58" s="127"/>
      <c r="BP58" s="127"/>
      <c r="BQ58" s="128"/>
      <c r="BR58" s="60" t="e">
        <f t="shared" si="17"/>
        <v>#DIV/0!</v>
      </c>
      <c r="BS58" s="127"/>
      <c r="BT58" s="127"/>
      <c r="BU58" s="128"/>
      <c r="BV58" s="60" t="e">
        <f t="shared" si="18"/>
        <v>#DIV/0!</v>
      </c>
      <c r="BW58" s="127"/>
      <c r="BX58" s="127"/>
      <c r="BY58" s="128"/>
      <c r="BZ58" s="60" t="e">
        <f t="shared" si="19"/>
        <v>#DIV/0!</v>
      </c>
      <c r="CA58" s="127"/>
      <c r="CB58" s="127"/>
      <c r="CC58" s="128"/>
      <c r="CD58" s="60" t="e">
        <f t="shared" si="20"/>
        <v>#DIV/0!</v>
      </c>
      <c r="CE58" s="127"/>
      <c r="CF58" s="127"/>
      <c r="CG58" s="128"/>
      <c r="CH58" s="60" t="e">
        <f t="shared" si="21"/>
        <v>#DIV/0!</v>
      </c>
      <c r="CI58" s="127"/>
      <c r="CJ58" s="127"/>
      <c r="CK58" s="128"/>
      <c r="CL58" s="60" t="e">
        <f t="shared" si="22"/>
        <v>#DIV/0!</v>
      </c>
      <c r="CM58" s="127"/>
      <c r="CN58" s="127"/>
      <c r="CO58" s="128"/>
      <c r="CP58" s="60" t="e">
        <f t="shared" si="23"/>
        <v>#DIV/0!</v>
      </c>
      <c r="CQ58" s="127"/>
      <c r="CR58" s="127"/>
      <c r="CS58" s="128"/>
      <c r="CT58" s="60" t="e">
        <f t="shared" si="24"/>
        <v>#DIV/0!</v>
      </c>
      <c r="CU58" s="127"/>
      <c r="CV58" s="127"/>
      <c r="CW58" s="128"/>
      <c r="CX58" s="60" t="e">
        <f t="shared" si="25"/>
        <v>#DIV/0!</v>
      </c>
      <c r="CY58" s="127"/>
      <c r="CZ58" s="127"/>
      <c r="DA58" s="128"/>
      <c r="DB58" s="60" t="e">
        <f t="shared" si="32"/>
        <v>#DIV/0!</v>
      </c>
      <c r="DC58" s="127"/>
      <c r="DD58" s="127"/>
      <c r="DE58" s="128"/>
      <c r="DF58" s="150" t="e">
        <f t="shared" si="27"/>
        <v>#DIV/0!</v>
      </c>
    </row>
    <row r="59" spans="1:110">
      <c r="A59" s="88"/>
      <c r="B59" s="165">
        <f>'Daily_Total '!B59</f>
        <v>45156</v>
      </c>
      <c r="C59" s="99">
        <f t="shared" si="170"/>
        <v>0</v>
      </c>
      <c r="D59" s="72">
        <f t="shared" si="169"/>
        <v>0</v>
      </c>
      <c r="E59" s="146"/>
      <c r="F59" s="72"/>
      <c r="G59" s="72"/>
      <c r="H59" s="72"/>
      <c r="I59" s="72"/>
      <c r="J59" s="61">
        <f t="shared" si="171"/>
        <v>0</v>
      </c>
      <c r="K59" s="59" t="e">
        <f>SUM($J$21,$J$29,$J$37,$J$45,$J$53:J59)/$C$3</f>
        <v>#DIV/0!</v>
      </c>
      <c r="L59" s="60" t="e">
        <f t="shared" si="140"/>
        <v>#DIV/0!</v>
      </c>
      <c r="M59" s="73" t="e">
        <f t="shared" si="141"/>
        <v>#DIV/0!</v>
      </c>
      <c r="N59" s="100" t="e">
        <f t="shared" si="30"/>
        <v>#DIV/0!</v>
      </c>
      <c r="O59" s="97"/>
      <c r="P59" s="72"/>
      <c r="Q59" s="74" t="e">
        <f t="shared" si="3"/>
        <v>#DIV/0!</v>
      </c>
      <c r="R59" s="75" t="e">
        <f t="shared" si="4"/>
        <v>#DIV/0!</v>
      </c>
      <c r="S59" s="59" t="e">
        <f t="shared" si="142"/>
        <v>#DIV/0!</v>
      </c>
      <c r="T59" s="72"/>
      <c r="U59" s="72"/>
      <c r="V59" s="89">
        <f t="shared" si="31"/>
        <v>1</v>
      </c>
      <c r="W59" s="169"/>
      <c r="X59" s="127"/>
      <c r="Y59" s="128"/>
      <c r="Z59" s="60" t="e">
        <f t="shared" si="6"/>
        <v>#DIV/0!</v>
      </c>
      <c r="AA59" s="127"/>
      <c r="AB59" s="127"/>
      <c r="AC59" s="128"/>
      <c r="AD59" s="60" t="e">
        <f t="shared" si="7"/>
        <v>#DIV/0!</v>
      </c>
      <c r="AE59" s="127"/>
      <c r="AF59" s="127"/>
      <c r="AG59" s="128"/>
      <c r="AH59" s="60" t="e">
        <f t="shared" si="8"/>
        <v>#DIV/0!</v>
      </c>
      <c r="AI59" s="127"/>
      <c r="AJ59" s="127"/>
      <c r="AK59" s="128"/>
      <c r="AL59" s="60" t="e">
        <f t="shared" si="9"/>
        <v>#DIV/0!</v>
      </c>
      <c r="AM59" s="127"/>
      <c r="AN59" s="127"/>
      <c r="AO59" s="128"/>
      <c r="AP59" s="60" t="e">
        <f t="shared" si="10"/>
        <v>#DIV/0!</v>
      </c>
      <c r="AQ59" s="127"/>
      <c r="AR59" s="127"/>
      <c r="AS59" s="128"/>
      <c r="AT59" s="60" t="e">
        <f t="shared" si="11"/>
        <v>#DIV/0!</v>
      </c>
      <c r="AU59" s="127"/>
      <c r="AV59" s="127"/>
      <c r="AW59" s="128"/>
      <c r="AX59" s="60" t="e">
        <f t="shared" si="12"/>
        <v>#DIV/0!</v>
      </c>
      <c r="AY59" s="127"/>
      <c r="AZ59" s="127"/>
      <c r="BA59" s="128"/>
      <c r="BB59" s="60" t="e">
        <f t="shared" si="13"/>
        <v>#DIV/0!</v>
      </c>
      <c r="BC59" s="127"/>
      <c r="BD59" s="127"/>
      <c r="BE59" s="128"/>
      <c r="BF59" s="60" t="e">
        <f t="shared" si="14"/>
        <v>#DIV/0!</v>
      </c>
      <c r="BG59" s="127"/>
      <c r="BH59" s="127"/>
      <c r="BI59" s="128"/>
      <c r="BJ59" s="60" t="e">
        <f t="shared" si="15"/>
        <v>#DIV/0!</v>
      </c>
      <c r="BK59" s="127"/>
      <c r="BL59" s="127"/>
      <c r="BM59" s="128"/>
      <c r="BN59" s="60" t="e">
        <f t="shared" si="16"/>
        <v>#DIV/0!</v>
      </c>
      <c r="BO59" s="127"/>
      <c r="BP59" s="127"/>
      <c r="BQ59" s="128"/>
      <c r="BR59" s="60" t="e">
        <f t="shared" si="17"/>
        <v>#DIV/0!</v>
      </c>
      <c r="BS59" s="127"/>
      <c r="BT59" s="127"/>
      <c r="BU59" s="128"/>
      <c r="BV59" s="60" t="e">
        <f t="shared" si="18"/>
        <v>#DIV/0!</v>
      </c>
      <c r="BW59" s="127"/>
      <c r="BX59" s="127"/>
      <c r="BY59" s="128"/>
      <c r="BZ59" s="60" t="e">
        <f t="shared" si="19"/>
        <v>#DIV/0!</v>
      </c>
      <c r="CA59" s="127"/>
      <c r="CB59" s="127"/>
      <c r="CC59" s="128"/>
      <c r="CD59" s="60" t="e">
        <f t="shared" si="20"/>
        <v>#DIV/0!</v>
      </c>
      <c r="CE59" s="127"/>
      <c r="CF59" s="127"/>
      <c r="CG59" s="128"/>
      <c r="CH59" s="60" t="e">
        <f t="shared" si="21"/>
        <v>#DIV/0!</v>
      </c>
      <c r="CI59" s="127"/>
      <c r="CJ59" s="127"/>
      <c r="CK59" s="128"/>
      <c r="CL59" s="60" t="e">
        <f t="shared" si="22"/>
        <v>#DIV/0!</v>
      </c>
      <c r="CM59" s="127"/>
      <c r="CN59" s="127"/>
      <c r="CO59" s="128"/>
      <c r="CP59" s="60" t="e">
        <f t="shared" si="23"/>
        <v>#DIV/0!</v>
      </c>
      <c r="CQ59" s="127"/>
      <c r="CR59" s="127"/>
      <c r="CS59" s="128"/>
      <c r="CT59" s="60" t="e">
        <f t="shared" si="24"/>
        <v>#DIV/0!</v>
      </c>
      <c r="CU59" s="127"/>
      <c r="CV59" s="127"/>
      <c r="CW59" s="128"/>
      <c r="CX59" s="60" t="e">
        <f t="shared" si="25"/>
        <v>#DIV/0!</v>
      </c>
      <c r="CY59" s="127"/>
      <c r="CZ59" s="127"/>
      <c r="DA59" s="128"/>
      <c r="DB59" s="60" t="e">
        <f t="shared" si="32"/>
        <v>#DIV/0!</v>
      </c>
      <c r="DC59" s="127"/>
      <c r="DD59" s="127"/>
      <c r="DE59" s="128"/>
      <c r="DF59" s="150" t="e">
        <f t="shared" si="27"/>
        <v>#DIV/0!</v>
      </c>
    </row>
    <row r="60" spans="1:110">
      <c r="A60" s="88"/>
      <c r="B60" s="165">
        <f>'Daily_Total '!B60</f>
        <v>45157</v>
      </c>
      <c r="C60" s="99">
        <f t="shared" si="170"/>
        <v>0</v>
      </c>
      <c r="D60" s="72">
        <f t="shared" si="169"/>
        <v>0</v>
      </c>
      <c r="E60" s="146"/>
      <c r="F60" s="72"/>
      <c r="G60" s="72"/>
      <c r="H60" s="72"/>
      <c r="I60" s="72"/>
      <c r="J60" s="61">
        <f t="shared" si="171"/>
        <v>0</v>
      </c>
      <c r="K60" s="59" t="e">
        <f>SUM($J$21,$J$29,$J$37,$J$45,$J$53:J60)/$C$3</f>
        <v>#DIV/0!</v>
      </c>
      <c r="L60" s="60" t="e">
        <f t="shared" si="140"/>
        <v>#DIV/0!</v>
      </c>
      <c r="M60" s="73" t="e">
        <f t="shared" si="141"/>
        <v>#DIV/0!</v>
      </c>
      <c r="N60" s="100" t="e">
        <f t="shared" si="30"/>
        <v>#DIV/0!</v>
      </c>
      <c r="O60" s="97"/>
      <c r="P60" s="72"/>
      <c r="Q60" s="74" t="e">
        <f t="shared" si="3"/>
        <v>#DIV/0!</v>
      </c>
      <c r="R60" s="75" t="e">
        <f t="shared" si="4"/>
        <v>#DIV/0!</v>
      </c>
      <c r="S60" s="59" t="e">
        <f t="shared" si="142"/>
        <v>#DIV/0!</v>
      </c>
      <c r="T60" s="72"/>
      <c r="U60" s="72"/>
      <c r="V60" s="89">
        <f t="shared" si="31"/>
        <v>1</v>
      </c>
      <c r="W60" s="169"/>
      <c r="X60" s="127"/>
      <c r="Y60" s="128"/>
      <c r="Z60" s="60" t="e">
        <f t="shared" si="6"/>
        <v>#DIV/0!</v>
      </c>
      <c r="AA60" s="127"/>
      <c r="AB60" s="127"/>
      <c r="AC60" s="128"/>
      <c r="AD60" s="60" t="e">
        <f t="shared" si="7"/>
        <v>#DIV/0!</v>
      </c>
      <c r="AE60" s="127"/>
      <c r="AF60" s="127"/>
      <c r="AG60" s="128"/>
      <c r="AH60" s="60" t="e">
        <f t="shared" si="8"/>
        <v>#DIV/0!</v>
      </c>
      <c r="AI60" s="127"/>
      <c r="AJ60" s="127"/>
      <c r="AK60" s="128"/>
      <c r="AL60" s="60" t="e">
        <f t="shared" si="9"/>
        <v>#DIV/0!</v>
      </c>
      <c r="AM60" s="127"/>
      <c r="AN60" s="127"/>
      <c r="AO60" s="128"/>
      <c r="AP60" s="60" t="e">
        <f t="shared" si="10"/>
        <v>#DIV/0!</v>
      </c>
      <c r="AQ60" s="127"/>
      <c r="AR60" s="127"/>
      <c r="AS60" s="128"/>
      <c r="AT60" s="60" t="e">
        <f t="shared" si="11"/>
        <v>#DIV/0!</v>
      </c>
      <c r="AU60" s="127"/>
      <c r="AV60" s="127"/>
      <c r="AW60" s="128"/>
      <c r="AX60" s="60" t="e">
        <f t="shared" si="12"/>
        <v>#DIV/0!</v>
      </c>
      <c r="AY60" s="127"/>
      <c r="AZ60" s="127"/>
      <c r="BA60" s="128"/>
      <c r="BB60" s="60" t="e">
        <f t="shared" si="13"/>
        <v>#DIV/0!</v>
      </c>
      <c r="BC60" s="127"/>
      <c r="BD60" s="127"/>
      <c r="BE60" s="128"/>
      <c r="BF60" s="60" t="e">
        <f t="shared" si="14"/>
        <v>#DIV/0!</v>
      </c>
      <c r="BG60" s="127"/>
      <c r="BH60" s="127"/>
      <c r="BI60" s="128"/>
      <c r="BJ60" s="60" t="e">
        <f t="shared" si="15"/>
        <v>#DIV/0!</v>
      </c>
      <c r="BK60" s="127"/>
      <c r="BL60" s="127"/>
      <c r="BM60" s="128"/>
      <c r="BN60" s="60" t="e">
        <f t="shared" si="16"/>
        <v>#DIV/0!</v>
      </c>
      <c r="BO60" s="127"/>
      <c r="BP60" s="127"/>
      <c r="BQ60" s="128"/>
      <c r="BR60" s="60" t="e">
        <f t="shared" si="17"/>
        <v>#DIV/0!</v>
      </c>
      <c r="BS60" s="127"/>
      <c r="BT60" s="127"/>
      <c r="BU60" s="128"/>
      <c r="BV60" s="60" t="e">
        <f t="shared" si="18"/>
        <v>#DIV/0!</v>
      </c>
      <c r="BW60" s="127"/>
      <c r="BX60" s="127"/>
      <c r="BY60" s="128"/>
      <c r="BZ60" s="60" t="e">
        <f t="shared" si="19"/>
        <v>#DIV/0!</v>
      </c>
      <c r="CA60" s="127"/>
      <c r="CB60" s="127"/>
      <c r="CC60" s="128"/>
      <c r="CD60" s="60" t="e">
        <f t="shared" si="20"/>
        <v>#DIV/0!</v>
      </c>
      <c r="CE60" s="127"/>
      <c r="CF60" s="127"/>
      <c r="CG60" s="128"/>
      <c r="CH60" s="60" t="e">
        <f t="shared" si="21"/>
        <v>#DIV/0!</v>
      </c>
      <c r="CI60" s="127"/>
      <c r="CJ60" s="127"/>
      <c r="CK60" s="128"/>
      <c r="CL60" s="60" t="e">
        <f t="shared" si="22"/>
        <v>#DIV/0!</v>
      </c>
      <c r="CM60" s="127"/>
      <c r="CN60" s="127"/>
      <c r="CO60" s="128"/>
      <c r="CP60" s="60" t="e">
        <f t="shared" si="23"/>
        <v>#DIV/0!</v>
      </c>
      <c r="CQ60" s="127"/>
      <c r="CR60" s="127"/>
      <c r="CS60" s="128"/>
      <c r="CT60" s="60" t="e">
        <f t="shared" si="24"/>
        <v>#DIV/0!</v>
      </c>
      <c r="CU60" s="127"/>
      <c r="CV60" s="127"/>
      <c r="CW60" s="128"/>
      <c r="CX60" s="60" t="e">
        <f t="shared" si="25"/>
        <v>#DIV/0!</v>
      </c>
      <c r="CY60" s="127"/>
      <c r="CZ60" s="127"/>
      <c r="DA60" s="128"/>
      <c r="DB60" s="60" t="e">
        <f t="shared" si="32"/>
        <v>#DIV/0!</v>
      </c>
      <c r="DC60" s="127"/>
      <c r="DD60" s="127"/>
      <c r="DE60" s="128"/>
      <c r="DF60" s="150" t="e">
        <f t="shared" si="27"/>
        <v>#DIV/0!</v>
      </c>
    </row>
    <row r="61" spans="1:110">
      <c r="A61" s="91"/>
      <c r="B61" s="166" t="s">
        <v>54</v>
      </c>
      <c r="C61" s="91">
        <f t="shared" ref="C61" si="172">SUM(C54:C60)</f>
        <v>0</v>
      </c>
      <c r="D61" s="76">
        <f t="shared" ref="D61:I61" si="173">SUM(D54:D60)</f>
        <v>0</v>
      </c>
      <c r="E61" s="147">
        <f t="shared" si="173"/>
        <v>0</v>
      </c>
      <c r="F61" s="76">
        <f t="shared" si="173"/>
        <v>0</v>
      </c>
      <c r="G61" s="76">
        <f t="shared" si="173"/>
        <v>0</v>
      </c>
      <c r="H61" s="76">
        <f t="shared" si="173"/>
        <v>0</v>
      </c>
      <c r="I61" s="76">
        <f t="shared" si="173"/>
        <v>0</v>
      </c>
      <c r="J61" s="77">
        <f>SUM(J60)</f>
        <v>0</v>
      </c>
      <c r="K61" s="78" t="e">
        <f>SUM($J$21,$J$29,$J$37,$J$45,$J$53,$J$61)/$C$3</f>
        <v>#DIV/0!</v>
      </c>
      <c r="L61" s="79" t="e">
        <f t="shared" si="140"/>
        <v>#DIV/0!</v>
      </c>
      <c r="M61" s="80" t="e">
        <f t="shared" si="141"/>
        <v>#DIV/0!</v>
      </c>
      <c r="N61" s="101" t="e">
        <f t="shared" si="30"/>
        <v>#DIV/0!</v>
      </c>
      <c r="O61" s="98">
        <f>SUM(O60)</f>
        <v>0</v>
      </c>
      <c r="P61" s="81">
        <f>SUM(P60)</f>
        <v>0</v>
      </c>
      <c r="Q61" s="78" t="e">
        <f t="shared" si="3"/>
        <v>#DIV/0!</v>
      </c>
      <c r="R61" s="82" t="e">
        <f>J61/O61</f>
        <v>#DIV/0!</v>
      </c>
      <c r="S61" s="78" t="e">
        <f t="shared" si="142"/>
        <v>#DIV/0!</v>
      </c>
      <c r="T61" s="83" t="e">
        <f>AVERAGE(T54:T60)</f>
        <v>#DIV/0!</v>
      </c>
      <c r="U61" s="76">
        <f>SUM(U54:U60)</f>
        <v>0</v>
      </c>
      <c r="V61" s="92">
        <f t="shared" si="31"/>
        <v>1</v>
      </c>
      <c r="W61" s="98">
        <f t="shared" ref="W61:Y61" si="174">SUM(W54:W60)</f>
        <v>0</v>
      </c>
      <c r="X61" s="76">
        <f t="shared" si="174"/>
        <v>0</v>
      </c>
      <c r="Y61" s="77">
        <f t="shared" si="174"/>
        <v>0</v>
      </c>
      <c r="Z61" s="79" t="e">
        <f t="shared" si="6"/>
        <v>#DIV/0!</v>
      </c>
      <c r="AA61" s="76">
        <f t="shared" ref="AA61:AC61" si="175">SUM(AA54:AA60)</f>
        <v>0</v>
      </c>
      <c r="AB61" s="76">
        <f t="shared" si="175"/>
        <v>0</v>
      </c>
      <c r="AC61" s="77">
        <f t="shared" si="175"/>
        <v>0</v>
      </c>
      <c r="AD61" s="79" t="e">
        <f t="shared" si="7"/>
        <v>#DIV/0!</v>
      </c>
      <c r="AE61" s="76">
        <f t="shared" ref="AE61:AG61" si="176">SUM(AE54:AE60)</f>
        <v>0</v>
      </c>
      <c r="AF61" s="76">
        <f t="shared" si="176"/>
        <v>0</v>
      </c>
      <c r="AG61" s="77">
        <f t="shared" si="176"/>
        <v>0</v>
      </c>
      <c r="AH61" s="79" t="e">
        <f t="shared" si="8"/>
        <v>#DIV/0!</v>
      </c>
      <c r="AI61" s="76">
        <f t="shared" ref="AI61:AK61" si="177">SUM(AI54:AI60)</f>
        <v>0</v>
      </c>
      <c r="AJ61" s="76">
        <f t="shared" si="177"/>
        <v>0</v>
      </c>
      <c r="AK61" s="77">
        <f t="shared" si="177"/>
        <v>0</v>
      </c>
      <c r="AL61" s="79" t="e">
        <f t="shared" si="9"/>
        <v>#DIV/0!</v>
      </c>
      <c r="AM61" s="76">
        <f t="shared" ref="AM61:AO61" si="178">SUM(AM54:AM60)</f>
        <v>0</v>
      </c>
      <c r="AN61" s="76">
        <f t="shared" si="178"/>
        <v>0</v>
      </c>
      <c r="AO61" s="77">
        <f t="shared" si="178"/>
        <v>0</v>
      </c>
      <c r="AP61" s="79" t="e">
        <f t="shared" si="10"/>
        <v>#DIV/0!</v>
      </c>
      <c r="AQ61" s="76">
        <f t="shared" ref="AQ61:AS61" si="179">SUM(AQ54:AQ60)</f>
        <v>0</v>
      </c>
      <c r="AR61" s="76">
        <f t="shared" si="179"/>
        <v>0</v>
      </c>
      <c r="AS61" s="77">
        <f t="shared" si="179"/>
        <v>0</v>
      </c>
      <c r="AT61" s="79" t="e">
        <f t="shared" si="11"/>
        <v>#DIV/0!</v>
      </c>
      <c r="AU61" s="76">
        <f t="shared" ref="AU61:AW61" si="180">SUM(AU54:AU60)</f>
        <v>0</v>
      </c>
      <c r="AV61" s="76">
        <f t="shared" si="180"/>
        <v>0</v>
      </c>
      <c r="AW61" s="77">
        <f t="shared" si="180"/>
        <v>0</v>
      </c>
      <c r="AX61" s="79" t="e">
        <f t="shared" si="12"/>
        <v>#DIV/0!</v>
      </c>
      <c r="AY61" s="76">
        <f t="shared" ref="AY61:BA61" si="181">SUM(AY54:AY60)</f>
        <v>0</v>
      </c>
      <c r="AZ61" s="76">
        <f t="shared" si="181"/>
        <v>0</v>
      </c>
      <c r="BA61" s="77">
        <f t="shared" si="181"/>
        <v>0</v>
      </c>
      <c r="BB61" s="79" t="e">
        <f t="shared" si="13"/>
        <v>#DIV/0!</v>
      </c>
      <c r="BC61" s="76">
        <f t="shared" ref="BC61:BE61" si="182">SUM(BC54:BC60)</f>
        <v>0</v>
      </c>
      <c r="BD61" s="76">
        <f t="shared" si="182"/>
        <v>0</v>
      </c>
      <c r="BE61" s="77">
        <f t="shared" si="182"/>
        <v>0</v>
      </c>
      <c r="BF61" s="79" t="e">
        <f t="shared" si="14"/>
        <v>#DIV/0!</v>
      </c>
      <c r="BG61" s="76">
        <f t="shared" ref="BG61:BI61" si="183">SUM(BG54:BG60)</f>
        <v>0</v>
      </c>
      <c r="BH61" s="76">
        <f t="shared" si="183"/>
        <v>0</v>
      </c>
      <c r="BI61" s="77">
        <f t="shared" si="183"/>
        <v>0</v>
      </c>
      <c r="BJ61" s="79" t="e">
        <f t="shared" si="15"/>
        <v>#DIV/0!</v>
      </c>
      <c r="BK61" s="76">
        <f t="shared" ref="BK61:BM61" si="184">SUM(BK54:BK60)</f>
        <v>0</v>
      </c>
      <c r="BL61" s="76">
        <f t="shared" si="184"/>
        <v>0</v>
      </c>
      <c r="BM61" s="77">
        <f t="shared" si="184"/>
        <v>0</v>
      </c>
      <c r="BN61" s="79" t="e">
        <f t="shared" si="16"/>
        <v>#DIV/0!</v>
      </c>
      <c r="BO61" s="76">
        <f t="shared" ref="BO61:BQ61" si="185">SUM(BO54:BO60)</f>
        <v>0</v>
      </c>
      <c r="BP61" s="76">
        <f t="shared" si="185"/>
        <v>0</v>
      </c>
      <c r="BQ61" s="77">
        <f t="shared" si="185"/>
        <v>0</v>
      </c>
      <c r="BR61" s="79" t="e">
        <f t="shared" si="17"/>
        <v>#DIV/0!</v>
      </c>
      <c r="BS61" s="76">
        <f t="shared" ref="BS61:BU61" si="186">SUM(BS54:BS60)</f>
        <v>0</v>
      </c>
      <c r="BT61" s="76">
        <f t="shared" si="186"/>
        <v>0</v>
      </c>
      <c r="BU61" s="77">
        <f t="shared" si="186"/>
        <v>0</v>
      </c>
      <c r="BV61" s="79" t="e">
        <f t="shared" si="18"/>
        <v>#DIV/0!</v>
      </c>
      <c r="BW61" s="76">
        <f t="shared" ref="BW61:BY61" si="187">SUM(BW54:BW60)</f>
        <v>0</v>
      </c>
      <c r="BX61" s="76">
        <f t="shared" si="187"/>
        <v>0</v>
      </c>
      <c r="BY61" s="77">
        <f t="shared" si="187"/>
        <v>0</v>
      </c>
      <c r="BZ61" s="79" t="e">
        <f t="shared" si="19"/>
        <v>#DIV/0!</v>
      </c>
      <c r="CA61" s="76">
        <f t="shared" ref="CA61:CC61" si="188">SUM(CA54:CA60)</f>
        <v>0</v>
      </c>
      <c r="CB61" s="76">
        <f t="shared" si="188"/>
        <v>0</v>
      </c>
      <c r="CC61" s="77">
        <f t="shared" si="188"/>
        <v>0</v>
      </c>
      <c r="CD61" s="79" t="e">
        <f t="shared" si="20"/>
        <v>#DIV/0!</v>
      </c>
      <c r="CE61" s="76">
        <f t="shared" ref="CE61:CG61" si="189">SUM(CE54:CE60)</f>
        <v>0</v>
      </c>
      <c r="CF61" s="76">
        <f t="shared" si="189"/>
        <v>0</v>
      </c>
      <c r="CG61" s="77">
        <f t="shared" si="189"/>
        <v>0</v>
      </c>
      <c r="CH61" s="79" t="e">
        <f t="shared" si="21"/>
        <v>#DIV/0!</v>
      </c>
      <c r="CI61" s="76">
        <f t="shared" ref="CI61:CK61" si="190">SUM(CI54:CI60)</f>
        <v>0</v>
      </c>
      <c r="CJ61" s="76">
        <f t="shared" si="190"/>
        <v>0</v>
      </c>
      <c r="CK61" s="77">
        <f t="shared" si="190"/>
        <v>0</v>
      </c>
      <c r="CL61" s="79" t="e">
        <f t="shared" si="22"/>
        <v>#DIV/0!</v>
      </c>
      <c r="CM61" s="76">
        <f t="shared" ref="CM61:CO61" si="191">SUM(CM54:CM60)</f>
        <v>0</v>
      </c>
      <c r="CN61" s="76">
        <f t="shared" si="191"/>
        <v>0</v>
      </c>
      <c r="CO61" s="77">
        <f t="shared" si="191"/>
        <v>0</v>
      </c>
      <c r="CP61" s="79" t="e">
        <f t="shared" si="23"/>
        <v>#DIV/0!</v>
      </c>
      <c r="CQ61" s="76">
        <f t="shared" ref="CQ61:CS61" si="192">SUM(CQ54:CQ60)</f>
        <v>0</v>
      </c>
      <c r="CR61" s="76">
        <f t="shared" si="192"/>
        <v>0</v>
      </c>
      <c r="CS61" s="77">
        <f t="shared" si="192"/>
        <v>0</v>
      </c>
      <c r="CT61" s="79" t="e">
        <f t="shared" si="24"/>
        <v>#DIV/0!</v>
      </c>
      <c r="CU61" s="76">
        <f t="shared" ref="CU61:CW61" si="193">SUM(CU54:CU60)</f>
        <v>0</v>
      </c>
      <c r="CV61" s="76">
        <f t="shared" si="193"/>
        <v>0</v>
      </c>
      <c r="CW61" s="77">
        <f t="shared" si="193"/>
        <v>0</v>
      </c>
      <c r="CX61" s="79" t="e">
        <f t="shared" si="25"/>
        <v>#DIV/0!</v>
      </c>
      <c r="CY61" s="76">
        <f t="shared" ref="CY61:DA61" si="194">SUM(CY54:CY60)</f>
        <v>0</v>
      </c>
      <c r="CZ61" s="76">
        <f t="shared" si="194"/>
        <v>0</v>
      </c>
      <c r="DA61" s="77">
        <f t="shared" si="194"/>
        <v>0</v>
      </c>
      <c r="DB61" s="79" t="e">
        <f t="shared" si="32"/>
        <v>#DIV/0!</v>
      </c>
      <c r="DC61" s="76">
        <f t="shared" ref="DC61:DE61" si="195">SUM(DC54:DC60)</f>
        <v>0</v>
      </c>
      <c r="DD61" s="76">
        <f t="shared" si="195"/>
        <v>0</v>
      </c>
      <c r="DE61" s="77">
        <f t="shared" si="195"/>
        <v>0</v>
      </c>
      <c r="DF61" s="151" t="e">
        <f t="shared" si="27"/>
        <v>#DIV/0!</v>
      </c>
    </row>
    <row r="62" spans="1:110">
      <c r="A62" s="88"/>
      <c r="B62" s="165">
        <f>'Daily_Total '!B62</f>
        <v>45158</v>
      </c>
      <c r="C62" s="99">
        <f>SUM(W62,AA62,AE62,AI62,AM62,AQ62,AU62,AY62,BC62,BG62,BK62,BO62,BS62,BW62,CA62,CE62,CI62,CM62,CQ62,CU62,CY62,DC62)</f>
        <v>0</v>
      </c>
      <c r="D62" s="72">
        <f t="shared" ref="D62:D68" si="196">SUM(X62,AB62,AF62,AJ62,AN62,AR62,AV62,AZ62,BD62,BH62,BL62,BP62,BT62,BX62,CB62,CF62,CJ62,CN62,CR62,CV62,CZ62,DD62)</f>
        <v>0</v>
      </c>
      <c r="E62" s="146"/>
      <c r="F62" s="72"/>
      <c r="G62" s="72"/>
      <c r="H62" s="72"/>
      <c r="I62" s="72"/>
      <c r="J62" s="61">
        <f>SUM(Y62,AC62,AG62,AK62,AO62,AS62,AW62,BA62,BE62,BI62,BM62,BQ62,BU62,BY62,CC62,CG62,CK62,CO62,CS62,CW62,DA62,DE62)</f>
        <v>0</v>
      </c>
      <c r="K62" s="59" t="e">
        <f>SUM($J$21,$J$29,$J$37,$J$45,$J$53,$J$61:J62)/$C$3</f>
        <v>#DIV/0!</v>
      </c>
      <c r="L62" s="60" t="e">
        <f t="shared" si="140"/>
        <v>#DIV/0!</v>
      </c>
      <c r="M62" s="73" t="e">
        <f t="shared" si="141"/>
        <v>#DIV/0!</v>
      </c>
      <c r="N62" s="100" t="e">
        <f t="shared" si="30"/>
        <v>#DIV/0!</v>
      </c>
      <c r="O62" s="97"/>
      <c r="P62" s="72"/>
      <c r="Q62" s="74" t="e">
        <f t="shared" si="3"/>
        <v>#DIV/0!</v>
      </c>
      <c r="R62" s="75" t="e">
        <f>J62/O62</f>
        <v>#DIV/0!</v>
      </c>
      <c r="S62" s="59" t="e">
        <f t="shared" si="142"/>
        <v>#DIV/0!</v>
      </c>
      <c r="T62" s="72"/>
      <c r="U62" s="72"/>
      <c r="V62" s="89">
        <f t="shared" si="31"/>
        <v>1</v>
      </c>
      <c r="W62" s="169"/>
      <c r="X62" s="127"/>
      <c r="Y62" s="128"/>
      <c r="Z62" s="60" t="e">
        <f t="shared" si="6"/>
        <v>#DIV/0!</v>
      </c>
      <c r="AA62" s="127"/>
      <c r="AB62" s="127"/>
      <c r="AC62" s="128"/>
      <c r="AD62" s="60" t="e">
        <f t="shared" si="7"/>
        <v>#DIV/0!</v>
      </c>
      <c r="AE62" s="127"/>
      <c r="AF62" s="127"/>
      <c r="AG62" s="128"/>
      <c r="AH62" s="60" t="e">
        <f t="shared" si="8"/>
        <v>#DIV/0!</v>
      </c>
      <c r="AI62" s="127"/>
      <c r="AJ62" s="127"/>
      <c r="AK62" s="128"/>
      <c r="AL62" s="60" t="e">
        <f t="shared" si="9"/>
        <v>#DIV/0!</v>
      </c>
      <c r="AM62" s="127"/>
      <c r="AN62" s="127"/>
      <c r="AO62" s="128"/>
      <c r="AP62" s="60" t="e">
        <f t="shared" si="10"/>
        <v>#DIV/0!</v>
      </c>
      <c r="AQ62" s="127"/>
      <c r="AR62" s="127"/>
      <c r="AS62" s="128"/>
      <c r="AT62" s="60" t="e">
        <f t="shared" si="11"/>
        <v>#DIV/0!</v>
      </c>
      <c r="AU62" s="127"/>
      <c r="AV62" s="127"/>
      <c r="AW62" s="128"/>
      <c r="AX62" s="60" t="e">
        <f t="shared" si="12"/>
        <v>#DIV/0!</v>
      </c>
      <c r="AY62" s="127"/>
      <c r="AZ62" s="127"/>
      <c r="BA62" s="128"/>
      <c r="BB62" s="60" t="e">
        <f t="shared" si="13"/>
        <v>#DIV/0!</v>
      </c>
      <c r="BC62" s="127"/>
      <c r="BD62" s="127"/>
      <c r="BE62" s="128"/>
      <c r="BF62" s="60" t="e">
        <f t="shared" si="14"/>
        <v>#DIV/0!</v>
      </c>
      <c r="BG62" s="127"/>
      <c r="BH62" s="127"/>
      <c r="BI62" s="128"/>
      <c r="BJ62" s="60" t="e">
        <f t="shared" si="15"/>
        <v>#DIV/0!</v>
      </c>
      <c r="BK62" s="127"/>
      <c r="BL62" s="127"/>
      <c r="BM62" s="128"/>
      <c r="BN62" s="60" t="e">
        <f t="shared" si="16"/>
        <v>#DIV/0!</v>
      </c>
      <c r="BO62" s="127"/>
      <c r="BP62" s="127"/>
      <c r="BQ62" s="128"/>
      <c r="BR62" s="60" t="e">
        <f t="shared" si="17"/>
        <v>#DIV/0!</v>
      </c>
      <c r="BS62" s="127"/>
      <c r="BT62" s="127"/>
      <c r="BU62" s="128"/>
      <c r="BV62" s="60" t="e">
        <f t="shared" si="18"/>
        <v>#DIV/0!</v>
      </c>
      <c r="BW62" s="127"/>
      <c r="BX62" s="127"/>
      <c r="BY62" s="128"/>
      <c r="BZ62" s="60" t="e">
        <f t="shared" si="19"/>
        <v>#DIV/0!</v>
      </c>
      <c r="CA62" s="127"/>
      <c r="CB62" s="127"/>
      <c r="CC62" s="128"/>
      <c r="CD62" s="60" t="e">
        <f t="shared" si="20"/>
        <v>#DIV/0!</v>
      </c>
      <c r="CE62" s="127"/>
      <c r="CF62" s="127"/>
      <c r="CG62" s="128"/>
      <c r="CH62" s="60" t="e">
        <f t="shared" si="21"/>
        <v>#DIV/0!</v>
      </c>
      <c r="CI62" s="127"/>
      <c r="CJ62" s="127"/>
      <c r="CK62" s="128"/>
      <c r="CL62" s="60" t="e">
        <f t="shared" si="22"/>
        <v>#DIV/0!</v>
      </c>
      <c r="CM62" s="127"/>
      <c r="CN62" s="127"/>
      <c r="CO62" s="128"/>
      <c r="CP62" s="60" t="e">
        <f t="shared" si="23"/>
        <v>#DIV/0!</v>
      </c>
      <c r="CQ62" s="127"/>
      <c r="CR62" s="127"/>
      <c r="CS62" s="128"/>
      <c r="CT62" s="60" t="e">
        <f t="shared" si="24"/>
        <v>#DIV/0!</v>
      </c>
      <c r="CU62" s="127"/>
      <c r="CV62" s="127"/>
      <c r="CW62" s="128"/>
      <c r="CX62" s="60" t="e">
        <f t="shared" si="25"/>
        <v>#DIV/0!</v>
      </c>
      <c r="CY62" s="127"/>
      <c r="CZ62" s="127"/>
      <c r="DA62" s="128"/>
      <c r="DB62" s="60" t="e">
        <f t="shared" si="32"/>
        <v>#DIV/0!</v>
      </c>
      <c r="DC62" s="127"/>
      <c r="DD62" s="127"/>
      <c r="DE62" s="128"/>
      <c r="DF62" s="150" t="e">
        <f t="shared" si="27"/>
        <v>#DIV/0!</v>
      </c>
    </row>
    <row r="63" spans="1:110">
      <c r="A63" s="88"/>
      <c r="B63" s="165">
        <f>'Daily_Total '!B63</f>
        <v>45159</v>
      </c>
      <c r="C63" s="99">
        <f t="shared" ref="C63:C68" si="197">SUM(W63,AA63,AE63,AI63,AM63,AQ63,AU63,AY63,BC63,BG63,BK63,BO63,BS63,BW63,CA63,CE63,CI63,CM63,CQ63,CU63,CY63,DC63)</f>
        <v>0</v>
      </c>
      <c r="D63" s="72">
        <f t="shared" si="196"/>
        <v>0</v>
      </c>
      <c r="E63" s="146"/>
      <c r="F63" s="72"/>
      <c r="G63" s="72"/>
      <c r="H63" s="72"/>
      <c r="I63" s="72"/>
      <c r="J63" s="61">
        <f t="shared" ref="J63:J68" si="198">SUM(Y63,AC63,AG63,AK63,AO63,AS63,AW63,BA63,BE63,BI63,BM63,BQ63,BU63,BY63,CC63,CG63,CK63,CO63,CS63,CW63,DA63,DE63)</f>
        <v>0</v>
      </c>
      <c r="K63" s="59" t="e">
        <f>SUM($J$21,$J$29,$J$37,$J$45,$J$53,$J$61:J63)/$C$3</f>
        <v>#DIV/0!</v>
      </c>
      <c r="L63" s="60" t="e">
        <f t="shared" si="140"/>
        <v>#DIV/0!</v>
      </c>
      <c r="M63" s="73" t="e">
        <f t="shared" si="141"/>
        <v>#DIV/0!</v>
      </c>
      <c r="N63" s="100" t="e">
        <f t="shared" si="30"/>
        <v>#DIV/0!</v>
      </c>
      <c r="O63" s="97"/>
      <c r="P63" s="72"/>
      <c r="Q63" s="74" t="e">
        <f t="shared" si="3"/>
        <v>#DIV/0!</v>
      </c>
      <c r="R63" s="75" t="e">
        <f t="shared" ref="R63:R68" si="199">J63/O63</f>
        <v>#DIV/0!</v>
      </c>
      <c r="S63" s="59" t="e">
        <f t="shared" si="142"/>
        <v>#DIV/0!</v>
      </c>
      <c r="T63" s="72"/>
      <c r="U63" s="72"/>
      <c r="V63" s="89">
        <f t="shared" si="31"/>
        <v>1</v>
      </c>
      <c r="W63" s="169"/>
      <c r="X63" s="127"/>
      <c r="Y63" s="128"/>
      <c r="Z63" s="60" t="e">
        <f t="shared" si="6"/>
        <v>#DIV/0!</v>
      </c>
      <c r="AA63" s="127"/>
      <c r="AB63" s="127"/>
      <c r="AC63" s="128"/>
      <c r="AD63" s="60" t="e">
        <f t="shared" si="7"/>
        <v>#DIV/0!</v>
      </c>
      <c r="AE63" s="127"/>
      <c r="AF63" s="127"/>
      <c r="AG63" s="128"/>
      <c r="AH63" s="60" t="e">
        <f t="shared" si="8"/>
        <v>#DIV/0!</v>
      </c>
      <c r="AI63" s="127"/>
      <c r="AJ63" s="127"/>
      <c r="AK63" s="128"/>
      <c r="AL63" s="60" t="e">
        <f t="shared" si="9"/>
        <v>#DIV/0!</v>
      </c>
      <c r="AM63" s="127"/>
      <c r="AN63" s="127"/>
      <c r="AO63" s="128"/>
      <c r="AP63" s="60" t="e">
        <f t="shared" si="10"/>
        <v>#DIV/0!</v>
      </c>
      <c r="AQ63" s="127"/>
      <c r="AR63" s="127"/>
      <c r="AS63" s="128"/>
      <c r="AT63" s="60" t="e">
        <f t="shared" si="11"/>
        <v>#DIV/0!</v>
      </c>
      <c r="AU63" s="127"/>
      <c r="AV63" s="127"/>
      <c r="AW63" s="128"/>
      <c r="AX63" s="60" t="e">
        <f t="shared" si="12"/>
        <v>#DIV/0!</v>
      </c>
      <c r="AY63" s="127"/>
      <c r="AZ63" s="127"/>
      <c r="BA63" s="128"/>
      <c r="BB63" s="60" t="e">
        <f t="shared" si="13"/>
        <v>#DIV/0!</v>
      </c>
      <c r="BC63" s="127"/>
      <c r="BD63" s="127"/>
      <c r="BE63" s="128"/>
      <c r="BF63" s="60" t="e">
        <f t="shared" si="14"/>
        <v>#DIV/0!</v>
      </c>
      <c r="BG63" s="127"/>
      <c r="BH63" s="127"/>
      <c r="BI63" s="128"/>
      <c r="BJ63" s="60" t="e">
        <f t="shared" si="15"/>
        <v>#DIV/0!</v>
      </c>
      <c r="BK63" s="127"/>
      <c r="BL63" s="127"/>
      <c r="BM63" s="128"/>
      <c r="BN63" s="60" t="e">
        <f t="shared" si="16"/>
        <v>#DIV/0!</v>
      </c>
      <c r="BO63" s="127"/>
      <c r="BP63" s="127"/>
      <c r="BQ63" s="128"/>
      <c r="BR63" s="60" t="e">
        <f t="shared" si="17"/>
        <v>#DIV/0!</v>
      </c>
      <c r="BS63" s="127"/>
      <c r="BT63" s="127"/>
      <c r="BU63" s="128"/>
      <c r="BV63" s="60" t="e">
        <f t="shared" si="18"/>
        <v>#DIV/0!</v>
      </c>
      <c r="BW63" s="127"/>
      <c r="BX63" s="127"/>
      <c r="BY63" s="128"/>
      <c r="BZ63" s="60" t="e">
        <f t="shared" si="19"/>
        <v>#DIV/0!</v>
      </c>
      <c r="CA63" s="127"/>
      <c r="CB63" s="127"/>
      <c r="CC63" s="128"/>
      <c r="CD63" s="60" t="e">
        <f t="shared" si="20"/>
        <v>#DIV/0!</v>
      </c>
      <c r="CE63" s="127"/>
      <c r="CF63" s="127"/>
      <c r="CG63" s="128"/>
      <c r="CH63" s="60" t="e">
        <f t="shared" si="21"/>
        <v>#DIV/0!</v>
      </c>
      <c r="CI63" s="127"/>
      <c r="CJ63" s="127"/>
      <c r="CK63" s="128"/>
      <c r="CL63" s="60" t="e">
        <f t="shared" si="22"/>
        <v>#DIV/0!</v>
      </c>
      <c r="CM63" s="127"/>
      <c r="CN63" s="127"/>
      <c r="CO63" s="128"/>
      <c r="CP63" s="60" t="e">
        <f t="shared" si="23"/>
        <v>#DIV/0!</v>
      </c>
      <c r="CQ63" s="127"/>
      <c r="CR63" s="127"/>
      <c r="CS63" s="128"/>
      <c r="CT63" s="60" t="e">
        <f t="shared" si="24"/>
        <v>#DIV/0!</v>
      </c>
      <c r="CU63" s="127"/>
      <c r="CV63" s="127"/>
      <c r="CW63" s="128"/>
      <c r="CX63" s="60" t="e">
        <f t="shared" si="25"/>
        <v>#DIV/0!</v>
      </c>
      <c r="CY63" s="127"/>
      <c r="CZ63" s="127"/>
      <c r="DA63" s="128"/>
      <c r="DB63" s="60" t="e">
        <f t="shared" si="32"/>
        <v>#DIV/0!</v>
      </c>
      <c r="DC63" s="127"/>
      <c r="DD63" s="127"/>
      <c r="DE63" s="128"/>
      <c r="DF63" s="150" t="e">
        <f t="shared" si="27"/>
        <v>#DIV/0!</v>
      </c>
    </row>
    <row r="64" spans="1:110">
      <c r="A64" s="88"/>
      <c r="B64" s="165">
        <f>'Daily_Total '!B64</f>
        <v>45160</v>
      </c>
      <c r="C64" s="99">
        <f t="shared" si="197"/>
        <v>0</v>
      </c>
      <c r="D64" s="72">
        <f t="shared" si="196"/>
        <v>0</v>
      </c>
      <c r="E64" s="146"/>
      <c r="F64" s="72"/>
      <c r="G64" s="72"/>
      <c r="H64" s="72"/>
      <c r="I64" s="72"/>
      <c r="J64" s="61">
        <f t="shared" si="198"/>
        <v>0</v>
      </c>
      <c r="K64" s="59" t="e">
        <f>SUM($J$21,$J$29,$J$37,$J$45,$J$53,$J$61:J64)/$C$3</f>
        <v>#DIV/0!</v>
      </c>
      <c r="L64" s="60" t="e">
        <f t="shared" si="140"/>
        <v>#DIV/0!</v>
      </c>
      <c r="M64" s="73" t="e">
        <f t="shared" si="141"/>
        <v>#DIV/0!</v>
      </c>
      <c r="N64" s="100" t="e">
        <f t="shared" si="30"/>
        <v>#DIV/0!</v>
      </c>
      <c r="O64" s="97"/>
      <c r="P64" s="72"/>
      <c r="Q64" s="74" t="e">
        <f t="shared" si="3"/>
        <v>#DIV/0!</v>
      </c>
      <c r="R64" s="75" t="e">
        <f t="shared" si="199"/>
        <v>#DIV/0!</v>
      </c>
      <c r="S64" s="59" t="e">
        <f t="shared" si="142"/>
        <v>#DIV/0!</v>
      </c>
      <c r="T64" s="72"/>
      <c r="U64" s="72"/>
      <c r="V64" s="89">
        <f t="shared" si="31"/>
        <v>1</v>
      </c>
      <c r="W64" s="169"/>
      <c r="X64" s="127"/>
      <c r="Y64" s="128"/>
      <c r="Z64" s="60" t="e">
        <f t="shared" si="6"/>
        <v>#DIV/0!</v>
      </c>
      <c r="AA64" s="127"/>
      <c r="AB64" s="127"/>
      <c r="AC64" s="128"/>
      <c r="AD64" s="60" t="e">
        <f t="shared" si="7"/>
        <v>#DIV/0!</v>
      </c>
      <c r="AE64" s="127"/>
      <c r="AF64" s="127"/>
      <c r="AG64" s="128"/>
      <c r="AH64" s="60" t="e">
        <f t="shared" si="8"/>
        <v>#DIV/0!</v>
      </c>
      <c r="AI64" s="127"/>
      <c r="AJ64" s="127"/>
      <c r="AK64" s="128"/>
      <c r="AL64" s="60" t="e">
        <f t="shared" si="9"/>
        <v>#DIV/0!</v>
      </c>
      <c r="AM64" s="127"/>
      <c r="AN64" s="127"/>
      <c r="AO64" s="128"/>
      <c r="AP64" s="60" t="e">
        <f t="shared" si="10"/>
        <v>#DIV/0!</v>
      </c>
      <c r="AQ64" s="127"/>
      <c r="AR64" s="127"/>
      <c r="AS64" s="128"/>
      <c r="AT64" s="60" t="e">
        <f t="shared" si="11"/>
        <v>#DIV/0!</v>
      </c>
      <c r="AU64" s="127"/>
      <c r="AV64" s="127"/>
      <c r="AW64" s="128"/>
      <c r="AX64" s="60" t="e">
        <f t="shared" si="12"/>
        <v>#DIV/0!</v>
      </c>
      <c r="AY64" s="127"/>
      <c r="AZ64" s="127"/>
      <c r="BA64" s="128"/>
      <c r="BB64" s="60" t="e">
        <f t="shared" si="13"/>
        <v>#DIV/0!</v>
      </c>
      <c r="BC64" s="127"/>
      <c r="BD64" s="127"/>
      <c r="BE64" s="128"/>
      <c r="BF64" s="60" t="e">
        <f t="shared" si="14"/>
        <v>#DIV/0!</v>
      </c>
      <c r="BG64" s="127"/>
      <c r="BH64" s="127"/>
      <c r="BI64" s="128"/>
      <c r="BJ64" s="60" t="e">
        <f t="shared" si="15"/>
        <v>#DIV/0!</v>
      </c>
      <c r="BK64" s="127"/>
      <c r="BL64" s="127"/>
      <c r="BM64" s="128"/>
      <c r="BN64" s="60" t="e">
        <f t="shared" si="16"/>
        <v>#DIV/0!</v>
      </c>
      <c r="BO64" s="127"/>
      <c r="BP64" s="127"/>
      <c r="BQ64" s="128"/>
      <c r="BR64" s="60" t="e">
        <f t="shared" si="17"/>
        <v>#DIV/0!</v>
      </c>
      <c r="BS64" s="127"/>
      <c r="BT64" s="127"/>
      <c r="BU64" s="128"/>
      <c r="BV64" s="60" t="e">
        <f t="shared" si="18"/>
        <v>#DIV/0!</v>
      </c>
      <c r="BW64" s="127"/>
      <c r="BX64" s="127"/>
      <c r="BY64" s="128"/>
      <c r="BZ64" s="60" t="e">
        <f t="shared" si="19"/>
        <v>#DIV/0!</v>
      </c>
      <c r="CA64" s="127"/>
      <c r="CB64" s="127"/>
      <c r="CC64" s="128"/>
      <c r="CD64" s="60" t="e">
        <f t="shared" si="20"/>
        <v>#DIV/0!</v>
      </c>
      <c r="CE64" s="127"/>
      <c r="CF64" s="127"/>
      <c r="CG64" s="128"/>
      <c r="CH64" s="60" t="e">
        <f t="shared" si="21"/>
        <v>#DIV/0!</v>
      </c>
      <c r="CI64" s="127"/>
      <c r="CJ64" s="127"/>
      <c r="CK64" s="128"/>
      <c r="CL64" s="60" t="e">
        <f t="shared" si="22"/>
        <v>#DIV/0!</v>
      </c>
      <c r="CM64" s="127"/>
      <c r="CN64" s="127"/>
      <c r="CO64" s="128"/>
      <c r="CP64" s="60" t="e">
        <f t="shared" si="23"/>
        <v>#DIV/0!</v>
      </c>
      <c r="CQ64" s="127"/>
      <c r="CR64" s="127"/>
      <c r="CS64" s="128"/>
      <c r="CT64" s="60" t="e">
        <f t="shared" si="24"/>
        <v>#DIV/0!</v>
      </c>
      <c r="CU64" s="127"/>
      <c r="CV64" s="127"/>
      <c r="CW64" s="128"/>
      <c r="CX64" s="60" t="e">
        <f t="shared" si="25"/>
        <v>#DIV/0!</v>
      </c>
      <c r="CY64" s="127"/>
      <c r="CZ64" s="127"/>
      <c r="DA64" s="128"/>
      <c r="DB64" s="60" t="e">
        <f t="shared" si="32"/>
        <v>#DIV/0!</v>
      </c>
      <c r="DC64" s="127"/>
      <c r="DD64" s="127"/>
      <c r="DE64" s="128"/>
      <c r="DF64" s="150" t="e">
        <f t="shared" si="27"/>
        <v>#DIV/0!</v>
      </c>
    </row>
    <row r="65" spans="1:110">
      <c r="A65" s="88"/>
      <c r="B65" s="165">
        <f>'Daily_Total '!B65</f>
        <v>45161</v>
      </c>
      <c r="C65" s="99">
        <f t="shared" si="197"/>
        <v>0</v>
      </c>
      <c r="D65" s="72">
        <f t="shared" si="196"/>
        <v>0</v>
      </c>
      <c r="E65" s="146"/>
      <c r="F65" s="72"/>
      <c r="G65" s="72"/>
      <c r="H65" s="72"/>
      <c r="I65" s="72"/>
      <c r="J65" s="61">
        <f t="shared" si="198"/>
        <v>0</v>
      </c>
      <c r="K65" s="59" t="e">
        <f>SUM($J$21,$J$29,$J$37,$J$45,$J$53,$J$61:J65)/$C$3</f>
        <v>#DIV/0!</v>
      </c>
      <c r="L65" s="60" t="e">
        <f t="shared" si="140"/>
        <v>#DIV/0!</v>
      </c>
      <c r="M65" s="73" t="e">
        <f t="shared" si="141"/>
        <v>#DIV/0!</v>
      </c>
      <c r="N65" s="100" t="e">
        <f t="shared" si="30"/>
        <v>#DIV/0!</v>
      </c>
      <c r="O65" s="97"/>
      <c r="P65" s="72"/>
      <c r="Q65" s="74" t="e">
        <f t="shared" si="3"/>
        <v>#DIV/0!</v>
      </c>
      <c r="R65" s="75" t="e">
        <f t="shared" si="199"/>
        <v>#DIV/0!</v>
      </c>
      <c r="S65" s="59" t="e">
        <f t="shared" si="142"/>
        <v>#DIV/0!</v>
      </c>
      <c r="T65" s="72"/>
      <c r="U65" s="72"/>
      <c r="V65" s="89">
        <f t="shared" si="31"/>
        <v>1</v>
      </c>
      <c r="W65" s="169"/>
      <c r="X65" s="127"/>
      <c r="Y65" s="128"/>
      <c r="Z65" s="60" t="e">
        <f t="shared" si="6"/>
        <v>#DIV/0!</v>
      </c>
      <c r="AA65" s="127"/>
      <c r="AB65" s="127"/>
      <c r="AC65" s="128"/>
      <c r="AD65" s="60" t="e">
        <f t="shared" si="7"/>
        <v>#DIV/0!</v>
      </c>
      <c r="AE65" s="127"/>
      <c r="AF65" s="127"/>
      <c r="AG65" s="128"/>
      <c r="AH65" s="60" t="e">
        <f t="shared" si="8"/>
        <v>#DIV/0!</v>
      </c>
      <c r="AI65" s="127"/>
      <c r="AJ65" s="127"/>
      <c r="AK65" s="128"/>
      <c r="AL65" s="60" t="e">
        <f t="shared" si="9"/>
        <v>#DIV/0!</v>
      </c>
      <c r="AM65" s="127"/>
      <c r="AN65" s="127"/>
      <c r="AO65" s="128"/>
      <c r="AP65" s="60" t="e">
        <f t="shared" si="10"/>
        <v>#DIV/0!</v>
      </c>
      <c r="AQ65" s="127"/>
      <c r="AR65" s="127"/>
      <c r="AS65" s="128"/>
      <c r="AT65" s="60" t="e">
        <f t="shared" si="11"/>
        <v>#DIV/0!</v>
      </c>
      <c r="AU65" s="127"/>
      <c r="AV65" s="127"/>
      <c r="AW65" s="128"/>
      <c r="AX65" s="60" t="e">
        <f t="shared" si="12"/>
        <v>#DIV/0!</v>
      </c>
      <c r="AY65" s="127"/>
      <c r="AZ65" s="127"/>
      <c r="BA65" s="128"/>
      <c r="BB65" s="60" t="e">
        <f t="shared" si="13"/>
        <v>#DIV/0!</v>
      </c>
      <c r="BC65" s="127"/>
      <c r="BD65" s="127"/>
      <c r="BE65" s="128"/>
      <c r="BF65" s="60" t="e">
        <f t="shared" si="14"/>
        <v>#DIV/0!</v>
      </c>
      <c r="BG65" s="127"/>
      <c r="BH65" s="127"/>
      <c r="BI65" s="128"/>
      <c r="BJ65" s="60" t="e">
        <f t="shared" si="15"/>
        <v>#DIV/0!</v>
      </c>
      <c r="BK65" s="127"/>
      <c r="BL65" s="127"/>
      <c r="BM65" s="128"/>
      <c r="BN65" s="60" t="e">
        <f t="shared" si="16"/>
        <v>#DIV/0!</v>
      </c>
      <c r="BO65" s="127"/>
      <c r="BP65" s="127"/>
      <c r="BQ65" s="128"/>
      <c r="BR65" s="60" t="e">
        <f t="shared" si="17"/>
        <v>#DIV/0!</v>
      </c>
      <c r="BS65" s="127"/>
      <c r="BT65" s="127"/>
      <c r="BU65" s="128"/>
      <c r="BV65" s="60" t="e">
        <f t="shared" si="18"/>
        <v>#DIV/0!</v>
      </c>
      <c r="BW65" s="127"/>
      <c r="BX65" s="127"/>
      <c r="BY65" s="128"/>
      <c r="BZ65" s="60" t="e">
        <f t="shared" si="19"/>
        <v>#DIV/0!</v>
      </c>
      <c r="CA65" s="127"/>
      <c r="CB65" s="127"/>
      <c r="CC65" s="128"/>
      <c r="CD65" s="60" t="e">
        <f t="shared" si="20"/>
        <v>#DIV/0!</v>
      </c>
      <c r="CE65" s="127"/>
      <c r="CF65" s="127"/>
      <c r="CG65" s="128"/>
      <c r="CH65" s="60" t="e">
        <f t="shared" si="21"/>
        <v>#DIV/0!</v>
      </c>
      <c r="CI65" s="127"/>
      <c r="CJ65" s="127"/>
      <c r="CK65" s="128"/>
      <c r="CL65" s="60" t="e">
        <f t="shared" si="22"/>
        <v>#DIV/0!</v>
      </c>
      <c r="CM65" s="127"/>
      <c r="CN65" s="127"/>
      <c r="CO65" s="128"/>
      <c r="CP65" s="60" t="e">
        <f t="shared" si="23"/>
        <v>#DIV/0!</v>
      </c>
      <c r="CQ65" s="127"/>
      <c r="CR65" s="127"/>
      <c r="CS65" s="128"/>
      <c r="CT65" s="60" t="e">
        <f t="shared" si="24"/>
        <v>#DIV/0!</v>
      </c>
      <c r="CU65" s="127"/>
      <c r="CV65" s="127"/>
      <c r="CW65" s="128"/>
      <c r="CX65" s="60" t="e">
        <f t="shared" si="25"/>
        <v>#DIV/0!</v>
      </c>
      <c r="CY65" s="127"/>
      <c r="CZ65" s="127"/>
      <c r="DA65" s="128"/>
      <c r="DB65" s="60" t="e">
        <f t="shared" si="32"/>
        <v>#DIV/0!</v>
      </c>
      <c r="DC65" s="127"/>
      <c r="DD65" s="127"/>
      <c r="DE65" s="128"/>
      <c r="DF65" s="150" t="e">
        <f t="shared" si="27"/>
        <v>#DIV/0!</v>
      </c>
    </row>
    <row r="66" spans="1:110">
      <c r="A66" s="90"/>
      <c r="B66" s="165">
        <f>'Daily_Total '!B66</f>
        <v>45162</v>
      </c>
      <c r="C66" s="99">
        <f t="shared" si="197"/>
        <v>0</v>
      </c>
      <c r="D66" s="72">
        <f t="shared" si="196"/>
        <v>0</v>
      </c>
      <c r="E66" s="146"/>
      <c r="F66" s="72"/>
      <c r="G66" s="72"/>
      <c r="H66" s="72"/>
      <c r="I66" s="72"/>
      <c r="J66" s="61">
        <f t="shared" si="198"/>
        <v>0</v>
      </c>
      <c r="K66" s="59" t="e">
        <f>SUM($J$21,$J$29,$J$37,$J$45,$J$53,$J$61:J66)/$C$3</f>
        <v>#DIV/0!</v>
      </c>
      <c r="L66" s="60" t="e">
        <f t="shared" si="140"/>
        <v>#DIV/0!</v>
      </c>
      <c r="M66" s="73" t="e">
        <f t="shared" si="141"/>
        <v>#DIV/0!</v>
      </c>
      <c r="N66" s="100" t="e">
        <f t="shared" si="30"/>
        <v>#DIV/0!</v>
      </c>
      <c r="O66" s="97"/>
      <c r="P66" s="72"/>
      <c r="Q66" s="74" t="e">
        <f t="shared" si="3"/>
        <v>#DIV/0!</v>
      </c>
      <c r="R66" s="75" t="e">
        <f t="shared" si="199"/>
        <v>#DIV/0!</v>
      </c>
      <c r="S66" s="59" t="e">
        <f t="shared" si="142"/>
        <v>#DIV/0!</v>
      </c>
      <c r="T66" s="72"/>
      <c r="U66" s="72"/>
      <c r="V66" s="89">
        <f t="shared" si="31"/>
        <v>1</v>
      </c>
      <c r="W66" s="169"/>
      <c r="X66" s="127"/>
      <c r="Y66" s="128"/>
      <c r="Z66" s="60" t="e">
        <f t="shared" si="6"/>
        <v>#DIV/0!</v>
      </c>
      <c r="AA66" s="127"/>
      <c r="AB66" s="127"/>
      <c r="AC66" s="128"/>
      <c r="AD66" s="60" t="e">
        <f t="shared" si="7"/>
        <v>#DIV/0!</v>
      </c>
      <c r="AE66" s="127"/>
      <c r="AF66" s="127"/>
      <c r="AG66" s="128"/>
      <c r="AH66" s="60" t="e">
        <f t="shared" si="8"/>
        <v>#DIV/0!</v>
      </c>
      <c r="AI66" s="127"/>
      <c r="AJ66" s="127"/>
      <c r="AK66" s="128"/>
      <c r="AL66" s="60" t="e">
        <f t="shared" si="9"/>
        <v>#DIV/0!</v>
      </c>
      <c r="AM66" s="127"/>
      <c r="AN66" s="127"/>
      <c r="AO66" s="128"/>
      <c r="AP66" s="60" t="e">
        <f t="shared" si="10"/>
        <v>#DIV/0!</v>
      </c>
      <c r="AQ66" s="127"/>
      <c r="AR66" s="127"/>
      <c r="AS66" s="128"/>
      <c r="AT66" s="60" t="e">
        <f t="shared" si="11"/>
        <v>#DIV/0!</v>
      </c>
      <c r="AU66" s="127"/>
      <c r="AV66" s="127"/>
      <c r="AW66" s="128"/>
      <c r="AX66" s="60" t="e">
        <f t="shared" si="12"/>
        <v>#DIV/0!</v>
      </c>
      <c r="AY66" s="127"/>
      <c r="AZ66" s="127"/>
      <c r="BA66" s="128"/>
      <c r="BB66" s="60" t="e">
        <f t="shared" si="13"/>
        <v>#DIV/0!</v>
      </c>
      <c r="BC66" s="127"/>
      <c r="BD66" s="127"/>
      <c r="BE66" s="128"/>
      <c r="BF66" s="60" t="e">
        <f t="shared" si="14"/>
        <v>#DIV/0!</v>
      </c>
      <c r="BG66" s="127"/>
      <c r="BH66" s="127"/>
      <c r="BI66" s="128"/>
      <c r="BJ66" s="60" t="e">
        <f t="shared" si="15"/>
        <v>#DIV/0!</v>
      </c>
      <c r="BK66" s="127"/>
      <c r="BL66" s="127"/>
      <c r="BM66" s="128"/>
      <c r="BN66" s="60" t="e">
        <f t="shared" si="16"/>
        <v>#DIV/0!</v>
      </c>
      <c r="BO66" s="127"/>
      <c r="BP66" s="127"/>
      <c r="BQ66" s="128"/>
      <c r="BR66" s="60" t="e">
        <f t="shared" si="17"/>
        <v>#DIV/0!</v>
      </c>
      <c r="BS66" s="127"/>
      <c r="BT66" s="127"/>
      <c r="BU66" s="128"/>
      <c r="BV66" s="60" t="e">
        <f t="shared" si="18"/>
        <v>#DIV/0!</v>
      </c>
      <c r="BW66" s="127"/>
      <c r="BX66" s="127"/>
      <c r="BY66" s="128"/>
      <c r="BZ66" s="60" t="e">
        <f t="shared" si="19"/>
        <v>#DIV/0!</v>
      </c>
      <c r="CA66" s="127"/>
      <c r="CB66" s="127"/>
      <c r="CC66" s="128"/>
      <c r="CD66" s="60" t="e">
        <f t="shared" si="20"/>
        <v>#DIV/0!</v>
      </c>
      <c r="CE66" s="127"/>
      <c r="CF66" s="127"/>
      <c r="CG66" s="128"/>
      <c r="CH66" s="60" t="e">
        <f t="shared" si="21"/>
        <v>#DIV/0!</v>
      </c>
      <c r="CI66" s="127"/>
      <c r="CJ66" s="127"/>
      <c r="CK66" s="128"/>
      <c r="CL66" s="60" t="e">
        <f t="shared" si="22"/>
        <v>#DIV/0!</v>
      </c>
      <c r="CM66" s="127"/>
      <c r="CN66" s="127"/>
      <c r="CO66" s="128"/>
      <c r="CP66" s="60" t="e">
        <f t="shared" si="23"/>
        <v>#DIV/0!</v>
      </c>
      <c r="CQ66" s="127"/>
      <c r="CR66" s="127"/>
      <c r="CS66" s="128"/>
      <c r="CT66" s="60" t="e">
        <f t="shared" si="24"/>
        <v>#DIV/0!</v>
      </c>
      <c r="CU66" s="127"/>
      <c r="CV66" s="127"/>
      <c r="CW66" s="128"/>
      <c r="CX66" s="60" t="e">
        <f t="shared" si="25"/>
        <v>#DIV/0!</v>
      </c>
      <c r="CY66" s="127"/>
      <c r="CZ66" s="127"/>
      <c r="DA66" s="128"/>
      <c r="DB66" s="60" t="e">
        <f t="shared" si="32"/>
        <v>#DIV/0!</v>
      </c>
      <c r="DC66" s="127"/>
      <c r="DD66" s="127"/>
      <c r="DE66" s="128"/>
      <c r="DF66" s="150" t="e">
        <f t="shared" si="27"/>
        <v>#DIV/0!</v>
      </c>
    </row>
    <row r="67" spans="1:110">
      <c r="A67" s="88"/>
      <c r="B67" s="165">
        <f>'Daily_Total '!B67</f>
        <v>45163</v>
      </c>
      <c r="C67" s="99">
        <f t="shared" si="197"/>
        <v>0</v>
      </c>
      <c r="D67" s="72">
        <f t="shared" si="196"/>
        <v>0</v>
      </c>
      <c r="E67" s="146"/>
      <c r="F67" s="72"/>
      <c r="G67" s="72"/>
      <c r="H67" s="72"/>
      <c r="I67" s="72"/>
      <c r="J67" s="61">
        <f t="shared" si="198"/>
        <v>0</v>
      </c>
      <c r="K67" s="59" t="e">
        <f>SUM($J$21,$J$29,$J$37,$J$45,$J$53,$J$61:J67)/$C$3</f>
        <v>#DIV/0!</v>
      </c>
      <c r="L67" s="60" t="e">
        <f t="shared" si="140"/>
        <v>#DIV/0!</v>
      </c>
      <c r="M67" s="73" t="e">
        <f t="shared" si="141"/>
        <v>#DIV/0!</v>
      </c>
      <c r="N67" s="100" t="e">
        <f t="shared" si="30"/>
        <v>#DIV/0!</v>
      </c>
      <c r="O67" s="97"/>
      <c r="P67" s="72"/>
      <c r="Q67" s="74" t="e">
        <f t="shared" si="3"/>
        <v>#DIV/0!</v>
      </c>
      <c r="R67" s="75" t="e">
        <f t="shared" si="199"/>
        <v>#DIV/0!</v>
      </c>
      <c r="S67" s="59" t="e">
        <f t="shared" si="142"/>
        <v>#DIV/0!</v>
      </c>
      <c r="T67" s="72"/>
      <c r="U67" s="72"/>
      <c r="V67" s="89">
        <f t="shared" si="31"/>
        <v>1</v>
      </c>
      <c r="W67" s="169"/>
      <c r="X67" s="127"/>
      <c r="Y67" s="128"/>
      <c r="Z67" s="60" t="e">
        <f t="shared" si="6"/>
        <v>#DIV/0!</v>
      </c>
      <c r="AA67" s="127"/>
      <c r="AB67" s="127"/>
      <c r="AC67" s="128"/>
      <c r="AD67" s="60" t="e">
        <f t="shared" si="7"/>
        <v>#DIV/0!</v>
      </c>
      <c r="AE67" s="127"/>
      <c r="AF67" s="127"/>
      <c r="AG67" s="128"/>
      <c r="AH67" s="60" t="e">
        <f t="shared" si="8"/>
        <v>#DIV/0!</v>
      </c>
      <c r="AI67" s="127"/>
      <c r="AJ67" s="127"/>
      <c r="AK67" s="128"/>
      <c r="AL67" s="60" t="e">
        <f t="shared" si="9"/>
        <v>#DIV/0!</v>
      </c>
      <c r="AM67" s="127"/>
      <c r="AN67" s="127"/>
      <c r="AO67" s="128"/>
      <c r="AP67" s="60" t="e">
        <f t="shared" si="10"/>
        <v>#DIV/0!</v>
      </c>
      <c r="AQ67" s="127"/>
      <c r="AR67" s="127"/>
      <c r="AS67" s="128"/>
      <c r="AT67" s="60" t="e">
        <f t="shared" si="11"/>
        <v>#DIV/0!</v>
      </c>
      <c r="AU67" s="127"/>
      <c r="AV67" s="127"/>
      <c r="AW67" s="128"/>
      <c r="AX67" s="60" t="e">
        <f t="shared" si="12"/>
        <v>#DIV/0!</v>
      </c>
      <c r="AY67" s="127"/>
      <c r="AZ67" s="127"/>
      <c r="BA67" s="128"/>
      <c r="BB67" s="60" t="e">
        <f t="shared" si="13"/>
        <v>#DIV/0!</v>
      </c>
      <c r="BC67" s="127"/>
      <c r="BD67" s="127"/>
      <c r="BE67" s="128"/>
      <c r="BF67" s="60" t="e">
        <f t="shared" si="14"/>
        <v>#DIV/0!</v>
      </c>
      <c r="BG67" s="127"/>
      <c r="BH67" s="127"/>
      <c r="BI67" s="128"/>
      <c r="BJ67" s="60" t="e">
        <f t="shared" si="15"/>
        <v>#DIV/0!</v>
      </c>
      <c r="BK67" s="127"/>
      <c r="BL67" s="127"/>
      <c r="BM67" s="128"/>
      <c r="BN67" s="60" t="e">
        <f t="shared" si="16"/>
        <v>#DIV/0!</v>
      </c>
      <c r="BO67" s="127"/>
      <c r="BP67" s="127"/>
      <c r="BQ67" s="128"/>
      <c r="BR67" s="60" t="e">
        <f t="shared" si="17"/>
        <v>#DIV/0!</v>
      </c>
      <c r="BS67" s="127"/>
      <c r="BT67" s="127"/>
      <c r="BU67" s="128"/>
      <c r="BV67" s="60" t="e">
        <f t="shared" si="18"/>
        <v>#DIV/0!</v>
      </c>
      <c r="BW67" s="127"/>
      <c r="BX67" s="127"/>
      <c r="BY67" s="128"/>
      <c r="BZ67" s="60" t="e">
        <f t="shared" si="19"/>
        <v>#DIV/0!</v>
      </c>
      <c r="CA67" s="127"/>
      <c r="CB67" s="127"/>
      <c r="CC67" s="128"/>
      <c r="CD67" s="60" t="e">
        <f t="shared" si="20"/>
        <v>#DIV/0!</v>
      </c>
      <c r="CE67" s="127"/>
      <c r="CF67" s="127"/>
      <c r="CG67" s="128"/>
      <c r="CH67" s="60" t="e">
        <f t="shared" si="21"/>
        <v>#DIV/0!</v>
      </c>
      <c r="CI67" s="127"/>
      <c r="CJ67" s="127"/>
      <c r="CK67" s="128"/>
      <c r="CL67" s="60" t="e">
        <f t="shared" si="22"/>
        <v>#DIV/0!</v>
      </c>
      <c r="CM67" s="127"/>
      <c r="CN67" s="127"/>
      <c r="CO67" s="128"/>
      <c r="CP67" s="60" t="e">
        <f t="shared" si="23"/>
        <v>#DIV/0!</v>
      </c>
      <c r="CQ67" s="127"/>
      <c r="CR67" s="127"/>
      <c r="CS67" s="128"/>
      <c r="CT67" s="60" t="e">
        <f t="shared" si="24"/>
        <v>#DIV/0!</v>
      </c>
      <c r="CU67" s="127"/>
      <c r="CV67" s="127"/>
      <c r="CW67" s="128"/>
      <c r="CX67" s="60" t="e">
        <f t="shared" si="25"/>
        <v>#DIV/0!</v>
      </c>
      <c r="CY67" s="127"/>
      <c r="CZ67" s="127"/>
      <c r="DA67" s="128"/>
      <c r="DB67" s="60" t="e">
        <f t="shared" si="32"/>
        <v>#DIV/0!</v>
      </c>
      <c r="DC67" s="127"/>
      <c r="DD67" s="127"/>
      <c r="DE67" s="128"/>
      <c r="DF67" s="150" t="e">
        <f t="shared" si="27"/>
        <v>#DIV/0!</v>
      </c>
    </row>
    <row r="68" spans="1:110">
      <c r="A68" s="88"/>
      <c r="B68" s="165">
        <f>'Daily_Total '!B68</f>
        <v>45164</v>
      </c>
      <c r="C68" s="99">
        <f t="shared" si="197"/>
        <v>0</v>
      </c>
      <c r="D68" s="72">
        <f t="shared" si="196"/>
        <v>0</v>
      </c>
      <c r="E68" s="146"/>
      <c r="F68" s="72"/>
      <c r="G68" s="72"/>
      <c r="H68" s="72"/>
      <c r="I68" s="72"/>
      <c r="J68" s="61">
        <f t="shared" si="198"/>
        <v>0</v>
      </c>
      <c r="K68" s="59" t="e">
        <f>SUM($J$21,$J$29,$J$37,$J$45,$J$53,$J$61:J68)/$C$3</f>
        <v>#DIV/0!</v>
      </c>
      <c r="L68" s="60" t="e">
        <f t="shared" si="140"/>
        <v>#DIV/0!</v>
      </c>
      <c r="M68" s="73" t="e">
        <f t="shared" si="141"/>
        <v>#DIV/0!</v>
      </c>
      <c r="N68" s="100" t="e">
        <f t="shared" si="30"/>
        <v>#DIV/0!</v>
      </c>
      <c r="O68" s="97"/>
      <c r="P68" s="72"/>
      <c r="Q68" s="74" t="e">
        <f t="shared" si="3"/>
        <v>#DIV/0!</v>
      </c>
      <c r="R68" s="75" t="e">
        <f t="shared" si="199"/>
        <v>#DIV/0!</v>
      </c>
      <c r="S68" s="59" t="e">
        <f t="shared" si="142"/>
        <v>#DIV/0!</v>
      </c>
      <c r="T68" s="72"/>
      <c r="U68" s="72"/>
      <c r="V68" s="89">
        <f t="shared" si="31"/>
        <v>1</v>
      </c>
      <c r="W68" s="169"/>
      <c r="X68" s="127"/>
      <c r="Y68" s="128"/>
      <c r="Z68" s="60" t="e">
        <f t="shared" si="6"/>
        <v>#DIV/0!</v>
      </c>
      <c r="AA68" s="127"/>
      <c r="AB68" s="127"/>
      <c r="AC68" s="128"/>
      <c r="AD68" s="60" t="e">
        <f t="shared" si="7"/>
        <v>#DIV/0!</v>
      </c>
      <c r="AE68" s="127"/>
      <c r="AF68" s="127"/>
      <c r="AG68" s="128"/>
      <c r="AH68" s="60" t="e">
        <f t="shared" si="8"/>
        <v>#DIV/0!</v>
      </c>
      <c r="AI68" s="127"/>
      <c r="AJ68" s="127"/>
      <c r="AK68" s="128"/>
      <c r="AL68" s="60" t="e">
        <f t="shared" si="9"/>
        <v>#DIV/0!</v>
      </c>
      <c r="AM68" s="127"/>
      <c r="AN68" s="127"/>
      <c r="AO68" s="128"/>
      <c r="AP68" s="60" t="e">
        <f t="shared" si="10"/>
        <v>#DIV/0!</v>
      </c>
      <c r="AQ68" s="127"/>
      <c r="AR68" s="127"/>
      <c r="AS68" s="128"/>
      <c r="AT68" s="60" t="e">
        <f t="shared" si="11"/>
        <v>#DIV/0!</v>
      </c>
      <c r="AU68" s="127"/>
      <c r="AV68" s="127"/>
      <c r="AW68" s="128"/>
      <c r="AX68" s="60" t="e">
        <f t="shared" si="12"/>
        <v>#DIV/0!</v>
      </c>
      <c r="AY68" s="127"/>
      <c r="AZ68" s="127"/>
      <c r="BA68" s="128"/>
      <c r="BB68" s="60" t="e">
        <f t="shared" si="13"/>
        <v>#DIV/0!</v>
      </c>
      <c r="BC68" s="127"/>
      <c r="BD68" s="127"/>
      <c r="BE68" s="128"/>
      <c r="BF68" s="60" t="e">
        <f t="shared" si="14"/>
        <v>#DIV/0!</v>
      </c>
      <c r="BG68" s="127"/>
      <c r="BH68" s="127"/>
      <c r="BI68" s="128"/>
      <c r="BJ68" s="60" t="e">
        <f t="shared" si="15"/>
        <v>#DIV/0!</v>
      </c>
      <c r="BK68" s="127"/>
      <c r="BL68" s="127"/>
      <c r="BM68" s="128"/>
      <c r="BN68" s="60" t="e">
        <f t="shared" si="16"/>
        <v>#DIV/0!</v>
      </c>
      <c r="BO68" s="127"/>
      <c r="BP68" s="127"/>
      <c r="BQ68" s="128"/>
      <c r="BR68" s="60" t="e">
        <f t="shared" si="17"/>
        <v>#DIV/0!</v>
      </c>
      <c r="BS68" s="127"/>
      <c r="BT68" s="127"/>
      <c r="BU68" s="128"/>
      <c r="BV68" s="60" t="e">
        <f t="shared" si="18"/>
        <v>#DIV/0!</v>
      </c>
      <c r="BW68" s="127"/>
      <c r="BX68" s="127"/>
      <c r="BY68" s="128"/>
      <c r="BZ68" s="60" t="e">
        <f t="shared" si="19"/>
        <v>#DIV/0!</v>
      </c>
      <c r="CA68" s="127"/>
      <c r="CB68" s="127"/>
      <c r="CC68" s="128"/>
      <c r="CD68" s="60" t="e">
        <f t="shared" si="20"/>
        <v>#DIV/0!</v>
      </c>
      <c r="CE68" s="127"/>
      <c r="CF68" s="127"/>
      <c r="CG68" s="128"/>
      <c r="CH68" s="60" t="e">
        <f t="shared" si="21"/>
        <v>#DIV/0!</v>
      </c>
      <c r="CI68" s="127"/>
      <c r="CJ68" s="127"/>
      <c r="CK68" s="128"/>
      <c r="CL68" s="60" t="e">
        <f t="shared" si="22"/>
        <v>#DIV/0!</v>
      </c>
      <c r="CM68" s="127"/>
      <c r="CN68" s="127"/>
      <c r="CO68" s="128"/>
      <c r="CP68" s="60" t="e">
        <f t="shared" si="23"/>
        <v>#DIV/0!</v>
      </c>
      <c r="CQ68" s="127"/>
      <c r="CR68" s="127"/>
      <c r="CS68" s="128"/>
      <c r="CT68" s="60" t="e">
        <f t="shared" si="24"/>
        <v>#DIV/0!</v>
      </c>
      <c r="CU68" s="127"/>
      <c r="CV68" s="127"/>
      <c r="CW68" s="128"/>
      <c r="CX68" s="60" t="e">
        <f t="shared" si="25"/>
        <v>#DIV/0!</v>
      </c>
      <c r="CY68" s="127"/>
      <c r="CZ68" s="127"/>
      <c r="DA68" s="128"/>
      <c r="DB68" s="60" t="e">
        <f t="shared" si="32"/>
        <v>#DIV/0!</v>
      </c>
      <c r="DC68" s="127"/>
      <c r="DD68" s="127"/>
      <c r="DE68" s="128"/>
      <c r="DF68" s="150" t="e">
        <f t="shared" si="27"/>
        <v>#DIV/0!</v>
      </c>
    </row>
    <row r="69" spans="1:110">
      <c r="A69" s="91"/>
      <c r="B69" s="166" t="s">
        <v>65</v>
      </c>
      <c r="C69" s="91">
        <f t="shared" ref="C69" si="200">SUM(C62:C68)</f>
        <v>0</v>
      </c>
      <c r="D69" s="76">
        <f t="shared" ref="D69:I69" si="201">SUM(D62:D68)</f>
        <v>0</v>
      </c>
      <c r="E69" s="147">
        <f t="shared" si="201"/>
        <v>0</v>
      </c>
      <c r="F69" s="76">
        <f t="shared" si="201"/>
        <v>0</v>
      </c>
      <c r="G69" s="76">
        <f t="shared" si="201"/>
        <v>0</v>
      </c>
      <c r="H69" s="76">
        <f t="shared" si="201"/>
        <v>0</v>
      </c>
      <c r="I69" s="76">
        <f t="shared" si="201"/>
        <v>0</v>
      </c>
      <c r="J69" s="77">
        <f>SUM(J62:J68)</f>
        <v>0</v>
      </c>
      <c r="K69" s="78" t="e">
        <f>SUM($J$21,$J$29,$J$37,$J$45,$J$53,$J$61,$J$69)/$C$3</f>
        <v>#DIV/0!</v>
      </c>
      <c r="L69" s="79" t="e">
        <f t="shared" si="140"/>
        <v>#DIV/0!</v>
      </c>
      <c r="M69" s="80" t="e">
        <f t="shared" si="141"/>
        <v>#DIV/0!</v>
      </c>
      <c r="N69" s="101" t="e">
        <f t="shared" si="30"/>
        <v>#DIV/0!</v>
      </c>
      <c r="O69" s="98">
        <f>SUM(O62:O68)</f>
        <v>0</v>
      </c>
      <c r="P69" s="81">
        <f>SUM(P62:P68)</f>
        <v>0</v>
      </c>
      <c r="Q69" s="78" t="e">
        <f t="shared" si="3"/>
        <v>#DIV/0!</v>
      </c>
      <c r="R69" s="82" t="e">
        <f>J69/O69</f>
        <v>#DIV/0!</v>
      </c>
      <c r="S69" s="78" t="e">
        <f t="shared" si="142"/>
        <v>#DIV/0!</v>
      </c>
      <c r="T69" s="83" t="e">
        <f>AVERAGE(T62:T68)</f>
        <v>#DIV/0!</v>
      </c>
      <c r="U69" s="76">
        <f>SUM(U62:U68)</f>
        <v>0</v>
      </c>
      <c r="V69" s="92">
        <f t="shared" si="31"/>
        <v>1</v>
      </c>
      <c r="W69" s="98">
        <f t="shared" ref="W69:Y69" si="202">SUM(W62:W68)</f>
        <v>0</v>
      </c>
      <c r="X69" s="76">
        <f t="shared" si="202"/>
        <v>0</v>
      </c>
      <c r="Y69" s="77">
        <f t="shared" si="202"/>
        <v>0</v>
      </c>
      <c r="Z69" s="79" t="e">
        <f t="shared" si="6"/>
        <v>#DIV/0!</v>
      </c>
      <c r="AA69" s="76">
        <f t="shared" ref="AA69:AC69" si="203">SUM(AA62:AA68)</f>
        <v>0</v>
      </c>
      <c r="AB69" s="76">
        <f t="shared" si="203"/>
        <v>0</v>
      </c>
      <c r="AC69" s="77">
        <f t="shared" si="203"/>
        <v>0</v>
      </c>
      <c r="AD69" s="79" t="e">
        <f t="shared" si="7"/>
        <v>#DIV/0!</v>
      </c>
      <c r="AE69" s="76">
        <f t="shared" ref="AE69:AG69" si="204">SUM(AE62:AE68)</f>
        <v>0</v>
      </c>
      <c r="AF69" s="76">
        <f t="shared" si="204"/>
        <v>0</v>
      </c>
      <c r="AG69" s="77">
        <f t="shared" si="204"/>
        <v>0</v>
      </c>
      <c r="AH69" s="79" t="e">
        <f t="shared" si="8"/>
        <v>#DIV/0!</v>
      </c>
      <c r="AI69" s="76">
        <f t="shared" ref="AI69:AK69" si="205">SUM(AI62:AI68)</f>
        <v>0</v>
      </c>
      <c r="AJ69" s="76">
        <f t="shared" si="205"/>
        <v>0</v>
      </c>
      <c r="AK69" s="77">
        <f t="shared" si="205"/>
        <v>0</v>
      </c>
      <c r="AL69" s="79" t="e">
        <f t="shared" si="9"/>
        <v>#DIV/0!</v>
      </c>
      <c r="AM69" s="76">
        <f t="shared" ref="AM69:AO69" si="206">SUM(AM62:AM68)</f>
        <v>0</v>
      </c>
      <c r="AN69" s="76">
        <f t="shared" si="206"/>
        <v>0</v>
      </c>
      <c r="AO69" s="77">
        <f t="shared" si="206"/>
        <v>0</v>
      </c>
      <c r="AP69" s="79" t="e">
        <f t="shared" si="10"/>
        <v>#DIV/0!</v>
      </c>
      <c r="AQ69" s="76">
        <f t="shared" ref="AQ69:AS69" si="207">SUM(AQ62:AQ68)</f>
        <v>0</v>
      </c>
      <c r="AR69" s="76">
        <f t="shared" si="207"/>
        <v>0</v>
      </c>
      <c r="AS69" s="77">
        <f t="shared" si="207"/>
        <v>0</v>
      </c>
      <c r="AT69" s="79" t="e">
        <f t="shared" si="11"/>
        <v>#DIV/0!</v>
      </c>
      <c r="AU69" s="76">
        <f t="shared" ref="AU69:AW69" si="208">SUM(AU62:AU68)</f>
        <v>0</v>
      </c>
      <c r="AV69" s="76">
        <f t="shared" si="208"/>
        <v>0</v>
      </c>
      <c r="AW69" s="77">
        <f t="shared" si="208"/>
        <v>0</v>
      </c>
      <c r="AX69" s="79" t="e">
        <f t="shared" si="12"/>
        <v>#DIV/0!</v>
      </c>
      <c r="AY69" s="76">
        <f t="shared" ref="AY69:BA69" si="209">SUM(AY62:AY68)</f>
        <v>0</v>
      </c>
      <c r="AZ69" s="76">
        <f t="shared" si="209"/>
        <v>0</v>
      </c>
      <c r="BA69" s="77">
        <f t="shared" si="209"/>
        <v>0</v>
      </c>
      <c r="BB69" s="79" t="e">
        <f t="shared" si="13"/>
        <v>#DIV/0!</v>
      </c>
      <c r="BC69" s="76">
        <f t="shared" ref="BC69:BE69" si="210">SUM(BC62:BC68)</f>
        <v>0</v>
      </c>
      <c r="BD69" s="76">
        <f t="shared" si="210"/>
        <v>0</v>
      </c>
      <c r="BE69" s="77">
        <f t="shared" si="210"/>
        <v>0</v>
      </c>
      <c r="BF69" s="79" t="e">
        <f t="shared" si="14"/>
        <v>#DIV/0!</v>
      </c>
      <c r="BG69" s="76">
        <f t="shared" ref="BG69:BI69" si="211">SUM(BG62:BG68)</f>
        <v>0</v>
      </c>
      <c r="BH69" s="76">
        <f t="shared" si="211"/>
        <v>0</v>
      </c>
      <c r="BI69" s="77">
        <f t="shared" si="211"/>
        <v>0</v>
      </c>
      <c r="BJ69" s="79" t="e">
        <f t="shared" si="15"/>
        <v>#DIV/0!</v>
      </c>
      <c r="BK69" s="76">
        <f t="shared" ref="BK69:BM69" si="212">SUM(BK62:BK68)</f>
        <v>0</v>
      </c>
      <c r="BL69" s="76">
        <f t="shared" si="212"/>
        <v>0</v>
      </c>
      <c r="BM69" s="77">
        <f t="shared" si="212"/>
        <v>0</v>
      </c>
      <c r="BN69" s="79" t="e">
        <f t="shared" si="16"/>
        <v>#DIV/0!</v>
      </c>
      <c r="BO69" s="76">
        <f t="shared" ref="BO69:BQ69" si="213">SUM(BO62:BO68)</f>
        <v>0</v>
      </c>
      <c r="BP69" s="76">
        <f t="shared" si="213"/>
        <v>0</v>
      </c>
      <c r="BQ69" s="77">
        <f t="shared" si="213"/>
        <v>0</v>
      </c>
      <c r="BR69" s="79" t="e">
        <f t="shared" si="17"/>
        <v>#DIV/0!</v>
      </c>
      <c r="BS69" s="76">
        <f t="shared" ref="BS69:BU69" si="214">SUM(BS62:BS68)</f>
        <v>0</v>
      </c>
      <c r="BT69" s="76">
        <f t="shared" si="214"/>
        <v>0</v>
      </c>
      <c r="BU69" s="77">
        <f t="shared" si="214"/>
        <v>0</v>
      </c>
      <c r="BV69" s="79" t="e">
        <f t="shared" si="18"/>
        <v>#DIV/0!</v>
      </c>
      <c r="BW69" s="76">
        <f t="shared" ref="BW69:BY69" si="215">SUM(BW62:BW68)</f>
        <v>0</v>
      </c>
      <c r="BX69" s="76">
        <f t="shared" si="215"/>
        <v>0</v>
      </c>
      <c r="BY69" s="77">
        <f t="shared" si="215"/>
        <v>0</v>
      </c>
      <c r="BZ69" s="79" t="e">
        <f t="shared" si="19"/>
        <v>#DIV/0!</v>
      </c>
      <c r="CA69" s="76">
        <f t="shared" ref="CA69:CC69" si="216">SUM(CA62:CA68)</f>
        <v>0</v>
      </c>
      <c r="CB69" s="76">
        <f t="shared" si="216"/>
        <v>0</v>
      </c>
      <c r="CC69" s="77">
        <f t="shared" si="216"/>
        <v>0</v>
      </c>
      <c r="CD69" s="79" t="e">
        <f t="shared" si="20"/>
        <v>#DIV/0!</v>
      </c>
      <c r="CE69" s="76">
        <f t="shared" ref="CE69:CG69" si="217">SUM(CE62:CE68)</f>
        <v>0</v>
      </c>
      <c r="CF69" s="76">
        <f t="shared" si="217"/>
        <v>0</v>
      </c>
      <c r="CG69" s="77">
        <f t="shared" si="217"/>
        <v>0</v>
      </c>
      <c r="CH69" s="79" t="e">
        <f t="shared" si="21"/>
        <v>#DIV/0!</v>
      </c>
      <c r="CI69" s="76">
        <f t="shared" ref="CI69:CK69" si="218">SUM(CI62:CI68)</f>
        <v>0</v>
      </c>
      <c r="CJ69" s="76">
        <f t="shared" si="218"/>
        <v>0</v>
      </c>
      <c r="CK69" s="77">
        <f t="shared" si="218"/>
        <v>0</v>
      </c>
      <c r="CL69" s="79" t="e">
        <f t="shared" si="22"/>
        <v>#DIV/0!</v>
      </c>
      <c r="CM69" s="76">
        <f t="shared" ref="CM69:CO69" si="219">SUM(CM62:CM68)</f>
        <v>0</v>
      </c>
      <c r="CN69" s="76">
        <f t="shared" si="219"/>
        <v>0</v>
      </c>
      <c r="CO69" s="77">
        <f t="shared" si="219"/>
        <v>0</v>
      </c>
      <c r="CP69" s="79" t="e">
        <f t="shared" si="23"/>
        <v>#DIV/0!</v>
      </c>
      <c r="CQ69" s="76">
        <f t="shared" ref="CQ69:CS69" si="220">SUM(CQ62:CQ68)</f>
        <v>0</v>
      </c>
      <c r="CR69" s="76">
        <f t="shared" si="220"/>
        <v>0</v>
      </c>
      <c r="CS69" s="77">
        <f t="shared" si="220"/>
        <v>0</v>
      </c>
      <c r="CT69" s="79" t="e">
        <f t="shared" si="24"/>
        <v>#DIV/0!</v>
      </c>
      <c r="CU69" s="76">
        <f t="shared" ref="CU69:CW69" si="221">SUM(CU62:CU68)</f>
        <v>0</v>
      </c>
      <c r="CV69" s="76">
        <f t="shared" si="221"/>
        <v>0</v>
      </c>
      <c r="CW69" s="77">
        <f t="shared" si="221"/>
        <v>0</v>
      </c>
      <c r="CX69" s="79" t="e">
        <f t="shared" si="25"/>
        <v>#DIV/0!</v>
      </c>
      <c r="CY69" s="76">
        <f t="shared" ref="CY69:DA69" si="222">SUM(CY62:CY68)</f>
        <v>0</v>
      </c>
      <c r="CZ69" s="76">
        <f t="shared" si="222"/>
        <v>0</v>
      </c>
      <c r="DA69" s="77">
        <f t="shared" si="222"/>
        <v>0</v>
      </c>
      <c r="DB69" s="79" t="e">
        <f t="shared" si="32"/>
        <v>#DIV/0!</v>
      </c>
      <c r="DC69" s="76">
        <f t="shared" ref="DC69:DE69" si="223">SUM(DC62:DC68)</f>
        <v>0</v>
      </c>
      <c r="DD69" s="76">
        <f t="shared" si="223"/>
        <v>0</v>
      </c>
      <c r="DE69" s="77">
        <f t="shared" si="223"/>
        <v>0</v>
      </c>
      <c r="DF69" s="151" t="e">
        <f t="shared" si="27"/>
        <v>#DIV/0!</v>
      </c>
    </row>
    <row r="70" spans="1:110">
      <c r="A70" s="88"/>
      <c r="B70" s="165">
        <f>'Daily_Total '!B70</f>
        <v>45165</v>
      </c>
      <c r="C70" s="99">
        <f>SUM(W70,AA70,AE70,AI70,AM70,AQ70,AU70,AY70,BC70,BG70,BK70,BO70,BS70,BW70,CA70,CE70,CI70,CM70,CQ70,CU70,CY70,DC70)</f>
        <v>0</v>
      </c>
      <c r="D70" s="72">
        <f t="shared" ref="D70:D76" si="224">SUM(X70,AB70,AF70,AJ70,AN70,AR70,AV70,AZ70,BD70,BH70,BL70,BP70,BT70,BX70,CB70,CF70,CJ70,CN70,CR70,CV70,CZ70,DD70)</f>
        <v>0</v>
      </c>
      <c r="E70" s="146"/>
      <c r="F70" s="72"/>
      <c r="G70" s="72"/>
      <c r="H70" s="72"/>
      <c r="I70" s="72"/>
      <c r="J70" s="61">
        <f>SUM(Y70,AC70,AG70,AK70,AO70,AS70,AW70,BA70,BE70,BI70,BM70,BQ70,BU70,BY70,CC70,CG70,CK70,CO70,CS70,CW70,DA70,DE70)</f>
        <v>0</v>
      </c>
      <c r="K70" s="59" t="e">
        <f>SUM($J$21,$J$29,$J$37,$J$45,$J$53,$J$61,$J$69:J70)/$C$3</f>
        <v>#DIV/0!</v>
      </c>
      <c r="L70" s="60" t="e">
        <f t="shared" si="140"/>
        <v>#DIV/0!</v>
      </c>
      <c r="M70" s="73" t="e">
        <f t="shared" si="141"/>
        <v>#DIV/0!</v>
      </c>
      <c r="N70" s="100" t="e">
        <f t="shared" si="30"/>
        <v>#DIV/0!</v>
      </c>
      <c r="O70" s="97"/>
      <c r="P70" s="72"/>
      <c r="Q70" s="74" t="e">
        <f t="shared" si="3"/>
        <v>#DIV/0!</v>
      </c>
      <c r="R70" s="75" t="e">
        <f>J70/O70</f>
        <v>#DIV/0!</v>
      </c>
      <c r="S70" s="59" t="e">
        <f t="shared" si="142"/>
        <v>#DIV/0!</v>
      </c>
      <c r="T70" s="72"/>
      <c r="U70" s="72"/>
      <c r="V70" s="89">
        <f t="shared" si="31"/>
        <v>1</v>
      </c>
      <c r="W70" s="169"/>
      <c r="X70" s="127"/>
      <c r="Y70" s="128"/>
      <c r="Z70" s="60" t="e">
        <f t="shared" si="6"/>
        <v>#DIV/0!</v>
      </c>
      <c r="AA70" s="127"/>
      <c r="AB70" s="127"/>
      <c r="AC70" s="128"/>
      <c r="AD70" s="60" t="e">
        <f t="shared" si="7"/>
        <v>#DIV/0!</v>
      </c>
      <c r="AE70" s="127"/>
      <c r="AF70" s="127"/>
      <c r="AG70" s="128"/>
      <c r="AH70" s="60" t="e">
        <f t="shared" si="8"/>
        <v>#DIV/0!</v>
      </c>
      <c r="AI70" s="127"/>
      <c r="AJ70" s="127"/>
      <c r="AK70" s="128"/>
      <c r="AL70" s="60" t="e">
        <f t="shared" si="9"/>
        <v>#DIV/0!</v>
      </c>
      <c r="AM70" s="127"/>
      <c r="AN70" s="127"/>
      <c r="AO70" s="128"/>
      <c r="AP70" s="60" t="e">
        <f t="shared" si="10"/>
        <v>#DIV/0!</v>
      </c>
      <c r="AQ70" s="127"/>
      <c r="AR70" s="127"/>
      <c r="AS70" s="128"/>
      <c r="AT70" s="60" t="e">
        <f t="shared" si="11"/>
        <v>#DIV/0!</v>
      </c>
      <c r="AU70" s="127"/>
      <c r="AV70" s="127"/>
      <c r="AW70" s="128"/>
      <c r="AX70" s="60" t="e">
        <f t="shared" si="12"/>
        <v>#DIV/0!</v>
      </c>
      <c r="AY70" s="127"/>
      <c r="AZ70" s="127"/>
      <c r="BA70" s="128"/>
      <c r="BB70" s="60" t="e">
        <f t="shared" si="13"/>
        <v>#DIV/0!</v>
      </c>
      <c r="BC70" s="127"/>
      <c r="BD70" s="127"/>
      <c r="BE70" s="128"/>
      <c r="BF70" s="60" t="e">
        <f t="shared" si="14"/>
        <v>#DIV/0!</v>
      </c>
      <c r="BG70" s="127"/>
      <c r="BH70" s="127"/>
      <c r="BI70" s="128"/>
      <c r="BJ70" s="60" t="e">
        <f t="shared" si="15"/>
        <v>#DIV/0!</v>
      </c>
      <c r="BK70" s="127"/>
      <c r="BL70" s="127"/>
      <c r="BM70" s="128"/>
      <c r="BN70" s="60" t="e">
        <f t="shared" si="16"/>
        <v>#DIV/0!</v>
      </c>
      <c r="BO70" s="127"/>
      <c r="BP70" s="127"/>
      <c r="BQ70" s="128"/>
      <c r="BR70" s="60" t="e">
        <f t="shared" si="17"/>
        <v>#DIV/0!</v>
      </c>
      <c r="BS70" s="127"/>
      <c r="BT70" s="127"/>
      <c r="BU70" s="128"/>
      <c r="BV70" s="60" t="e">
        <f t="shared" si="18"/>
        <v>#DIV/0!</v>
      </c>
      <c r="BW70" s="127"/>
      <c r="BX70" s="127"/>
      <c r="BY70" s="128"/>
      <c r="BZ70" s="60" t="e">
        <f t="shared" si="19"/>
        <v>#DIV/0!</v>
      </c>
      <c r="CA70" s="127"/>
      <c r="CB70" s="127"/>
      <c r="CC70" s="128"/>
      <c r="CD70" s="60" t="e">
        <f t="shared" si="20"/>
        <v>#DIV/0!</v>
      </c>
      <c r="CE70" s="127"/>
      <c r="CF70" s="127"/>
      <c r="CG70" s="128"/>
      <c r="CH70" s="60" t="e">
        <f t="shared" si="21"/>
        <v>#DIV/0!</v>
      </c>
      <c r="CI70" s="127"/>
      <c r="CJ70" s="127"/>
      <c r="CK70" s="128"/>
      <c r="CL70" s="60" t="e">
        <f t="shared" si="22"/>
        <v>#DIV/0!</v>
      </c>
      <c r="CM70" s="127"/>
      <c r="CN70" s="127"/>
      <c r="CO70" s="128"/>
      <c r="CP70" s="60" t="e">
        <f t="shared" si="23"/>
        <v>#DIV/0!</v>
      </c>
      <c r="CQ70" s="127"/>
      <c r="CR70" s="127"/>
      <c r="CS70" s="128"/>
      <c r="CT70" s="60" t="e">
        <f t="shared" si="24"/>
        <v>#DIV/0!</v>
      </c>
      <c r="CU70" s="127"/>
      <c r="CV70" s="127"/>
      <c r="CW70" s="128"/>
      <c r="CX70" s="60" t="e">
        <f t="shared" si="25"/>
        <v>#DIV/0!</v>
      </c>
      <c r="CY70" s="127"/>
      <c r="CZ70" s="127"/>
      <c r="DA70" s="128"/>
      <c r="DB70" s="60" t="e">
        <f t="shared" si="32"/>
        <v>#DIV/0!</v>
      </c>
      <c r="DC70" s="127"/>
      <c r="DD70" s="127"/>
      <c r="DE70" s="128"/>
      <c r="DF70" s="150" t="e">
        <f t="shared" si="27"/>
        <v>#DIV/0!</v>
      </c>
    </row>
    <row r="71" spans="1:110">
      <c r="A71" s="88"/>
      <c r="B71" s="165">
        <f>'Daily_Total '!B71</f>
        <v>45166</v>
      </c>
      <c r="C71" s="99">
        <f t="shared" ref="C71:C76" si="225">SUM(W71,AA71,AE71,AI71,AM71,AQ71,AU71,AY71,BC71,BG71,BK71,BO71,BS71,BW71,CA71,CE71,CI71,CM71,CQ71,CU71,CY71,DC71)</f>
        <v>0</v>
      </c>
      <c r="D71" s="72">
        <f t="shared" si="224"/>
        <v>0</v>
      </c>
      <c r="E71" s="146"/>
      <c r="F71" s="72"/>
      <c r="G71" s="72"/>
      <c r="H71" s="72"/>
      <c r="I71" s="72"/>
      <c r="J71" s="61">
        <f t="shared" ref="J71:J76" si="226">SUM(Y71,AC71,AG71,AK71,AO71,AS71,AW71,BA71,BE71,BI71,BM71,BQ71,BU71,BY71,CC71,CG71,CK71,CO71,CS71,CW71,DA71,DE71)</f>
        <v>0</v>
      </c>
      <c r="K71" s="59" t="e">
        <f>SUM($J$21,$J$29,$J$37,$J$45,$J$53,$J$61,$J$69:J71)/$C$3</f>
        <v>#DIV/0!</v>
      </c>
      <c r="L71" s="60" t="e">
        <f t="shared" si="140"/>
        <v>#DIV/0!</v>
      </c>
      <c r="M71" s="73" t="e">
        <f t="shared" si="141"/>
        <v>#DIV/0!</v>
      </c>
      <c r="N71" s="100" t="e">
        <f t="shared" si="30"/>
        <v>#DIV/0!</v>
      </c>
      <c r="O71" s="97"/>
      <c r="P71" s="72"/>
      <c r="Q71" s="74" t="e">
        <f t="shared" si="3"/>
        <v>#DIV/0!</v>
      </c>
      <c r="R71" s="75" t="e">
        <f t="shared" ref="R71:R76" si="227">J71/O71</f>
        <v>#DIV/0!</v>
      </c>
      <c r="S71" s="59" t="e">
        <f t="shared" si="142"/>
        <v>#DIV/0!</v>
      </c>
      <c r="T71" s="72"/>
      <c r="U71" s="72"/>
      <c r="V71" s="89">
        <f t="shared" si="31"/>
        <v>1</v>
      </c>
      <c r="W71" s="169"/>
      <c r="X71" s="127"/>
      <c r="Y71" s="128"/>
      <c r="Z71" s="60" t="e">
        <f t="shared" si="6"/>
        <v>#DIV/0!</v>
      </c>
      <c r="AA71" s="127"/>
      <c r="AB71" s="127"/>
      <c r="AC71" s="128"/>
      <c r="AD71" s="60" t="e">
        <f t="shared" si="7"/>
        <v>#DIV/0!</v>
      </c>
      <c r="AE71" s="127"/>
      <c r="AF71" s="127"/>
      <c r="AG71" s="128"/>
      <c r="AH71" s="60" t="e">
        <f t="shared" si="8"/>
        <v>#DIV/0!</v>
      </c>
      <c r="AI71" s="127"/>
      <c r="AJ71" s="127"/>
      <c r="AK71" s="128"/>
      <c r="AL71" s="60" t="e">
        <f t="shared" si="9"/>
        <v>#DIV/0!</v>
      </c>
      <c r="AM71" s="127"/>
      <c r="AN71" s="127"/>
      <c r="AO71" s="128"/>
      <c r="AP71" s="60" t="e">
        <f t="shared" si="10"/>
        <v>#DIV/0!</v>
      </c>
      <c r="AQ71" s="127"/>
      <c r="AR71" s="127"/>
      <c r="AS71" s="128"/>
      <c r="AT71" s="60" t="e">
        <f t="shared" si="11"/>
        <v>#DIV/0!</v>
      </c>
      <c r="AU71" s="127"/>
      <c r="AV71" s="127"/>
      <c r="AW71" s="128"/>
      <c r="AX71" s="60" t="e">
        <f t="shared" si="12"/>
        <v>#DIV/0!</v>
      </c>
      <c r="AY71" s="127"/>
      <c r="AZ71" s="127"/>
      <c r="BA71" s="128"/>
      <c r="BB71" s="60" t="e">
        <f t="shared" si="13"/>
        <v>#DIV/0!</v>
      </c>
      <c r="BC71" s="127"/>
      <c r="BD71" s="127"/>
      <c r="BE71" s="128"/>
      <c r="BF71" s="60" t="e">
        <f t="shared" si="14"/>
        <v>#DIV/0!</v>
      </c>
      <c r="BG71" s="127"/>
      <c r="BH71" s="127"/>
      <c r="BI71" s="128"/>
      <c r="BJ71" s="60" t="e">
        <f t="shared" si="15"/>
        <v>#DIV/0!</v>
      </c>
      <c r="BK71" s="127"/>
      <c r="BL71" s="127"/>
      <c r="BM71" s="128"/>
      <c r="BN71" s="60" t="e">
        <f t="shared" si="16"/>
        <v>#DIV/0!</v>
      </c>
      <c r="BO71" s="127"/>
      <c r="BP71" s="127"/>
      <c r="BQ71" s="128"/>
      <c r="BR71" s="60" t="e">
        <f t="shared" si="17"/>
        <v>#DIV/0!</v>
      </c>
      <c r="BS71" s="127"/>
      <c r="BT71" s="127"/>
      <c r="BU71" s="128"/>
      <c r="BV71" s="60" t="e">
        <f t="shared" si="18"/>
        <v>#DIV/0!</v>
      </c>
      <c r="BW71" s="127"/>
      <c r="BX71" s="127"/>
      <c r="BY71" s="128"/>
      <c r="BZ71" s="60" t="e">
        <f t="shared" si="19"/>
        <v>#DIV/0!</v>
      </c>
      <c r="CA71" s="127"/>
      <c r="CB71" s="127"/>
      <c r="CC71" s="128"/>
      <c r="CD71" s="60" t="e">
        <f t="shared" si="20"/>
        <v>#DIV/0!</v>
      </c>
      <c r="CE71" s="127"/>
      <c r="CF71" s="127"/>
      <c r="CG71" s="128"/>
      <c r="CH71" s="60" t="e">
        <f t="shared" si="21"/>
        <v>#DIV/0!</v>
      </c>
      <c r="CI71" s="127"/>
      <c r="CJ71" s="127"/>
      <c r="CK71" s="128"/>
      <c r="CL71" s="60" t="e">
        <f t="shared" si="22"/>
        <v>#DIV/0!</v>
      </c>
      <c r="CM71" s="127"/>
      <c r="CN71" s="127"/>
      <c r="CO71" s="128"/>
      <c r="CP71" s="60" t="e">
        <f t="shared" si="23"/>
        <v>#DIV/0!</v>
      </c>
      <c r="CQ71" s="127"/>
      <c r="CR71" s="127"/>
      <c r="CS71" s="128"/>
      <c r="CT71" s="60" t="e">
        <f t="shared" si="24"/>
        <v>#DIV/0!</v>
      </c>
      <c r="CU71" s="127"/>
      <c r="CV71" s="127"/>
      <c r="CW71" s="128"/>
      <c r="CX71" s="60" t="e">
        <f t="shared" si="25"/>
        <v>#DIV/0!</v>
      </c>
      <c r="CY71" s="127"/>
      <c r="CZ71" s="127"/>
      <c r="DA71" s="128"/>
      <c r="DB71" s="60" t="e">
        <f t="shared" si="32"/>
        <v>#DIV/0!</v>
      </c>
      <c r="DC71" s="127"/>
      <c r="DD71" s="127"/>
      <c r="DE71" s="128"/>
      <c r="DF71" s="150" t="e">
        <f t="shared" si="27"/>
        <v>#DIV/0!</v>
      </c>
    </row>
    <row r="72" spans="1:110">
      <c r="A72" s="88"/>
      <c r="B72" s="165">
        <f>'Daily_Total '!B72</f>
        <v>45167</v>
      </c>
      <c r="C72" s="99">
        <f t="shared" si="225"/>
        <v>0</v>
      </c>
      <c r="D72" s="72">
        <f t="shared" si="224"/>
        <v>0</v>
      </c>
      <c r="E72" s="146"/>
      <c r="F72" s="72"/>
      <c r="G72" s="72"/>
      <c r="H72" s="72"/>
      <c r="I72" s="72"/>
      <c r="J72" s="61">
        <f t="shared" si="226"/>
        <v>0</v>
      </c>
      <c r="K72" s="59" t="e">
        <f>SUM($J$21,$J$29,$J$37,$J$45,$J$53,$J$61,$J$69:J72)/$C$3</f>
        <v>#DIV/0!</v>
      </c>
      <c r="L72" s="60" t="e">
        <f t="shared" si="140"/>
        <v>#DIV/0!</v>
      </c>
      <c r="M72" s="73" t="e">
        <f t="shared" si="141"/>
        <v>#DIV/0!</v>
      </c>
      <c r="N72" s="100" t="e">
        <f t="shared" si="30"/>
        <v>#DIV/0!</v>
      </c>
      <c r="O72" s="97"/>
      <c r="P72" s="72"/>
      <c r="Q72" s="74" t="e">
        <f t="shared" si="3"/>
        <v>#DIV/0!</v>
      </c>
      <c r="R72" s="75" t="e">
        <f t="shared" si="227"/>
        <v>#DIV/0!</v>
      </c>
      <c r="S72" s="59" t="e">
        <f t="shared" si="142"/>
        <v>#DIV/0!</v>
      </c>
      <c r="T72" s="72"/>
      <c r="U72" s="72"/>
      <c r="V72" s="89">
        <f t="shared" si="31"/>
        <v>1</v>
      </c>
      <c r="W72" s="169"/>
      <c r="X72" s="127"/>
      <c r="Y72" s="128"/>
      <c r="Z72" s="60" t="e">
        <f t="shared" si="6"/>
        <v>#DIV/0!</v>
      </c>
      <c r="AA72" s="127"/>
      <c r="AB72" s="127"/>
      <c r="AC72" s="128"/>
      <c r="AD72" s="60" t="e">
        <f t="shared" si="7"/>
        <v>#DIV/0!</v>
      </c>
      <c r="AE72" s="127"/>
      <c r="AF72" s="127"/>
      <c r="AG72" s="128"/>
      <c r="AH72" s="60" t="e">
        <f t="shared" si="8"/>
        <v>#DIV/0!</v>
      </c>
      <c r="AI72" s="127"/>
      <c r="AJ72" s="127"/>
      <c r="AK72" s="128"/>
      <c r="AL72" s="60" t="e">
        <f t="shared" si="9"/>
        <v>#DIV/0!</v>
      </c>
      <c r="AM72" s="127"/>
      <c r="AN72" s="127"/>
      <c r="AO72" s="128"/>
      <c r="AP72" s="60" t="e">
        <f t="shared" si="10"/>
        <v>#DIV/0!</v>
      </c>
      <c r="AQ72" s="127"/>
      <c r="AR72" s="127"/>
      <c r="AS72" s="128"/>
      <c r="AT72" s="60" t="e">
        <f t="shared" si="11"/>
        <v>#DIV/0!</v>
      </c>
      <c r="AU72" s="127"/>
      <c r="AV72" s="127"/>
      <c r="AW72" s="128"/>
      <c r="AX72" s="60" t="e">
        <f t="shared" si="12"/>
        <v>#DIV/0!</v>
      </c>
      <c r="AY72" s="127"/>
      <c r="AZ72" s="127"/>
      <c r="BA72" s="128"/>
      <c r="BB72" s="60" t="e">
        <f t="shared" si="13"/>
        <v>#DIV/0!</v>
      </c>
      <c r="BC72" s="127"/>
      <c r="BD72" s="127"/>
      <c r="BE72" s="128"/>
      <c r="BF72" s="60" t="e">
        <f t="shared" si="14"/>
        <v>#DIV/0!</v>
      </c>
      <c r="BG72" s="127"/>
      <c r="BH72" s="127"/>
      <c r="BI72" s="128"/>
      <c r="BJ72" s="60" t="e">
        <f t="shared" si="15"/>
        <v>#DIV/0!</v>
      </c>
      <c r="BK72" s="127"/>
      <c r="BL72" s="127"/>
      <c r="BM72" s="128"/>
      <c r="BN72" s="60" t="e">
        <f t="shared" si="16"/>
        <v>#DIV/0!</v>
      </c>
      <c r="BO72" s="127"/>
      <c r="BP72" s="127"/>
      <c r="BQ72" s="128"/>
      <c r="BR72" s="60" t="e">
        <f t="shared" si="17"/>
        <v>#DIV/0!</v>
      </c>
      <c r="BS72" s="127"/>
      <c r="BT72" s="127"/>
      <c r="BU72" s="128"/>
      <c r="BV72" s="60" t="e">
        <f t="shared" si="18"/>
        <v>#DIV/0!</v>
      </c>
      <c r="BW72" s="127"/>
      <c r="BX72" s="127"/>
      <c r="BY72" s="128"/>
      <c r="BZ72" s="60" t="e">
        <f t="shared" si="19"/>
        <v>#DIV/0!</v>
      </c>
      <c r="CA72" s="127"/>
      <c r="CB72" s="127"/>
      <c r="CC72" s="128"/>
      <c r="CD72" s="60" t="e">
        <f t="shared" si="20"/>
        <v>#DIV/0!</v>
      </c>
      <c r="CE72" s="127"/>
      <c r="CF72" s="127"/>
      <c r="CG72" s="128"/>
      <c r="CH72" s="60" t="e">
        <f t="shared" si="21"/>
        <v>#DIV/0!</v>
      </c>
      <c r="CI72" s="127"/>
      <c r="CJ72" s="127"/>
      <c r="CK72" s="128"/>
      <c r="CL72" s="60" t="e">
        <f t="shared" si="22"/>
        <v>#DIV/0!</v>
      </c>
      <c r="CM72" s="127"/>
      <c r="CN72" s="127"/>
      <c r="CO72" s="128"/>
      <c r="CP72" s="60" t="e">
        <f t="shared" si="23"/>
        <v>#DIV/0!</v>
      </c>
      <c r="CQ72" s="127"/>
      <c r="CR72" s="127"/>
      <c r="CS72" s="128"/>
      <c r="CT72" s="60" t="e">
        <f t="shared" si="24"/>
        <v>#DIV/0!</v>
      </c>
      <c r="CU72" s="127"/>
      <c r="CV72" s="127"/>
      <c r="CW72" s="128"/>
      <c r="CX72" s="60" t="e">
        <f t="shared" si="25"/>
        <v>#DIV/0!</v>
      </c>
      <c r="CY72" s="127"/>
      <c r="CZ72" s="127"/>
      <c r="DA72" s="128"/>
      <c r="DB72" s="60" t="e">
        <f t="shared" si="32"/>
        <v>#DIV/0!</v>
      </c>
      <c r="DC72" s="127"/>
      <c r="DD72" s="127"/>
      <c r="DE72" s="128"/>
      <c r="DF72" s="150" t="e">
        <f t="shared" si="27"/>
        <v>#DIV/0!</v>
      </c>
    </row>
    <row r="73" spans="1:110">
      <c r="A73" s="88"/>
      <c r="B73" s="165">
        <f>'Daily_Total '!B73</f>
        <v>45168</v>
      </c>
      <c r="C73" s="99">
        <f t="shared" si="225"/>
        <v>0</v>
      </c>
      <c r="D73" s="72">
        <f t="shared" si="224"/>
        <v>0</v>
      </c>
      <c r="E73" s="146"/>
      <c r="F73" s="72"/>
      <c r="G73" s="72"/>
      <c r="H73" s="72"/>
      <c r="I73" s="72"/>
      <c r="J73" s="61">
        <f t="shared" si="226"/>
        <v>0</v>
      </c>
      <c r="K73" s="59" t="e">
        <f>SUM($J$21,$J$29,$J$37,$J$45,$J$53,$J$61,$J$69:J73)/$C$3</f>
        <v>#DIV/0!</v>
      </c>
      <c r="L73" s="60" t="e">
        <f t="shared" si="140"/>
        <v>#DIV/0!</v>
      </c>
      <c r="M73" s="73" t="e">
        <f t="shared" si="141"/>
        <v>#DIV/0!</v>
      </c>
      <c r="N73" s="100" t="e">
        <f t="shared" si="30"/>
        <v>#DIV/0!</v>
      </c>
      <c r="O73" s="97"/>
      <c r="P73" s="72"/>
      <c r="Q73" s="74" t="e">
        <f t="shared" si="3"/>
        <v>#DIV/0!</v>
      </c>
      <c r="R73" s="75" t="e">
        <f t="shared" si="227"/>
        <v>#DIV/0!</v>
      </c>
      <c r="S73" s="59" t="e">
        <f t="shared" si="142"/>
        <v>#DIV/0!</v>
      </c>
      <c r="T73" s="72"/>
      <c r="U73" s="72"/>
      <c r="V73" s="89">
        <f t="shared" si="31"/>
        <v>1</v>
      </c>
      <c r="W73" s="169"/>
      <c r="X73" s="127"/>
      <c r="Y73" s="128"/>
      <c r="Z73" s="60" t="e">
        <f t="shared" si="6"/>
        <v>#DIV/0!</v>
      </c>
      <c r="AA73" s="127"/>
      <c r="AB73" s="127"/>
      <c r="AC73" s="128"/>
      <c r="AD73" s="60" t="e">
        <f t="shared" si="7"/>
        <v>#DIV/0!</v>
      </c>
      <c r="AE73" s="127"/>
      <c r="AF73" s="127"/>
      <c r="AG73" s="128"/>
      <c r="AH73" s="60" t="e">
        <f t="shared" si="8"/>
        <v>#DIV/0!</v>
      </c>
      <c r="AI73" s="127"/>
      <c r="AJ73" s="127"/>
      <c r="AK73" s="128"/>
      <c r="AL73" s="60" t="e">
        <f t="shared" si="9"/>
        <v>#DIV/0!</v>
      </c>
      <c r="AM73" s="127"/>
      <c r="AN73" s="127"/>
      <c r="AO73" s="128"/>
      <c r="AP73" s="60" t="e">
        <f t="shared" si="10"/>
        <v>#DIV/0!</v>
      </c>
      <c r="AQ73" s="127"/>
      <c r="AR73" s="127"/>
      <c r="AS73" s="128"/>
      <c r="AT73" s="60" t="e">
        <f t="shared" si="11"/>
        <v>#DIV/0!</v>
      </c>
      <c r="AU73" s="127"/>
      <c r="AV73" s="127"/>
      <c r="AW73" s="128"/>
      <c r="AX73" s="60" t="e">
        <f t="shared" si="12"/>
        <v>#DIV/0!</v>
      </c>
      <c r="AY73" s="127"/>
      <c r="AZ73" s="127"/>
      <c r="BA73" s="128"/>
      <c r="BB73" s="60" t="e">
        <f t="shared" si="13"/>
        <v>#DIV/0!</v>
      </c>
      <c r="BC73" s="127"/>
      <c r="BD73" s="127"/>
      <c r="BE73" s="128"/>
      <c r="BF73" s="60" t="e">
        <f t="shared" si="14"/>
        <v>#DIV/0!</v>
      </c>
      <c r="BG73" s="127"/>
      <c r="BH73" s="127"/>
      <c r="BI73" s="128"/>
      <c r="BJ73" s="60" t="e">
        <f t="shared" si="15"/>
        <v>#DIV/0!</v>
      </c>
      <c r="BK73" s="127"/>
      <c r="BL73" s="127"/>
      <c r="BM73" s="128"/>
      <c r="BN73" s="60" t="e">
        <f t="shared" si="16"/>
        <v>#DIV/0!</v>
      </c>
      <c r="BO73" s="127"/>
      <c r="BP73" s="127"/>
      <c r="BQ73" s="128"/>
      <c r="BR73" s="60" t="e">
        <f t="shared" si="17"/>
        <v>#DIV/0!</v>
      </c>
      <c r="BS73" s="127"/>
      <c r="BT73" s="127"/>
      <c r="BU73" s="128"/>
      <c r="BV73" s="60" t="e">
        <f t="shared" si="18"/>
        <v>#DIV/0!</v>
      </c>
      <c r="BW73" s="127"/>
      <c r="BX73" s="127"/>
      <c r="BY73" s="128"/>
      <c r="BZ73" s="60" t="e">
        <f t="shared" si="19"/>
        <v>#DIV/0!</v>
      </c>
      <c r="CA73" s="127"/>
      <c r="CB73" s="127"/>
      <c r="CC73" s="128"/>
      <c r="CD73" s="60" t="e">
        <f t="shared" si="20"/>
        <v>#DIV/0!</v>
      </c>
      <c r="CE73" s="127"/>
      <c r="CF73" s="127"/>
      <c r="CG73" s="128"/>
      <c r="CH73" s="60" t="e">
        <f t="shared" si="21"/>
        <v>#DIV/0!</v>
      </c>
      <c r="CI73" s="127"/>
      <c r="CJ73" s="127"/>
      <c r="CK73" s="128"/>
      <c r="CL73" s="60" t="e">
        <f t="shared" si="22"/>
        <v>#DIV/0!</v>
      </c>
      <c r="CM73" s="127"/>
      <c r="CN73" s="127"/>
      <c r="CO73" s="128"/>
      <c r="CP73" s="60" t="e">
        <f t="shared" si="23"/>
        <v>#DIV/0!</v>
      </c>
      <c r="CQ73" s="127"/>
      <c r="CR73" s="127"/>
      <c r="CS73" s="128"/>
      <c r="CT73" s="60" t="e">
        <f t="shared" si="24"/>
        <v>#DIV/0!</v>
      </c>
      <c r="CU73" s="127"/>
      <c r="CV73" s="127"/>
      <c r="CW73" s="128"/>
      <c r="CX73" s="60" t="e">
        <f t="shared" si="25"/>
        <v>#DIV/0!</v>
      </c>
      <c r="CY73" s="127"/>
      <c r="CZ73" s="127"/>
      <c r="DA73" s="128"/>
      <c r="DB73" s="60" t="e">
        <f t="shared" si="32"/>
        <v>#DIV/0!</v>
      </c>
      <c r="DC73" s="127"/>
      <c r="DD73" s="127"/>
      <c r="DE73" s="128"/>
      <c r="DF73" s="150" t="e">
        <f t="shared" si="27"/>
        <v>#DIV/0!</v>
      </c>
    </row>
    <row r="74" spans="1:110">
      <c r="A74" s="90"/>
      <c r="B74" s="165">
        <f>'Daily_Total '!B74</f>
        <v>45169</v>
      </c>
      <c r="C74" s="99">
        <f t="shared" si="225"/>
        <v>0</v>
      </c>
      <c r="D74" s="72">
        <f t="shared" si="224"/>
        <v>0</v>
      </c>
      <c r="E74" s="146"/>
      <c r="F74" s="72"/>
      <c r="G74" s="72"/>
      <c r="H74" s="72"/>
      <c r="I74" s="72"/>
      <c r="J74" s="61">
        <f t="shared" si="226"/>
        <v>0</v>
      </c>
      <c r="K74" s="59" t="e">
        <f>SUM($J$21,$J$29,$J$37,$J$45,$J$53,$J$61,$J$69:J74)/$C$3</f>
        <v>#DIV/0!</v>
      </c>
      <c r="L74" s="60" t="e">
        <f t="shared" si="140"/>
        <v>#DIV/0!</v>
      </c>
      <c r="M74" s="73" t="e">
        <f t="shared" si="141"/>
        <v>#DIV/0!</v>
      </c>
      <c r="N74" s="100" t="e">
        <f t="shared" si="30"/>
        <v>#DIV/0!</v>
      </c>
      <c r="O74" s="97"/>
      <c r="P74" s="72"/>
      <c r="Q74" s="74" t="e">
        <f t="shared" si="3"/>
        <v>#DIV/0!</v>
      </c>
      <c r="R74" s="75" t="e">
        <f t="shared" si="227"/>
        <v>#DIV/0!</v>
      </c>
      <c r="S74" s="59" t="e">
        <f t="shared" si="142"/>
        <v>#DIV/0!</v>
      </c>
      <c r="T74" s="72"/>
      <c r="U74" s="72"/>
      <c r="V74" s="89">
        <f t="shared" si="31"/>
        <v>1</v>
      </c>
      <c r="W74" s="169"/>
      <c r="X74" s="127"/>
      <c r="Y74" s="128"/>
      <c r="Z74" s="60" t="e">
        <f t="shared" si="6"/>
        <v>#DIV/0!</v>
      </c>
      <c r="AA74" s="127"/>
      <c r="AB74" s="127"/>
      <c r="AC74" s="128"/>
      <c r="AD74" s="60" t="e">
        <f t="shared" si="7"/>
        <v>#DIV/0!</v>
      </c>
      <c r="AE74" s="127"/>
      <c r="AF74" s="127"/>
      <c r="AG74" s="128"/>
      <c r="AH74" s="60" t="e">
        <f t="shared" si="8"/>
        <v>#DIV/0!</v>
      </c>
      <c r="AI74" s="127"/>
      <c r="AJ74" s="127"/>
      <c r="AK74" s="128"/>
      <c r="AL74" s="60" t="e">
        <f t="shared" si="9"/>
        <v>#DIV/0!</v>
      </c>
      <c r="AM74" s="127"/>
      <c r="AN74" s="127"/>
      <c r="AO74" s="128"/>
      <c r="AP74" s="60" t="e">
        <f t="shared" si="10"/>
        <v>#DIV/0!</v>
      </c>
      <c r="AQ74" s="127"/>
      <c r="AR74" s="127"/>
      <c r="AS74" s="128"/>
      <c r="AT74" s="60" t="e">
        <f t="shared" si="11"/>
        <v>#DIV/0!</v>
      </c>
      <c r="AU74" s="127"/>
      <c r="AV74" s="127"/>
      <c r="AW74" s="128"/>
      <c r="AX74" s="60" t="e">
        <f t="shared" si="12"/>
        <v>#DIV/0!</v>
      </c>
      <c r="AY74" s="127"/>
      <c r="AZ74" s="127"/>
      <c r="BA74" s="128"/>
      <c r="BB74" s="60" t="e">
        <f t="shared" si="13"/>
        <v>#DIV/0!</v>
      </c>
      <c r="BC74" s="127"/>
      <c r="BD74" s="127"/>
      <c r="BE74" s="128"/>
      <c r="BF74" s="60" t="e">
        <f t="shared" si="14"/>
        <v>#DIV/0!</v>
      </c>
      <c r="BG74" s="127"/>
      <c r="BH74" s="127"/>
      <c r="BI74" s="128"/>
      <c r="BJ74" s="60" t="e">
        <f t="shared" si="15"/>
        <v>#DIV/0!</v>
      </c>
      <c r="BK74" s="127"/>
      <c r="BL74" s="127"/>
      <c r="BM74" s="128"/>
      <c r="BN74" s="60" t="e">
        <f t="shared" si="16"/>
        <v>#DIV/0!</v>
      </c>
      <c r="BO74" s="127"/>
      <c r="BP74" s="127"/>
      <c r="BQ74" s="128"/>
      <c r="BR74" s="60" t="e">
        <f t="shared" si="17"/>
        <v>#DIV/0!</v>
      </c>
      <c r="BS74" s="127"/>
      <c r="BT74" s="127"/>
      <c r="BU74" s="128"/>
      <c r="BV74" s="60" t="e">
        <f t="shared" si="18"/>
        <v>#DIV/0!</v>
      </c>
      <c r="BW74" s="127"/>
      <c r="BX74" s="127"/>
      <c r="BY74" s="128"/>
      <c r="BZ74" s="60" t="e">
        <f t="shared" si="19"/>
        <v>#DIV/0!</v>
      </c>
      <c r="CA74" s="127"/>
      <c r="CB74" s="127"/>
      <c r="CC74" s="128"/>
      <c r="CD74" s="60" t="e">
        <f t="shared" si="20"/>
        <v>#DIV/0!</v>
      </c>
      <c r="CE74" s="127"/>
      <c r="CF74" s="127"/>
      <c r="CG74" s="128"/>
      <c r="CH74" s="60" t="e">
        <f t="shared" si="21"/>
        <v>#DIV/0!</v>
      </c>
      <c r="CI74" s="127"/>
      <c r="CJ74" s="127"/>
      <c r="CK74" s="128"/>
      <c r="CL74" s="60" t="e">
        <f t="shared" si="22"/>
        <v>#DIV/0!</v>
      </c>
      <c r="CM74" s="127"/>
      <c r="CN74" s="127"/>
      <c r="CO74" s="128"/>
      <c r="CP74" s="60" t="e">
        <f t="shared" si="23"/>
        <v>#DIV/0!</v>
      </c>
      <c r="CQ74" s="127"/>
      <c r="CR74" s="127"/>
      <c r="CS74" s="128"/>
      <c r="CT74" s="60" t="e">
        <f t="shared" si="24"/>
        <v>#DIV/0!</v>
      </c>
      <c r="CU74" s="127"/>
      <c r="CV74" s="127"/>
      <c r="CW74" s="128"/>
      <c r="CX74" s="60" t="e">
        <f t="shared" si="25"/>
        <v>#DIV/0!</v>
      </c>
      <c r="CY74" s="127"/>
      <c r="CZ74" s="127"/>
      <c r="DA74" s="128"/>
      <c r="DB74" s="60" t="e">
        <f t="shared" si="32"/>
        <v>#DIV/0!</v>
      </c>
      <c r="DC74" s="127"/>
      <c r="DD74" s="127"/>
      <c r="DE74" s="128"/>
      <c r="DF74" s="150" t="e">
        <f t="shared" si="27"/>
        <v>#DIV/0!</v>
      </c>
    </row>
    <row r="75" spans="1:110">
      <c r="A75" s="88"/>
      <c r="B75" s="165">
        <f>'Daily_Total '!B75</f>
        <v>45170</v>
      </c>
      <c r="C75" s="99">
        <f t="shared" si="225"/>
        <v>0</v>
      </c>
      <c r="D75" s="72">
        <f t="shared" si="224"/>
        <v>0</v>
      </c>
      <c r="E75" s="146"/>
      <c r="F75" s="72"/>
      <c r="G75" s="72"/>
      <c r="H75" s="72"/>
      <c r="I75" s="72"/>
      <c r="J75" s="61">
        <f t="shared" si="226"/>
        <v>0</v>
      </c>
      <c r="K75" s="59" t="e">
        <f>SUM($J$21,$J$29,$J$37,$J$45,$J$53,$J$61,$J$69:J75)/$C$3</f>
        <v>#DIV/0!</v>
      </c>
      <c r="L75" s="60" t="e">
        <f t="shared" si="140"/>
        <v>#DIV/0!</v>
      </c>
      <c r="M75" s="73" t="e">
        <f t="shared" si="141"/>
        <v>#DIV/0!</v>
      </c>
      <c r="N75" s="100" t="e">
        <f t="shared" si="30"/>
        <v>#DIV/0!</v>
      </c>
      <c r="O75" s="97"/>
      <c r="P75" s="72"/>
      <c r="Q75" s="74" t="e">
        <f t="shared" si="3"/>
        <v>#DIV/0!</v>
      </c>
      <c r="R75" s="75" t="e">
        <f t="shared" si="227"/>
        <v>#DIV/0!</v>
      </c>
      <c r="S75" s="59" t="e">
        <f t="shared" si="142"/>
        <v>#DIV/0!</v>
      </c>
      <c r="T75" s="72"/>
      <c r="U75" s="72"/>
      <c r="V75" s="89">
        <f t="shared" si="31"/>
        <v>1</v>
      </c>
      <c r="W75" s="169"/>
      <c r="X75" s="127"/>
      <c r="Y75" s="128"/>
      <c r="Z75" s="60" t="e">
        <f t="shared" si="6"/>
        <v>#DIV/0!</v>
      </c>
      <c r="AA75" s="127"/>
      <c r="AB75" s="127"/>
      <c r="AC75" s="128"/>
      <c r="AD75" s="60" t="e">
        <f t="shared" si="7"/>
        <v>#DIV/0!</v>
      </c>
      <c r="AE75" s="127"/>
      <c r="AF75" s="127"/>
      <c r="AG75" s="128"/>
      <c r="AH75" s="60" t="e">
        <f t="shared" si="8"/>
        <v>#DIV/0!</v>
      </c>
      <c r="AI75" s="127"/>
      <c r="AJ75" s="127"/>
      <c r="AK75" s="128"/>
      <c r="AL75" s="60" t="e">
        <f t="shared" si="9"/>
        <v>#DIV/0!</v>
      </c>
      <c r="AM75" s="127"/>
      <c r="AN75" s="127"/>
      <c r="AO75" s="128"/>
      <c r="AP75" s="60" t="e">
        <f t="shared" si="10"/>
        <v>#DIV/0!</v>
      </c>
      <c r="AQ75" s="127"/>
      <c r="AR75" s="127"/>
      <c r="AS75" s="128"/>
      <c r="AT75" s="60" t="e">
        <f t="shared" si="11"/>
        <v>#DIV/0!</v>
      </c>
      <c r="AU75" s="127"/>
      <c r="AV75" s="127"/>
      <c r="AW75" s="128"/>
      <c r="AX75" s="60" t="e">
        <f t="shared" si="12"/>
        <v>#DIV/0!</v>
      </c>
      <c r="AY75" s="127"/>
      <c r="AZ75" s="127"/>
      <c r="BA75" s="128"/>
      <c r="BB75" s="60" t="e">
        <f t="shared" si="13"/>
        <v>#DIV/0!</v>
      </c>
      <c r="BC75" s="127"/>
      <c r="BD75" s="127"/>
      <c r="BE75" s="128"/>
      <c r="BF75" s="60" t="e">
        <f t="shared" si="14"/>
        <v>#DIV/0!</v>
      </c>
      <c r="BG75" s="127"/>
      <c r="BH75" s="127"/>
      <c r="BI75" s="128"/>
      <c r="BJ75" s="60" t="e">
        <f t="shared" si="15"/>
        <v>#DIV/0!</v>
      </c>
      <c r="BK75" s="127"/>
      <c r="BL75" s="127"/>
      <c r="BM75" s="128"/>
      <c r="BN75" s="60" t="e">
        <f t="shared" si="16"/>
        <v>#DIV/0!</v>
      </c>
      <c r="BO75" s="127"/>
      <c r="BP75" s="127"/>
      <c r="BQ75" s="128"/>
      <c r="BR75" s="60" t="e">
        <f t="shared" si="17"/>
        <v>#DIV/0!</v>
      </c>
      <c r="BS75" s="127"/>
      <c r="BT75" s="127"/>
      <c r="BU75" s="128"/>
      <c r="BV75" s="60" t="e">
        <f t="shared" si="18"/>
        <v>#DIV/0!</v>
      </c>
      <c r="BW75" s="127"/>
      <c r="BX75" s="127"/>
      <c r="BY75" s="128"/>
      <c r="BZ75" s="60" t="e">
        <f t="shared" si="19"/>
        <v>#DIV/0!</v>
      </c>
      <c r="CA75" s="127"/>
      <c r="CB75" s="127"/>
      <c r="CC75" s="128"/>
      <c r="CD75" s="60" t="e">
        <f t="shared" si="20"/>
        <v>#DIV/0!</v>
      </c>
      <c r="CE75" s="127"/>
      <c r="CF75" s="127"/>
      <c r="CG75" s="128"/>
      <c r="CH75" s="60" t="e">
        <f t="shared" si="21"/>
        <v>#DIV/0!</v>
      </c>
      <c r="CI75" s="127"/>
      <c r="CJ75" s="127"/>
      <c r="CK75" s="128"/>
      <c r="CL75" s="60" t="e">
        <f t="shared" si="22"/>
        <v>#DIV/0!</v>
      </c>
      <c r="CM75" s="127"/>
      <c r="CN75" s="127"/>
      <c r="CO75" s="128"/>
      <c r="CP75" s="60" t="e">
        <f t="shared" si="23"/>
        <v>#DIV/0!</v>
      </c>
      <c r="CQ75" s="127"/>
      <c r="CR75" s="127"/>
      <c r="CS75" s="128"/>
      <c r="CT75" s="60" t="e">
        <f t="shared" si="24"/>
        <v>#DIV/0!</v>
      </c>
      <c r="CU75" s="127"/>
      <c r="CV75" s="127"/>
      <c r="CW75" s="128"/>
      <c r="CX75" s="60" t="e">
        <f t="shared" si="25"/>
        <v>#DIV/0!</v>
      </c>
      <c r="CY75" s="127"/>
      <c r="CZ75" s="127"/>
      <c r="DA75" s="128"/>
      <c r="DB75" s="60" t="e">
        <f t="shared" si="32"/>
        <v>#DIV/0!</v>
      </c>
      <c r="DC75" s="127"/>
      <c r="DD75" s="127"/>
      <c r="DE75" s="128"/>
      <c r="DF75" s="150" t="e">
        <f t="shared" si="27"/>
        <v>#DIV/0!</v>
      </c>
    </row>
    <row r="76" spans="1:110">
      <c r="A76" s="88"/>
      <c r="B76" s="165">
        <f>'Daily_Total '!B76</f>
        <v>45171</v>
      </c>
      <c r="C76" s="99">
        <f t="shared" si="225"/>
        <v>0</v>
      </c>
      <c r="D76" s="72">
        <f t="shared" si="224"/>
        <v>0</v>
      </c>
      <c r="E76" s="146"/>
      <c r="F76" s="72"/>
      <c r="G76" s="72"/>
      <c r="H76" s="72"/>
      <c r="I76" s="72"/>
      <c r="J76" s="61">
        <f t="shared" si="226"/>
        <v>0</v>
      </c>
      <c r="K76" s="59" t="e">
        <f>SUM($J$21,$J$29,$J$37,$J$45,$J$53,$J$61,$J$69:J76)/$C$3</f>
        <v>#DIV/0!</v>
      </c>
      <c r="L76" s="60" t="e">
        <f t="shared" si="140"/>
        <v>#DIV/0!</v>
      </c>
      <c r="M76" s="73" t="e">
        <f t="shared" si="141"/>
        <v>#DIV/0!</v>
      </c>
      <c r="N76" s="100" t="e">
        <f t="shared" si="30"/>
        <v>#DIV/0!</v>
      </c>
      <c r="O76" s="97"/>
      <c r="P76" s="72"/>
      <c r="Q76" s="74" t="e">
        <f t="shared" si="3"/>
        <v>#DIV/0!</v>
      </c>
      <c r="R76" s="75" t="e">
        <f t="shared" si="227"/>
        <v>#DIV/0!</v>
      </c>
      <c r="S76" s="59" t="e">
        <f t="shared" si="142"/>
        <v>#DIV/0!</v>
      </c>
      <c r="T76" s="72"/>
      <c r="U76" s="72"/>
      <c r="V76" s="89">
        <f t="shared" si="31"/>
        <v>1</v>
      </c>
      <c r="W76" s="169"/>
      <c r="X76" s="127"/>
      <c r="Y76" s="128"/>
      <c r="Z76" s="60" t="e">
        <f t="shared" si="6"/>
        <v>#DIV/0!</v>
      </c>
      <c r="AA76" s="127"/>
      <c r="AB76" s="127"/>
      <c r="AC76" s="128"/>
      <c r="AD76" s="60" t="e">
        <f t="shared" si="7"/>
        <v>#DIV/0!</v>
      </c>
      <c r="AE76" s="127"/>
      <c r="AF76" s="127"/>
      <c r="AG76" s="128"/>
      <c r="AH76" s="60" t="e">
        <f t="shared" si="8"/>
        <v>#DIV/0!</v>
      </c>
      <c r="AI76" s="127"/>
      <c r="AJ76" s="127"/>
      <c r="AK76" s="128"/>
      <c r="AL76" s="60" t="e">
        <f t="shared" si="9"/>
        <v>#DIV/0!</v>
      </c>
      <c r="AM76" s="127"/>
      <c r="AN76" s="127"/>
      <c r="AO76" s="128"/>
      <c r="AP76" s="60" t="e">
        <f t="shared" si="10"/>
        <v>#DIV/0!</v>
      </c>
      <c r="AQ76" s="127"/>
      <c r="AR76" s="127"/>
      <c r="AS76" s="128"/>
      <c r="AT76" s="60" t="e">
        <f t="shared" si="11"/>
        <v>#DIV/0!</v>
      </c>
      <c r="AU76" s="127"/>
      <c r="AV76" s="127"/>
      <c r="AW76" s="128"/>
      <c r="AX76" s="60" t="e">
        <f t="shared" si="12"/>
        <v>#DIV/0!</v>
      </c>
      <c r="AY76" s="127"/>
      <c r="AZ76" s="127"/>
      <c r="BA76" s="128"/>
      <c r="BB76" s="60" t="e">
        <f t="shared" si="13"/>
        <v>#DIV/0!</v>
      </c>
      <c r="BC76" s="127"/>
      <c r="BD76" s="127"/>
      <c r="BE76" s="128"/>
      <c r="BF76" s="60" t="e">
        <f t="shared" si="14"/>
        <v>#DIV/0!</v>
      </c>
      <c r="BG76" s="127"/>
      <c r="BH76" s="127"/>
      <c r="BI76" s="128"/>
      <c r="BJ76" s="60" t="e">
        <f t="shared" si="15"/>
        <v>#DIV/0!</v>
      </c>
      <c r="BK76" s="127"/>
      <c r="BL76" s="127"/>
      <c r="BM76" s="128"/>
      <c r="BN76" s="60" t="e">
        <f t="shared" si="16"/>
        <v>#DIV/0!</v>
      </c>
      <c r="BO76" s="127"/>
      <c r="BP76" s="127"/>
      <c r="BQ76" s="128"/>
      <c r="BR76" s="60" t="e">
        <f t="shared" si="17"/>
        <v>#DIV/0!</v>
      </c>
      <c r="BS76" s="127"/>
      <c r="BT76" s="127"/>
      <c r="BU76" s="128"/>
      <c r="BV76" s="60" t="e">
        <f t="shared" si="18"/>
        <v>#DIV/0!</v>
      </c>
      <c r="BW76" s="127"/>
      <c r="BX76" s="127"/>
      <c r="BY76" s="128"/>
      <c r="BZ76" s="60" t="e">
        <f t="shared" si="19"/>
        <v>#DIV/0!</v>
      </c>
      <c r="CA76" s="127"/>
      <c r="CB76" s="127"/>
      <c r="CC76" s="128"/>
      <c r="CD76" s="60" t="e">
        <f t="shared" si="20"/>
        <v>#DIV/0!</v>
      </c>
      <c r="CE76" s="127"/>
      <c r="CF76" s="127"/>
      <c r="CG76" s="128"/>
      <c r="CH76" s="60" t="e">
        <f t="shared" si="21"/>
        <v>#DIV/0!</v>
      </c>
      <c r="CI76" s="127"/>
      <c r="CJ76" s="127"/>
      <c r="CK76" s="128"/>
      <c r="CL76" s="60" t="e">
        <f t="shared" si="22"/>
        <v>#DIV/0!</v>
      </c>
      <c r="CM76" s="127"/>
      <c r="CN76" s="127"/>
      <c r="CO76" s="128"/>
      <c r="CP76" s="60" t="e">
        <f t="shared" si="23"/>
        <v>#DIV/0!</v>
      </c>
      <c r="CQ76" s="127"/>
      <c r="CR76" s="127"/>
      <c r="CS76" s="128"/>
      <c r="CT76" s="60" t="e">
        <f t="shared" si="24"/>
        <v>#DIV/0!</v>
      </c>
      <c r="CU76" s="127"/>
      <c r="CV76" s="127"/>
      <c r="CW76" s="128"/>
      <c r="CX76" s="60" t="e">
        <f t="shared" si="25"/>
        <v>#DIV/0!</v>
      </c>
      <c r="CY76" s="127"/>
      <c r="CZ76" s="127"/>
      <c r="DA76" s="128"/>
      <c r="DB76" s="60" t="e">
        <f t="shared" si="32"/>
        <v>#DIV/0!</v>
      </c>
      <c r="DC76" s="127"/>
      <c r="DD76" s="127"/>
      <c r="DE76" s="128"/>
      <c r="DF76" s="150" t="e">
        <f t="shared" si="27"/>
        <v>#DIV/0!</v>
      </c>
    </row>
    <row r="77" spans="1:110">
      <c r="A77" s="91"/>
      <c r="B77" s="166" t="s">
        <v>67</v>
      </c>
      <c r="C77" s="91">
        <f t="shared" ref="C77" si="228">SUM(C70:C76)</f>
        <v>0</v>
      </c>
      <c r="D77" s="76">
        <f t="shared" ref="D77:I85" si="229">SUM(D70:D76)</f>
        <v>0</v>
      </c>
      <c r="E77" s="147">
        <f t="shared" si="229"/>
        <v>0</v>
      </c>
      <c r="F77" s="76">
        <f t="shared" si="229"/>
        <v>0</v>
      </c>
      <c r="G77" s="76">
        <f t="shared" si="229"/>
        <v>0</v>
      </c>
      <c r="H77" s="76">
        <f t="shared" si="229"/>
        <v>0</v>
      </c>
      <c r="I77" s="76">
        <f t="shared" si="229"/>
        <v>0</v>
      </c>
      <c r="J77" s="77">
        <f>SUM(J70:J76)</f>
        <v>0</v>
      </c>
      <c r="K77" s="78" t="e">
        <f>SUM($J$21,$J$29,$J$37,$J$45,$J$53,$J$61,$J$69,$J$77)/$C$3</f>
        <v>#DIV/0!</v>
      </c>
      <c r="L77" s="79" t="e">
        <f t="shared" si="140"/>
        <v>#DIV/0!</v>
      </c>
      <c r="M77" s="80" t="e">
        <f t="shared" si="141"/>
        <v>#DIV/0!</v>
      </c>
      <c r="N77" s="101" t="e">
        <f t="shared" si="30"/>
        <v>#DIV/0!</v>
      </c>
      <c r="O77" s="98">
        <f>SUM(O70:O76)</f>
        <v>0</v>
      </c>
      <c r="P77" s="81">
        <f>SUM(P70:P76)</f>
        <v>0</v>
      </c>
      <c r="Q77" s="78" t="e">
        <f t="shared" si="3"/>
        <v>#DIV/0!</v>
      </c>
      <c r="R77" s="82" t="e">
        <f>J77/O77</f>
        <v>#DIV/0!</v>
      </c>
      <c r="S77" s="78" t="e">
        <f t="shared" si="142"/>
        <v>#DIV/0!</v>
      </c>
      <c r="T77" s="83" t="e">
        <f>AVERAGE(T70:T76)</f>
        <v>#DIV/0!</v>
      </c>
      <c r="U77" s="76">
        <f>SUM(U70:U76)</f>
        <v>0</v>
      </c>
      <c r="V77" s="92">
        <f t="shared" si="31"/>
        <v>1</v>
      </c>
      <c r="W77" s="98">
        <f t="shared" ref="W77:Y77" si="230">SUM(W70:W76)</f>
        <v>0</v>
      </c>
      <c r="X77" s="76">
        <f t="shared" si="230"/>
        <v>0</v>
      </c>
      <c r="Y77" s="77">
        <f t="shared" si="230"/>
        <v>0</v>
      </c>
      <c r="Z77" s="79" t="e">
        <f t="shared" si="6"/>
        <v>#DIV/0!</v>
      </c>
      <c r="AA77" s="76">
        <f t="shared" ref="AA77:AC77" si="231">SUM(AA70:AA76)</f>
        <v>0</v>
      </c>
      <c r="AB77" s="76">
        <f t="shared" si="231"/>
        <v>0</v>
      </c>
      <c r="AC77" s="77">
        <f t="shared" si="231"/>
        <v>0</v>
      </c>
      <c r="AD77" s="79" t="e">
        <f t="shared" si="7"/>
        <v>#DIV/0!</v>
      </c>
      <c r="AE77" s="76">
        <f t="shared" ref="AE77:AG77" si="232">SUM(AE70:AE76)</f>
        <v>0</v>
      </c>
      <c r="AF77" s="76">
        <f t="shared" si="232"/>
        <v>0</v>
      </c>
      <c r="AG77" s="77">
        <f t="shared" si="232"/>
        <v>0</v>
      </c>
      <c r="AH77" s="79" t="e">
        <f t="shared" si="8"/>
        <v>#DIV/0!</v>
      </c>
      <c r="AI77" s="76">
        <f t="shared" ref="AI77:AK77" si="233">SUM(AI70:AI76)</f>
        <v>0</v>
      </c>
      <c r="AJ77" s="76">
        <f t="shared" si="233"/>
        <v>0</v>
      </c>
      <c r="AK77" s="77">
        <f t="shared" si="233"/>
        <v>0</v>
      </c>
      <c r="AL77" s="79" t="e">
        <f t="shared" si="9"/>
        <v>#DIV/0!</v>
      </c>
      <c r="AM77" s="76">
        <f t="shared" ref="AM77:AO77" si="234">SUM(AM70:AM76)</f>
        <v>0</v>
      </c>
      <c r="AN77" s="76">
        <f t="shared" si="234"/>
        <v>0</v>
      </c>
      <c r="AO77" s="77">
        <f t="shared" si="234"/>
        <v>0</v>
      </c>
      <c r="AP77" s="79" t="e">
        <f t="shared" si="10"/>
        <v>#DIV/0!</v>
      </c>
      <c r="AQ77" s="76">
        <f t="shared" ref="AQ77:AS77" si="235">SUM(AQ70:AQ76)</f>
        <v>0</v>
      </c>
      <c r="AR77" s="76">
        <f t="shared" si="235"/>
        <v>0</v>
      </c>
      <c r="AS77" s="77">
        <f t="shared" si="235"/>
        <v>0</v>
      </c>
      <c r="AT77" s="79" t="e">
        <f t="shared" si="11"/>
        <v>#DIV/0!</v>
      </c>
      <c r="AU77" s="76">
        <f t="shared" ref="AU77:AW77" si="236">SUM(AU70:AU76)</f>
        <v>0</v>
      </c>
      <c r="AV77" s="76">
        <f t="shared" si="236"/>
        <v>0</v>
      </c>
      <c r="AW77" s="77">
        <f t="shared" si="236"/>
        <v>0</v>
      </c>
      <c r="AX77" s="79" t="e">
        <f t="shared" si="12"/>
        <v>#DIV/0!</v>
      </c>
      <c r="AY77" s="76">
        <f t="shared" ref="AY77:BA77" si="237">SUM(AY70:AY76)</f>
        <v>0</v>
      </c>
      <c r="AZ77" s="76">
        <f t="shared" si="237"/>
        <v>0</v>
      </c>
      <c r="BA77" s="77">
        <f t="shared" si="237"/>
        <v>0</v>
      </c>
      <c r="BB77" s="79" t="e">
        <f t="shared" si="13"/>
        <v>#DIV/0!</v>
      </c>
      <c r="BC77" s="76">
        <f t="shared" ref="BC77:BE77" si="238">SUM(BC70:BC76)</f>
        <v>0</v>
      </c>
      <c r="BD77" s="76">
        <f t="shared" si="238"/>
        <v>0</v>
      </c>
      <c r="BE77" s="77">
        <f t="shared" si="238"/>
        <v>0</v>
      </c>
      <c r="BF77" s="79" t="e">
        <f t="shared" si="14"/>
        <v>#DIV/0!</v>
      </c>
      <c r="BG77" s="76">
        <f t="shared" ref="BG77:BI77" si="239">SUM(BG70:BG76)</f>
        <v>0</v>
      </c>
      <c r="BH77" s="76">
        <f t="shared" si="239"/>
        <v>0</v>
      </c>
      <c r="BI77" s="77">
        <f t="shared" si="239"/>
        <v>0</v>
      </c>
      <c r="BJ77" s="79" t="e">
        <f t="shared" si="15"/>
        <v>#DIV/0!</v>
      </c>
      <c r="BK77" s="76">
        <f t="shared" ref="BK77:BM77" si="240">SUM(BK70:BK76)</f>
        <v>0</v>
      </c>
      <c r="BL77" s="76">
        <f t="shared" si="240"/>
        <v>0</v>
      </c>
      <c r="BM77" s="77">
        <f t="shared" si="240"/>
        <v>0</v>
      </c>
      <c r="BN77" s="79" t="e">
        <f t="shared" si="16"/>
        <v>#DIV/0!</v>
      </c>
      <c r="BO77" s="76">
        <f t="shared" ref="BO77:BQ77" si="241">SUM(BO70:BO76)</f>
        <v>0</v>
      </c>
      <c r="BP77" s="76">
        <f t="shared" si="241"/>
        <v>0</v>
      </c>
      <c r="BQ77" s="77">
        <f t="shared" si="241"/>
        <v>0</v>
      </c>
      <c r="BR77" s="79" t="e">
        <f t="shared" si="17"/>
        <v>#DIV/0!</v>
      </c>
      <c r="BS77" s="76">
        <f t="shared" ref="BS77:BU77" si="242">SUM(BS70:BS76)</f>
        <v>0</v>
      </c>
      <c r="BT77" s="76">
        <f t="shared" si="242"/>
        <v>0</v>
      </c>
      <c r="BU77" s="77">
        <f t="shared" si="242"/>
        <v>0</v>
      </c>
      <c r="BV77" s="79" t="e">
        <f t="shared" si="18"/>
        <v>#DIV/0!</v>
      </c>
      <c r="BW77" s="76">
        <f t="shared" ref="BW77:BY77" si="243">SUM(BW70:BW76)</f>
        <v>0</v>
      </c>
      <c r="BX77" s="76">
        <f t="shared" si="243"/>
        <v>0</v>
      </c>
      <c r="BY77" s="77">
        <f t="shared" si="243"/>
        <v>0</v>
      </c>
      <c r="BZ77" s="79" t="e">
        <f t="shared" si="19"/>
        <v>#DIV/0!</v>
      </c>
      <c r="CA77" s="76">
        <f t="shared" ref="CA77:CC77" si="244">SUM(CA70:CA76)</f>
        <v>0</v>
      </c>
      <c r="CB77" s="76">
        <f t="shared" si="244"/>
        <v>0</v>
      </c>
      <c r="CC77" s="77">
        <f t="shared" si="244"/>
        <v>0</v>
      </c>
      <c r="CD77" s="79" t="e">
        <f t="shared" si="20"/>
        <v>#DIV/0!</v>
      </c>
      <c r="CE77" s="76">
        <f t="shared" ref="CE77:CG77" si="245">SUM(CE70:CE76)</f>
        <v>0</v>
      </c>
      <c r="CF77" s="76">
        <f t="shared" si="245"/>
        <v>0</v>
      </c>
      <c r="CG77" s="77">
        <f t="shared" si="245"/>
        <v>0</v>
      </c>
      <c r="CH77" s="79" t="e">
        <f t="shared" si="21"/>
        <v>#DIV/0!</v>
      </c>
      <c r="CI77" s="76">
        <f t="shared" ref="CI77:CK77" si="246">SUM(CI70:CI76)</f>
        <v>0</v>
      </c>
      <c r="CJ77" s="76">
        <f t="shared" si="246"/>
        <v>0</v>
      </c>
      <c r="CK77" s="77">
        <f t="shared" si="246"/>
        <v>0</v>
      </c>
      <c r="CL77" s="79" t="e">
        <f t="shared" si="22"/>
        <v>#DIV/0!</v>
      </c>
      <c r="CM77" s="76">
        <f t="shared" ref="CM77:CO77" si="247">SUM(CM70:CM76)</f>
        <v>0</v>
      </c>
      <c r="CN77" s="76">
        <f t="shared" si="247"/>
        <v>0</v>
      </c>
      <c r="CO77" s="77">
        <f t="shared" si="247"/>
        <v>0</v>
      </c>
      <c r="CP77" s="79" t="e">
        <f t="shared" si="23"/>
        <v>#DIV/0!</v>
      </c>
      <c r="CQ77" s="76">
        <f t="shared" ref="CQ77:CS77" si="248">SUM(CQ70:CQ76)</f>
        <v>0</v>
      </c>
      <c r="CR77" s="76">
        <f t="shared" si="248"/>
        <v>0</v>
      </c>
      <c r="CS77" s="77">
        <f t="shared" si="248"/>
        <v>0</v>
      </c>
      <c r="CT77" s="79" t="e">
        <f t="shared" si="24"/>
        <v>#DIV/0!</v>
      </c>
      <c r="CU77" s="76">
        <f t="shared" ref="CU77:CW77" si="249">SUM(CU70:CU76)</f>
        <v>0</v>
      </c>
      <c r="CV77" s="76">
        <f t="shared" si="249"/>
        <v>0</v>
      </c>
      <c r="CW77" s="77">
        <f t="shared" si="249"/>
        <v>0</v>
      </c>
      <c r="CX77" s="79" t="e">
        <f t="shared" si="25"/>
        <v>#DIV/0!</v>
      </c>
      <c r="CY77" s="76">
        <f t="shared" ref="CY77:DA77" si="250">SUM(CY70:CY76)</f>
        <v>0</v>
      </c>
      <c r="CZ77" s="76">
        <f t="shared" si="250"/>
        <v>0</v>
      </c>
      <c r="DA77" s="77">
        <f t="shared" si="250"/>
        <v>0</v>
      </c>
      <c r="DB77" s="79" t="e">
        <f t="shared" si="32"/>
        <v>#DIV/0!</v>
      </c>
      <c r="DC77" s="76">
        <f t="shared" ref="DC77:DE77" si="251">SUM(DC70:DC76)</f>
        <v>0</v>
      </c>
      <c r="DD77" s="76">
        <f t="shared" si="251"/>
        <v>0</v>
      </c>
      <c r="DE77" s="77">
        <f t="shared" si="251"/>
        <v>0</v>
      </c>
      <c r="DF77" s="151" t="e">
        <f t="shared" si="27"/>
        <v>#DIV/0!</v>
      </c>
    </row>
    <row r="78" spans="1:110">
      <c r="A78" s="88"/>
      <c r="B78" s="165">
        <f>'Daily_Total '!B78</f>
        <v>45172</v>
      </c>
      <c r="C78" s="99">
        <f>SUM(W78,AA78,AE78,AI78,AM78,AQ78,AU78,AY78,BC78,BG78,BK78,BO78,BS78,BW78,CA78,CE78,CI78,CM78,CQ78,CU78,CY78,DC78)</f>
        <v>0</v>
      </c>
      <c r="D78" s="72">
        <f t="shared" ref="D78:D84" si="252">SUM(X78,AB78,AF78,AJ78,AN78,AR78,AV78,AZ78,BD78,BH78,BL78,BP78,BT78,BX78,CB78,CF78,CJ78,CN78,CR78,CV78,CZ78,DD78)</f>
        <v>0</v>
      </c>
      <c r="E78" s="146"/>
      <c r="F78" s="72"/>
      <c r="G78" s="72"/>
      <c r="H78" s="72"/>
      <c r="I78" s="72"/>
      <c r="J78" s="61">
        <f>SUM(Y78,AC78,AG78,AK78,AO78,AS78,AW78,BA78,BE78,BI78,BM78,BQ78,BU78,BY78,CC78,CG78,CK78,CO78,CS78,CW78,DA78,DE78)</f>
        <v>0</v>
      </c>
      <c r="K78" s="59" t="e">
        <f>SUM($J$21,$J$29,$J$37,$J$45,$J$53,$J$61,$J$69,$J$77:J78)/$C$3</f>
        <v>#DIV/0!</v>
      </c>
      <c r="L78" s="60" t="e">
        <f t="shared" ref="L78:L86" si="253">D78/C78</f>
        <v>#DIV/0!</v>
      </c>
      <c r="M78" s="73" t="e">
        <f t="shared" ref="M78:M86" si="254">J78/D78</f>
        <v>#DIV/0!</v>
      </c>
      <c r="N78" s="100" t="e">
        <f t="shared" si="30"/>
        <v>#DIV/0!</v>
      </c>
      <c r="O78" s="97"/>
      <c r="P78" s="72"/>
      <c r="Q78" s="74" t="e">
        <f t="shared" ref="Q78:Q85" si="255">O78/P78</f>
        <v>#DIV/0!</v>
      </c>
      <c r="R78" s="75" t="e">
        <f>J78/O78</f>
        <v>#DIV/0!</v>
      </c>
      <c r="S78" s="59" t="e">
        <f t="shared" ref="S78:S86" si="256">O78/D78</f>
        <v>#DIV/0!</v>
      </c>
      <c r="T78" s="72"/>
      <c r="U78" s="72"/>
      <c r="V78" s="89">
        <f t="shared" si="31"/>
        <v>1</v>
      </c>
      <c r="W78" s="169"/>
      <c r="X78" s="127"/>
      <c r="Y78" s="128"/>
      <c r="Z78" s="60" t="e">
        <f t="shared" si="6"/>
        <v>#DIV/0!</v>
      </c>
      <c r="AA78" s="127"/>
      <c r="AB78" s="127"/>
      <c r="AC78" s="128"/>
      <c r="AD78" s="60" t="e">
        <f t="shared" si="7"/>
        <v>#DIV/0!</v>
      </c>
      <c r="AE78" s="127"/>
      <c r="AF78" s="127"/>
      <c r="AG78" s="128"/>
      <c r="AH78" s="60" t="e">
        <f t="shared" si="8"/>
        <v>#DIV/0!</v>
      </c>
      <c r="AI78" s="127"/>
      <c r="AJ78" s="127"/>
      <c r="AK78" s="128"/>
      <c r="AL78" s="60" t="e">
        <f t="shared" si="9"/>
        <v>#DIV/0!</v>
      </c>
      <c r="AM78" s="127"/>
      <c r="AN78" s="127"/>
      <c r="AO78" s="128"/>
      <c r="AP78" s="60" t="e">
        <f t="shared" si="10"/>
        <v>#DIV/0!</v>
      </c>
      <c r="AQ78" s="127"/>
      <c r="AR78" s="127"/>
      <c r="AS78" s="128"/>
      <c r="AT78" s="60" t="e">
        <f t="shared" si="11"/>
        <v>#DIV/0!</v>
      </c>
      <c r="AU78" s="127"/>
      <c r="AV78" s="127"/>
      <c r="AW78" s="128"/>
      <c r="AX78" s="60" t="e">
        <f t="shared" si="12"/>
        <v>#DIV/0!</v>
      </c>
      <c r="AY78" s="127"/>
      <c r="AZ78" s="127"/>
      <c r="BA78" s="128"/>
      <c r="BB78" s="60" t="e">
        <f t="shared" si="13"/>
        <v>#DIV/0!</v>
      </c>
      <c r="BC78" s="127"/>
      <c r="BD78" s="127"/>
      <c r="BE78" s="128"/>
      <c r="BF78" s="60" t="e">
        <f t="shared" si="14"/>
        <v>#DIV/0!</v>
      </c>
      <c r="BG78" s="127"/>
      <c r="BH78" s="127"/>
      <c r="BI78" s="128"/>
      <c r="BJ78" s="60" t="e">
        <f t="shared" si="15"/>
        <v>#DIV/0!</v>
      </c>
      <c r="BK78" s="127"/>
      <c r="BL78" s="127"/>
      <c r="BM78" s="128"/>
      <c r="BN78" s="60" t="e">
        <f t="shared" si="16"/>
        <v>#DIV/0!</v>
      </c>
      <c r="BO78" s="127"/>
      <c r="BP78" s="127"/>
      <c r="BQ78" s="128"/>
      <c r="BR78" s="60" t="e">
        <f t="shared" si="17"/>
        <v>#DIV/0!</v>
      </c>
      <c r="BS78" s="127"/>
      <c r="BT78" s="127"/>
      <c r="BU78" s="128"/>
      <c r="BV78" s="60" t="e">
        <f t="shared" si="18"/>
        <v>#DIV/0!</v>
      </c>
      <c r="BW78" s="127"/>
      <c r="BX78" s="127"/>
      <c r="BY78" s="128"/>
      <c r="BZ78" s="60" t="e">
        <f t="shared" si="19"/>
        <v>#DIV/0!</v>
      </c>
      <c r="CA78" s="127"/>
      <c r="CB78" s="127"/>
      <c r="CC78" s="128"/>
      <c r="CD78" s="60" t="e">
        <f t="shared" si="20"/>
        <v>#DIV/0!</v>
      </c>
      <c r="CE78" s="127"/>
      <c r="CF78" s="127"/>
      <c r="CG78" s="128"/>
      <c r="CH78" s="60" t="e">
        <f t="shared" si="21"/>
        <v>#DIV/0!</v>
      </c>
      <c r="CI78" s="127"/>
      <c r="CJ78" s="127"/>
      <c r="CK78" s="128"/>
      <c r="CL78" s="60" t="e">
        <f t="shared" si="22"/>
        <v>#DIV/0!</v>
      </c>
      <c r="CM78" s="127"/>
      <c r="CN78" s="127"/>
      <c r="CO78" s="128"/>
      <c r="CP78" s="60" t="e">
        <f t="shared" si="23"/>
        <v>#DIV/0!</v>
      </c>
      <c r="CQ78" s="127"/>
      <c r="CR78" s="127"/>
      <c r="CS78" s="128"/>
      <c r="CT78" s="60" t="e">
        <f t="shared" si="24"/>
        <v>#DIV/0!</v>
      </c>
      <c r="CU78" s="127"/>
      <c r="CV78" s="127"/>
      <c r="CW78" s="128"/>
      <c r="CX78" s="60" t="e">
        <f t="shared" si="25"/>
        <v>#DIV/0!</v>
      </c>
      <c r="CY78" s="127"/>
      <c r="CZ78" s="127"/>
      <c r="DA78" s="128"/>
      <c r="DB78" s="60" t="e">
        <f t="shared" si="32"/>
        <v>#DIV/0!</v>
      </c>
      <c r="DC78" s="127"/>
      <c r="DD78" s="127"/>
      <c r="DE78" s="128"/>
      <c r="DF78" s="150" t="e">
        <f t="shared" si="27"/>
        <v>#DIV/0!</v>
      </c>
    </row>
    <row r="79" spans="1:110">
      <c r="A79" s="88"/>
      <c r="B79" s="165">
        <f>'Daily_Total '!B79</f>
        <v>45173</v>
      </c>
      <c r="C79" s="99">
        <f t="shared" ref="C79:C84" si="257">SUM(W79,AA79,AE79,AI79,AM79,AQ79,AU79,AY79,BC79,BG79,BK79,BO79,BS79,BW79,CA79,CE79,CI79,CM79,CQ79,CU79,CY79,DC79)</f>
        <v>0</v>
      </c>
      <c r="D79" s="72">
        <f t="shared" si="252"/>
        <v>0</v>
      </c>
      <c r="E79" s="146"/>
      <c r="F79" s="72"/>
      <c r="G79" s="72"/>
      <c r="H79" s="72"/>
      <c r="I79" s="72"/>
      <c r="J79" s="61">
        <f t="shared" ref="J79:J84" si="258">SUM(Y79,AC79,AG79,AK79,AO79,AS79,AW79,BA79,BE79,BI79,BM79,BQ79,BU79,BY79,CC79,CG79,CK79,CO79,CS79,CW79,DA79,DE79)</f>
        <v>0</v>
      </c>
      <c r="K79" s="59" t="e">
        <f>SUM($J$21,$J$29,$J$37,$J$45,$J$53,$J$61,$J$69,$J$77:J79)/$C$3</f>
        <v>#DIV/0!</v>
      </c>
      <c r="L79" s="60" t="e">
        <f t="shared" si="253"/>
        <v>#DIV/0!</v>
      </c>
      <c r="M79" s="73" t="e">
        <f t="shared" si="254"/>
        <v>#DIV/0!</v>
      </c>
      <c r="N79" s="100" t="e">
        <f t="shared" ref="N79:N86" si="259">J79/E79</f>
        <v>#DIV/0!</v>
      </c>
      <c r="O79" s="97"/>
      <c r="P79" s="72"/>
      <c r="Q79" s="74" t="e">
        <f t="shared" si="255"/>
        <v>#DIV/0!</v>
      </c>
      <c r="R79" s="75" t="e">
        <f t="shared" ref="R79:R84" si="260">J79/O79</f>
        <v>#DIV/0!</v>
      </c>
      <c r="S79" s="59" t="e">
        <f t="shared" si="256"/>
        <v>#DIV/0!</v>
      </c>
      <c r="T79" s="72"/>
      <c r="U79" s="72"/>
      <c r="V79" s="89">
        <f t="shared" ref="V79:V85" si="261">IFERROR(U79/O79,1)</f>
        <v>1</v>
      </c>
      <c r="W79" s="169"/>
      <c r="X79" s="127"/>
      <c r="Y79" s="128"/>
      <c r="Z79" s="60" t="e">
        <f t="shared" si="6"/>
        <v>#DIV/0!</v>
      </c>
      <c r="AA79" s="127"/>
      <c r="AB79" s="127"/>
      <c r="AC79" s="128"/>
      <c r="AD79" s="60" t="e">
        <f t="shared" si="7"/>
        <v>#DIV/0!</v>
      </c>
      <c r="AE79" s="127"/>
      <c r="AF79" s="127"/>
      <c r="AG79" s="128"/>
      <c r="AH79" s="60" t="e">
        <f t="shared" si="8"/>
        <v>#DIV/0!</v>
      </c>
      <c r="AI79" s="127"/>
      <c r="AJ79" s="127"/>
      <c r="AK79" s="128"/>
      <c r="AL79" s="60" t="e">
        <f t="shared" si="9"/>
        <v>#DIV/0!</v>
      </c>
      <c r="AM79" s="127"/>
      <c r="AN79" s="127"/>
      <c r="AO79" s="128"/>
      <c r="AP79" s="60" t="e">
        <f t="shared" si="10"/>
        <v>#DIV/0!</v>
      </c>
      <c r="AQ79" s="127"/>
      <c r="AR79" s="127"/>
      <c r="AS79" s="128"/>
      <c r="AT79" s="60" t="e">
        <f t="shared" si="11"/>
        <v>#DIV/0!</v>
      </c>
      <c r="AU79" s="127"/>
      <c r="AV79" s="127"/>
      <c r="AW79" s="128"/>
      <c r="AX79" s="60" t="e">
        <f t="shared" si="12"/>
        <v>#DIV/0!</v>
      </c>
      <c r="AY79" s="127"/>
      <c r="AZ79" s="127"/>
      <c r="BA79" s="128"/>
      <c r="BB79" s="60" t="e">
        <f t="shared" si="13"/>
        <v>#DIV/0!</v>
      </c>
      <c r="BC79" s="127"/>
      <c r="BD79" s="127"/>
      <c r="BE79" s="128"/>
      <c r="BF79" s="60" t="e">
        <f t="shared" si="14"/>
        <v>#DIV/0!</v>
      </c>
      <c r="BG79" s="127"/>
      <c r="BH79" s="127"/>
      <c r="BI79" s="128"/>
      <c r="BJ79" s="60" t="e">
        <f t="shared" si="15"/>
        <v>#DIV/0!</v>
      </c>
      <c r="BK79" s="127"/>
      <c r="BL79" s="127"/>
      <c r="BM79" s="128"/>
      <c r="BN79" s="60" t="e">
        <f t="shared" si="16"/>
        <v>#DIV/0!</v>
      </c>
      <c r="BO79" s="127"/>
      <c r="BP79" s="127"/>
      <c r="BQ79" s="128"/>
      <c r="BR79" s="60" t="e">
        <f t="shared" si="17"/>
        <v>#DIV/0!</v>
      </c>
      <c r="BS79" s="127"/>
      <c r="BT79" s="127"/>
      <c r="BU79" s="128"/>
      <c r="BV79" s="60" t="e">
        <f t="shared" si="18"/>
        <v>#DIV/0!</v>
      </c>
      <c r="BW79" s="127"/>
      <c r="BX79" s="127"/>
      <c r="BY79" s="128"/>
      <c r="BZ79" s="60" t="e">
        <f t="shared" si="19"/>
        <v>#DIV/0!</v>
      </c>
      <c r="CA79" s="127"/>
      <c r="CB79" s="127"/>
      <c r="CC79" s="128"/>
      <c r="CD79" s="60" t="e">
        <f t="shared" si="20"/>
        <v>#DIV/0!</v>
      </c>
      <c r="CE79" s="127"/>
      <c r="CF79" s="127"/>
      <c r="CG79" s="128"/>
      <c r="CH79" s="60" t="e">
        <f t="shared" si="21"/>
        <v>#DIV/0!</v>
      </c>
      <c r="CI79" s="127"/>
      <c r="CJ79" s="127"/>
      <c r="CK79" s="128"/>
      <c r="CL79" s="60" t="e">
        <f t="shared" si="22"/>
        <v>#DIV/0!</v>
      </c>
      <c r="CM79" s="127"/>
      <c r="CN79" s="127"/>
      <c r="CO79" s="128"/>
      <c r="CP79" s="60" t="e">
        <f t="shared" si="23"/>
        <v>#DIV/0!</v>
      </c>
      <c r="CQ79" s="127"/>
      <c r="CR79" s="127"/>
      <c r="CS79" s="128"/>
      <c r="CT79" s="60" t="e">
        <f t="shared" si="24"/>
        <v>#DIV/0!</v>
      </c>
      <c r="CU79" s="127"/>
      <c r="CV79" s="127"/>
      <c r="CW79" s="128"/>
      <c r="CX79" s="60" t="e">
        <f t="shared" si="25"/>
        <v>#DIV/0!</v>
      </c>
      <c r="CY79" s="127"/>
      <c r="CZ79" s="127"/>
      <c r="DA79" s="128"/>
      <c r="DB79" s="60" t="e">
        <f t="shared" si="32"/>
        <v>#DIV/0!</v>
      </c>
      <c r="DC79" s="127"/>
      <c r="DD79" s="127"/>
      <c r="DE79" s="128"/>
      <c r="DF79" s="150" t="e">
        <f t="shared" si="27"/>
        <v>#DIV/0!</v>
      </c>
    </row>
    <row r="80" spans="1:110">
      <c r="A80" s="88"/>
      <c r="B80" s="165">
        <f>'Daily_Total '!B80</f>
        <v>45174</v>
      </c>
      <c r="C80" s="99">
        <f t="shared" si="257"/>
        <v>0</v>
      </c>
      <c r="D80" s="72">
        <f t="shared" si="252"/>
        <v>0</v>
      </c>
      <c r="E80" s="146"/>
      <c r="F80" s="72"/>
      <c r="G80" s="72"/>
      <c r="H80" s="72"/>
      <c r="I80" s="72"/>
      <c r="J80" s="61">
        <f t="shared" si="258"/>
        <v>0</v>
      </c>
      <c r="K80" s="59" t="e">
        <f>SUM($J$21,$J$29,$J$37,$J$45,$J$53,$J$61,$J$69,$J$77:J80)/$C$3</f>
        <v>#DIV/0!</v>
      </c>
      <c r="L80" s="60" t="e">
        <f t="shared" si="253"/>
        <v>#DIV/0!</v>
      </c>
      <c r="M80" s="73" t="e">
        <f t="shared" si="254"/>
        <v>#DIV/0!</v>
      </c>
      <c r="N80" s="100" t="e">
        <f t="shared" si="259"/>
        <v>#DIV/0!</v>
      </c>
      <c r="O80" s="97"/>
      <c r="P80" s="72"/>
      <c r="Q80" s="74" t="e">
        <f t="shared" si="255"/>
        <v>#DIV/0!</v>
      </c>
      <c r="R80" s="75" t="e">
        <f t="shared" si="260"/>
        <v>#DIV/0!</v>
      </c>
      <c r="S80" s="59" t="e">
        <f t="shared" si="256"/>
        <v>#DIV/0!</v>
      </c>
      <c r="T80" s="72"/>
      <c r="U80" s="72"/>
      <c r="V80" s="89">
        <f t="shared" si="261"/>
        <v>1</v>
      </c>
      <c r="W80" s="169"/>
      <c r="X80" s="127"/>
      <c r="Y80" s="128"/>
      <c r="Z80" s="60" t="e">
        <f t="shared" si="6"/>
        <v>#DIV/0!</v>
      </c>
      <c r="AA80" s="127"/>
      <c r="AB80" s="127"/>
      <c r="AC80" s="128"/>
      <c r="AD80" s="60" t="e">
        <f t="shared" si="7"/>
        <v>#DIV/0!</v>
      </c>
      <c r="AE80" s="127"/>
      <c r="AF80" s="127"/>
      <c r="AG80" s="128"/>
      <c r="AH80" s="60" t="e">
        <f t="shared" si="8"/>
        <v>#DIV/0!</v>
      </c>
      <c r="AI80" s="127"/>
      <c r="AJ80" s="127"/>
      <c r="AK80" s="128"/>
      <c r="AL80" s="60" t="e">
        <f t="shared" si="9"/>
        <v>#DIV/0!</v>
      </c>
      <c r="AM80" s="127"/>
      <c r="AN80" s="127"/>
      <c r="AO80" s="128"/>
      <c r="AP80" s="60" t="e">
        <f t="shared" si="10"/>
        <v>#DIV/0!</v>
      </c>
      <c r="AQ80" s="127"/>
      <c r="AR80" s="127"/>
      <c r="AS80" s="128"/>
      <c r="AT80" s="60" t="e">
        <f t="shared" si="11"/>
        <v>#DIV/0!</v>
      </c>
      <c r="AU80" s="127"/>
      <c r="AV80" s="127"/>
      <c r="AW80" s="128"/>
      <c r="AX80" s="60" t="e">
        <f t="shared" si="12"/>
        <v>#DIV/0!</v>
      </c>
      <c r="AY80" s="127"/>
      <c r="AZ80" s="127"/>
      <c r="BA80" s="128"/>
      <c r="BB80" s="60" t="e">
        <f t="shared" si="13"/>
        <v>#DIV/0!</v>
      </c>
      <c r="BC80" s="127"/>
      <c r="BD80" s="127"/>
      <c r="BE80" s="128"/>
      <c r="BF80" s="60" t="e">
        <f t="shared" si="14"/>
        <v>#DIV/0!</v>
      </c>
      <c r="BG80" s="127"/>
      <c r="BH80" s="127"/>
      <c r="BI80" s="128"/>
      <c r="BJ80" s="60" t="e">
        <f t="shared" si="15"/>
        <v>#DIV/0!</v>
      </c>
      <c r="BK80" s="127"/>
      <c r="BL80" s="127"/>
      <c r="BM80" s="128"/>
      <c r="BN80" s="60" t="e">
        <f t="shared" si="16"/>
        <v>#DIV/0!</v>
      </c>
      <c r="BO80" s="127"/>
      <c r="BP80" s="127"/>
      <c r="BQ80" s="128"/>
      <c r="BR80" s="60" t="e">
        <f t="shared" si="17"/>
        <v>#DIV/0!</v>
      </c>
      <c r="BS80" s="127"/>
      <c r="BT80" s="127"/>
      <c r="BU80" s="128"/>
      <c r="BV80" s="60" t="e">
        <f t="shared" si="18"/>
        <v>#DIV/0!</v>
      </c>
      <c r="BW80" s="127"/>
      <c r="BX80" s="127"/>
      <c r="BY80" s="128"/>
      <c r="BZ80" s="60" t="e">
        <f t="shared" si="19"/>
        <v>#DIV/0!</v>
      </c>
      <c r="CA80" s="127"/>
      <c r="CB80" s="127"/>
      <c r="CC80" s="128"/>
      <c r="CD80" s="60" t="e">
        <f t="shared" si="20"/>
        <v>#DIV/0!</v>
      </c>
      <c r="CE80" s="127"/>
      <c r="CF80" s="127"/>
      <c r="CG80" s="128"/>
      <c r="CH80" s="60" t="e">
        <f t="shared" si="21"/>
        <v>#DIV/0!</v>
      </c>
      <c r="CI80" s="127"/>
      <c r="CJ80" s="127"/>
      <c r="CK80" s="128"/>
      <c r="CL80" s="60" t="e">
        <f t="shared" si="22"/>
        <v>#DIV/0!</v>
      </c>
      <c r="CM80" s="127"/>
      <c r="CN80" s="127"/>
      <c r="CO80" s="128"/>
      <c r="CP80" s="60" t="e">
        <f t="shared" si="23"/>
        <v>#DIV/0!</v>
      </c>
      <c r="CQ80" s="127"/>
      <c r="CR80" s="127"/>
      <c r="CS80" s="128"/>
      <c r="CT80" s="60" t="e">
        <f t="shared" si="24"/>
        <v>#DIV/0!</v>
      </c>
      <c r="CU80" s="127"/>
      <c r="CV80" s="127"/>
      <c r="CW80" s="128"/>
      <c r="CX80" s="60" t="e">
        <f t="shared" si="25"/>
        <v>#DIV/0!</v>
      </c>
      <c r="CY80" s="127"/>
      <c r="CZ80" s="127"/>
      <c r="DA80" s="128"/>
      <c r="DB80" s="60" t="e">
        <f t="shared" si="32"/>
        <v>#DIV/0!</v>
      </c>
      <c r="DC80" s="127"/>
      <c r="DD80" s="127"/>
      <c r="DE80" s="128"/>
      <c r="DF80" s="150" t="e">
        <f t="shared" si="27"/>
        <v>#DIV/0!</v>
      </c>
    </row>
    <row r="81" spans="1:110">
      <c r="A81" s="88"/>
      <c r="B81" s="165">
        <f>'Daily_Total '!B81</f>
        <v>45175</v>
      </c>
      <c r="C81" s="99">
        <f t="shared" si="257"/>
        <v>0</v>
      </c>
      <c r="D81" s="72">
        <f t="shared" si="252"/>
        <v>0</v>
      </c>
      <c r="E81" s="146"/>
      <c r="F81" s="72"/>
      <c r="G81" s="72"/>
      <c r="H81" s="72"/>
      <c r="I81" s="72"/>
      <c r="J81" s="61">
        <f t="shared" si="258"/>
        <v>0</v>
      </c>
      <c r="K81" s="59" t="e">
        <f>SUM($J$21,$J$29,$J$37,$J$45,$J$53,$J$61,$J$69,$J$77:J81)/$C$3</f>
        <v>#DIV/0!</v>
      </c>
      <c r="L81" s="60" t="e">
        <f t="shared" si="253"/>
        <v>#DIV/0!</v>
      </c>
      <c r="M81" s="73" t="e">
        <f t="shared" si="254"/>
        <v>#DIV/0!</v>
      </c>
      <c r="N81" s="100" t="e">
        <f t="shared" si="259"/>
        <v>#DIV/0!</v>
      </c>
      <c r="O81" s="97"/>
      <c r="P81" s="72"/>
      <c r="Q81" s="74" t="e">
        <f t="shared" si="255"/>
        <v>#DIV/0!</v>
      </c>
      <c r="R81" s="75" t="e">
        <f t="shared" si="260"/>
        <v>#DIV/0!</v>
      </c>
      <c r="S81" s="59" t="e">
        <f t="shared" si="256"/>
        <v>#DIV/0!</v>
      </c>
      <c r="T81" s="72"/>
      <c r="U81" s="72"/>
      <c r="V81" s="89">
        <f t="shared" si="261"/>
        <v>1</v>
      </c>
      <c r="W81" s="169"/>
      <c r="X81" s="127"/>
      <c r="Y81" s="128"/>
      <c r="Z81" s="60" t="e">
        <f t="shared" si="6"/>
        <v>#DIV/0!</v>
      </c>
      <c r="AA81" s="127"/>
      <c r="AB81" s="127"/>
      <c r="AC81" s="128"/>
      <c r="AD81" s="60" t="e">
        <f t="shared" si="7"/>
        <v>#DIV/0!</v>
      </c>
      <c r="AE81" s="127"/>
      <c r="AF81" s="127"/>
      <c r="AG81" s="128"/>
      <c r="AH81" s="60" t="e">
        <f t="shared" si="8"/>
        <v>#DIV/0!</v>
      </c>
      <c r="AI81" s="127"/>
      <c r="AJ81" s="127"/>
      <c r="AK81" s="128"/>
      <c r="AL81" s="60" t="e">
        <f t="shared" si="9"/>
        <v>#DIV/0!</v>
      </c>
      <c r="AM81" s="127"/>
      <c r="AN81" s="127"/>
      <c r="AO81" s="128"/>
      <c r="AP81" s="60" t="e">
        <f t="shared" si="10"/>
        <v>#DIV/0!</v>
      </c>
      <c r="AQ81" s="127"/>
      <c r="AR81" s="127"/>
      <c r="AS81" s="128"/>
      <c r="AT81" s="60" t="e">
        <f t="shared" si="11"/>
        <v>#DIV/0!</v>
      </c>
      <c r="AU81" s="127"/>
      <c r="AV81" s="127"/>
      <c r="AW81" s="128"/>
      <c r="AX81" s="60" t="e">
        <f t="shared" si="12"/>
        <v>#DIV/0!</v>
      </c>
      <c r="AY81" s="127"/>
      <c r="AZ81" s="127"/>
      <c r="BA81" s="128"/>
      <c r="BB81" s="60" t="e">
        <f t="shared" si="13"/>
        <v>#DIV/0!</v>
      </c>
      <c r="BC81" s="127"/>
      <c r="BD81" s="127"/>
      <c r="BE81" s="128"/>
      <c r="BF81" s="60" t="e">
        <f t="shared" si="14"/>
        <v>#DIV/0!</v>
      </c>
      <c r="BG81" s="127"/>
      <c r="BH81" s="127"/>
      <c r="BI81" s="128"/>
      <c r="BJ81" s="60" t="e">
        <f t="shared" si="15"/>
        <v>#DIV/0!</v>
      </c>
      <c r="BK81" s="127"/>
      <c r="BL81" s="127"/>
      <c r="BM81" s="128"/>
      <c r="BN81" s="60" t="e">
        <f t="shared" si="16"/>
        <v>#DIV/0!</v>
      </c>
      <c r="BO81" s="127"/>
      <c r="BP81" s="127"/>
      <c r="BQ81" s="128"/>
      <c r="BR81" s="60" t="e">
        <f t="shared" si="17"/>
        <v>#DIV/0!</v>
      </c>
      <c r="BS81" s="127"/>
      <c r="BT81" s="127"/>
      <c r="BU81" s="128"/>
      <c r="BV81" s="60" t="e">
        <f t="shared" si="18"/>
        <v>#DIV/0!</v>
      </c>
      <c r="BW81" s="127"/>
      <c r="BX81" s="127"/>
      <c r="BY81" s="128"/>
      <c r="BZ81" s="60" t="e">
        <f t="shared" si="19"/>
        <v>#DIV/0!</v>
      </c>
      <c r="CA81" s="127"/>
      <c r="CB81" s="127"/>
      <c r="CC81" s="128"/>
      <c r="CD81" s="60" t="e">
        <f t="shared" si="20"/>
        <v>#DIV/0!</v>
      </c>
      <c r="CE81" s="127"/>
      <c r="CF81" s="127"/>
      <c r="CG81" s="128"/>
      <c r="CH81" s="60" t="e">
        <f t="shared" si="21"/>
        <v>#DIV/0!</v>
      </c>
      <c r="CI81" s="127"/>
      <c r="CJ81" s="127"/>
      <c r="CK81" s="128"/>
      <c r="CL81" s="60" t="e">
        <f t="shared" si="22"/>
        <v>#DIV/0!</v>
      </c>
      <c r="CM81" s="127"/>
      <c r="CN81" s="127"/>
      <c r="CO81" s="128"/>
      <c r="CP81" s="60" t="e">
        <f t="shared" si="23"/>
        <v>#DIV/0!</v>
      </c>
      <c r="CQ81" s="127"/>
      <c r="CR81" s="127"/>
      <c r="CS81" s="128"/>
      <c r="CT81" s="60" t="e">
        <f t="shared" si="24"/>
        <v>#DIV/0!</v>
      </c>
      <c r="CU81" s="127"/>
      <c r="CV81" s="127"/>
      <c r="CW81" s="128"/>
      <c r="CX81" s="60" t="e">
        <f t="shared" si="25"/>
        <v>#DIV/0!</v>
      </c>
      <c r="CY81" s="127"/>
      <c r="CZ81" s="127"/>
      <c r="DA81" s="128"/>
      <c r="DB81" s="60" t="e">
        <f t="shared" si="32"/>
        <v>#DIV/0!</v>
      </c>
      <c r="DC81" s="127"/>
      <c r="DD81" s="127"/>
      <c r="DE81" s="128"/>
      <c r="DF81" s="150" t="e">
        <f t="shared" si="27"/>
        <v>#DIV/0!</v>
      </c>
    </row>
    <row r="82" spans="1:110">
      <c r="A82" s="90"/>
      <c r="B82" s="165">
        <f>'Daily_Total '!B82</f>
        <v>45176</v>
      </c>
      <c r="C82" s="99">
        <f t="shared" si="257"/>
        <v>0</v>
      </c>
      <c r="D82" s="72">
        <f t="shared" si="252"/>
        <v>0</v>
      </c>
      <c r="E82" s="146"/>
      <c r="F82" s="72"/>
      <c r="G82" s="72"/>
      <c r="H82" s="72"/>
      <c r="I82" s="72"/>
      <c r="J82" s="61">
        <f t="shared" si="258"/>
        <v>0</v>
      </c>
      <c r="K82" s="59" t="e">
        <f>SUM($J$21,$J$29,$J$37,$J$45,$J$53,$J$61,$J$69,$J$77:J82)/$C$3</f>
        <v>#DIV/0!</v>
      </c>
      <c r="L82" s="60" t="e">
        <f t="shared" si="253"/>
        <v>#DIV/0!</v>
      </c>
      <c r="M82" s="73" t="e">
        <f t="shared" si="254"/>
        <v>#DIV/0!</v>
      </c>
      <c r="N82" s="100" t="e">
        <f t="shared" si="259"/>
        <v>#DIV/0!</v>
      </c>
      <c r="O82" s="97"/>
      <c r="P82" s="72"/>
      <c r="Q82" s="74" t="e">
        <f t="shared" si="255"/>
        <v>#DIV/0!</v>
      </c>
      <c r="R82" s="75" t="e">
        <f t="shared" si="260"/>
        <v>#DIV/0!</v>
      </c>
      <c r="S82" s="59" t="e">
        <f t="shared" si="256"/>
        <v>#DIV/0!</v>
      </c>
      <c r="T82" s="72"/>
      <c r="U82" s="72"/>
      <c r="V82" s="89">
        <f t="shared" si="261"/>
        <v>1</v>
      </c>
      <c r="W82" s="169"/>
      <c r="X82" s="127"/>
      <c r="Y82" s="128"/>
      <c r="Z82" s="60" t="e">
        <f t="shared" si="6"/>
        <v>#DIV/0!</v>
      </c>
      <c r="AA82" s="127"/>
      <c r="AB82" s="127"/>
      <c r="AC82" s="128"/>
      <c r="AD82" s="60" t="e">
        <f t="shared" si="7"/>
        <v>#DIV/0!</v>
      </c>
      <c r="AE82" s="127"/>
      <c r="AF82" s="127"/>
      <c r="AG82" s="128"/>
      <c r="AH82" s="60" t="e">
        <f t="shared" si="8"/>
        <v>#DIV/0!</v>
      </c>
      <c r="AI82" s="127"/>
      <c r="AJ82" s="127"/>
      <c r="AK82" s="128"/>
      <c r="AL82" s="60" t="e">
        <f t="shared" si="9"/>
        <v>#DIV/0!</v>
      </c>
      <c r="AM82" s="127"/>
      <c r="AN82" s="127"/>
      <c r="AO82" s="128"/>
      <c r="AP82" s="60" t="e">
        <f t="shared" si="10"/>
        <v>#DIV/0!</v>
      </c>
      <c r="AQ82" s="127"/>
      <c r="AR82" s="127"/>
      <c r="AS82" s="128"/>
      <c r="AT82" s="60" t="e">
        <f t="shared" si="11"/>
        <v>#DIV/0!</v>
      </c>
      <c r="AU82" s="127"/>
      <c r="AV82" s="127"/>
      <c r="AW82" s="128"/>
      <c r="AX82" s="60" t="e">
        <f t="shared" si="12"/>
        <v>#DIV/0!</v>
      </c>
      <c r="AY82" s="127"/>
      <c r="AZ82" s="127"/>
      <c r="BA82" s="128"/>
      <c r="BB82" s="60" t="e">
        <f t="shared" si="13"/>
        <v>#DIV/0!</v>
      </c>
      <c r="BC82" s="127"/>
      <c r="BD82" s="127"/>
      <c r="BE82" s="128"/>
      <c r="BF82" s="60" t="e">
        <f t="shared" si="14"/>
        <v>#DIV/0!</v>
      </c>
      <c r="BG82" s="127"/>
      <c r="BH82" s="127"/>
      <c r="BI82" s="128"/>
      <c r="BJ82" s="60" t="e">
        <f t="shared" si="15"/>
        <v>#DIV/0!</v>
      </c>
      <c r="BK82" s="127"/>
      <c r="BL82" s="127"/>
      <c r="BM82" s="128"/>
      <c r="BN82" s="60" t="e">
        <f t="shared" si="16"/>
        <v>#DIV/0!</v>
      </c>
      <c r="BO82" s="127"/>
      <c r="BP82" s="127"/>
      <c r="BQ82" s="128"/>
      <c r="BR82" s="60" t="e">
        <f t="shared" si="17"/>
        <v>#DIV/0!</v>
      </c>
      <c r="BS82" s="127"/>
      <c r="BT82" s="127"/>
      <c r="BU82" s="128"/>
      <c r="BV82" s="60" t="e">
        <f t="shared" si="18"/>
        <v>#DIV/0!</v>
      </c>
      <c r="BW82" s="127"/>
      <c r="BX82" s="127"/>
      <c r="BY82" s="128"/>
      <c r="BZ82" s="60" t="e">
        <f t="shared" si="19"/>
        <v>#DIV/0!</v>
      </c>
      <c r="CA82" s="127"/>
      <c r="CB82" s="127"/>
      <c r="CC82" s="128"/>
      <c r="CD82" s="60" t="e">
        <f t="shared" si="20"/>
        <v>#DIV/0!</v>
      </c>
      <c r="CE82" s="127"/>
      <c r="CF82" s="127"/>
      <c r="CG82" s="128"/>
      <c r="CH82" s="60" t="e">
        <f t="shared" si="21"/>
        <v>#DIV/0!</v>
      </c>
      <c r="CI82" s="127"/>
      <c r="CJ82" s="127"/>
      <c r="CK82" s="128"/>
      <c r="CL82" s="60" t="e">
        <f t="shared" si="22"/>
        <v>#DIV/0!</v>
      </c>
      <c r="CM82" s="127"/>
      <c r="CN82" s="127"/>
      <c r="CO82" s="128"/>
      <c r="CP82" s="60" t="e">
        <f t="shared" si="23"/>
        <v>#DIV/0!</v>
      </c>
      <c r="CQ82" s="127"/>
      <c r="CR82" s="127"/>
      <c r="CS82" s="128"/>
      <c r="CT82" s="60" t="e">
        <f t="shared" si="24"/>
        <v>#DIV/0!</v>
      </c>
      <c r="CU82" s="127"/>
      <c r="CV82" s="127"/>
      <c r="CW82" s="128"/>
      <c r="CX82" s="60" t="e">
        <f t="shared" si="25"/>
        <v>#DIV/0!</v>
      </c>
      <c r="CY82" s="127"/>
      <c r="CZ82" s="127"/>
      <c r="DA82" s="128"/>
      <c r="DB82" s="60" t="e">
        <f t="shared" si="32"/>
        <v>#DIV/0!</v>
      </c>
      <c r="DC82" s="127"/>
      <c r="DD82" s="127"/>
      <c r="DE82" s="128"/>
      <c r="DF82" s="150" t="e">
        <f t="shared" si="27"/>
        <v>#DIV/0!</v>
      </c>
    </row>
    <row r="83" spans="1:110">
      <c r="A83" s="88"/>
      <c r="B83" s="165">
        <f>'Daily_Total '!B83</f>
        <v>45177</v>
      </c>
      <c r="C83" s="99">
        <f t="shared" si="257"/>
        <v>0</v>
      </c>
      <c r="D83" s="72">
        <f t="shared" si="252"/>
        <v>0</v>
      </c>
      <c r="E83" s="146"/>
      <c r="F83" s="72"/>
      <c r="G83" s="72"/>
      <c r="H83" s="72"/>
      <c r="I83" s="72"/>
      <c r="J83" s="61">
        <f t="shared" si="258"/>
        <v>0</v>
      </c>
      <c r="K83" s="59" t="e">
        <f>SUM($J$21,$J$29,$J$37,$J$45,$J$53,$J$61,$J$69,$J$77:J83)/$C$3</f>
        <v>#DIV/0!</v>
      </c>
      <c r="L83" s="60" t="e">
        <f t="shared" si="253"/>
        <v>#DIV/0!</v>
      </c>
      <c r="M83" s="73" t="e">
        <f t="shared" si="254"/>
        <v>#DIV/0!</v>
      </c>
      <c r="N83" s="100" t="e">
        <f t="shared" si="259"/>
        <v>#DIV/0!</v>
      </c>
      <c r="O83" s="97"/>
      <c r="P83" s="72"/>
      <c r="Q83" s="74" t="e">
        <f t="shared" si="255"/>
        <v>#DIV/0!</v>
      </c>
      <c r="R83" s="75" t="e">
        <f t="shared" si="260"/>
        <v>#DIV/0!</v>
      </c>
      <c r="S83" s="59" t="e">
        <f t="shared" si="256"/>
        <v>#DIV/0!</v>
      </c>
      <c r="T83" s="72"/>
      <c r="U83" s="72"/>
      <c r="V83" s="89">
        <f t="shared" si="261"/>
        <v>1</v>
      </c>
      <c r="W83" s="169"/>
      <c r="X83" s="127"/>
      <c r="Y83" s="128"/>
      <c r="Z83" s="60" t="e">
        <f t="shared" si="6"/>
        <v>#DIV/0!</v>
      </c>
      <c r="AA83" s="127"/>
      <c r="AB83" s="127"/>
      <c r="AC83" s="128"/>
      <c r="AD83" s="60" t="e">
        <f t="shared" si="7"/>
        <v>#DIV/0!</v>
      </c>
      <c r="AE83" s="127"/>
      <c r="AF83" s="127"/>
      <c r="AG83" s="128"/>
      <c r="AH83" s="60" t="e">
        <f t="shared" si="8"/>
        <v>#DIV/0!</v>
      </c>
      <c r="AI83" s="127"/>
      <c r="AJ83" s="127"/>
      <c r="AK83" s="128"/>
      <c r="AL83" s="60" t="e">
        <f t="shared" si="9"/>
        <v>#DIV/0!</v>
      </c>
      <c r="AM83" s="127"/>
      <c r="AN83" s="127"/>
      <c r="AO83" s="128"/>
      <c r="AP83" s="60" t="e">
        <f t="shared" si="10"/>
        <v>#DIV/0!</v>
      </c>
      <c r="AQ83" s="127"/>
      <c r="AR83" s="127"/>
      <c r="AS83" s="128"/>
      <c r="AT83" s="60" t="e">
        <f t="shared" si="11"/>
        <v>#DIV/0!</v>
      </c>
      <c r="AU83" s="127"/>
      <c r="AV83" s="127"/>
      <c r="AW83" s="128"/>
      <c r="AX83" s="60" t="e">
        <f t="shared" si="12"/>
        <v>#DIV/0!</v>
      </c>
      <c r="AY83" s="127"/>
      <c r="AZ83" s="127"/>
      <c r="BA83" s="128"/>
      <c r="BB83" s="60" t="e">
        <f t="shared" si="13"/>
        <v>#DIV/0!</v>
      </c>
      <c r="BC83" s="127"/>
      <c r="BD83" s="127"/>
      <c r="BE83" s="128"/>
      <c r="BF83" s="60" t="e">
        <f t="shared" si="14"/>
        <v>#DIV/0!</v>
      </c>
      <c r="BG83" s="127"/>
      <c r="BH83" s="127"/>
      <c r="BI83" s="128"/>
      <c r="BJ83" s="60" t="e">
        <f t="shared" si="15"/>
        <v>#DIV/0!</v>
      </c>
      <c r="BK83" s="127"/>
      <c r="BL83" s="127"/>
      <c r="BM83" s="128"/>
      <c r="BN83" s="60" t="e">
        <f t="shared" si="16"/>
        <v>#DIV/0!</v>
      </c>
      <c r="BO83" s="127"/>
      <c r="BP83" s="127"/>
      <c r="BQ83" s="128"/>
      <c r="BR83" s="60" t="e">
        <f t="shared" si="17"/>
        <v>#DIV/0!</v>
      </c>
      <c r="BS83" s="127"/>
      <c r="BT83" s="127"/>
      <c r="BU83" s="128"/>
      <c r="BV83" s="60" t="e">
        <f t="shared" si="18"/>
        <v>#DIV/0!</v>
      </c>
      <c r="BW83" s="127"/>
      <c r="BX83" s="127"/>
      <c r="BY83" s="128"/>
      <c r="BZ83" s="60" t="e">
        <f t="shared" si="19"/>
        <v>#DIV/0!</v>
      </c>
      <c r="CA83" s="127"/>
      <c r="CB83" s="127"/>
      <c r="CC83" s="128"/>
      <c r="CD83" s="60" t="e">
        <f t="shared" si="20"/>
        <v>#DIV/0!</v>
      </c>
      <c r="CE83" s="127"/>
      <c r="CF83" s="127"/>
      <c r="CG83" s="128"/>
      <c r="CH83" s="60" t="e">
        <f t="shared" si="21"/>
        <v>#DIV/0!</v>
      </c>
      <c r="CI83" s="127"/>
      <c r="CJ83" s="127"/>
      <c r="CK83" s="128"/>
      <c r="CL83" s="60" t="e">
        <f t="shared" si="22"/>
        <v>#DIV/0!</v>
      </c>
      <c r="CM83" s="127"/>
      <c r="CN83" s="127"/>
      <c r="CO83" s="128"/>
      <c r="CP83" s="60" t="e">
        <f t="shared" si="23"/>
        <v>#DIV/0!</v>
      </c>
      <c r="CQ83" s="127"/>
      <c r="CR83" s="127"/>
      <c r="CS83" s="128"/>
      <c r="CT83" s="60" t="e">
        <f t="shared" si="24"/>
        <v>#DIV/0!</v>
      </c>
      <c r="CU83" s="127"/>
      <c r="CV83" s="127"/>
      <c r="CW83" s="128"/>
      <c r="CX83" s="60" t="e">
        <f t="shared" si="25"/>
        <v>#DIV/0!</v>
      </c>
      <c r="CY83" s="127"/>
      <c r="CZ83" s="127"/>
      <c r="DA83" s="128"/>
      <c r="DB83" s="60" t="e">
        <f t="shared" si="32"/>
        <v>#DIV/0!</v>
      </c>
      <c r="DC83" s="127"/>
      <c r="DD83" s="127"/>
      <c r="DE83" s="128"/>
      <c r="DF83" s="150" t="e">
        <f t="shared" si="27"/>
        <v>#DIV/0!</v>
      </c>
    </row>
    <row r="84" spans="1:110">
      <c r="A84" s="88"/>
      <c r="B84" s="165">
        <f>'Daily_Total '!B84</f>
        <v>45178</v>
      </c>
      <c r="C84" s="99">
        <f t="shared" si="257"/>
        <v>0</v>
      </c>
      <c r="D84" s="72">
        <f t="shared" si="252"/>
        <v>0</v>
      </c>
      <c r="E84" s="146"/>
      <c r="F84" s="72"/>
      <c r="G84" s="72"/>
      <c r="H84" s="72"/>
      <c r="I84" s="72"/>
      <c r="J84" s="61">
        <f t="shared" si="258"/>
        <v>0</v>
      </c>
      <c r="K84" s="59" t="e">
        <f>SUM($J$21,$J$29,$J$37,$J$45,$J$53,$J$61,$J$69,$J$77:J84)/$C$3</f>
        <v>#DIV/0!</v>
      </c>
      <c r="L84" s="60" t="e">
        <f t="shared" si="253"/>
        <v>#DIV/0!</v>
      </c>
      <c r="M84" s="73" t="e">
        <f t="shared" si="254"/>
        <v>#DIV/0!</v>
      </c>
      <c r="N84" s="100" t="e">
        <f t="shared" si="259"/>
        <v>#DIV/0!</v>
      </c>
      <c r="O84" s="97"/>
      <c r="P84" s="72"/>
      <c r="Q84" s="74" t="e">
        <f t="shared" si="255"/>
        <v>#DIV/0!</v>
      </c>
      <c r="R84" s="75" t="e">
        <f t="shared" si="260"/>
        <v>#DIV/0!</v>
      </c>
      <c r="S84" s="59" t="e">
        <f t="shared" si="256"/>
        <v>#DIV/0!</v>
      </c>
      <c r="T84" s="72"/>
      <c r="U84" s="72"/>
      <c r="V84" s="89">
        <f t="shared" si="261"/>
        <v>1</v>
      </c>
      <c r="W84" s="169"/>
      <c r="X84" s="127"/>
      <c r="Y84" s="128"/>
      <c r="Z84" s="60" t="e">
        <f t="shared" si="6"/>
        <v>#DIV/0!</v>
      </c>
      <c r="AA84" s="127"/>
      <c r="AB84" s="127"/>
      <c r="AC84" s="128"/>
      <c r="AD84" s="60" t="e">
        <f t="shared" si="7"/>
        <v>#DIV/0!</v>
      </c>
      <c r="AE84" s="127"/>
      <c r="AF84" s="127"/>
      <c r="AG84" s="128"/>
      <c r="AH84" s="60" t="e">
        <f t="shared" si="8"/>
        <v>#DIV/0!</v>
      </c>
      <c r="AI84" s="127"/>
      <c r="AJ84" s="127"/>
      <c r="AK84" s="128"/>
      <c r="AL84" s="60" t="e">
        <f t="shared" si="9"/>
        <v>#DIV/0!</v>
      </c>
      <c r="AM84" s="127"/>
      <c r="AN84" s="127"/>
      <c r="AO84" s="128"/>
      <c r="AP84" s="60" t="e">
        <f t="shared" si="10"/>
        <v>#DIV/0!</v>
      </c>
      <c r="AQ84" s="127"/>
      <c r="AR84" s="127"/>
      <c r="AS84" s="128"/>
      <c r="AT84" s="60" t="e">
        <f t="shared" si="11"/>
        <v>#DIV/0!</v>
      </c>
      <c r="AU84" s="127"/>
      <c r="AV84" s="127"/>
      <c r="AW84" s="128"/>
      <c r="AX84" s="60" t="e">
        <f t="shared" si="12"/>
        <v>#DIV/0!</v>
      </c>
      <c r="AY84" s="127"/>
      <c r="AZ84" s="127"/>
      <c r="BA84" s="128"/>
      <c r="BB84" s="60" t="e">
        <f t="shared" si="13"/>
        <v>#DIV/0!</v>
      </c>
      <c r="BC84" s="127"/>
      <c r="BD84" s="127"/>
      <c r="BE84" s="128"/>
      <c r="BF84" s="60" t="e">
        <f t="shared" si="14"/>
        <v>#DIV/0!</v>
      </c>
      <c r="BG84" s="127"/>
      <c r="BH84" s="127"/>
      <c r="BI84" s="128"/>
      <c r="BJ84" s="60" t="e">
        <f t="shared" si="15"/>
        <v>#DIV/0!</v>
      </c>
      <c r="BK84" s="127"/>
      <c r="BL84" s="127"/>
      <c r="BM84" s="128"/>
      <c r="BN84" s="60" t="e">
        <f t="shared" si="16"/>
        <v>#DIV/0!</v>
      </c>
      <c r="BO84" s="127"/>
      <c r="BP84" s="127"/>
      <c r="BQ84" s="128"/>
      <c r="BR84" s="60" t="e">
        <f t="shared" si="17"/>
        <v>#DIV/0!</v>
      </c>
      <c r="BS84" s="127"/>
      <c r="BT84" s="127"/>
      <c r="BU84" s="128"/>
      <c r="BV84" s="60" t="e">
        <f t="shared" si="18"/>
        <v>#DIV/0!</v>
      </c>
      <c r="BW84" s="127"/>
      <c r="BX84" s="127"/>
      <c r="BY84" s="128"/>
      <c r="BZ84" s="60" t="e">
        <f t="shared" si="19"/>
        <v>#DIV/0!</v>
      </c>
      <c r="CA84" s="127"/>
      <c r="CB84" s="127"/>
      <c r="CC84" s="128"/>
      <c r="CD84" s="60" t="e">
        <f t="shared" si="20"/>
        <v>#DIV/0!</v>
      </c>
      <c r="CE84" s="127"/>
      <c r="CF84" s="127"/>
      <c r="CG84" s="128"/>
      <c r="CH84" s="60" t="e">
        <f t="shared" si="21"/>
        <v>#DIV/0!</v>
      </c>
      <c r="CI84" s="127"/>
      <c r="CJ84" s="127"/>
      <c r="CK84" s="128"/>
      <c r="CL84" s="60" t="e">
        <f t="shared" si="22"/>
        <v>#DIV/0!</v>
      </c>
      <c r="CM84" s="127"/>
      <c r="CN84" s="127"/>
      <c r="CO84" s="128"/>
      <c r="CP84" s="60" t="e">
        <f t="shared" si="23"/>
        <v>#DIV/0!</v>
      </c>
      <c r="CQ84" s="127"/>
      <c r="CR84" s="127"/>
      <c r="CS84" s="128"/>
      <c r="CT84" s="60" t="e">
        <f t="shared" si="24"/>
        <v>#DIV/0!</v>
      </c>
      <c r="CU84" s="127"/>
      <c r="CV84" s="127"/>
      <c r="CW84" s="128"/>
      <c r="CX84" s="60" t="e">
        <f t="shared" si="25"/>
        <v>#DIV/0!</v>
      </c>
      <c r="CY84" s="127"/>
      <c r="CZ84" s="127"/>
      <c r="DA84" s="128"/>
      <c r="DB84" s="60" t="e">
        <f t="shared" si="32"/>
        <v>#DIV/0!</v>
      </c>
      <c r="DC84" s="127"/>
      <c r="DD84" s="127"/>
      <c r="DE84" s="128"/>
      <c r="DF84" s="150" t="e">
        <f t="shared" si="27"/>
        <v>#DIV/0!</v>
      </c>
    </row>
    <row r="85" spans="1:110" ht="16.5" thickBot="1">
      <c r="A85" s="170"/>
      <c r="B85" s="191" t="s">
        <v>66</v>
      </c>
      <c r="C85" s="170">
        <f t="shared" ref="C85" si="262">SUM(C78:C84)</f>
        <v>0</v>
      </c>
      <c r="D85" s="172">
        <f t="shared" si="229"/>
        <v>0</v>
      </c>
      <c r="E85" s="192">
        <f t="shared" si="229"/>
        <v>0</v>
      </c>
      <c r="F85" s="172">
        <f t="shared" si="229"/>
        <v>0</v>
      </c>
      <c r="G85" s="172">
        <f t="shared" si="229"/>
        <v>0</v>
      </c>
      <c r="H85" s="172">
        <f t="shared" si="229"/>
        <v>0</v>
      </c>
      <c r="I85" s="172">
        <f t="shared" si="229"/>
        <v>0</v>
      </c>
      <c r="J85" s="173">
        <f>SUM(J78:J84)</f>
        <v>0</v>
      </c>
      <c r="K85" s="174" t="e">
        <f>SUM($J$21,$J$29,$J$37,$J$45,$J$53,$J$61,$J$69,$J$77,$J$85)/$C$3</f>
        <v>#DIV/0!</v>
      </c>
      <c r="L85" s="175" t="e">
        <f t="shared" si="253"/>
        <v>#DIV/0!</v>
      </c>
      <c r="M85" s="176" t="e">
        <f t="shared" si="254"/>
        <v>#DIV/0!</v>
      </c>
      <c r="N85" s="177" t="e">
        <f t="shared" si="259"/>
        <v>#DIV/0!</v>
      </c>
      <c r="O85" s="178">
        <f>SUM(O78:O84)</f>
        <v>0</v>
      </c>
      <c r="P85" s="179">
        <f>SUM(P78:P84)</f>
        <v>0</v>
      </c>
      <c r="Q85" s="174" t="e">
        <f t="shared" si="255"/>
        <v>#DIV/0!</v>
      </c>
      <c r="R85" s="180" t="e">
        <f>J85/O85</f>
        <v>#DIV/0!</v>
      </c>
      <c r="S85" s="174" t="e">
        <f t="shared" si="256"/>
        <v>#DIV/0!</v>
      </c>
      <c r="T85" s="181" t="e">
        <f>AVERAGE(T78:T84)</f>
        <v>#DIV/0!</v>
      </c>
      <c r="U85" s="172">
        <f>SUM(U78:U84)</f>
        <v>0</v>
      </c>
      <c r="V85" s="193">
        <f t="shared" si="261"/>
        <v>1</v>
      </c>
      <c r="W85" s="178">
        <f t="shared" ref="W85:Y85" si="263">SUM(W78:W84)</f>
        <v>0</v>
      </c>
      <c r="X85" s="172">
        <f t="shared" si="263"/>
        <v>0</v>
      </c>
      <c r="Y85" s="173">
        <f t="shared" si="263"/>
        <v>0</v>
      </c>
      <c r="Z85" s="175" t="e">
        <f t="shared" si="6"/>
        <v>#DIV/0!</v>
      </c>
      <c r="AA85" s="172">
        <f t="shared" ref="AA85:AC85" si="264">SUM(AA78:AA84)</f>
        <v>0</v>
      </c>
      <c r="AB85" s="172">
        <f t="shared" si="264"/>
        <v>0</v>
      </c>
      <c r="AC85" s="173">
        <f t="shared" si="264"/>
        <v>0</v>
      </c>
      <c r="AD85" s="175" t="e">
        <f t="shared" si="7"/>
        <v>#DIV/0!</v>
      </c>
      <c r="AE85" s="172">
        <f t="shared" ref="AE85:AG85" si="265">SUM(AE78:AE84)</f>
        <v>0</v>
      </c>
      <c r="AF85" s="172">
        <f t="shared" si="265"/>
        <v>0</v>
      </c>
      <c r="AG85" s="173">
        <f t="shared" si="265"/>
        <v>0</v>
      </c>
      <c r="AH85" s="175" t="e">
        <f t="shared" si="8"/>
        <v>#DIV/0!</v>
      </c>
      <c r="AI85" s="172">
        <f t="shared" ref="AI85:AK85" si="266">SUM(AI78:AI84)</f>
        <v>0</v>
      </c>
      <c r="AJ85" s="172">
        <f t="shared" si="266"/>
        <v>0</v>
      </c>
      <c r="AK85" s="173">
        <f t="shared" si="266"/>
        <v>0</v>
      </c>
      <c r="AL85" s="175" t="e">
        <f t="shared" si="9"/>
        <v>#DIV/0!</v>
      </c>
      <c r="AM85" s="172">
        <f t="shared" ref="AM85:AO85" si="267">SUM(AM78:AM84)</f>
        <v>0</v>
      </c>
      <c r="AN85" s="172">
        <f t="shared" si="267"/>
        <v>0</v>
      </c>
      <c r="AO85" s="173">
        <f t="shared" si="267"/>
        <v>0</v>
      </c>
      <c r="AP85" s="175" t="e">
        <f t="shared" si="10"/>
        <v>#DIV/0!</v>
      </c>
      <c r="AQ85" s="172">
        <f t="shared" ref="AQ85:AS85" si="268">SUM(AQ78:AQ84)</f>
        <v>0</v>
      </c>
      <c r="AR85" s="172">
        <f t="shared" si="268"/>
        <v>0</v>
      </c>
      <c r="AS85" s="173">
        <f t="shared" si="268"/>
        <v>0</v>
      </c>
      <c r="AT85" s="175" t="e">
        <f t="shared" si="11"/>
        <v>#DIV/0!</v>
      </c>
      <c r="AU85" s="172">
        <f t="shared" ref="AU85:AW85" si="269">SUM(AU78:AU84)</f>
        <v>0</v>
      </c>
      <c r="AV85" s="172">
        <f t="shared" si="269"/>
        <v>0</v>
      </c>
      <c r="AW85" s="173">
        <f t="shared" si="269"/>
        <v>0</v>
      </c>
      <c r="AX85" s="175" t="e">
        <f t="shared" si="12"/>
        <v>#DIV/0!</v>
      </c>
      <c r="AY85" s="172">
        <f t="shared" ref="AY85:BA85" si="270">SUM(AY78:AY84)</f>
        <v>0</v>
      </c>
      <c r="AZ85" s="172">
        <f t="shared" si="270"/>
        <v>0</v>
      </c>
      <c r="BA85" s="173">
        <f t="shared" si="270"/>
        <v>0</v>
      </c>
      <c r="BB85" s="175" t="e">
        <f t="shared" si="13"/>
        <v>#DIV/0!</v>
      </c>
      <c r="BC85" s="172">
        <f t="shared" ref="BC85:BE85" si="271">SUM(BC78:BC84)</f>
        <v>0</v>
      </c>
      <c r="BD85" s="172">
        <f t="shared" si="271"/>
        <v>0</v>
      </c>
      <c r="BE85" s="173">
        <f t="shared" si="271"/>
        <v>0</v>
      </c>
      <c r="BF85" s="175" t="e">
        <f t="shared" si="14"/>
        <v>#DIV/0!</v>
      </c>
      <c r="BG85" s="172">
        <f t="shared" ref="BG85:BI85" si="272">SUM(BG78:BG84)</f>
        <v>0</v>
      </c>
      <c r="BH85" s="172">
        <f t="shared" si="272"/>
        <v>0</v>
      </c>
      <c r="BI85" s="173">
        <f t="shared" si="272"/>
        <v>0</v>
      </c>
      <c r="BJ85" s="175" t="e">
        <f t="shared" si="15"/>
        <v>#DIV/0!</v>
      </c>
      <c r="BK85" s="172">
        <f t="shared" ref="BK85:BM85" si="273">SUM(BK78:BK84)</f>
        <v>0</v>
      </c>
      <c r="BL85" s="172">
        <f t="shared" si="273"/>
        <v>0</v>
      </c>
      <c r="BM85" s="173">
        <f t="shared" si="273"/>
        <v>0</v>
      </c>
      <c r="BN85" s="175" t="e">
        <f t="shared" si="16"/>
        <v>#DIV/0!</v>
      </c>
      <c r="BO85" s="172">
        <f t="shared" ref="BO85:BQ85" si="274">SUM(BO78:BO84)</f>
        <v>0</v>
      </c>
      <c r="BP85" s="172">
        <f t="shared" si="274"/>
        <v>0</v>
      </c>
      <c r="BQ85" s="173">
        <f t="shared" si="274"/>
        <v>0</v>
      </c>
      <c r="BR85" s="175" t="e">
        <f t="shared" si="17"/>
        <v>#DIV/0!</v>
      </c>
      <c r="BS85" s="172">
        <f t="shared" ref="BS85:BU85" si="275">SUM(BS78:BS84)</f>
        <v>0</v>
      </c>
      <c r="BT85" s="172">
        <f t="shared" si="275"/>
        <v>0</v>
      </c>
      <c r="BU85" s="173">
        <f t="shared" si="275"/>
        <v>0</v>
      </c>
      <c r="BV85" s="175" t="e">
        <f t="shared" si="18"/>
        <v>#DIV/0!</v>
      </c>
      <c r="BW85" s="172">
        <f t="shared" ref="BW85:BY85" si="276">SUM(BW78:BW84)</f>
        <v>0</v>
      </c>
      <c r="BX85" s="172">
        <f t="shared" si="276"/>
        <v>0</v>
      </c>
      <c r="BY85" s="173">
        <f t="shared" si="276"/>
        <v>0</v>
      </c>
      <c r="BZ85" s="175" t="e">
        <f t="shared" si="19"/>
        <v>#DIV/0!</v>
      </c>
      <c r="CA85" s="172">
        <f t="shared" ref="CA85:CC85" si="277">SUM(CA78:CA84)</f>
        <v>0</v>
      </c>
      <c r="CB85" s="172">
        <f t="shared" si="277"/>
        <v>0</v>
      </c>
      <c r="CC85" s="173">
        <f t="shared" si="277"/>
        <v>0</v>
      </c>
      <c r="CD85" s="175" t="e">
        <f t="shared" si="20"/>
        <v>#DIV/0!</v>
      </c>
      <c r="CE85" s="172">
        <f t="shared" ref="CE85:CG85" si="278">SUM(CE78:CE84)</f>
        <v>0</v>
      </c>
      <c r="CF85" s="172">
        <f t="shared" si="278"/>
        <v>0</v>
      </c>
      <c r="CG85" s="173">
        <f t="shared" si="278"/>
        <v>0</v>
      </c>
      <c r="CH85" s="175" t="e">
        <f t="shared" si="21"/>
        <v>#DIV/0!</v>
      </c>
      <c r="CI85" s="172">
        <f t="shared" ref="CI85:CK85" si="279">SUM(CI78:CI84)</f>
        <v>0</v>
      </c>
      <c r="CJ85" s="172">
        <f t="shared" si="279"/>
        <v>0</v>
      </c>
      <c r="CK85" s="173">
        <f t="shared" si="279"/>
        <v>0</v>
      </c>
      <c r="CL85" s="175" t="e">
        <f t="shared" si="22"/>
        <v>#DIV/0!</v>
      </c>
      <c r="CM85" s="172">
        <f t="shared" ref="CM85:CO85" si="280">SUM(CM78:CM84)</f>
        <v>0</v>
      </c>
      <c r="CN85" s="172">
        <f t="shared" si="280"/>
        <v>0</v>
      </c>
      <c r="CO85" s="173">
        <f t="shared" si="280"/>
        <v>0</v>
      </c>
      <c r="CP85" s="175" t="e">
        <f t="shared" si="23"/>
        <v>#DIV/0!</v>
      </c>
      <c r="CQ85" s="172">
        <f t="shared" ref="CQ85:CS85" si="281">SUM(CQ78:CQ84)</f>
        <v>0</v>
      </c>
      <c r="CR85" s="172">
        <f t="shared" si="281"/>
        <v>0</v>
      </c>
      <c r="CS85" s="173">
        <f t="shared" si="281"/>
        <v>0</v>
      </c>
      <c r="CT85" s="175" t="e">
        <f t="shared" si="24"/>
        <v>#DIV/0!</v>
      </c>
      <c r="CU85" s="172">
        <f t="shared" ref="CU85:CW85" si="282">SUM(CU78:CU84)</f>
        <v>0</v>
      </c>
      <c r="CV85" s="172">
        <f t="shared" si="282"/>
        <v>0</v>
      </c>
      <c r="CW85" s="173">
        <f t="shared" si="282"/>
        <v>0</v>
      </c>
      <c r="CX85" s="175" t="e">
        <f t="shared" si="25"/>
        <v>#DIV/0!</v>
      </c>
      <c r="CY85" s="172">
        <f t="shared" ref="CY85:DA85" si="283">SUM(CY78:CY84)</f>
        <v>0</v>
      </c>
      <c r="CZ85" s="172">
        <f t="shared" si="283"/>
        <v>0</v>
      </c>
      <c r="DA85" s="173">
        <f t="shared" si="283"/>
        <v>0</v>
      </c>
      <c r="DB85" s="175" t="e">
        <f t="shared" si="32"/>
        <v>#DIV/0!</v>
      </c>
      <c r="DC85" s="172">
        <f t="shared" ref="DC85:DE85" si="284">SUM(DC78:DC84)</f>
        <v>0</v>
      </c>
      <c r="DD85" s="172">
        <f t="shared" si="284"/>
        <v>0</v>
      </c>
      <c r="DE85" s="173">
        <f t="shared" si="284"/>
        <v>0</v>
      </c>
      <c r="DF85" s="194" t="e">
        <f t="shared" si="27"/>
        <v>#DIV/0!</v>
      </c>
    </row>
    <row r="86" spans="1:110" ht="16.5" thickBot="1">
      <c r="A86" s="709" t="s">
        <v>43</v>
      </c>
      <c r="B86" s="710"/>
      <c r="C86" s="182">
        <f>SUM(C21,C29,C37,C45,C53,C61,C69,C77,C85)</f>
        <v>0</v>
      </c>
      <c r="D86" s="183">
        <f>SUM(D21,D29,D37,D45,D53,D61,D69,D77,D85)</f>
        <v>0</v>
      </c>
      <c r="E86" s="195">
        <f t="shared" ref="E86:I86" si="285">SUM(E21,E29,E37,E45,E53,E61,E69,E77,E85)</f>
        <v>0</v>
      </c>
      <c r="F86" s="183">
        <f t="shared" si="285"/>
        <v>0</v>
      </c>
      <c r="G86" s="183">
        <f t="shared" si="285"/>
        <v>0</v>
      </c>
      <c r="H86" s="183">
        <f t="shared" si="285"/>
        <v>0</v>
      </c>
      <c r="I86" s="183">
        <f t="shared" si="285"/>
        <v>0</v>
      </c>
      <c r="J86" s="184">
        <f>SUM(J21,J29,J37,J45,J53,J61,J69,J77,J85)</f>
        <v>0</v>
      </c>
      <c r="K86" s="185" t="e">
        <f>J86/$C$3</f>
        <v>#DIV/0!</v>
      </c>
      <c r="L86" s="186" t="e">
        <f t="shared" si="253"/>
        <v>#DIV/0!</v>
      </c>
      <c r="M86" s="187" t="e">
        <f t="shared" si="254"/>
        <v>#DIV/0!</v>
      </c>
      <c r="N86" s="188" t="e">
        <f t="shared" si="259"/>
        <v>#DIV/0!</v>
      </c>
      <c r="O86" s="189">
        <f t="shared" ref="O86:P86" si="286">SUM(O21,O29,O37,O45,O53,O61,O69,O77,O85)</f>
        <v>0</v>
      </c>
      <c r="P86" s="183">
        <f t="shared" si="286"/>
        <v>0</v>
      </c>
      <c r="Q86" s="185" t="s">
        <v>41</v>
      </c>
      <c r="R86" s="187" t="e">
        <f>J86/O86</f>
        <v>#DIV/0!</v>
      </c>
      <c r="S86" s="185" t="e">
        <f t="shared" si="256"/>
        <v>#DIV/0!</v>
      </c>
      <c r="T86" s="183" t="e">
        <f>AVERAGE(T21,T29,T30:T31)</f>
        <v>#DIV/0!</v>
      </c>
      <c r="U86" s="183">
        <f t="shared" ref="U86" si="287">SUM(U21,U29,U37,U45,U53,U61,U69,U77,U85)</f>
        <v>0</v>
      </c>
      <c r="V86" s="190">
        <f>IFERROR(U86/O86,1)</f>
        <v>1</v>
      </c>
      <c r="W86" s="189">
        <f>SUM(W29,W21,W37,W45,W53,,W61,W69,W77,W85)</f>
        <v>0</v>
      </c>
      <c r="X86" s="183">
        <f>SUM(X29,X21,X37,X45,X53,X61,X69,X77,X85)</f>
        <v>0</v>
      </c>
      <c r="Y86" s="184">
        <f>SUM(Y29,Y21,Y37,Y45,Y53,Y61,Y69,Y77,Y85)</f>
        <v>0</v>
      </c>
      <c r="Z86" s="186" t="e">
        <f t="shared" si="6"/>
        <v>#DIV/0!</v>
      </c>
      <c r="AA86" s="183">
        <f t="shared" ref="AA86" si="288">SUM(AA29,AA21,AA37,AA45,AA53,,AA61,AA69,AA77,AA85)</f>
        <v>0</v>
      </c>
      <c r="AB86" s="183">
        <f t="shared" ref="AB86:AC86" si="289">SUM(AB29,AB21,AB37,AB45,AB53,AB61,AB69,AB77,AB85)</f>
        <v>0</v>
      </c>
      <c r="AC86" s="184">
        <f t="shared" si="289"/>
        <v>0</v>
      </c>
      <c r="AD86" s="186" t="e">
        <f t="shared" si="7"/>
        <v>#DIV/0!</v>
      </c>
      <c r="AE86" s="183">
        <f t="shared" ref="AE86" si="290">SUM(AE29,AE21,AE37,AE45,AE53,,AE61,AE69,AE77,AE85)</f>
        <v>0</v>
      </c>
      <c r="AF86" s="183">
        <f t="shared" ref="AF86:AG86" si="291">SUM(AF29,AF21,AF37,AF45,AF53,AF61,AF69,AF77,AF85)</f>
        <v>0</v>
      </c>
      <c r="AG86" s="184">
        <f t="shared" si="291"/>
        <v>0</v>
      </c>
      <c r="AH86" s="186" t="e">
        <f t="shared" si="8"/>
        <v>#DIV/0!</v>
      </c>
      <c r="AI86" s="183">
        <f t="shared" ref="AI86" si="292">SUM(AI29,AI21,AI37,AI45,AI53,,AI61,AI69,AI77,AI85)</f>
        <v>0</v>
      </c>
      <c r="AJ86" s="183">
        <f t="shared" ref="AJ86:AK86" si="293">SUM(AJ29,AJ21,AJ37,AJ45,AJ53,AJ61,AJ69,AJ77,AJ85)</f>
        <v>0</v>
      </c>
      <c r="AK86" s="184">
        <f t="shared" si="293"/>
        <v>0</v>
      </c>
      <c r="AL86" s="186" t="e">
        <f t="shared" si="9"/>
        <v>#DIV/0!</v>
      </c>
      <c r="AM86" s="183">
        <f t="shared" ref="AM86" si="294">SUM(AM29,AM21,AM37,AM45,AM53,,AM61,AM69,AM77,AM85)</f>
        <v>0</v>
      </c>
      <c r="AN86" s="183">
        <f t="shared" ref="AN86:AO86" si="295">SUM(AN29,AN21,AN37,AN45,AN53,AN61,AN69,AN77,AN85)</f>
        <v>0</v>
      </c>
      <c r="AO86" s="184">
        <f t="shared" si="295"/>
        <v>0</v>
      </c>
      <c r="AP86" s="186" t="e">
        <f t="shared" si="10"/>
        <v>#DIV/0!</v>
      </c>
      <c r="AQ86" s="183">
        <f t="shared" ref="AQ86" si="296">SUM(AQ29,AQ21,AQ37,AQ45,AQ53,,AQ61,AQ69,AQ77,AQ85)</f>
        <v>0</v>
      </c>
      <c r="AR86" s="183">
        <f t="shared" ref="AR86:AS86" si="297">SUM(AR29,AR21,AR37,AR45,AR53,AR61,AR69,AR77,AR85)</f>
        <v>0</v>
      </c>
      <c r="AS86" s="184">
        <f t="shared" si="297"/>
        <v>0</v>
      </c>
      <c r="AT86" s="186" t="e">
        <f t="shared" si="11"/>
        <v>#DIV/0!</v>
      </c>
      <c r="AU86" s="183">
        <f t="shared" ref="AU86" si="298">SUM(AU29,AU21,AU37,AU45,AU53,,AU61,AU69,AU77,AU85)</f>
        <v>0</v>
      </c>
      <c r="AV86" s="183">
        <f t="shared" ref="AV86:AW86" si="299">SUM(AV29,AV21,AV37,AV45,AV53,AV61,AV69,AV77,AV85)</f>
        <v>0</v>
      </c>
      <c r="AW86" s="184">
        <f t="shared" si="299"/>
        <v>0</v>
      </c>
      <c r="AX86" s="186" t="e">
        <f t="shared" si="12"/>
        <v>#DIV/0!</v>
      </c>
      <c r="AY86" s="183">
        <f t="shared" ref="AY86" si="300">SUM(AY29,AY21,AY37,AY45,AY53,,AY61,AY69,AY77,AY85)</f>
        <v>0</v>
      </c>
      <c r="AZ86" s="183">
        <f t="shared" ref="AZ86:BA86" si="301">SUM(AZ29,AZ21,AZ37,AZ45,AZ53,AZ61,AZ69,AZ77,AZ85)</f>
        <v>0</v>
      </c>
      <c r="BA86" s="184">
        <f t="shared" si="301"/>
        <v>0</v>
      </c>
      <c r="BB86" s="186" t="e">
        <f t="shared" si="13"/>
        <v>#DIV/0!</v>
      </c>
      <c r="BC86" s="183">
        <f t="shared" ref="BC86" si="302">SUM(BC29,BC21,BC37,BC45,BC53,,BC61,BC69,BC77,BC85)</f>
        <v>0</v>
      </c>
      <c r="BD86" s="183">
        <f t="shared" ref="BD86:BE86" si="303">SUM(BD29,BD21,BD37,BD45,BD53,BD61,BD69,BD77,BD85)</f>
        <v>0</v>
      </c>
      <c r="BE86" s="184">
        <f t="shared" si="303"/>
        <v>0</v>
      </c>
      <c r="BF86" s="186" t="e">
        <f t="shared" si="14"/>
        <v>#DIV/0!</v>
      </c>
      <c r="BG86" s="183">
        <f t="shared" ref="BG86" si="304">SUM(BG29,BG21,BG37,BG45,BG53,,BG61,BG69,BG77,BG85)</f>
        <v>0</v>
      </c>
      <c r="BH86" s="183">
        <f t="shared" ref="BH86:BI86" si="305">SUM(BH29,BH21,BH37,BH45,BH53,BH61,BH69,BH77,BH85)</f>
        <v>0</v>
      </c>
      <c r="BI86" s="184">
        <f t="shared" si="305"/>
        <v>0</v>
      </c>
      <c r="BJ86" s="186" t="e">
        <f t="shared" si="15"/>
        <v>#DIV/0!</v>
      </c>
      <c r="BK86" s="183">
        <f t="shared" ref="BK86" si="306">SUM(BK29,BK21,BK37,BK45,BK53,,BK61,BK69,BK77,BK85)</f>
        <v>0</v>
      </c>
      <c r="BL86" s="183">
        <f t="shared" ref="BL86:BM86" si="307">SUM(BL29,BL21,BL37,BL45,BL53,BL61,BL69,BL77,BL85)</f>
        <v>0</v>
      </c>
      <c r="BM86" s="184">
        <f t="shared" si="307"/>
        <v>0</v>
      </c>
      <c r="BN86" s="186" t="e">
        <f t="shared" si="16"/>
        <v>#DIV/0!</v>
      </c>
      <c r="BO86" s="183">
        <f>SUM(BO29,BO21,BO37,BO45,BO53,,BO61,BO69,BO77,BO85)</f>
        <v>0</v>
      </c>
      <c r="BP86" s="183">
        <f>SUM(BP29,BP21,BP37,BP45,BP53,BP61,BP69,BP77,BP85)</f>
        <v>0</v>
      </c>
      <c r="BQ86" s="184">
        <f>SUM(BQ29,BQ21,BQ37,BQ45,BQ53,BQ61,BQ69,BQ77,BQ85)</f>
        <v>0</v>
      </c>
      <c r="BR86" s="186" t="e">
        <f t="shared" si="17"/>
        <v>#DIV/0!</v>
      </c>
      <c r="BS86" s="183">
        <f t="shared" ref="BS86" si="308">SUM(BS29,BS21,BS37,BS45,BS53,,BS61,BS69,BS77,BS85)</f>
        <v>0</v>
      </c>
      <c r="BT86" s="183">
        <f t="shared" ref="BT86:BU86" si="309">SUM(BT29,BT21,BT37,BT45,BT53,BT61,BT69,BT77,BT85)</f>
        <v>0</v>
      </c>
      <c r="BU86" s="184">
        <f t="shared" si="309"/>
        <v>0</v>
      </c>
      <c r="BV86" s="186" t="e">
        <f t="shared" si="18"/>
        <v>#DIV/0!</v>
      </c>
      <c r="BW86" s="183">
        <f t="shared" ref="BW86" si="310">SUM(BW29,BW21,BW37,BW45,BW53,,BW61,BW69,BW77,BW85)</f>
        <v>0</v>
      </c>
      <c r="BX86" s="183">
        <f t="shared" ref="BX86:BY86" si="311">SUM(BX29,BX21,BX37,BX45,BX53,BX61,BX69,BX77,BX85)</f>
        <v>0</v>
      </c>
      <c r="BY86" s="184">
        <f t="shared" si="311"/>
        <v>0</v>
      </c>
      <c r="BZ86" s="186" t="e">
        <f t="shared" si="19"/>
        <v>#DIV/0!</v>
      </c>
      <c r="CA86" s="183">
        <f t="shared" ref="CA86" si="312">SUM(CA29,CA21,CA37,CA45,CA53,,CA61,CA69,CA77,CA85)</f>
        <v>0</v>
      </c>
      <c r="CB86" s="183">
        <f t="shared" ref="CB86:CC86" si="313">SUM(CB29,CB21,CB37,CB45,CB53,CB61,CB69,CB77,CB85)</f>
        <v>0</v>
      </c>
      <c r="CC86" s="184">
        <f t="shared" si="313"/>
        <v>0</v>
      </c>
      <c r="CD86" s="186" t="e">
        <f t="shared" si="20"/>
        <v>#DIV/0!</v>
      </c>
      <c r="CE86" s="183">
        <f t="shared" ref="CE86" si="314">SUM(CE29,CE21,CE37,CE45,CE53,,CE61,CE69,CE77,CE85)</f>
        <v>0</v>
      </c>
      <c r="CF86" s="183">
        <f t="shared" ref="CF86:CG86" si="315">SUM(CF29,CF21,CF37,CF45,CF53,CF61,CF69,CF77,CF85)</f>
        <v>0</v>
      </c>
      <c r="CG86" s="184">
        <f t="shared" si="315"/>
        <v>0</v>
      </c>
      <c r="CH86" s="186" t="e">
        <f t="shared" si="21"/>
        <v>#DIV/0!</v>
      </c>
      <c r="CI86" s="183">
        <f t="shared" ref="CI86" si="316">SUM(CI29,CI21,CI37,CI45,CI53,,CI61,CI69,CI77,CI85)</f>
        <v>0</v>
      </c>
      <c r="CJ86" s="183">
        <f t="shared" ref="CJ86:CK86" si="317">SUM(CJ29,CJ21,CJ37,CJ45,CJ53,CJ61,CJ69,CJ77,CJ85)</f>
        <v>0</v>
      </c>
      <c r="CK86" s="184">
        <f t="shared" si="317"/>
        <v>0</v>
      </c>
      <c r="CL86" s="186" t="e">
        <f t="shared" si="22"/>
        <v>#DIV/0!</v>
      </c>
      <c r="CM86" s="183">
        <f t="shared" ref="CM86" si="318">SUM(CM29,CM21,CM37,CM45,CM53,,CM61,CM69,CM77,CM85)</f>
        <v>0</v>
      </c>
      <c r="CN86" s="183">
        <f t="shared" ref="CN86:CO86" si="319">SUM(CN29,CN21,CN37,CN45,CN53,CN61,CN69,CN77,CN85)</f>
        <v>0</v>
      </c>
      <c r="CO86" s="184">
        <f t="shared" si="319"/>
        <v>0</v>
      </c>
      <c r="CP86" s="186" t="e">
        <f t="shared" si="23"/>
        <v>#DIV/0!</v>
      </c>
      <c r="CQ86" s="183">
        <f t="shared" ref="CQ86" si="320">SUM(CQ29,CQ21,CQ37,CQ45,CQ53,,CQ61,CQ69,CQ77,CQ85)</f>
        <v>0</v>
      </c>
      <c r="CR86" s="183">
        <f t="shared" ref="CR86:CS86" si="321">SUM(CR29,CR21,CR37,CR45,CR53,CR61,CR69,CR77,CR85)</f>
        <v>0</v>
      </c>
      <c r="CS86" s="184">
        <f t="shared" si="321"/>
        <v>0</v>
      </c>
      <c r="CT86" s="186" t="e">
        <f t="shared" si="24"/>
        <v>#DIV/0!</v>
      </c>
      <c r="CU86" s="183">
        <f t="shared" ref="CU86" si="322">SUM(CU29,CU21,CU37,CU45,CU53,,CU61,CU69,CU77,CU85)</f>
        <v>0</v>
      </c>
      <c r="CV86" s="183">
        <f t="shared" ref="CV86:CW86" si="323">SUM(CV29,CV21,CV37,CV45,CV53,CV61,CV69,CV77,CV85)</f>
        <v>0</v>
      </c>
      <c r="CW86" s="184">
        <f t="shared" si="323"/>
        <v>0</v>
      </c>
      <c r="CX86" s="186" t="e">
        <f t="shared" si="25"/>
        <v>#DIV/0!</v>
      </c>
      <c r="CY86" s="183">
        <f t="shared" ref="CY86" si="324">SUM(CY29,CY21,CY37,CY45,CY53,,CY61,CY69,CY77,CY85)</f>
        <v>0</v>
      </c>
      <c r="CZ86" s="183">
        <f t="shared" ref="CZ86:DA86" si="325">SUM(CZ29,CZ21,CZ37,CZ45,CZ53,CZ61,CZ69,CZ77,CZ85)</f>
        <v>0</v>
      </c>
      <c r="DA86" s="184">
        <f t="shared" si="325"/>
        <v>0</v>
      </c>
      <c r="DB86" s="186" t="e">
        <f t="shared" si="32"/>
        <v>#DIV/0!</v>
      </c>
      <c r="DC86" s="183">
        <f t="shared" ref="DC86" si="326">SUM(DC29,DC21,DC37,DC45,DC53,,DC61,DC69,DC77,DC85)</f>
        <v>0</v>
      </c>
      <c r="DD86" s="183">
        <f t="shared" ref="DD86:DE86" si="327">SUM(DD29,DD21,DD37,DD45,DD53,DD61,DD69,DD77,DD85)</f>
        <v>0</v>
      </c>
      <c r="DE86" s="184">
        <f t="shared" si="327"/>
        <v>0</v>
      </c>
      <c r="DF86" s="196" t="e">
        <f t="shared" si="27"/>
        <v>#DIV/0!</v>
      </c>
    </row>
    <row r="87" spans="1:110">
      <c r="A87" s="20"/>
    </row>
    <row r="88" spans="1:110">
      <c r="A88" s="20"/>
    </row>
  </sheetData>
  <mergeCells count="31">
    <mergeCell ref="A86:B86"/>
    <mergeCell ref="CI12:CL12"/>
    <mergeCell ref="CM12:CP12"/>
    <mergeCell ref="CQ12:CT12"/>
    <mergeCell ref="CU12:CX12"/>
    <mergeCell ref="AM12:AP12"/>
    <mergeCell ref="AQ12:AT12"/>
    <mergeCell ref="AU12:AX12"/>
    <mergeCell ref="AY12:BB12"/>
    <mergeCell ref="BC12:BF12"/>
    <mergeCell ref="BG12:BJ12"/>
    <mergeCell ref="C12:N12"/>
    <mergeCell ref="O12:V12"/>
    <mergeCell ref="W12:Z12"/>
    <mergeCell ref="AA12:AD12"/>
    <mergeCell ref="AE12:AH12"/>
    <mergeCell ref="BO11:DF11"/>
    <mergeCell ref="AI12:AL12"/>
    <mergeCell ref="B2:D2"/>
    <mergeCell ref="C3:D3"/>
    <mergeCell ref="B5:D5"/>
    <mergeCell ref="A11:V11"/>
    <mergeCell ref="W11:BN11"/>
    <mergeCell ref="CY12:DB12"/>
    <mergeCell ref="DC12:DF12"/>
    <mergeCell ref="BK12:BN12"/>
    <mergeCell ref="BO12:BR12"/>
    <mergeCell ref="BS12:BV12"/>
    <mergeCell ref="BW12:BZ12"/>
    <mergeCell ref="CA12:CD12"/>
    <mergeCell ref="CE12:CH12"/>
  </mergeCells>
  <conditionalFormatting sqref="Z21 AD21 AH21 AL21 AP21 AT21 AX21 BB21 BF21 BJ21">
    <cfRule type="aboveAverage" dxfId="15" priority="15"/>
    <cfRule type="aboveAverage" dxfId="14" priority="16"/>
  </conditionalFormatting>
  <conditionalFormatting sqref="Z29 Z37 Z45 Z53 Z61 Z69 Z77 Z85 AD29 AH29 AL29 AP29 AT29 AX29 BB29 BF29 BJ29 AD37 AH37 AL37 AP37 AT37 AX37 BB37 BF37 BJ37 AD45 AH45 AL45 AP45 AT45 AX45 BB45 BF45 BJ45 AD53 AH53 AL53 AP53 AT53 AX53 BB53 BF53 BJ53 AD61 AH61 AL61 AP61 AT61 AX61 BB61 BF61 BJ61 AD69 AH69 AL69 AP69 AT69 AX69 BB69 BF69 BJ69 AD77 AH77 AL77 AP77 AT77 AX77 BB77 BF77 BJ77 AD85 AH85 AL85 AP85 AT85 AX85 BB85 BF85 BJ85">
    <cfRule type="aboveAverage" dxfId="13" priority="13"/>
    <cfRule type="aboveAverage" dxfId="12" priority="14"/>
  </conditionalFormatting>
  <conditionalFormatting sqref="BN21">
    <cfRule type="aboveAverage" dxfId="11" priority="11"/>
    <cfRule type="aboveAverage" dxfId="10" priority="12"/>
  </conditionalFormatting>
  <conditionalFormatting sqref="BN29 BN37 BN45 BN53 BN61 BN69 BN77 BN85">
    <cfRule type="aboveAverage" dxfId="9" priority="9"/>
    <cfRule type="aboveAverage" dxfId="8" priority="10"/>
  </conditionalFormatting>
  <conditionalFormatting sqref="BR21 BV21 BZ21 CD21 CH21 CL21 CP21 CT21 CX21 DB21">
    <cfRule type="aboveAverage" dxfId="7" priority="7"/>
    <cfRule type="aboveAverage" dxfId="6" priority="8"/>
  </conditionalFormatting>
  <conditionalFormatting sqref="BR29 BR37 BR45 BR53 BR61 BR69 BR77 BR85 BV29 BZ29 CD29 CH29 CL29 CP29 CT29 CX29 DB29 BV37 BZ37 CD37 CH37 CL37 CP37 CT37 CX37 DB37 BV45 BZ45 CD45 CH45 CL45 CP45 CT45 CX45 DB45 BV53 BZ53 CD53 CH53 CL53 CP53 CT53 CX53 DB53 BV61 BZ61 CD61 CH61 CL61 CP61 CT61 CX61 DB61 BV69 BZ69 CD69 CH69 CL69 CP69 CT69 CX69 DB69 BV77 BZ77 CD77 CH77 CL77 CP77 CT77 CX77 DB77 BV85 BZ85 CD85 CH85 CL85 CP85 CT85 CX85 DB85">
    <cfRule type="aboveAverage" dxfId="5" priority="5"/>
    <cfRule type="aboveAverage" dxfId="4" priority="6"/>
  </conditionalFormatting>
  <conditionalFormatting sqref="DF21">
    <cfRule type="aboveAverage" dxfId="3" priority="3"/>
    <cfRule type="aboveAverage" dxfId="2" priority="4"/>
  </conditionalFormatting>
  <conditionalFormatting sqref="DF29 DF37 DF45 DF53 DF61 DF69 DF77 DF85">
    <cfRule type="aboveAverage" dxfId="1" priority="1"/>
    <cfRule type="aboveAverage" dxfId="0" priority="2"/>
  </conditionalFormatting>
  <pageMargins left="0.75" right="0.75" top="1" bottom="1" header="0.5" footer="0.5"/>
  <pageSetup paperSize="9" scale="48"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16</vt:i4>
      </vt:variant>
    </vt:vector>
  </HeadingPairs>
  <TitlesOfParts>
    <vt:vector size="35" baseType="lpstr">
      <vt:lpstr>Summary</vt:lpstr>
      <vt:lpstr>Daily_Total </vt:lpstr>
      <vt:lpstr>Facebook</vt:lpstr>
      <vt:lpstr>YouTube</vt:lpstr>
      <vt:lpstr>Snapchat</vt:lpstr>
      <vt:lpstr>2nd phase Media</vt:lpstr>
      <vt:lpstr>Summary P2</vt:lpstr>
      <vt:lpstr>Daily_Total  P2</vt:lpstr>
      <vt:lpstr>Facebook P2</vt:lpstr>
      <vt:lpstr>Facebook Static P2</vt:lpstr>
      <vt:lpstr>YouTube P2</vt:lpstr>
      <vt:lpstr>GDN P2</vt:lpstr>
      <vt:lpstr>Media4</vt:lpstr>
      <vt:lpstr>Media5</vt:lpstr>
      <vt:lpstr>Media6</vt:lpstr>
      <vt:lpstr>Media7</vt:lpstr>
      <vt:lpstr>Media8</vt:lpstr>
      <vt:lpstr>Media9</vt:lpstr>
      <vt:lpstr>Media10</vt:lpstr>
      <vt:lpstr>'Daily_Total '!Print_Area</vt:lpstr>
      <vt:lpstr>'Daily_Total  P2'!Print_Area</vt:lpstr>
      <vt:lpstr>Facebook!Print_Area</vt:lpstr>
      <vt:lpstr>'Facebook P2'!Print_Area</vt:lpstr>
      <vt:lpstr>'Facebook Static P2'!Print_Area</vt:lpstr>
      <vt:lpstr>'GDN P2'!Print_Area</vt:lpstr>
      <vt:lpstr>Media10!Print_Area</vt:lpstr>
      <vt:lpstr>Media4!Print_Area</vt:lpstr>
      <vt:lpstr>Media5!Print_Area</vt:lpstr>
      <vt:lpstr>Media6!Print_Area</vt:lpstr>
      <vt:lpstr>Media7!Print_Area</vt:lpstr>
      <vt:lpstr>Media8!Print_Area</vt:lpstr>
      <vt:lpstr>Media9!Print_Area</vt:lpstr>
      <vt:lpstr>Snapchat!Print_Area</vt:lpstr>
      <vt:lpstr>YouTube!Print_Area</vt:lpstr>
      <vt:lpstr>'YouTube P2'!Print_Area</vt:lpstr>
    </vt:vector>
  </TitlesOfParts>
  <Manager/>
  <Company>DMC Associates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김우재</dc:creator>
  <cp:keywords/>
  <dc:description/>
  <cp:lastModifiedBy>user26</cp:lastModifiedBy>
  <cp:revision/>
  <dcterms:created xsi:type="dcterms:W3CDTF">2005-11-24T04:59:18Z</dcterms:created>
  <dcterms:modified xsi:type="dcterms:W3CDTF">2023-10-06T13:32:57Z</dcterms:modified>
  <cp:category/>
  <cp:contentStatus/>
</cp:coreProperties>
</file>